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showInkAnnotation="0" defaultThemeVersion="166925"/>
  <xr:revisionPtr revIDLastSave="0" documentId="13_ncr:1000001_{E8D07DE8-C67E-394B-A851-2836EB2DBA65}" xr6:coauthVersionLast="47" xr6:coauthVersionMax="47" xr10:uidLastSave="{00000000-0000-0000-0000-000000000000}"/>
  <bookViews>
    <workbookView xWindow="360" yWindow="600" windowWidth="19815" windowHeight="736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1" l="1"/>
  <c r="J34" i="1"/>
  <c r="C43" i="1"/>
  <c r="O14" i="1"/>
  <c r="P14" i="1"/>
  <c r="Q14" i="1"/>
  <c r="R14" i="1"/>
  <c r="O15" i="1"/>
  <c r="P15" i="1"/>
  <c r="Q15" i="1"/>
  <c r="R15" i="1"/>
  <c r="C39" i="1"/>
  <c r="C42" i="1"/>
  <c r="C41" i="1"/>
  <c r="C40" i="1"/>
  <c r="C216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O22" i="1"/>
  <c r="P22" i="1"/>
  <c r="Q22" i="1"/>
  <c r="R22" i="1"/>
  <c r="V22" i="1"/>
  <c r="O23" i="1"/>
  <c r="P23" i="1"/>
  <c r="Q23" i="1"/>
  <c r="R23" i="1"/>
  <c r="V23" i="1"/>
  <c r="O24" i="1"/>
  <c r="P24" i="1"/>
  <c r="Q24" i="1"/>
  <c r="R24" i="1"/>
  <c r="V24" i="1"/>
  <c r="O25" i="1"/>
  <c r="P25" i="1"/>
  <c r="Q25" i="1"/>
  <c r="R25" i="1"/>
  <c r="V25" i="1"/>
  <c r="O26" i="1"/>
  <c r="P26" i="1"/>
  <c r="Q26" i="1"/>
  <c r="R26" i="1"/>
  <c r="V26" i="1"/>
  <c r="O27" i="1"/>
  <c r="P27" i="1"/>
  <c r="Q27" i="1"/>
  <c r="R27" i="1"/>
  <c r="V27" i="1"/>
  <c r="O28" i="1"/>
  <c r="P28" i="1"/>
  <c r="Q28" i="1"/>
  <c r="R28" i="1"/>
  <c r="V28" i="1"/>
  <c r="O29" i="1"/>
  <c r="P29" i="1"/>
  <c r="Q29" i="1"/>
  <c r="R29" i="1"/>
  <c r="V29" i="1"/>
  <c r="O30" i="1"/>
  <c r="P30" i="1"/>
  <c r="Q30" i="1"/>
  <c r="R30" i="1"/>
  <c r="V30" i="1"/>
  <c r="O2" i="1"/>
  <c r="P2" i="1"/>
  <c r="Q2" i="1"/>
  <c r="R2" i="1"/>
  <c r="V2" i="1"/>
  <c r="O3" i="1"/>
  <c r="P3" i="1"/>
  <c r="Q3" i="1"/>
  <c r="R3" i="1"/>
  <c r="V3" i="1"/>
  <c r="O4" i="1"/>
  <c r="P4" i="1"/>
  <c r="Q4" i="1"/>
  <c r="R4" i="1"/>
  <c r="V4" i="1"/>
  <c r="O5" i="1"/>
  <c r="P5" i="1"/>
  <c r="Q5" i="1"/>
  <c r="R5" i="1"/>
  <c r="V5" i="1"/>
  <c r="O6" i="1"/>
  <c r="P6" i="1"/>
  <c r="Q6" i="1"/>
  <c r="R6" i="1"/>
  <c r="V6" i="1"/>
  <c r="O7" i="1"/>
  <c r="P7" i="1"/>
  <c r="Q7" i="1"/>
  <c r="R7" i="1"/>
  <c r="V7" i="1"/>
  <c r="O8" i="1"/>
  <c r="P8" i="1"/>
  <c r="Q8" i="1"/>
  <c r="R8" i="1"/>
  <c r="V8" i="1"/>
  <c r="O9" i="1"/>
  <c r="P9" i="1"/>
  <c r="Q9" i="1"/>
  <c r="R9" i="1"/>
  <c r="V9" i="1"/>
  <c r="O10" i="1"/>
  <c r="P10" i="1"/>
  <c r="Q10" i="1"/>
  <c r="R10" i="1"/>
  <c r="V10" i="1"/>
  <c r="O11" i="1"/>
  <c r="P11" i="1"/>
  <c r="Q11" i="1"/>
  <c r="R11" i="1"/>
  <c r="V11" i="1"/>
  <c r="O12" i="1"/>
  <c r="P12" i="1"/>
  <c r="Q12" i="1"/>
  <c r="R12" i="1"/>
  <c r="V12" i="1"/>
  <c r="O13" i="1"/>
  <c r="P13" i="1"/>
  <c r="Q13" i="1"/>
  <c r="R13" i="1"/>
  <c r="V13" i="1"/>
  <c r="N34" i="1"/>
  <c r="O16" i="1"/>
  <c r="P16" i="1"/>
  <c r="Q16" i="1"/>
  <c r="R16" i="1"/>
  <c r="V16" i="1"/>
  <c r="O17" i="1"/>
  <c r="P17" i="1"/>
  <c r="Q17" i="1"/>
  <c r="R17" i="1"/>
  <c r="V17" i="1"/>
  <c r="O18" i="1"/>
  <c r="P18" i="1"/>
  <c r="Q18" i="1"/>
  <c r="R18" i="1"/>
  <c r="V18" i="1"/>
  <c r="O19" i="1"/>
  <c r="P19" i="1"/>
  <c r="Q19" i="1"/>
  <c r="R19" i="1"/>
  <c r="V19" i="1"/>
  <c r="O20" i="1"/>
  <c r="P20" i="1"/>
  <c r="Q20" i="1"/>
  <c r="R20" i="1"/>
  <c r="V20" i="1"/>
  <c r="O21" i="1"/>
  <c r="P21" i="1"/>
  <c r="Q21" i="1"/>
  <c r="R21" i="1"/>
  <c r="V21" i="1"/>
  <c r="C199" i="2"/>
  <c r="A26" i="1"/>
  <c r="J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C44" i="2"/>
  <c r="C39" i="2"/>
  <c r="C45" i="2"/>
  <c r="C62" i="2"/>
  <c r="H45" i="2"/>
  <c r="H47" i="2"/>
  <c r="C167" i="2"/>
  <c r="C156" i="2"/>
  <c r="D160" i="2"/>
  <c r="D161" i="2"/>
  <c r="H62" i="2"/>
  <c r="C81" i="2"/>
  <c r="C91" i="2"/>
  <c r="C106" i="2"/>
  <c r="C122" i="2"/>
  <c r="C153" i="2"/>
  <c r="D165" i="2"/>
  <c r="D167" i="2"/>
  <c r="D162" i="2"/>
  <c r="D163" i="2"/>
  <c r="D164" i="2"/>
  <c r="E12" i="5"/>
  <c r="F12" i="5"/>
  <c r="G12" i="5"/>
  <c r="I12" i="5"/>
  <c r="B12" i="5"/>
  <c r="C12" i="5"/>
  <c r="H12" i="5"/>
  <c r="D12" i="5"/>
  <c r="J37" i="1"/>
  <c r="N33" i="1"/>
  <c r="N36" i="1"/>
</calcChain>
</file>

<file path=xl/sharedStrings.xml><?xml version="1.0" encoding="utf-8"?>
<sst xmlns="http://schemas.openxmlformats.org/spreadsheetml/2006/main" count="476" uniqueCount="214">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</sst>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26.500355324075" createdVersion="3" refreshedVersion="3" minRefreshableVersion="3" recordCount="42" xr:uid="{00000000-000A-0000-FFFF-FFFF18000000}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41"/>
    </cacheField>
    <cacheField name="Date" numFmtId="0">
      <sharedItems containsNonDate="0" containsDate="1" containsString="0" containsBlank="1" minDate="2021-08-22T00:00:00" maxDate="2022-03-01T00:00:00" count="2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m/>
        <d v="2022-01-01T00:00:00" u="1"/>
      </sharedItems>
    </cacheField>
    <cacheField name="Month" numFmtId="0">
      <sharedItems containsBlank="1" count="7">
        <s v="Oct"/>
        <s v="Nov"/>
        <s v="Dec"/>
        <s v="Jan"/>
        <s v="Feb"/>
        <s v="Aug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s v="Ginger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26.500355671298" createdVersion="3" refreshedVersion="3" minRefreshableVersion="3" recordCount="40" xr:uid="{00000000-000A-0000-FFFF-FFFF1E000000}">
  <cacheSource type="worksheet">
    <worksheetSource ref="A1:G41" sheet="Daily Expenditure"/>
  </cacheSource>
  <cacheFields count="7">
    <cacheField name="SL No" numFmtId="0">
      <sharedItems containsSemiMixedTypes="0" containsString="0" containsNumber="1" containsInteger="1" minValue="1" maxValue="41"/>
    </cacheField>
    <cacheField name="Date" numFmtId="14">
      <sharedItems containsSemiMixedTypes="0" containsNonDate="0" containsDate="1" containsString="0" minDate="2021-08-22T00:00:00" maxDate="2022-03-01T00:00:00" count="25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</sharedItems>
    </cacheField>
    <cacheField name="Month" numFmtId="14">
      <sharedItems count="6">
        <s v="Oct"/>
        <s v="Nov"/>
        <s v="Dec"/>
        <s v="Jan"/>
        <s v="Feb"/>
        <s v="Aug"/>
      </sharedItems>
    </cacheField>
    <cacheField name="Expenditure" numFmtId="0">
      <sharedItems count="2">
        <s v="Expense"/>
        <s v="Income"/>
      </sharedItems>
    </cacheField>
    <cacheField name="Title" numFmtId="0">
      <sharedItems count="7">
        <s v="Coffee"/>
        <s v="Salary"/>
        <s v="Jowar"/>
        <s v="Potato"/>
        <s v="Paddy"/>
        <s v="Ragi"/>
        <s v="Ginger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n v="39"/>
    <x v="22"/>
    <x v="4"/>
    <x v="1"/>
    <x v="1"/>
    <s v="Feb  Salary"/>
    <n v="39660"/>
  </r>
  <r>
    <n v="40"/>
    <x v="23"/>
    <x v="4"/>
    <x v="1"/>
    <x v="6"/>
    <s v="Sales"/>
    <n v="73000"/>
  </r>
  <r>
    <n v="41"/>
    <x v="24"/>
    <x v="5"/>
    <x v="0"/>
    <x v="6"/>
    <s v="All"/>
    <n v="60000"/>
  </r>
  <r>
    <m/>
    <x v="25"/>
    <x v="3"/>
    <x v="2"/>
    <x v="7"/>
    <m/>
    <m/>
  </r>
  <r>
    <m/>
    <x v="25"/>
    <x v="6"/>
    <x v="2"/>
    <x v="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n v="39"/>
    <x v="22"/>
    <x v="4"/>
    <x v="1"/>
    <x v="1"/>
    <s v="Feb  Salary"/>
    <n v="39660"/>
  </r>
  <r>
    <n v="40"/>
    <x v="23"/>
    <x v="4"/>
    <x v="1"/>
    <x v="6"/>
    <s v="Sales"/>
    <n v="73000"/>
  </r>
  <r>
    <n v="41"/>
    <x v="24"/>
    <x v="5"/>
    <x v="0"/>
    <x v="6"/>
    <s v="All"/>
    <n v="6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I9" firstHeaderRow="1" firstDataRow="2" firstDataCol="1" rowPageCount="2" colPageCount="1"/>
  <pivotFields count="7">
    <pivotField showAll="0"/>
    <pivotField axis="axisPage" numFmtId="14" showAll="0">
      <items count="2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multipleItemSelectionAllowed="1" showAll="0" defaultSubtotal="0">
      <items count="6">
        <item x="0"/>
        <item x="1"/>
        <item x="2"/>
        <item x="3"/>
        <item x="4"/>
        <item x="5"/>
      </items>
    </pivotField>
    <pivotField axis="axisRow" showAll="0">
      <items count="3">
        <item x="0"/>
        <item x="1"/>
        <item t="default"/>
      </items>
    </pivotField>
    <pivotField axis="axisCol" showAll="0">
      <items count="8">
        <item x="0"/>
        <item x="2"/>
        <item x="4"/>
        <item x="3"/>
        <item x="5"/>
        <item x="1"/>
        <item x="6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J9" firstHeaderRow="1" firstDataRow="2" firstDataCol="1" rowPageCount="2" colPageCount="1"/>
  <pivotFields count="7">
    <pivotField showAll="0"/>
    <pivotField axis="axisPage" showAll="0">
      <items count="2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6"/>
        <item x="25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showAll="0">
      <items count="8">
        <item x="3"/>
        <item x="0"/>
        <item x="1"/>
        <item x="2"/>
        <item x="6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7"/>
        <item x="6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opLeftCell="B7" workbookViewId="0">
      <selection activeCell="D29" sqref="D29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4.9765625" bestFit="1" customWidth="1"/>
    <col min="7" max="7" width="6.9921875" bestFit="1" customWidth="1"/>
    <col min="8" max="8" width="6.9921875" customWidth="1"/>
    <col min="9" max="9" width="11.296875" bestFit="1" customWidth="1"/>
    <col min="10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2" spans="1:9" x14ac:dyDescent="0.2">
      <c r="A2" s="56" t="s">
        <v>1</v>
      </c>
      <c r="B2" t="s">
        <v>189</v>
      </c>
    </row>
    <row r="3" spans="1:9" x14ac:dyDescent="0.2">
      <c r="A3" s="56" t="s">
        <v>194</v>
      </c>
      <c r="B3" t="s">
        <v>189</v>
      </c>
    </row>
    <row r="5" spans="1:9" x14ac:dyDescent="0.2">
      <c r="A5" s="56" t="s">
        <v>192</v>
      </c>
      <c r="B5" s="56" t="s">
        <v>126</v>
      </c>
    </row>
    <row r="6" spans="1:9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191</v>
      </c>
    </row>
    <row r="7" spans="1:9" x14ac:dyDescent="0.2">
      <c r="A7" s="61" t="s">
        <v>37</v>
      </c>
      <c r="B7" s="62">
        <v>78100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60000</v>
      </c>
      <c r="I7" s="62">
        <v>179150</v>
      </c>
    </row>
    <row r="8" spans="1:9" ht="12" customHeight="1" x14ac:dyDescent="0.2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172040</v>
      </c>
      <c r="H8" s="62">
        <v>73000</v>
      </c>
      <c r="I8" s="62">
        <v>481800</v>
      </c>
    </row>
    <row r="9" spans="1:9" hidden="1" x14ac:dyDescent="0.2">
      <c r="A9" s="63" t="s">
        <v>191</v>
      </c>
      <c r="B9" s="64">
        <v>297900</v>
      </c>
      <c r="C9" s="64">
        <v>8260</v>
      </c>
      <c r="D9" s="64">
        <v>4550</v>
      </c>
      <c r="E9" s="64">
        <v>40000</v>
      </c>
      <c r="F9" s="64">
        <v>5200</v>
      </c>
      <c r="G9" s="64">
        <v>172040</v>
      </c>
      <c r="H9" s="64">
        <v>133000</v>
      </c>
      <c r="I9" s="64">
        <v>660950</v>
      </c>
    </row>
    <row r="12" spans="1:9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141700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-5200</v>
      </c>
      <c r="G12" s="66">
        <f>SUM(GETPIVOTDATA("Amount",$A$5,"Expenditure","Income","Title","Salary"),0)</f>
        <v>172040</v>
      </c>
      <c r="H12" s="66" t="str">
        <f>IMSUB(GETPIVOTDATA("Amount",$A$5,"Expenditure","Income","Title","Ginger"),GETPIVOTDATA("Amount",$A$5,"Expenditure","Expense","Title","Ginger"))</f>
        <v>13000</v>
      </c>
      <c r="I12" s="66" t="str">
        <f>IMSUB(GETPIVOTDATA("Amount",$A$5,"Expenditure","Income"),GETPIVOTDATA("Amount",$A$5,"Expenditure","Expense"))</f>
        <v>302650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opLeftCell="B1" workbookViewId="0">
      <selection activeCell="D17" sqref="D1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4.9765625" customWidth="1"/>
    <col min="7" max="7" width="6.9921875" bestFit="1" customWidth="1"/>
    <col min="8" max="8" width="7.26171875" customWidth="1"/>
    <col min="9" max="9" width="6.9921875" bestFit="1" customWidth="1"/>
    <col min="10" max="10" width="11.296875" bestFit="1" customWidth="1"/>
  </cols>
  <sheetData>
    <row r="1" spans="1:10" x14ac:dyDescent="0.2">
      <c r="A1" s="56" t="s">
        <v>1</v>
      </c>
      <c r="B1" t="s">
        <v>189</v>
      </c>
    </row>
    <row r="2" spans="1:10" x14ac:dyDescent="0.2">
      <c r="A2" s="56" t="s">
        <v>194</v>
      </c>
      <c r="B2" t="s">
        <v>189</v>
      </c>
    </row>
    <row r="4" spans="1:10" x14ac:dyDescent="0.2">
      <c r="A4" s="56" t="s">
        <v>192</v>
      </c>
      <c r="B4" s="56" t="s">
        <v>193</v>
      </c>
    </row>
    <row r="5" spans="1:10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191</v>
      </c>
    </row>
    <row r="6" spans="1:10" x14ac:dyDescent="0.2">
      <c r="A6" s="57" t="s">
        <v>37</v>
      </c>
      <c r="B6" s="58">
        <v>78100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60000</v>
      </c>
      <c r="J6" s="58">
        <v>179150</v>
      </c>
    </row>
    <row r="7" spans="1:10" x14ac:dyDescent="0.2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172040</v>
      </c>
      <c r="H7" s="58"/>
      <c r="I7" s="58">
        <v>73000</v>
      </c>
      <c r="J7" s="58">
        <v>481800</v>
      </c>
    </row>
    <row r="8" spans="1:10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</row>
    <row r="9" spans="1:10" x14ac:dyDescent="0.2">
      <c r="A9" s="57" t="s">
        <v>191</v>
      </c>
      <c r="B9" s="58">
        <v>297900</v>
      </c>
      <c r="C9" s="58">
        <v>8260</v>
      </c>
      <c r="D9" s="58">
        <v>4550</v>
      </c>
      <c r="E9" s="58">
        <v>40000</v>
      </c>
      <c r="F9" s="58">
        <v>5200</v>
      </c>
      <c r="G9" s="58">
        <v>172040</v>
      </c>
      <c r="H9" s="58"/>
      <c r="I9" s="58">
        <v>133000</v>
      </c>
      <c r="J9" s="58">
        <v>660950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4"/>
  <sheetViews>
    <sheetView tabSelected="1" topLeftCell="Q1" zoomScale="90" zoomScaleNormal="90" zoomScaleSheetLayoutView="100" workbookViewId="0">
      <selection activeCell="N46" sqref="N46"/>
    </sheetView>
  </sheetViews>
  <sheetFormatPr defaultRowHeight="15" x14ac:dyDescent="0.2"/>
  <cols>
    <col min="2" max="4" width="12.10546875" customWidth="1"/>
    <col min="5" max="5" width="11.1640625" customWidth="1"/>
    <col min="6" max="6" width="14.66015625" customWidth="1"/>
    <col min="8" max="8" width="11.97265625" bestFit="1" customWidth="1"/>
    <col min="10" max="10" width="12.23828125" bestFit="1" customWidth="1"/>
    <col min="12" max="12" width="11.703125" customWidth="1"/>
    <col min="13" max="13" width="12.5078125" bestFit="1" customWidth="1"/>
    <col min="14" max="14" width="12.64453125" customWidth="1"/>
    <col min="15" max="15" width="13.046875" customWidth="1"/>
    <col min="17" max="17" width="11.97265625" bestFit="1" customWidth="1"/>
    <col min="18" max="20" width="11.97265625" customWidth="1"/>
    <col min="21" max="21" width="13.046875" customWidth="1"/>
    <col min="22" max="22" width="12.9140625" customWidth="1"/>
  </cols>
  <sheetData>
    <row r="1" spans="1:22" x14ac:dyDescent="0.2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202</v>
      </c>
      <c r="T1" s="36" t="s">
        <v>208</v>
      </c>
      <c r="U1" s="36" t="s">
        <v>203</v>
      </c>
      <c r="V1" s="36" t="s">
        <v>146</v>
      </c>
    </row>
    <row r="2" spans="1:22" x14ac:dyDescent="0.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44639</v>
      </c>
      <c r="P2" s="2">
        <f ca="1">O2-J2</f>
        <v>446</v>
      </c>
      <c r="Q2" s="2">
        <f ca="1">(P2/365)*12</f>
        <v>14.663013698630138</v>
      </c>
      <c r="R2" s="2">
        <f ca="1">(M2*Q2*N2) /100</f>
        <v>29326.027397260274</v>
      </c>
      <c r="S2" s="2">
        <v>24000</v>
      </c>
      <c r="T2" s="2"/>
      <c r="U2" s="20">
        <v>44587</v>
      </c>
      <c r="V2" s="2">
        <f ca="1">M2+R2-S2</f>
        <v>105326.02739726027</v>
      </c>
    </row>
    <row r="3" spans="1:22" x14ac:dyDescent="0.2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15" ca="1" si="1">TODAY()</f>
        <v>44639</v>
      </c>
      <c r="P3" s="2">
        <f t="shared" ref="P3:P6" ca="1" si="2">O3-J3</f>
        <v>439</v>
      </c>
      <c r="Q3" s="2">
        <f t="shared" ref="Q3:Q13" ca="1" si="3">(P3/365)*12</f>
        <v>14.432876712328767</v>
      </c>
      <c r="R3" s="2">
        <f t="shared" ref="R3:R6" ca="1" si="4">(M3*Q3*N3) /100</f>
        <v>36082.191780821915</v>
      </c>
      <c r="S3" s="2">
        <v>30000</v>
      </c>
      <c r="T3" s="2"/>
      <c r="U3" s="20">
        <v>44589</v>
      </c>
      <c r="V3" s="2">
        <f ca="1">M3+R3-S3</f>
        <v>106082.19178082192</v>
      </c>
    </row>
    <row r="4" spans="1:22" x14ac:dyDescent="0.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44639</v>
      </c>
      <c r="P4" s="2">
        <f t="shared" ca="1" si="2"/>
        <v>434</v>
      </c>
      <c r="Q4" s="2">
        <f t="shared" ca="1" si="3"/>
        <v>14.268493150684932</v>
      </c>
      <c r="R4" s="2">
        <f t="shared" ca="1" si="4"/>
        <v>28536.986301369863</v>
      </c>
      <c r="S4" s="2"/>
      <c r="T4" s="2"/>
      <c r="U4" s="2"/>
      <c r="V4" s="2">
        <f ca="1">M4+R4-S4</f>
        <v>128536.98630136986</v>
      </c>
    </row>
    <row r="5" spans="1:22" x14ac:dyDescent="0.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44639</v>
      </c>
      <c r="P5" s="2">
        <f t="shared" ca="1" si="2"/>
        <v>403</v>
      </c>
      <c r="Q5" s="2">
        <f t="shared" ca="1" si="3"/>
        <v>13.24931506849315</v>
      </c>
      <c r="R5" s="2">
        <f t="shared" ca="1" si="4"/>
        <v>26498.630136986299</v>
      </c>
      <c r="S5" s="2"/>
      <c r="T5" s="2"/>
      <c r="U5" s="2"/>
      <c r="V5" s="2">
        <f ca="1">M5+R5-S5</f>
        <v>126498.63013698629</v>
      </c>
    </row>
    <row r="6" spans="1:22" x14ac:dyDescent="0.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44639</v>
      </c>
      <c r="P6" s="2">
        <f t="shared" ca="1" si="2"/>
        <v>433</v>
      </c>
      <c r="Q6" s="2">
        <f t="shared" ca="1" si="3"/>
        <v>14.235616438356164</v>
      </c>
      <c r="R6" s="2">
        <f t="shared" ca="1" si="4"/>
        <v>14235.616438356163</v>
      </c>
      <c r="S6" s="2">
        <v>12000</v>
      </c>
      <c r="T6" s="2"/>
      <c r="U6" s="20">
        <v>44589</v>
      </c>
      <c r="V6" s="2">
        <f ca="1">M6+R6-S6</f>
        <v>52235.616438356163</v>
      </c>
    </row>
    <row r="7" spans="1:22" x14ac:dyDescent="0.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44639</v>
      </c>
      <c r="P7" s="2">
        <f ca="1">O7-J7</f>
        <v>425</v>
      </c>
      <c r="Q7" s="2">
        <f ca="1">(P7/365)*12</f>
        <v>13.972602739726028</v>
      </c>
      <c r="R7" s="2">
        <f ca="1">(M7*Q7*N7) /100</f>
        <v>27945.205479452055</v>
      </c>
      <c r="S7" s="2">
        <v>24000</v>
      </c>
      <c r="T7" s="2"/>
      <c r="U7" s="20">
        <v>44589</v>
      </c>
      <c r="V7" s="2">
        <f ca="1">M7+R7-S7</f>
        <v>103945.20547945205</v>
      </c>
    </row>
    <row r="8" spans="1:22" x14ac:dyDescent="0.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44639</v>
      </c>
      <c r="P8" s="2">
        <f t="shared" ref="P8:P11" ca="1" si="5">O8-J8</f>
        <v>437</v>
      </c>
      <c r="Q8" s="2">
        <f t="shared" ca="1" si="3"/>
        <v>14.367123287671234</v>
      </c>
      <c r="R8" s="2">
        <f t="shared" ref="R8:R11" ca="1" si="6">(M8*Q8*N8) /100</f>
        <v>28734.246575342469</v>
      </c>
      <c r="S8" s="2">
        <v>24000</v>
      </c>
      <c r="T8" s="2"/>
      <c r="U8" s="20">
        <v>44589</v>
      </c>
      <c r="V8" s="2">
        <f ca="1">M8+R8-S8</f>
        <v>104734.24657534246</v>
      </c>
    </row>
    <row r="9" spans="1:22" x14ac:dyDescent="0.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44639</v>
      </c>
      <c r="P9" s="2">
        <f t="shared" ca="1" si="5"/>
        <v>413</v>
      </c>
      <c r="Q9" s="2">
        <f t="shared" ca="1" si="3"/>
        <v>13.578082191780821</v>
      </c>
      <c r="R9" s="2">
        <f t="shared" ca="1" si="6"/>
        <v>13578.082191780823</v>
      </c>
      <c r="S9" s="2">
        <v>12000</v>
      </c>
      <c r="T9" s="2"/>
      <c r="U9" s="20">
        <v>44587</v>
      </c>
      <c r="V9" s="2">
        <f ca="1">M9+R9-S9</f>
        <v>51578.082191780821</v>
      </c>
    </row>
    <row r="10" spans="1:22" x14ac:dyDescent="0.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44639</v>
      </c>
      <c r="P10" s="2">
        <f t="shared" ca="1" si="5"/>
        <v>403</v>
      </c>
      <c r="Q10" s="2">
        <f t="shared" ca="1" si="3"/>
        <v>13.24931506849315</v>
      </c>
      <c r="R10" s="2">
        <f t="shared" ca="1" si="6"/>
        <v>13249.31506849315</v>
      </c>
      <c r="S10" s="2">
        <v>12000</v>
      </c>
      <c r="T10" s="2"/>
      <c r="U10" s="20">
        <v>44587</v>
      </c>
      <c r="V10" s="2">
        <f ca="1">M10+R10-S10</f>
        <v>51249.315068493146</v>
      </c>
    </row>
    <row r="11" spans="1:22" x14ac:dyDescent="0.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44639</v>
      </c>
      <c r="P11" s="2">
        <f t="shared" ca="1" si="5"/>
        <v>412</v>
      </c>
      <c r="Q11" s="2">
        <f t="shared" ca="1" si="3"/>
        <v>13.545205479452054</v>
      </c>
      <c r="R11" s="2">
        <f t="shared" ca="1" si="6"/>
        <v>13545.205479452054</v>
      </c>
      <c r="S11" s="2">
        <v>12000</v>
      </c>
      <c r="T11" s="2"/>
      <c r="U11" s="20">
        <v>44587</v>
      </c>
      <c r="V11" s="2">
        <f ca="1">M11+R11-S11</f>
        <v>51545.205479452052</v>
      </c>
    </row>
    <row r="12" spans="1:22" x14ac:dyDescent="0.2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44639</v>
      </c>
      <c r="P12" s="2">
        <f t="shared" ref="P12:P13" ca="1" si="7">O12-J12</f>
        <v>126</v>
      </c>
      <c r="Q12" s="2">
        <f t="shared" ca="1" si="3"/>
        <v>4.1424657534246574</v>
      </c>
      <c r="R12" s="2">
        <f t="shared" ref="R12:R13" ca="1" si="8">(M12*Q12*N12) /100</f>
        <v>8284.9315068493142</v>
      </c>
      <c r="S12" s="2"/>
      <c r="T12" s="2"/>
      <c r="U12" s="2"/>
      <c r="V12" s="2">
        <f ca="1">M12+R12-S12</f>
        <v>108284.93150684932</v>
      </c>
    </row>
    <row r="13" spans="1:22" x14ac:dyDescent="0.2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44639</v>
      </c>
      <c r="P13" s="2">
        <f t="shared" ca="1" si="7"/>
        <v>126</v>
      </c>
      <c r="Q13" s="2">
        <f t="shared" ca="1" si="3"/>
        <v>4.1424657534246574</v>
      </c>
      <c r="R13" s="2">
        <f t="shared" ca="1" si="8"/>
        <v>0</v>
      </c>
      <c r="S13" s="2"/>
      <c r="T13" s="2"/>
      <c r="U13" s="2"/>
      <c r="V13" s="2">
        <f ca="1">M13+R13-S13</f>
        <v>50000</v>
      </c>
    </row>
    <row r="14" spans="1:22" x14ac:dyDescent="0.2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44639</v>
      </c>
      <c r="P14" s="11">
        <f t="shared" ref="P14:P15" ca="1" si="9">O14-J14</f>
        <v>754</v>
      </c>
      <c r="Q14" s="11">
        <f t="shared" ref="Q14:Q15" ca="1" si="10">(P14/365)*12</f>
        <v>24.789041095890411</v>
      </c>
      <c r="R14" s="11">
        <f t="shared" ref="R14:R15" ca="1" si="11">(M14*Q14*N14) /100</f>
        <v>24789.04109589041</v>
      </c>
      <c r="S14" s="2">
        <v>12000</v>
      </c>
      <c r="T14" s="2">
        <v>62000</v>
      </c>
      <c r="U14" s="2"/>
      <c r="V14" s="2">
        <v>0</v>
      </c>
    </row>
    <row r="15" spans="1:22" x14ac:dyDescent="0.2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44639</v>
      </c>
      <c r="P15" s="2">
        <f t="shared" ca="1" si="9"/>
        <v>222</v>
      </c>
      <c r="Q15" s="2">
        <f t="shared" ca="1" si="10"/>
        <v>7.2986301369863025</v>
      </c>
      <c r="R15" s="2">
        <f t="shared" ca="1" si="11"/>
        <v>0</v>
      </c>
      <c r="S15" s="55"/>
      <c r="T15" s="55">
        <v>10000</v>
      </c>
      <c r="U15" s="55"/>
      <c r="V15" s="2">
        <v>0</v>
      </c>
    </row>
    <row r="16" spans="1:22" x14ac:dyDescent="0.2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ca="1">TODAY()</f>
        <v>44639</v>
      </c>
      <c r="P16" s="2">
        <f t="shared" ref="P16:P17" ca="1" si="12">O16-J16</f>
        <v>473</v>
      </c>
      <c r="Q16" s="2">
        <f t="shared" ref="Q16:Q17" ca="1" si="13">(P16/365)*12</f>
        <v>15.550684931506847</v>
      </c>
      <c r="R16" s="2">
        <f t="shared" ref="R16:R17" ca="1" si="14">(M16*Q16*N16) /100</f>
        <v>31101.369863013693</v>
      </c>
      <c r="S16" s="55"/>
      <c r="T16" s="55"/>
      <c r="U16" s="55"/>
      <c r="V16" s="2">
        <f ca="1">M16+R16-S16</f>
        <v>131101.36986301368</v>
      </c>
    </row>
    <row r="17" spans="1:22" x14ac:dyDescent="0.2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ca="1">TODAY()</f>
        <v>44639</v>
      </c>
      <c r="P17" s="2">
        <f t="shared" ca="1" si="12"/>
        <v>480</v>
      </c>
      <c r="Q17" s="2">
        <f t="shared" ca="1" si="13"/>
        <v>15.780821917808218</v>
      </c>
      <c r="R17" s="2">
        <f t="shared" ca="1" si="14"/>
        <v>17753.424657534244</v>
      </c>
      <c r="S17" s="55"/>
      <c r="T17" s="55"/>
      <c r="U17" s="55"/>
      <c r="V17" s="2">
        <f ca="1">M17+R17-S17</f>
        <v>242753.42465753425</v>
      </c>
    </row>
    <row r="18" spans="1:22" x14ac:dyDescent="0.2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ca="1">TODAY()</f>
        <v>44639</v>
      </c>
      <c r="P18" s="2">
        <f t="shared" ref="P18:P19" ca="1" si="15">O18-J18</f>
        <v>133</v>
      </c>
      <c r="Q18" s="2">
        <f t="shared" ref="Q18:Q19" ca="1" si="16">(P18/365)*12</f>
        <v>4.3726027397260276</v>
      </c>
      <c r="R18" s="2">
        <f t="shared" ref="R18:R19" ca="1" si="17">(M18*Q18*N18) /100</f>
        <v>4372.6027397260277</v>
      </c>
      <c r="S18" s="55"/>
      <c r="T18" s="55"/>
      <c r="U18" s="55"/>
      <c r="V18" s="2">
        <f ca="1">M18+R18-S18</f>
        <v>54372.602739726026</v>
      </c>
    </row>
    <row r="19" spans="1:22" x14ac:dyDescent="0.2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ca="1">TODAY()</f>
        <v>44639</v>
      </c>
      <c r="P19" s="2">
        <f t="shared" ca="1" si="15"/>
        <v>87</v>
      </c>
      <c r="Q19" s="2">
        <f t="shared" ca="1" si="16"/>
        <v>2.8602739726027395</v>
      </c>
      <c r="R19" s="2">
        <f t="shared" ca="1" si="17"/>
        <v>1430.1369863013699</v>
      </c>
      <c r="S19" s="55"/>
      <c r="T19" s="55"/>
      <c r="U19" s="55"/>
      <c r="V19" s="2">
        <f ca="1">M19+R19-S19</f>
        <v>101430.13698630137</v>
      </c>
    </row>
    <row r="20" spans="1:22" x14ac:dyDescent="0.2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/>
      <c r="K20" s="2"/>
      <c r="L20" s="2"/>
      <c r="M20" s="2"/>
      <c r="N20" s="2"/>
      <c r="O20" s="20">
        <f ca="1">TODAY()</f>
        <v>44639</v>
      </c>
      <c r="P20" s="2">
        <f t="shared" ref="P20" ca="1" si="18">O20-J20</f>
        <v>44639</v>
      </c>
      <c r="Q20" s="2">
        <f t="shared" ref="Q20" ca="1" si="19">(P20/365)*12</f>
        <v>1467.5835616438358</v>
      </c>
      <c r="R20" s="2">
        <f t="shared" ref="R20" ca="1" si="20">(M20*Q20*N20) /100</f>
        <v>0</v>
      </c>
      <c r="S20" s="55"/>
      <c r="T20" s="55"/>
      <c r="U20" s="55"/>
      <c r="V20" s="2">
        <f ca="1">M20+R20-S20</f>
        <v>0</v>
      </c>
    </row>
    <row r="21" spans="1:22" x14ac:dyDescent="0.2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/>
      <c r="K21" s="2"/>
      <c r="L21" s="2"/>
      <c r="M21" s="2"/>
      <c r="N21" s="2"/>
      <c r="O21" s="20">
        <f ca="1">TODAY()</f>
        <v>44639</v>
      </c>
      <c r="P21" s="2">
        <f t="shared" ref="P21" ca="1" si="21">O21-J21</f>
        <v>44639</v>
      </c>
      <c r="Q21" s="2">
        <f t="shared" ref="Q21" ca="1" si="22">(P21/365)*12</f>
        <v>1467.5835616438358</v>
      </c>
      <c r="R21" s="2">
        <f t="shared" ref="R21" ca="1" si="23">(M21*Q21*N21) /100</f>
        <v>0</v>
      </c>
      <c r="S21" s="55"/>
      <c r="T21" s="55"/>
      <c r="U21" s="55"/>
      <c r="V21" s="2">
        <f ca="1">M21+R21-S21</f>
        <v>0</v>
      </c>
    </row>
    <row r="22" spans="1:22" x14ac:dyDescent="0.2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ca="1">TODAY()</f>
        <v>44639</v>
      </c>
      <c r="P22" s="2">
        <f t="shared" ref="P22:P30" ca="1" si="24">O22-J22</f>
        <v>44639</v>
      </c>
      <c r="Q22" s="2">
        <f t="shared" ref="Q22:Q30" ca="1" si="25">(P22/365)*12</f>
        <v>1467.5835616438358</v>
      </c>
      <c r="R22" s="2">
        <f t="shared" ref="R22:R30" ca="1" si="26">(M22*Q22*N22) /100</f>
        <v>0</v>
      </c>
      <c r="S22" s="55"/>
      <c r="T22" s="55"/>
      <c r="U22" s="55"/>
      <c r="V22" s="2">
        <f t="shared" ref="V22:V30" ca="1" si="27">M22+R22-S22</f>
        <v>0</v>
      </c>
    </row>
    <row r="23" spans="1:22" x14ac:dyDescent="0.2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ca="1">TODAY()</f>
        <v>44639</v>
      </c>
      <c r="P23" s="2">
        <f t="shared" ca="1" si="24"/>
        <v>44639</v>
      </c>
      <c r="Q23" s="2">
        <f t="shared" ca="1" si="25"/>
        <v>1467.5835616438358</v>
      </c>
      <c r="R23" s="2">
        <f t="shared" ca="1" si="26"/>
        <v>0</v>
      </c>
      <c r="S23" s="55"/>
      <c r="T23" s="55"/>
      <c r="U23" s="55"/>
      <c r="V23" s="2">
        <f t="shared" ca="1" si="27"/>
        <v>0</v>
      </c>
    </row>
    <row r="24" spans="1:22" x14ac:dyDescent="0.2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ca="1">TODAY()</f>
        <v>44639</v>
      </c>
      <c r="P24" s="2">
        <f t="shared" ca="1" si="24"/>
        <v>44639</v>
      </c>
      <c r="Q24" s="2">
        <f t="shared" ca="1" si="25"/>
        <v>1467.5835616438358</v>
      </c>
      <c r="R24" s="2">
        <f t="shared" ca="1" si="26"/>
        <v>0</v>
      </c>
      <c r="S24" s="55"/>
      <c r="T24" s="55"/>
      <c r="U24" s="55"/>
      <c r="V24" s="2">
        <f t="shared" ca="1" si="27"/>
        <v>0</v>
      </c>
    </row>
    <row r="25" spans="1:22" x14ac:dyDescent="0.2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ca="1">TODAY()</f>
        <v>44639</v>
      </c>
      <c r="P25" s="2">
        <f t="shared" ca="1" si="24"/>
        <v>44639</v>
      </c>
      <c r="Q25" s="2">
        <f t="shared" ca="1" si="25"/>
        <v>1467.5835616438358</v>
      </c>
      <c r="R25" s="2">
        <f t="shared" ca="1" si="26"/>
        <v>0</v>
      </c>
      <c r="S25" s="55"/>
      <c r="T25" s="55"/>
      <c r="U25" s="55"/>
      <c r="V25" s="2">
        <f t="shared" ca="1" si="27"/>
        <v>0</v>
      </c>
    </row>
    <row r="26" spans="1:22" x14ac:dyDescent="0.2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ca="1">TODAY()</f>
        <v>44639</v>
      </c>
      <c r="P26" s="2">
        <f t="shared" ca="1" si="24"/>
        <v>44639</v>
      </c>
      <c r="Q26" s="2">
        <f t="shared" ca="1" si="25"/>
        <v>1467.5835616438358</v>
      </c>
      <c r="R26" s="2">
        <f t="shared" ca="1" si="26"/>
        <v>0</v>
      </c>
      <c r="S26" s="55"/>
      <c r="T26" s="55"/>
      <c r="U26" s="55"/>
      <c r="V26" s="2">
        <f t="shared" ca="1" si="27"/>
        <v>0</v>
      </c>
    </row>
    <row r="27" spans="1:22" x14ac:dyDescent="0.2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ca="1">TODAY()</f>
        <v>44639</v>
      </c>
      <c r="P27" s="2">
        <f t="shared" ca="1" si="24"/>
        <v>44639</v>
      </c>
      <c r="Q27" s="2">
        <f t="shared" ca="1" si="25"/>
        <v>1467.5835616438358</v>
      </c>
      <c r="R27" s="2">
        <f t="shared" ca="1" si="26"/>
        <v>0</v>
      </c>
      <c r="S27" s="55"/>
      <c r="T27" s="55"/>
      <c r="U27" s="55"/>
      <c r="V27" s="2">
        <f t="shared" ca="1" si="27"/>
        <v>0</v>
      </c>
    </row>
    <row r="28" spans="1:22" x14ac:dyDescent="0.2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ca="1">TODAY()</f>
        <v>44639</v>
      </c>
      <c r="P28" s="2">
        <f t="shared" ca="1" si="24"/>
        <v>44639</v>
      </c>
      <c r="Q28" s="2">
        <f t="shared" ca="1" si="25"/>
        <v>1467.5835616438358</v>
      </c>
      <c r="R28" s="2">
        <f t="shared" ca="1" si="26"/>
        <v>0</v>
      </c>
      <c r="S28" s="55"/>
      <c r="T28" s="55"/>
      <c r="U28" s="55"/>
      <c r="V28" s="2">
        <f t="shared" ca="1" si="27"/>
        <v>0</v>
      </c>
    </row>
    <row r="29" spans="1:22" x14ac:dyDescent="0.2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ca="1">TODAY()</f>
        <v>44639</v>
      </c>
      <c r="P29" s="2">
        <f t="shared" ca="1" si="24"/>
        <v>44639</v>
      </c>
      <c r="Q29" s="2">
        <f t="shared" ca="1" si="25"/>
        <v>1467.5835616438358</v>
      </c>
      <c r="R29" s="2">
        <f t="shared" ca="1" si="26"/>
        <v>0</v>
      </c>
      <c r="S29" s="55"/>
      <c r="T29" s="55"/>
      <c r="U29" s="55"/>
      <c r="V29" s="2">
        <f t="shared" ca="1" si="27"/>
        <v>0</v>
      </c>
    </row>
    <row r="30" spans="1:22" x14ac:dyDescent="0.2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ca="1">TODAY()</f>
        <v>44639</v>
      </c>
      <c r="P30" s="2">
        <f t="shared" ca="1" si="24"/>
        <v>44639</v>
      </c>
      <c r="Q30" s="2">
        <f t="shared" ca="1" si="25"/>
        <v>1467.5835616438358</v>
      </c>
      <c r="R30" s="2">
        <f t="shared" ca="1" si="26"/>
        <v>0</v>
      </c>
      <c r="S30" s="55"/>
      <c r="T30" s="55"/>
      <c r="U30" s="55"/>
      <c r="V30" s="2">
        <f t="shared" ca="1" si="27"/>
        <v>0</v>
      </c>
    </row>
    <row r="31" spans="1:22" x14ac:dyDescent="0.2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2" x14ac:dyDescent="0.2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 x14ac:dyDescent="0.2">
      <c r="A33" s="2">
        <v>33</v>
      </c>
      <c r="B33" s="20">
        <v>44577</v>
      </c>
      <c r="C33" s="20" t="str">
        <f t="shared" ref="C33:C39" si="28">TEXT(B33, "mmm")</f>
        <v>Jan</v>
      </c>
      <c r="D33" s="2" t="s">
        <v>130</v>
      </c>
      <c r="E33" s="2" t="s">
        <v>128</v>
      </c>
      <c r="F33" s="2" t="s">
        <v>201</v>
      </c>
      <c r="G33" s="2">
        <v>219800</v>
      </c>
      <c r="M33" s="54" t="s">
        <v>164</v>
      </c>
      <c r="N33" s="51">
        <f ca="1">SUMIF(K2:K21,"Debt",V2:V21)</f>
        <v>1519673.9726027397</v>
      </c>
    </row>
    <row r="34" spans="1:14" x14ac:dyDescent="0.2">
      <c r="A34" s="2">
        <v>34</v>
      </c>
      <c r="B34" s="20">
        <v>44587</v>
      </c>
      <c r="C34" s="20" t="str">
        <f t="shared" si="28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SUMIF(D2:D48,"Expense",G2:G49)</f>
        <v>190650</v>
      </c>
      <c r="M34" s="52" t="s">
        <v>165</v>
      </c>
      <c r="N34" s="53">
        <f ca="1">SUMIF(K2:K15,"Gave",V2:V15)</f>
        <v>50000</v>
      </c>
    </row>
    <row r="35" spans="1:14" x14ac:dyDescent="0.2">
      <c r="A35" s="2">
        <v>35</v>
      </c>
      <c r="B35" s="20">
        <v>44586</v>
      </c>
      <c r="C35" s="20" t="str">
        <f t="shared" si="28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SUMIF(D2:D40,"Income",G2:G40)</f>
        <v>481800</v>
      </c>
      <c r="M35" s="3"/>
      <c r="N35" s="3"/>
    </row>
    <row r="36" spans="1:14" x14ac:dyDescent="0.2">
      <c r="A36" s="2">
        <v>36</v>
      </c>
      <c r="B36" s="20">
        <v>44593</v>
      </c>
      <c r="C36" s="20" t="str">
        <f t="shared" si="28"/>
        <v>Feb</v>
      </c>
      <c r="D36" s="2" t="s">
        <v>37</v>
      </c>
      <c r="E36" s="2" t="s">
        <v>186</v>
      </c>
      <c r="F36" s="2" t="s">
        <v>204</v>
      </c>
      <c r="G36" s="2">
        <v>2500</v>
      </c>
      <c r="J36" s="12"/>
      <c r="M36" s="48" t="s">
        <v>166</v>
      </c>
      <c r="N36" s="8">
        <f ca="1">N34-N33</f>
        <v>-1469673.9726027397</v>
      </c>
    </row>
    <row r="37" spans="1:14" x14ac:dyDescent="0.2">
      <c r="A37" s="2">
        <v>37</v>
      </c>
      <c r="B37" s="20">
        <v>44592</v>
      </c>
      <c r="C37" s="20" t="str">
        <f t="shared" si="28"/>
        <v>Jan</v>
      </c>
      <c r="D37" s="2" t="s">
        <v>130</v>
      </c>
      <c r="E37" s="3" t="s">
        <v>131</v>
      </c>
      <c r="F37" s="2" t="s">
        <v>205</v>
      </c>
      <c r="G37" s="2">
        <v>43735</v>
      </c>
      <c r="I37" s="47" t="s">
        <v>136</v>
      </c>
      <c r="J37" s="50">
        <f>J35-J34</f>
        <v>291150</v>
      </c>
    </row>
    <row r="38" spans="1:14" x14ac:dyDescent="0.2">
      <c r="A38" s="2">
        <v>38</v>
      </c>
      <c r="B38" s="20">
        <v>44602</v>
      </c>
      <c r="C38" s="20" t="str">
        <f t="shared" si="28"/>
        <v>Feb</v>
      </c>
      <c r="D38" s="2" t="s">
        <v>37</v>
      </c>
      <c r="E38" s="2" t="s">
        <v>128</v>
      </c>
      <c r="F38" s="2" t="s">
        <v>206</v>
      </c>
      <c r="G38" s="2">
        <v>8200</v>
      </c>
    </row>
    <row r="39" spans="1:14" x14ac:dyDescent="0.2">
      <c r="A39" s="2">
        <v>39</v>
      </c>
      <c r="B39" s="20">
        <v>44620</v>
      </c>
      <c r="C39" s="20" t="str">
        <f t="shared" si="28"/>
        <v>Feb</v>
      </c>
      <c r="D39" s="2" t="s">
        <v>130</v>
      </c>
      <c r="E39" s="3" t="s">
        <v>131</v>
      </c>
      <c r="F39" s="2" t="s">
        <v>207</v>
      </c>
      <c r="G39" s="2">
        <v>39660</v>
      </c>
    </row>
    <row r="40" spans="1:14" x14ac:dyDescent="0.2">
      <c r="A40" s="2">
        <v>40</v>
      </c>
      <c r="B40" s="20">
        <v>44619</v>
      </c>
      <c r="C40" s="20" t="str">
        <f t="shared" ref="C40:C42" si="29">TEXT(B40, "mmm")</f>
        <v>Feb</v>
      </c>
      <c r="D40" s="2" t="s">
        <v>130</v>
      </c>
      <c r="E40" s="2" t="s">
        <v>209</v>
      </c>
      <c r="F40" s="2" t="s">
        <v>147</v>
      </c>
      <c r="G40" s="2">
        <v>73000</v>
      </c>
    </row>
    <row r="41" spans="1:14" x14ac:dyDescent="0.2">
      <c r="A41" s="2">
        <v>41</v>
      </c>
      <c r="B41" s="20">
        <v>44430</v>
      </c>
      <c r="C41" s="20" t="str">
        <f t="shared" si="29"/>
        <v>Aug</v>
      </c>
      <c r="D41" s="2" t="s">
        <v>37</v>
      </c>
      <c r="E41" s="2" t="s">
        <v>209</v>
      </c>
      <c r="F41" s="2" t="s">
        <v>210</v>
      </c>
      <c r="G41" s="2">
        <v>60000</v>
      </c>
    </row>
    <row r="42" spans="1:14" x14ac:dyDescent="0.2">
      <c r="A42" s="2">
        <v>42</v>
      </c>
      <c r="B42" s="20">
        <v>44627</v>
      </c>
      <c r="C42" s="20" t="str">
        <f t="shared" si="29"/>
        <v>Mar</v>
      </c>
      <c r="D42" s="2" t="s">
        <v>37</v>
      </c>
      <c r="E42" s="2" t="s">
        <v>211</v>
      </c>
      <c r="F42" s="2" t="s">
        <v>212</v>
      </c>
      <c r="G42" s="2">
        <v>7000</v>
      </c>
    </row>
    <row r="43" spans="1:14" x14ac:dyDescent="0.2">
      <c r="A43" s="2">
        <v>43</v>
      </c>
      <c r="B43" s="20">
        <v>44635</v>
      </c>
      <c r="C43" s="20" t="str">
        <f t="shared" ref="C43" si="30">TEXT(B43, "mmm")</f>
        <v>Mar</v>
      </c>
      <c r="D43" s="2" t="s">
        <v>37</v>
      </c>
      <c r="E43" s="2" t="s">
        <v>128</v>
      </c>
      <c r="F43" s="2" t="s">
        <v>213</v>
      </c>
      <c r="G43" s="2">
        <v>4500</v>
      </c>
    </row>
    <row r="44" spans="1:14" x14ac:dyDescent="0.2">
      <c r="A44" s="2"/>
      <c r="B44" s="20"/>
      <c r="C44" s="20" t="str">
        <f t="shared" ref="C44" si="31">TEXT(B44, "mmm")</f>
        <v>Jan</v>
      </c>
      <c r="D44" s="2" t="s">
        <v>37</v>
      </c>
      <c r="E44" s="2"/>
      <c r="F44" s="2"/>
      <c r="G4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153" zoomScaleNormal="60" zoomScaleSheetLayoutView="100" workbookViewId="0">
      <selection activeCell="D207" sqref="D207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8" spans="1:3" x14ac:dyDescent="0.2">
      <c r="B208" s="60" t="s">
        <v>34</v>
      </c>
      <c r="C208" s="60">
        <v>150</v>
      </c>
    </row>
    <row r="209" spans="2:3" x14ac:dyDescent="0.2">
      <c r="B209" s="60" t="s">
        <v>169</v>
      </c>
      <c r="C209" s="60">
        <v>50</v>
      </c>
    </row>
    <row r="210" spans="2:3" x14ac:dyDescent="0.2">
      <c r="B210" s="60" t="s">
        <v>198</v>
      </c>
      <c r="C210" s="60">
        <v>50</v>
      </c>
    </row>
    <row r="211" spans="2:3" x14ac:dyDescent="0.2">
      <c r="B211" s="60" t="s">
        <v>106</v>
      </c>
      <c r="C211" s="60">
        <v>50</v>
      </c>
    </row>
    <row r="212" spans="2:3" x14ac:dyDescent="0.2">
      <c r="B212" s="60" t="s">
        <v>27</v>
      </c>
      <c r="C212" s="60">
        <v>50</v>
      </c>
    </row>
    <row r="213" spans="2:3" x14ac:dyDescent="0.2">
      <c r="B213" s="60" t="s">
        <v>180</v>
      </c>
      <c r="C213" s="60">
        <v>50</v>
      </c>
    </row>
    <row r="214" spans="2:3" x14ac:dyDescent="0.2">
      <c r="B214" s="60" t="s">
        <v>199</v>
      </c>
      <c r="C214" s="60">
        <v>50</v>
      </c>
    </row>
    <row r="215" spans="2:3" x14ac:dyDescent="0.2">
      <c r="B215" s="6"/>
      <c r="C215" s="6"/>
    </row>
    <row r="216" spans="2:3" x14ac:dyDescent="0.2">
      <c r="B216" s="67" t="s">
        <v>93</v>
      </c>
      <c r="C216" s="67">
        <f>SUM(C208:C215)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7" zoomScaleNormal="60" zoomScaleSheetLayoutView="100" workbookViewId="0">
      <selection activeCell="E14" sqref="E14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2022-03-06T06:34:43Z</dcterms:modified>
</cp:coreProperties>
</file>