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C68ACF69-1194-F947-B119-79B25B9E147B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Expenditure'!$A$1:$G$33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6" i="2" l="1"/>
  <c r="C33" i="1"/>
  <c r="C34" i="1"/>
  <c r="C35" i="1"/>
  <c r="C36" i="1"/>
  <c r="C37" i="1"/>
  <c r="C38" i="1"/>
  <c r="C3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O23" i="1"/>
  <c r="P23" i="1"/>
  <c r="Q23" i="1"/>
  <c r="R23" i="1"/>
  <c r="T23" i="1"/>
  <c r="O24" i="1"/>
  <c r="P24" i="1"/>
  <c r="Q24" i="1"/>
  <c r="R24" i="1"/>
  <c r="T24" i="1"/>
  <c r="O25" i="1"/>
  <c r="P25" i="1"/>
  <c r="Q25" i="1"/>
  <c r="R25" i="1"/>
  <c r="T25" i="1"/>
  <c r="O26" i="1"/>
  <c r="P26" i="1"/>
  <c r="Q26" i="1"/>
  <c r="R26" i="1"/>
  <c r="T26" i="1"/>
  <c r="O27" i="1"/>
  <c r="P27" i="1"/>
  <c r="Q27" i="1"/>
  <c r="R27" i="1"/>
  <c r="T27" i="1"/>
  <c r="O28" i="1"/>
  <c r="P28" i="1"/>
  <c r="Q28" i="1"/>
  <c r="R28" i="1"/>
  <c r="T28" i="1"/>
  <c r="O29" i="1"/>
  <c r="P29" i="1"/>
  <c r="Q29" i="1"/>
  <c r="R29" i="1"/>
  <c r="T29" i="1"/>
  <c r="O30" i="1"/>
  <c r="P30" i="1"/>
  <c r="Q30" i="1"/>
  <c r="R30" i="1"/>
  <c r="T30" i="1"/>
  <c r="O31" i="1"/>
  <c r="P31" i="1"/>
  <c r="Q31" i="1"/>
  <c r="R31" i="1"/>
  <c r="T31" i="1"/>
  <c r="H12" i="5"/>
  <c r="D12" i="5"/>
  <c r="B12" i="5"/>
  <c r="I12" i="5"/>
  <c r="E12" i="5"/>
  <c r="F12" i="5"/>
  <c r="G12" i="5"/>
  <c r="C12" i="5"/>
  <c r="J35" i="1"/>
  <c r="O2" i="1"/>
  <c r="P2" i="1"/>
  <c r="Q2" i="1"/>
  <c r="R2" i="1"/>
  <c r="T2" i="1"/>
  <c r="O3" i="1"/>
  <c r="P3" i="1"/>
  <c r="Q3" i="1"/>
  <c r="R3" i="1"/>
  <c r="T3" i="1"/>
  <c r="O4" i="1"/>
  <c r="P4" i="1"/>
  <c r="Q4" i="1"/>
  <c r="R4" i="1"/>
  <c r="T4" i="1"/>
  <c r="O5" i="1"/>
  <c r="P5" i="1"/>
  <c r="Q5" i="1"/>
  <c r="R5" i="1"/>
  <c r="T5" i="1"/>
  <c r="O6" i="1"/>
  <c r="P6" i="1"/>
  <c r="Q6" i="1"/>
  <c r="R6" i="1"/>
  <c r="T6" i="1"/>
  <c r="O7" i="1"/>
  <c r="P7" i="1"/>
  <c r="Q7" i="1"/>
  <c r="R7" i="1"/>
  <c r="T7" i="1"/>
  <c r="O8" i="1"/>
  <c r="P8" i="1"/>
  <c r="Q8" i="1"/>
  <c r="R8" i="1"/>
  <c r="T8" i="1"/>
  <c r="O9" i="1"/>
  <c r="P9" i="1"/>
  <c r="Q9" i="1"/>
  <c r="R9" i="1"/>
  <c r="T9" i="1"/>
  <c r="O10" i="1"/>
  <c r="P10" i="1"/>
  <c r="Q10" i="1"/>
  <c r="R10" i="1"/>
  <c r="T10" i="1"/>
  <c r="O11" i="1"/>
  <c r="P11" i="1"/>
  <c r="Q11" i="1"/>
  <c r="R11" i="1"/>
  <c r="T11" i="1"/>
  <c r="O12" i="1"/>
  <c r="P12" i="1"/>
  <c r="Q12" i="1"/>
  <c r="R12" i="1"/>
  <c r="T12" i="1"/>
  <c r="O13" i="1"/>
  <c r="P13" i="1"/>
  <c r="Q13" i="1"/>
  <c r="R13" i="1"/>
  <c r="T13" i="1"/>
  <c r="O14" i="1"/>
  <c r="P14" i="1"/>
  <c r="Q14" i="1"/>
  <c r="R14" i="1"/>
  <c r="O15" i="1"/>
  <c r="P15" i="1"/>
  <c r="Q15" i="1"/>
  <c r="R15" i="1"/>
  <c r="T15" i="1"/>
  <c r="O16" i="1"/>
  <c r="P16" i="1"/>
  <c r="Q16" i="1"/>
  <c r="R16" i="1"/>
  <c r="T16" i="1"/>
  <c r="O17" i="1"/>
  <c r="P17" i="1"/>
  <c r="Q17" i="1"/>
  <c r="R17" i="1"/>
  <c r="T17" i="1"/>
  <c r="O18" i="1"/>
  <c r="P18" i="1"/>
  <c r="Q18" i="1"/>
  <c r="R18" i="1"/>
  <c r="T18" i="1"/>
  <c r="O19" i="1"/>
  <c r="P19" i="1"/>
  <c r="Q19" i="1"/>
  <c r="R19" i="1"/>
  <c r="T19" i="1"/>
  <c r="O20" i="1"/>
  <c r="P20" i="1"/>
  <c r="Q20" i="1"/>
  <c r="R20" i="1"/>
  <c r="T20" i="1"/>
  <c r="O21" i="1"/>
  <c r="P21" i="1"/>
  <c r="Q21" i="1"/>
  <c r="R21" i="1"/>
  <c r="T21" i="1"/>
  <c r="O22" i="1"/>
  <c r="P22" i="1"/>
  <c r="Q22" i="1"/>
  <c r="R22" i="1"/>
  <c r="T22" i="1"/>
  <c r="C199" i="2"/>
  <c r="A27" i="1"/>
  <c r="J3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J38" i="1"/>
  <c r="T14" i="1"/>
  <c r="N35" i="1"/>
  <c r="N34" i="1"/>
  <c r="C106" i="2"/>
  <c r="C122" i="2"/>
  <c r="C153" i="2"/>
  <c r="D165" i="2"/>
  <c r="D167" i="2"/>
  <c r="D162" i="2"/>
  <c r="D163" i="2"/>
  <c r="D164" i="2"/>
  <c r="N37" i="1"/>
</calcChain>
</file>

<file path=xl/sharedStrings.xml><?xml version="1.0" encoding="utf-8"?>
<sst xmlns="http://schemas.openxmlformats.org/spreadsheetml/2006/main" count="453" uniqueCount="206">
  <si>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</si>
  <si>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</si>
  <si>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</si>
  <si>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</si>
  <si>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</si>
  <si>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</si>
  <si>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</si>
  <si>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</si>
  <si>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</si>
  <si>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</si>
  <si>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</si>
  <si>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</si>
  <si>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</si>
  <si>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</si>
  <si>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</si>
  <si>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</si>
  <si>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</si>
  <si>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</si>
  <si>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</si>
  <si>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</si>
  <si>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</si>
  <si>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</si>
  <si>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</si>
  <si>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</si>
  <si>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</si>
  <si>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</si>
  <si>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</si>
  <si>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</si>
  <si>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</si>
  <si>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</si>
  <si>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</si>
  <si>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</si>
  <si>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</si>
  <si>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</si>
  <si>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</si>
  <si>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</si>
  <si>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</si>
  <si>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</si>
  <si>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</si>
  <si>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</si>
  <si>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</si>
  <si>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</si>
  <si>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</si>
  <si>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</si>
  <si>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</si>
  <si>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</si>
  <si>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</si>
  <si>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</si>
  <si>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</si>
  <si>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</si>
  <si>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</si>
  <si>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</si>
  <si>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</si>
  <si>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</si>
  <si>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</si>
  <si>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</si>
  <si>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</si>
  <si>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</si>
  <si>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</si>
  <si>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</si>
  <si>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</si>
  <si>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</si>
  <si>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</si>
  <si>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</si>
  <si>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</si>
  <si>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</si>
  <si>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</si>
  <si>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</si>
  <si>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</si>
  <si>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</si>
  <si>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</si>
  <si>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</si>
  <si>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</si>
  <si>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</si>
  <si>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</si>
  <si>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</si>
  <si>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</si>
  <si>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</si>
  <si>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</si>
  <si>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</si>
  <si>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</si>
  <si>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</si>
  <si>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</si>
  <si>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</si>
  <si>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</si>
  <si>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</si>
  <si>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</si>
  <si>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</si>
  <si>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</si>
  <si>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</si>
  <si>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</si>
  <si>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</si>
  <si>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</si>
  <si>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</si>
  <si>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</si>
  <si>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</si>
  <si>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</si>
  <si>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</si>
  <si>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</si>
  <si>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</si>
  <si>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</si>
  <si>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</si>
  <si>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</si>
  <si>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</si>
  <si>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</si>
  <si>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</si>
  <si>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</si>
  <si>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</si>
  <si>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</si>
  <si>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</si>
  <si>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</si>
  <si>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</si>
  <si>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</si>
  <si>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</si>
  <si>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</si>
  <si>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</si>
  <si>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</si>
  <si>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</si>
  <si>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</si>
  <si>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</si>
  <si>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</si>
  <si>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</si>
  <si>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</si>
  <si>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</si>
  <si>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</si>
  <si>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</si>
  <si>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</si>
  <si>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</si>
  <si>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</si>
  <si>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</si>
  <si>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</si>
  <si>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</si>
  <si>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</si>
  <si>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</si>
  <si>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</si>
  <si>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</si>
  <si>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</si>
  <si>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</si>
  <si>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</si>
  <si>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</si>
  <si>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</si>
  <si>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</si>
  <si>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</si>
  <si>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</si>
  <si>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</si>
  <si>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</si>
  <si>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</si>
  <si>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</si>
  <si>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</si>
  <si>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</si>
  <si>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</si>
  <si>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</si>
  <si>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</si>
  <si>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</si>
  <si>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</si>
  <si>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</si>
  <si>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</si>
  <si>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</si>
  <si>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</si>
  <si>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</si>
  <si>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</si>
  <si>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</si>
  <si>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</si>
  <si>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</si>
  <si>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</si>
  <si>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</si>
  <si>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</si>
  <si>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</si>
  <si>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</si>
  <si>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</si>
  <si>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</si>
  <si>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</si>
  <si>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</si>
  <si>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</si>
  <si>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</si>
  <si>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</si>
  <si>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</si>
  <si>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</si>
  <si>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</si>
  <si>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</si>
  <si>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</si>
  <si>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</si>
  <si>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</si>
  <si>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</si>
  <si>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</si>
  <si>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</si>
  <si>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</si>
  <si>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</si>
  <si>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</si>
  <si>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</si>
  <si>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</si>
  <si>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</si>
  <si>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</si>
  <si>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</si>
  <si>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</si>
  <si>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</si>
  <si>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</si>
  <si>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</si>
  <si>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</si>
  <si>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</si>
  <si>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</si>
  <si>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</si>
  <si>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</si>
  <si>
    <t>pending</t>
  </si>
  <si>
    <t>Coffee Bill 14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</si>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</sst>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1990738" createdVersion="3" refreshedVersion="3" minRefreshableVersion="3" recordCount="32" xr:uid="{00000000-000A-0000-FFFF-FFFF2B000000}">
  <cacheSource type="worksheet">
    <worksheetSource ref="A1:G33" sheet="Daily Expenditure"/>
  </cacheSource>
  <cacheFields count="7">
    <cacheField name="SL No" numFmtId="0">
      <sharedItems containsSemiMixedTypes="0" containsString="0" containsNumber="1" containsInteger="1" minValue="1" maxValue="32"/>
    </cacheField>
    <cacheField name="Date" numFmtId="14">
      <sharedItems containsSemiMixedTypes="0" containsNonDate="0" containsDate="1" containsString="0" minDate="2021-10-24T00:00:00" maxDate="2022-01-04T00:00:00" count="1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01T00:00:00" u="1"/>
      </sharedItems>
    </cacheField>
    <cacheField name="Month" numFmtId="14">
      <sharedItems containsBlank="1" count="5">
        <s v="Oct"/>
        <s v="Nov"/>
        <s v="Dec"/>
        <s v="Jan"/>
        <m u="1"/>
      </sharedItems>
    </cacheField>
    <cacheField name="Expenditure" numFmtId="0">
      <sharedItems containsBlank="1" count="3">
        <s v="Expense"/>
        <s v="Income"/>
        <m u="1"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 u="1"/>
        <s v="Ginger" u="1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2453707" createdVersion="3" refreshedVersion="3" minRefreshableVersion="3" recordCount="39" xr:uid="{00000000-000A-0000-FFFF-FFFF31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2"/>
    </cacheField>
    <cacheField name="Date" numFmtId="0">
      <sharedItems containsNonDate="0" containsDate="1" containsString="0" containsBlank="1" minDate="2021-10-24T00:00:00" maxDate="2022-01-04T00:00:00" count="18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m/>
    <x v="15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1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6"/>
        <item x="15"/>
        <item t="default"/>
      </items>
    </pivotField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Row" showAll="0">
      <items count="4">
        <item x="0"/>
        <item x="1"/>
        <item m="1"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m="1" x="6"/>
        <item m="1" x="7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19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7"/>
        <item x="16"/>
        <item x="15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workbookViewId="0">
      <selection activeCell="G16" sqref="G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3203125" bestFit="1" customWidth="1"/>
    <col min="8" max="8" width="11.296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191</v>
      </c>
    </row>
    <row r="3" spans="1:9" x14ac:dyDescent="0.2">
      <c r="A3" s="56" t="s">
        <v>196</v>
      </c>
      <c r="B3" t="s">
        <v>191</v>
      </c>
    </row>
    <row r="5" spans="1:9" x14ac:dyDescent="0.2">
      <c r="A5" s="56" t="s">
        <v>194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177</v>
      </c>
      <c r="E6" s="60" t="s">
        <v>144</v>
      </c>
      <c r="F6" s="60" t="s">
        <v>188</v>
      </c>
      <c r="G6" s="60" t="s">
        <v>131</v>
      </c>
      <c r="H6" s="60" t="s">
        <v>193</v>
      </c>
    </row>
    <row r="7" spans="1:9" x14ac:dyDescent="0.2">
      <c r="A7" s="61" t="s">
        <v>37</v>
      </c>
      <c r="B7" s="62">
        <v>63200</v>
      </c>
      <c r="C7" s="62">
        <v>4900</v>
      </c>
      <c r="D7" s="62">
        <v>4550</v>
      </c>
      <c r="E7" s="62">
        <v>27000</v>
      </c>
      <c r="F7" s="62">
        <v>2700</v>
      </c>
      <c r="G7" s="62"/>
      <c r="H7" s="62">
        <v>102350</v>
      </c>
    </row>
    <row r="8" spans="1:9" ht="12" customHeight="1" x14ac:dyDescent="0.2">
      <c r="A8" s="61" t="s">
        <v>130</v>
      </c>
      <c r="B8" s="62"/>
      <c r="C8" s="62">
        <v>3960</v>
      </c>
      <c r="D8" s="62"/>
      <c r="E8" s="62">
        <v>13000</v>
      </c>
      <c r="F8" s="62"/>
      <c r="G8" s="62">
        <v>88645</v>
      </c>
      <c r="H8" s="62">
        <v>105605</v>
      </c>
    </row>
    <row r="9" spans="1:9" hidden="1" x14ac:dyDescent="0.2">
      <c r="A9" s="63" t="s">
        <v>193</v>
      </c>
      <c r="B9" s="64">
        <v>63200</v>
      </c>
      <c r="C9" s="64">
        <v>8860</v>
      </c>
      <c r="D9" s="64">
        <v>4550</v>
      </c>
      <c r="E9" s="64">
        <v>40000</v>
      </c>
      <c r="F9" s="64">
        <v>2700</v>
      </c>
      <c r="G9" s="64">
        <v>88645</v>
      </c>
      <c r="H9" s="64">
        <v>207955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-63200</v>
      </c>
      <c r="C12" s="66" t="str">
        <f>IMSUB(GETPIVOTDATA("Amount",$A$5,"Expenditure","Income","Title","Jowar"),GETPIVOTDATA("Amount",$A$5,"Expenditure","Expense","Title","Jowar"))</f>
        <v>-940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3255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17" sqref="B1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3203125" customWidth="1"/>
    <col min="8" max="8" width="7.26171875" customWidth="1"/>
    <col min="9" max="10" width="11.296875" bestFit="1" customWidth="1"/>
  </cols>
  <sheetData>
    <row r="1" spans="1:9" x14ac:dyDescent="0.2">
      <c r="A1" s="56" t="s">
        <v>1</v>
      </c>
      <c r="B1" t="s">
        <v>191</v>
      </c>
    </row>
    <row r="2" spans="1:9" x14ac:dyDescent="0.2">
      <c r="A2" s="56" t="s">
        <v>196</v>
      </c>
      <c r="B2" t="s">
        <v>191</v>
      </c>
    </row>
    <row r="4" spans="1:9" x14ac:dyDescent="0.2">
      <c r="A4" s="56" t="s">
        <v>194</v>
      </c>
      <c r="B4" s="56" t="s">
        <v>195</v>
      </c>
    </row>
    <row r="5" spans="1:9" x14ac:dyDescent="0.2">
      <c r="A5" s="56" t="s">
        <v>192</v>
      </c>
      <c r="B5" t="s">
        <v>128</v>
      </c>
      <c r="C5" t="s">
        <v>140</v>
      </c>
      <c r="D5" t="s">
        <v>177</v>
      </c>
      <c r="E5" t="s">
        <v>144</v>
      </c>
      <c r="F5" t="s">
        <v>188</v>
      </c>
      <c r="G5" t="s">
        <v>131</v>
      </c>
      <c r="H5" t="s">
        <v>197</v>
      </c>
      <c r="I5" t="s">
        <v>193</v>
      </c>
    </row>
    <row r="6" spans="1:9" x14ac:dyDescent="0.2">
      <c r="A6" s="57" t="s">
        <v>37</v>
      </c>
      <c r="B6" s="58">
        <v>63200</v>
      </c>
      <c r="C6" s="58">
        <v>4900</v>
      </c>
      <c r="D6" s="58">
        <v>4550</v>
      </c>
      <c r="E6" s="58">
        <v>27000</v>
      </c>
      <c r="F6" s="58">
        <v>2700</v>
      </c>
      <c r="G6" s="58"/>
      <c r="H6" s="58"/>
      <c r="I6" s="58">
        <v>102350</v>
      </c>
    </row>
    <row r="7" spans="1:9" x14ac:dyDescent="0.2">
      <c r="A7" s="57" t="s">
        <v>130</v>
      </c>
      <c r="B7" s="58"/>
      <c r="C7" s="58">
        <v>3960</v>
      </c>
      <c r="D7" s="58"/>
      <c r="E7" s="58">
        <v>13000</v>
      </c>
      <c r="F7" s="58"/>
      <c r="G7" s="58">
        <v>88645</v>
      </c>
      <c r="H7" s="58"/>
      <c r="I7" s="58">
        <v>105605</v>
      </c>
    </row>
    <row r="8" spans="1:9" x14ac:dyDescent="0.2">
      <c r="A8" s="57" t="s">
        <v>197</v>
      </c>
      <c r="B8" s="58"/>
      <c r="C8" s="58"/>
      <c r="D8" s="58"/>
      <c r="E8" s="58"/>
      <c r="F8" s="58"/>
      <c r="G8" s="58"/>
      <c r="H8" s="58"/>
      <c r="I8" s="58"/>
    </row>
    <row r="9" spans="1:9" x14ac:dyDescent="0.2">
      <c r="A9" s="57" t="s">
        <v>193</v>
      </c>
      <c r="B9" s="58">
        <v>63200</v>
      </c>
      <c r="C9" s="58">
        <v>8860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207955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abSelected="1" topLeftCell="C1" zoomScaleNormal="60" zoomScaleSheetLayoutView="100" workbookViewId="0">
      <selection activeCell="I50" sqref="I50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6.6796875" customWidth="1"/>
    <col min="17" max="17" width="11.97265625" bestFit="1" customWidth="1"/>
    <col min="18" max="19" width="11.97265625" customWidth="1"/>
    <col min="20" max="20" width="12.9140625" customWidth="1"/>
  </cols>
  <sheetData>
    <row r="1" spans="1:20" x14ac:dyDescent="0.2">
      <c r="A1" s="3" t="s">
        <v>2</v>
      </c>
      <c r="B1" s="3" t="s">
        <v>1</v>
      </c>
      <c r="C1" s="3" t="s">
        <v>196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168</v>
      </c>
      <c r="T1" s="36" t="s">
        <v>146</v>
      </c>
    </row>
    <row r="2" spans="1:20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44587</v>
      </c>
      <c r="P2" s="2">
        <f ca="1">O2-J2</f>
        <v>394</v>
      </c>
      <c r="Q2" s="2">
        <f ca="1">(P2/365)*12</f>
        <v>12.953424657534246</v>
      </c>
      <c r="R2" s="2">
        <f ca="1">(M2*Q2*N2) /100</f>
        <v>25906.849315068495</v>
      </c>
      <c r="S2" s="2">
        <v>25000</v>
      </c>
      <c r="T2" s="2">
        <f ca="1">M2+R2-S2</f>
        <v>100906.8493150685</v>
      </c>
    </row>
    <row r="3" spans="1:20" x14ac:dyDescent="0.2">
      <c r="A3" s="2">
        <v>2</v>
      </c>
      <c r="B3" s="20">
        <v>44501</v>
      </c>
      <c r="C3" s="20" t="str">
        <f t="shared" ref="C3:C31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Z38" ca="1" si="1">TODAY()</f>
        <v>44587</v>
      </c>
      <c r="P3" s="2">
        <f t="shared" ref="P3:P6" ca="1" si="2">O3-J3</f>
        <v>387</v>
      </c>
      <c r="Q3" s="2">
        <f t="shared" ref="Q3:Q14" ca="1" si="3">(P3/365)*12</f>
        <v>12.723287671232876</v>
      </c>
      <c r="R3" s="2">
        <f t="shared" ref="R3:R6" ca="1" si="4">(M3*Q3*N3) /100</f>
        <v>31808.219178082189</v>
      </c>
      <c r="S3" s="2"/>
      <c r="T3" s="2">
        <f t="shared" ref="T3:T22" ca="1" si="5">M3+R3-S3</f>
        <v>131808.21917808219</v>
      </c>
    </row>
    <row r="4" spans="1:20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44587</v>
      </c>
      <c r="P4" s="2">
        <f t="shared" ca="1" si="2"/>
        <v>382</v>
      </c>
      <c r="Q4" s="2">
        <f t="shared" ca="1" si="3"/>
        <v>12.55890410958904</v>
      </c>
      <c r="R4" s="2">
        <f t="shared" ca="1" si="4"/>
        <v>25117.808219178081</v>
      </c>
      <c r="S4" s="2"/>
      <c r="T4" s="2">
        <f t="shared" ca="1" si="5"/>
        <v>125117.80821917808</v>
      </c>
    </row>
    <row r="5" spans="1:20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44587</v>
      </c>
      <c r="P5" s="2">
        <f t="shared" ca="1" si="2"/>
        <v>351</v>
      </c>
      <c r="Q5" s="2">
        <f t="shared" ca="1" si="3"/>
        <v>11.539726027397261</v>
      </c>
      <c r="R5" s="2">
        <f t="shared" ca="1" si="4"/>
        <v>23079.452054794525</v>
      </c>
      <c r="S5" s="2"/>
      <c r="T5" s="2">
        <f t="shared" ca="1" si="5"/>
        <v>123079.45205479453</v>
      </c>
    </row>
    <row r="6" spans="1:20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44587</v>
      </c>
      <c r="P6" s="2">
        <f t="shared" ca="1" si="2"/>
        <v>381</v>
      </c>
      <c r="Q6" s="2">
        <f t="shared" ca="1" si="3"/>
        <v>12.526027397260275</v>
      </c>
      <c r="R6" s="2">
        <f t="shared" ca="1" si="4"/>
        <v>12526.027397260275</v>
      </c>
      <c r="S6" s="2">
        <v>12000</v>
      </c>
      <c r="T6" s="2">
        <f t="shared" ca="1" si="5"/>
        <v>50526.027397260274</v>
      </c>
    </row>
    <row r="7" spans="1:20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44587</v>
      </c>
      <c r="P7" s="2">
        <f ca="1">O7-J7</f>
        <v>373</v>
      </c>
      <c r="Q7" s="2">
        <f ca="1">(P7/365)*12</f>
        <v>12.263013698630136</v>
      </c>
      <c r="R7" s="2">
        <f ca="1">(M7*Q7*N7) /100</f>
        <v>24526.02739726027</v>
      </c>
      <c r="S7" s="2"/>
      <c r="T7" s="2">
        <f t="shared" ca="1" si="5"/>
        <v>124526.02739726027</v>
      </c>
    </row>
    <row r="8" spans="1:20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44587</v>
      </c>
      <c r="P8" s="2">
        <f t="shared" ref="P8:P11" ca="1" si="6">O8-J8</f>
        <v>385</v>
      </c>
      <c r="Q8" s="2">
        <f t="shared" ca="1" si="3"/>
        <v>12.657534246575342</v>
      </c>
      <c r="R8" s="2">
        <f t="shared" ref="R8:R11" ca="1" si="7">(M8*Q8*N8) /100</f>
        <v>25315.068493150684</v>
      </c>
      <c r="S8" s="2"/>
      <c r="T8" s="2">
        <f t="shared" ca="1" si="5"/>
        <v>125315.06849315068</v>
      </c>
    </row>
    <row r="9" spans="1:20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44587</v>
      </c>
      <c r="P9" s="2">
        <f t="shared" ca="1" si="6"/>
        <v>361</v>
      </c>
      <c r="Q9" s="2">
        <f t="shared" ca="1" si="3"/>
        <v>11.868493150684932</v>
      </c>
      <c r="R9" s="2">
        <f t="shared" ca="1" si="7"/>
        <v>11868.493150684932</v>
      </c>
      <c r="S9" s="2"/>
      <c r="T9" s="2">
        <f t="shared" ca="1" si="5"/>
        <v>61868.493150684932</v>
      </c>
    </row>
    <row r="10" spans="1:20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44587</v>
      </c>
      <c r="P10" s="2">
        <f t="shared" ca="1" si="6"/>
        <v>351</v>
      </c>
      <c r="Q10" s="2">
        <f t="shared" ca="1" si="3"/>
        <v>11.539726027397261</v>
      </c>
      <c r="R10" s="2">
        <f t="shared" ca="1" si="7"/>
        <v>11539.726027397262</v>
      </c>
      <c r="S10" s="2">
        <v>12000</v>
      </c>
      <c r="T10" s="2">
        <f t="shared" ca="1" si="5"/>
        <v>49539.726027397264</v>
      </c>
    </row>
    <row r="11" spans="1:20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44587</v>
      </c>
      <c r="P11" s="2">
        <f t="shared" ca="1" si="6"/>
        <v>360</v>
      </c>
      <c r="Q11" s="2">
        <f t="shared" ca="1" si="3"/>
        <v>11.835616438356164</v>
      </c>
      <c r="R11" s="2">
        <f t="shared" ca="1" si="7"/>
        <v>11835.616438356163</v>
      </c>
      <c r="S11" s="2">
        <v>12000</v>
      </c>
      <c r="T11" s="2">
        <f t="shared" ca="1" si="5"/>
        <v>49835.616438356163</v>
      </c>
    </row>
    <row r="12" spans="1:20" x14ac:dyDescent="0.2">
      <c r="A12" s="11">
        <v>11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141</v>
      </c>
      <c r="G12" s="11">
        <v>600</v>
      </c>
      <c r="I12" s="2">
        <v>11</v>
      </c>
      <c r="J12" s="20">
        <v>44211</v>
      </c>
      <c r="K12" s="2" t="s">
        <v>151</v>
      </c>
      <c r="L12" s="2" t="s">
        <v>161</v>
      </c>
      <c r="M12" s="2">
        <v>10000</v>
      </c>
      <c r="N12" s="2"/>
      <c r="O12" s="20">
        <f t="shared" ca="1" si="1"/>
        <v>44587</v>
      </c>
      <c r="P12" s="2">
        <f ca="1">O12-J12</f>
        <v>376</v>
      </c>
      <c r="Q12" s="2">
        <f ca="1">(P12/365)*12</f>
        <v>12.361643835616437</v>
      </c>
      <c r="R12" s="2">
        <f ca="1">(M12*Q12*N12) /100</f>
        <v>0</v>
      </c>
      <c r="S12" s="2">
        <v>10000</v>
      </c>
      <c r="T12" s="2">
        <f ca="1">M12+R12-S12</f>
        <v>0</v>
      </c>
    </row>
    <row r="13" spans="1:20" x14ac:dyDescent="0.2">
      <c r="A13" s="11">
        <v>12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142</v>
      </c>
      <c r="G13" s="11">
        <v>1000</v>
      </c>
      <c r="I13" s="2">
        <v>12</v>
      </c>
      <c r="J13" s="20">
        <v>44513</v>
      </c>
      <c r="K13" s="2" t="s">
        <v>151</v>
      </c>
      <c r="L13" s="2" t="s">
        <v>162</v>
      </c>
      <c r="M13" s="2">
        <v>100000</v>
      </c>
      <c r="N13" s="2">
        <v>2</v>
      </c>
      <c r="O13" s="20">
        <f t="shared" ca="1" si="1"/>
        <v>44587</v>
      </c>
      <c r="P13" s="2">
        <f t="shared" ref="P13:P14" ca="1" si="8">O13-J13</f>
        <v>74</v>
      </c>
      <c r="Q13" s="2">
        <f t="shared" ca="1" si="3"/>
        <v>2.4328767123287669</v>
      </c>
      <c r="R13" s="2">
        <f t="shared" ref="R13:R14" ca="1" si="9">(M13*Q13*N13) /100</f>
        <v>4865.7534246575342</v>
      </c>
      <c r="S13" s="2"/>
      <c r="T13" s="2">
        <f t="shared" ca="1" si="5"/>
        <v>104865.75342465754</v>
      </c>
    </row>
    <row r="14" spans="1:20" x14ac:dyDescent="0.2">
      <c r="A14" s="11">
        <v>13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137</v>
      </c>
      <c r="G14" s="11">
        <v>2400</v>
      </c>
      <c r="I14" s="2">
        <v>13</v>
      </c>
      <c r="J14" s="20">
        <v>44513</v>
      </c>
      <c r="K14" s="2" t="s">
        <v>164</v>
      </c>
      <c r="L14" s="2" t="s">
        <v>163</v>
      </c>
      <c r="M14" s="2">
        <v>50000</v>
      </c>
      <c r="N14" s="2"/>
      <c r="O14" s="20">
        <f t="shared" ca="1" si="1"/>
        <v>44587</v>
      </c>
      <c r="P14" s="2">
        <f t="shared" ca="1" si="8"/>
        <v>74</v>
      </c>
      <c r="Q14" s="2">
        <f t="shared" ca="1" si="3"/>
        <v>2.4328767123287669</v>
      </c>
      <c r="R14" s="2">
        <f t="shared" ca="1" si="9"/>
        <v>0</v>
      </c>
      <c r="S14" s="2"/>
      <c r="T14" s="2">
        <f t="shared" ca="1" si="5"/>
        <v>50000</v>
      </c>
    </row>
    <row r="15" spans="1:20" x14ac:dyDescent="0.2">
      <c r="A15" s="11">
        <v>14</v>
      </c>
      <c r="B15" s="27">
        <v>44530</v>
      </c>
      <c r="C15" s="20" t="str">
        <f t="shared" si="0"/>
        <v>Nov</v>
      </c>
      <c r="D15" s="11" t="s">
        <v>37</v>
      </c>
      <c r="E15" s="11" t="s">
        <v>140</v>
      </c>
      <c r="F15" s="11" t="s">
        <v>143</v>
      </c>
      <c r="G15" s="11">
        <v>400</v>
      </c>
      <c r="I15" s="11">
        <v>14</v>
      </c>
      <c r="J15" s="27">
        <v>43885</v>
      </c>
      <c r="K15" s="11" t="s">
        <v>151</v>
      </c>
      <c r="L15" s="11" t="s">
        <v>155</v>
      </c>
      <c r="M15" s="11">
        <v>50000</v>
      </c>
      <c r="N15" s="11">
        <v>2</v>
      </c>
      <c r="O15" s="27">
        <f t="shared" ca="1" si="1"/>
        <v>44587</v>
      </c>
      <c r="P15" s="11">
        <f t="shared" ref="P15:P16" ca="1" si="10">O15-J15</f>
        <v>702</v>
      </c>
      <c r="Q15" s="11">
        <f t="shared" ref="Q15:Q16" ca="1" si="11">(P15/365)*12</f>
        <v>23.079452054794523</v>
      </c>
      <c r="R15" s="11">
        <f t="shared" ref="R15:R16" ca="1" si="12">(M15*Q15*N15) /100</f>
        <v>23079.452054794525</v>
      </c>
      <c r="S15" s="2">
        <v>12000</v>
      </c>
      <c r="T15" s="2">
        <f t="shared" ca="1" si="5"/>
        <v>61079.452054794529</v>
      </c>
    </row>
    <row r="16" spans="1:20" x14ac:dyDescent="0.2">
      <c r="A16" s="11">
        <v>15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141</v>
      </c>
      <c r="G16" s="11">
        <v>19000</v>
      </c>
      <c r="I16" s="2">
        <v>15</v>
      </c>
      <c r="J16" s="20">
        <v>44417</v>
      </c>
      <c r="K16" s="2" t="s">
        <v>151</v>
      </c>
      <c r="L16" s="2" t="s">
        <v>154</v>
      </c>
      <c r="M16" s="2">
        <v>10000</v>
      </c>
      <c r="N16" s="2"/>
      <c r="O16" s="20">
        <f t="shared" ca="1" si="1"/>
        <v>44587</v>
      </c>
      <c r="P16" s="2">
        <f t="shared" ca="1" si="10"/>
        <v>170</v>
      </c>
      <c r="Q16" s="2">
        <f t="shared" ca="1" si="11"/>
        <v>5.5890410958904102</v>
      </c>
      <c r="R16" s="2">
        <f t="shared" ca="1" si="12"/>
        <v>0</v>
      </c>
      <c r="S16" s="55"/>
      <c r="T16" s="2">
        <f t="shared" ca="1" si="5"/>
        <v>10000</v>
      </c>
    </row>
    <row r="17" spans="1:20" x14ac:dyDescent="0.2">
      <c r="A17" s="11">
        <v>16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137</v>
      </c>
      <c r="G17" s="11">
        <v>7000</v>
      </c>
      <c r="I17" s="2">
        <v>16</v>
      </c>
      <c r="J17" s="20">
        <v>44166</v>
      </c>
      <c r="K17" s="2" t="s">
        <v>151</v>
      </c>
      <c r="L17" s="2" t="s">
        <v>169</v>
      </c>
      <c r="M17" s="2">
        <v>100000</v>
      </c>
      <c r="N17" s="2">
        <v>2</v>
      </c>
      <c r="O17" s="20">
        <f t="shared" ca="1" si="1"/>
        <v>44587</v>
      </c>
      <c r="P17" s="2">
        <f t="shared" ref="P17:P18" ca="1" si="13">O17-J17</f>
        <v>421</v>
      </c>
      <c r="Q17" s="2">
        <f t="shared" ref="Q17:Q18" ca="1" si="14">(P17/365)*12</f>
        <v>13.841095890410958</v>
      </c>
      <c r="R17" s="2">
        <f t="shared" ref="R17:R18" ca="1" si="15">(M17*Q17*N17) /100</f>
        <v>27682.191780821919</v>
      </c>
      <c r="S17" s="55"/>
      <c r="T17" s="2">
        <f t="shared" ca="1" si="5"/>
        <v>127682.19178082192</v>
      </c>
    </row>
    <row r="18" spans="1:20" x14ac:dyDescent="0.2">
      <c r="A18" s="11">
        <v>17</v>
      </c>
      <c r="B18" s="27">
        <v>44530</v>
      </c>
      <c r="C18" s="20" t="str">
        <f t="shared" si="0"/>
        <v>Nov</v>
      </c>
      <c r="D18" s="11" t="s">
        <v>37</v>
      </c>
      <c r="E18" s="11" t="s">
        <v>144</v>
      </c>
      <c r="F18" s="11" t="s">
        <v>142</v>
      </c>
      <c r="G18" s="11">
        <v>1000</v>
      </c>
      <c r="I18" s="2">
        <v>17</v>
      </c>
      <c r="J18" s="20">
        <v>44159</v>
      </c>
      <c r="K18" s="2" t="s">
        <v>151</v>
      </c>
      <c r="L18" s="2" t="s">
        <v>174</v>
      </c>
      <c r="M18" s="2">
        <v>225000</v>
      </c>
      <c r="N18" s="2">
        <v>0.5</v>
      </c>
      <c r="O18" s="20">
        <f t="shared" ca="1" si="1"/>
        <v>44587</v>
      </c>
      <c r="P18" s="2">
        <f t="shared" ca="1" si="13"/>
        <v>428</v>
      </c>
      <c r="Q18" s="2">
        <f t="shared" ca="1" si="14"/>
        <v>14.07123287671233</v>
      </c>
      <c r="R18" s="2">
        <f t="shared" ca="1" si="15"/>
        <v>15830.136986301372</v>
      </c>
      <c r="S18" s="55"/>
      <c r="T18" s="2">
        <f t="shared" ca="1" si="5"/>
        <v>240830.13698630137</v>
      </c>
    </row>
    <row r="19" spans="1:20" x14ac:dyDescent="0.2">
      <c r="A19" s="11">
        <v>18</v>
      </c>
      <c r="B19" s="27">
        <v>44530</v>
      </c>
      <c r="C19" s="20" t="str">
        <f t="shared" si="0"/>
        <v>Nov</v>
      </c>
      <c r="D19" s="11" t="s">
        <v>130</v>
      </c>
      <c r="E19" s="11" t="s">
        <v>144</v>
      </c>
      <c r="F19" s="11" t="s">
        <v>147</v>
      </c>
      <c r="G19" s="11">
        <v>13000</v>
      </c>
      <c r="I19" s="2">
        <v>18</v>
      </c>
      <c r="J19" s="20">
        <v>44506</v>
      </c>
      <c r="K19" s="2" t="s">
        <v>151</v>
      </c>
      <c r="L19" s="2" t="s">
        <v>176</v>
      </c>
      <c r="M19" s="2">
        <v>50000</v>
      </c>
      <c r="N19" s="2">
        <v>2</v>
      </c>
      <c r="O19" s="20">
        <f t="shared" ca="1" si="1"/>
        <v>44587</v>
      </c>
      <c r="P19" s="2">
        <f t="shared" ref="P19:P20" ca="1" si="16">O19-J19</f>
        <v>81</v>
      </c>
      <c r="Q19" s="2">
        <f t="shared" ref="Q19:Q20" ca="1" si="17">(P19/365)*12</f>
        <v>2.6630136986301371</v>
      </c>
      <c r="R19" s="2">
        <f t="shared" ref="R19:R20" ca="1" si="18">(M19*Q19*N19) /100</f>
        <v>2663.0136986301372</v>
      </c>
      <c r="S19" s="55"/>
      <c r="T19" s="2">
        <f t="shared" ca="1" si="5"/>
        <v>52663.013698630137</v>
      </c>
    </row>
    <row r="20" spans="1:20" x14ac:dyDescent="0.2">
      <c r="A20" s="11">
        <v>19</v>
      </c>
      <c r="B20" s="27">
        <v>44538</v>
      </c>
      <c r="C20" s="20" t="str">
        <f t="shared" si="0"/>
        <v>Dec</v>
      </c>
      <c r="D20" s="11" t="s">
        <v>130</v>
      </c>
      <c r="E20" s="11" t="s">
        <v>140</v>
      </c>
      <c r="F20" s="11" t="s">
        <v>147</v>
      </c>
      <c r="G20" s="11">
        <v>3960</v>
      </c>
      <c r="I20" s="2">
        <v>19</v>
      </c>
      <c r="J20" s="20">
        <v>44552</v>
      </c>
      <c r="K20" s="2" t="s">
        <v>151</v>
      </c>
      <c r="L20" s="2" t="s">
        <v>179</v>
      </c>
      <c r="M20" s="2">
        <v>100000</v>
      </c>
      <c r="N20" s="2">
        <v>0.5</v>
      </c>
      <c r="O20" s="20">
        <f t="shared" ca="1" si="1"/>
        <v>44587</v>
      </c>
      <c r="P20" s="2">
        <f t="shared" ca="1" si="16"/>
        <v>35</v>
      </c>
      <c r="Q20" s="2">
        <f t="shared" ca="1" si="17"/>
        <v>1.1506849315068493</v>
      </c>
      <c r="R20" s="2">
        <f t="shared" ca="1" si="18"/>
        <v>575.34246575342468</v>
      </c>
      <c r="S20" s="55"/>
      <c r="T20" s="2">
        <f t="shared" ca="1" si="5"/>
        <v>100575.34246575342</v>
      </c>
    </row>
    <row r="21" spans="1:20" x14ac:dyDescent="0.2">
      <c r="A21" s="11">
        <v>20</v>
      </c>
      <c r="B21" s="27">
        <v>44538</v>
      </c>
      <c r="C21" s="20" t="str">
        <f t="shared" si="0"/>
        <v>Dec</v>
      </c>
      <c r="D21" s="11" t="s">
        <v>37</v>
      </c>
      <c r="E21" s="11" t="s">
        <v>140</v>
      </c>
      <c r="F21" s="11" t="s">
        <v>175</v>
      </c>
      <c r="G21" s="11">
        <v>500</v>
      </c>
      <c r="I21" s="2">
        <v>20</v>
      </c>
      <c r="J21" s="20"/>
      <c r="K21" s="2"/>
      <c r="L21" s="2"/>
      <c r="M21" s="2"/>
      <c r="N21" s="2"/>
      <c r="O21" s="20">
        <f t="shared" ca="1" si="1"/>
        <v>44587</v>
      </c>
      <c r="P21" s="2">
        <f t="shared" ref="P21" ca="1" si="19">O21-J21</f>
        <v>44587</v>
      </c>
      <c r="Q21" s="2">
        <f t="shared" ref="Q21" ca="1" si="20">(P21/365)*12</f>
        <v>1465.8739726027397</v>
      </c>
      <c r="R21" s="2">
        <f t="shared" ref="R21" ca="1" si="21">(M21*Q21*N21) /100</f>
        <v>0</v>
      </c>
      <c r="S21" s="55"/>
      <c r="T21" s="2">
        <f t="shared" ca="1" si="5"/>
        <v>0</v>
      </c>
    </row>
    <row r="22" spans="1:20" x14ac:dyDescent="0.2">
      <c r="A22" s="11">
        <v>21</v>
      </c>
      <c r="B22" s="27">
        <v>44501</v>
      </c>
      <c r="C22" s="20" t="str">
        <f t="shared" si="0"/>
        <v>Nov</v>
      </c>
      <c r="D22" s="11" t="s">
        <v>37</v>
      </c>
      <c r="E22" s="11" t="s">
        <v>128</v>
      </c>
      <c r="F22" s="11" t="s">
        <v>84</v>
      </c>
      <c r="G22" s="11">
        <v>800</v>
      </c>
      <c r="I22" s="2">
        <v>21</v>
      </c>
      <c r="J22" s="20"/>
      <c r="K22" s="2"/>
      <c r="L22" s="2"/>
      <c r="M22" s="2"/>
      <c r="N22" s="2"/>
      <c r="O22" s="20">
        <f t="shared" ca="1" si="1"/>
        <v>44587</v>
      </c>
      <c r="P22" s="2">
        <f t="shared" ref="P22" ca="1" si="22">O22-J22</f>
        <v>44587</v>
      </c>
      <c r="Q22" s="2">
        <f t="shared" ref="Q22" ca="1" si="23">(P22/365)*12</f>
        <v>1465.8739726027397</v>
      </c>
      <c r="R22" s="2">
        <f t="shared" ref="R22" ca="1" si="24">(M22*Q22*N22) /100</f>
        <v>0</v>
      </c>
      <c r="S22" s="55"/>
      <c r="T22" s="2">
        <f t="shared" ca="1" si="5"/>
        <v>0</v>
      </c>
    </row>
    <row r="23" spans="1:20" x14ac:dyDescent="0.2">
      <c r="A23" s="2">
        <v>22</v>
      </c>
      <c r="B23" s="20">
        <v>44509</v>
      </c>
      <c r="C23" s="20" t="str">
        <f t="shared" si="0"/>
        <v>Nov</v>
      </c>
      <c r="D23" s="2" t="s">
        <v>37</v>
      </c>
      <c r="E23" s="2" t="s">
        <v>128</v>
      </c>
      <c r="F23" s="2" t="s">
        <v>129</v>
      </c>
      <c r="G23" s="2">
        <v>2420</v>
      </c>
      <c r="I23" s="2">
        <v>22</v>
      </c>
      <c r="J23" s="20"/>
      <c r="K23" s="2"/>
      <c r="L23" s="2"/>
      <c r="M23" s="2"/>
      <c r="N23" s="2"/>
      <c r="O23" s="20">
        <f t="shared" ca="1" si="1"/>
        <v>44587</v>
      </c>
      <c r="P23" s="2">
        <f t="shared" ref="P23:P31" ca="1" si="25">O23-J23</f>
        <v>44587</v>
      </c>
      <c r="Q23" s="2">
        <f t="shared" ref="Q23:Q31" ca="1" si="26">(P23/365)*12</f>
        <v>1465.8739726027397</v>
      </c>
      <c r="R23" s="2">
        <f t="shared" ref="R23:R31" ca="1" si="27">(M23*Q23*N23) /100</f>
        <v>0</v>
      </c>
      <c r="S23" s="55"/>
      <c r="T23" s="2">
        <f t="shared" ref="T23:T31" ca="1" si="28">M23+R23-S23</f>
        <v>0</v>
      </c>
    </row>
    <row r="24" spans="1:20" x14ac:dyDescent="0.2">
      <c r="A24" s="2">
        <v>23</v>
      </c>
      <c r="B24" s="20">
        <v>44513</v>
      </c>
      <c r="C24" s="20" t="str">
        <f t="shared" si="0"/>
        <v>Nov</v>
      </c>
      <c r="D24" s="2" t="s">
        <v>37</v>
      </c>
      <c r="E24" s="2" t="s">
        <v>128</v>
      </c>
      <c r="F24" s="2" t="s">
        <v>84</v>
      </c>
      <c r="G24" s="2">
        <v>400</v>
      </c>
      <c r="I24" s="2">
        <v>23</v>
      </c>
      <c r="J24" s="20"/>
      <c r="K24" s="2"/>
      <c r="L24" s="2"/>
      <c r="M24" s="2"/>
      <c r="N24" s="2"/>
      <c r="O24" s="20">
        <f t="shared" ca="1" si="1"/>
        <v>44587</v>
      </c>
      <c r="P24" s="2">
        <f t="shared" ca="1" si="25"/>
        <v>44587</v>
      </c>
      <c r="Q24" s="2">
        <f t="shared" ca="1" si="26"/>
        <v>1465.8739726027397</v>
      </c>
      <c r="R24" s="2">
        <f t="shared" ca="1" si="27"/>
        <v>0</v>
      </c>
      <c r="S24" s="55"/>
      <c r="T24" s="2">
        <f t="shared" ca="1" si="28"/>
        <v>0</v>
      </c>
    </row>
    <row r="25" spans="1:20" x14ac:dyDescent="0.2">
      <c r="A25" s="2">
        <v>24</v>
      </c>
      <c r="B25" s="20">
        <v>44515</v>
      </c>
      <c r="C25" s="20" t="str">
        <f t="shared" si="0"/>
        <v>Nov</v>
      </c>
      <c r="D25" s="2" t="s">
        <v>37</v>
      </c>
      <c r="E25" s="2" t="s">
        <v>128</v>
      </c>
      <c r="F25" s="2" t="s">
        <v>142</v>
      </c>
      <c r="G25" s="2">
        <v>900</v>
      </c>
      <c r="I25" s="2">
        <v>24</v>
      </c>
      <c r="J25" s="20"/>
      <c r="K25" s="2"/>
      <c r="L25" s="2"/>
      <c r="M25" s="2"/>
      <c r="N25" s="2"/>
      <c r="O25" s="20">
        <f t="shared" ca="1" si="1"/>
        <v>44587</v>
      </c>
      <c r="P25" s="2">
        <f t="shared" ca="1" si="25"/>
        <v>44587</v>
      </c>
      <c r="Q25" s="2">
        <f t="shared" ca="1" si="26"/>
        <v>1465.8739726027397</v>
      </c>
      <c r="R25" s="2">
        <f t="shared" ca="1" si="27"/>
        <v>0</v>
      </c>
      <c r="S25" s="55"/>
      <c r="T25" s="2">
        <f t="shared" ca="1" si="28"/>
        <v>0</v>
      </c>
    </row>
    <row r="26" spans="1:20" x14ac:dyDescent="0.2">
      <c r="A26" s="2">
        <v>25</v>
      </c>
      <c r="B26" s="20">
        <v>44516</v>
      </c>
      <c r="C26" s="20" t="str">
        <f t="shared" si="0"/>
        <v>Nov</v>
      </c>
      <c r="D26" s="2" t="s">
        <v>37</v>
      </c>
      <c r="E26" s="2" t="s">
        <v>128</v>
      </c>
      <c r="F26" s="2" t="s">
        <v>84</v>
      </c>
      <c r="G26" s="2">
        <v>360</v>
      </c>
      <c r="I26" s="2">
        <v>25</v>
      </c>
      <c r="J26" s="20"/>
      <c r="K26" s="2"/>
      <c r="L26" s="2"/>
      <c r="M26" s="2"/>
      <c r="N26" s="2"/>
      <c r="O26" s="20">
        <f t="shared" ca="1" si="1"/>
        <v>44587</v>
      </c>
      <c r="P26" s="2">
        <f t="shared" ca="1" si="25"/>
        <v>44587</v>
      </c>
      <c r="Q26" s="2">
        <f t="shared" ca="1" si="26"/>
        <v>1465.8739726027397</v>
      </c>
      <c r="R26" s="2">
        <f t="shared" ca="1" si="27"/>
        <v>0</v>
      </c>
      <c r="S26" s="55"/>
      <c r="T26" s="2">
        <f t="shared" ca="1" si="28"/>
        <v>0</v>
      </c>
    </row>
    <row r="27" spans="1:20" x14ac:dyDescent="0.2">
      <c r="A27" s="2">
        <f>SUM(A26,1)</f>
        <v>26</v>
      </c>
      <c r="B27" s="20">
        <v>44517</v>
      </c>
      <c r="C27" s="20" t="str">
        <f t="shared" si="0"/>
        <v>Nov</v>
      </c>
      <c r="D27" s="2" t="s">
        <v>37</v>
      </c>
      <c r="E27" s="2" t="s">
        <v>177</v>
      </c>
      <c r="F27" s="2" t="s">
        <v>178</v>
      </c>
      <c r="G27" s="2">
        <v>4550</v>
      </c>
      <c r="I27" s="2">
        <v>26</v>
      </c>
      <c r="J27" s="20"/>
      <c r="K27" s="2"/>
      <c r="L27" s="2"/>
      <c r="M27" s="2"/>
      <c r="N27" s="2"/>
      <c r="O27" s="20">
        <f t="shared" ca="1" si="1"/>
        <v>44587</v>
      </c>
      <c r="P27" s="2">
        <f t="shared" ca="1" si="25"/>
        <v>44587</v>
      </c>
      <c r="Q27" s="2">
        <f t="shared" ca="1" si="26"/>
        <v>1465.8739726027397</v>
      </c>
      <c r="R27" s="2">
        <f t="shared" ca="1" si="27"/>
        <v>0</v>
      </c>
      <c r="S27" s="55"/>
      <c r="T27" s="2">
        <f t="shared" ca="1" si="28"/>
        <v>0</v>
      </c>
    </row>
    <row r="28" spans="1:20" x14ac:dyDescent="0.2">
      <c r="A28" s="2">
        <v>27</v>
      </c>
      <c r="B28" s="20">
        <v>44552</v>
      </c>
      <c r="C28" s="20" t="str">
        <f t="shared" si="0"/>
        <v>Dec</v>
      </c>
      <c r="D28" s="2" t="s">
        <v>37</v>
      </c>
      <c r="E28" s="2" t="s">
        <v>128</v>
      </c>
      <c r="F28" s="2" t="s">
        <v>84</v>
      </c>
      <c r="G28" s="2">
        <v>200</v>
      </c>
      <c r="I28" s="2">
        <v>27</v>
      </c>
      <c r="J28" s="20"/>
      <c r="K28" s="2"/>
      <c r="L28" s="2"/>
      <c r="M28" s="2"/>
      <c r="N28" s="2"/>
      <c r="O28" s="20">
        <f t="shared" ca="1" si="1"/>
        <v>44587</v>
      </c>
      <c r="P28" s="2">
        <f t="shared" ca="1" si="25"/>
        <v>44587</v>
      </c>
      <c r="Q28" s="2">
        <f t="shared" ca="1" si="26"/>
        <v>1465.8739726027397</v>
      </c>
      <c r="R28" s="2">
        <f t="shared" ca="1" si="27"/>
        <v>0</v>
      </c>
      <c r="S28" s="55"/>
      <c r="T28" s="2">
        <f t="shared" ca="1" si="28"/>
        <v>0</v>
      </c>
    </row>
    <row r="29" spans="1:20" x14ac:dyDescent="0.2">
      <c r="A29" s="2">
        <v>28</v>
      </c>
      <c r="B29" s="20">
        <v>44560</v>
      </c>
      <c r="C29" s="20" t="str">
        <f t="shared" si="0"/>
        <v>Dec</v>
      </c>
      <c r="D29" s="2" t="s">
        <v>37</v>
      </c>
      <c r="E29" s="2" t="s">
        <v>128</v>
      </c>
      <c r="F29" s="2" t="s">
        <v>129</v>
      </c>
      <c r="G29" s="2">
        <v>2000</v>
      </c>
      <c r="I29" s="2">
        <v>28</v>
      </c>
      <c r="J29" s="20"/>
      <c r="K29" s="2"/>
      <c r="L29" s="2"/>
      <c r="M29" s="2"/>
      <c r="N29" s="2"/>
      <c r="O29" s="20">
        <f t="shared" ca="1" si="1"/>
        <v>44587</v>
      </c>
      <c r="P29" s="2">
        <f t="shared" ca="1" si="25"/>
        <v>44587</v>
      </c>
      <c r="Q29" s="2">
        <f t="shared" ca="1" si="26"/>
        <v>1465.8739726027397</v>
      </c>
      <c r="R29" s="2">
        <f t="shared" ca="1" si="27"/>
        <v>0</v>
      </c>
      <c r="S29" s="55"/>
      <c r="T29" s="2">
        <f t="shared" ca="1" si="28"/>
        <v>0</v>
      </c>
    </row>
    <row r="30" spans="1:20" x14ac:dyDescent="0.2">
      <c r="A30" s="2">
        <v>29</v>
      </c>
      <c r="B30" s="20">
        <v>44560</v>
      </c>
      <c r="C30" s="20" t="str">
        <f t="shared" si="0"/>
        <v>Dec</v>
      </c>
      <c r="D30" s="2" t="s">
        <v>37</v>
      </c>
      <c r="E30" s="2" t="s">
        <v>188</v>
      </c>
      <c r="F30" s="2" t="s">
        <v>189</v>
      </c>
      <c r="G30" s="2">
        <v>2700</v>
      </c>
      <c r="I30" s="2">
        <v>29</v>
      </c>
      <c r="J30" s="20"/>
      <c r="K30" s="2"/>
      <c r="L30" s="2"/>
      <c r="M30" s="2"/>
      <c r="N30" s="2"/>
      <c r="O30" s="20">
        <f t="shared" ca="1" si="1"/>
        <v>44587</v>
      </c>
      <c r="P30" s="2">
        <f t="shared" ca="1" si="25"/>
        <v>44587</v>
      </c>
      <c r="Q30" s="2">
        <f t="shared" ca="1" si="26"/>
        <v>1465.8739726027397</v>
      </c>
      <c r="R30" s="2">
        <f t="shared" ca="1" si="27"/>
        <v>0</v>
      </c>
      <c r="S30" s="55"/>
      <c r="T30" s="2">
        <f t="shared" ca="1" si="28"/>
        <v>0</v>
      </c>
    </row>
    <row r="31" spans="1:20" x14ac:dyDescent="0.2">
      <c r="A31" s="2">
        <v>30</v>
      </c>
      <c r="B31" s="20">
        <v>44560</v>
      </c>
      <c r="C31" s="20" t="str">
        <f t="shared" si="0"/>
        <v>Dec</v>
      </c>
      <c r="D31" s="2" t="s">
        <v>37</v>
      </c>
      <c r="E31" s="2" t="s">
        <v>128</v>
      </c>
      <c r="F31" s="2" t="s">
        <v>84</v>
      </c>
      <c r="G31" s="2">
        <v>200</v>
      </c>
      <c r="I31" s="2">
        <v>30</v>
      </c>
      <c r="J31" s="20"/>
      <c r="K31" s="2"/>
      <c r="L31" s="2"/>
      <c r="M31" s="2"/>
      <c r="N31" s="2"/>
      <c r="O31" s="20">
        <f t="shared" ca="1" si="1"/>
        <v>44587</v>
      </c>
      <c r="P31" s="2">
        <f t="shared" ca="1" si="25"/>
        <v>44587</v>
      </c>
      <c r="Q31" s="2">
        <f t="shared" ca="1" si="26"/>
        <v>1465.8739726027397</v>
      </c>
      <c r="R31" s="2">
        <f t="shared" ca="1" si="27"/>
        <v>0</v>
      </c>
      <c r="S31" s="55"/>
      <c r="T31" s="2">
        <f t="shared" ca="1" si="28"/>
        <v>0</v>
      </c>
    </row>
    <row r="32" spans="1:20" x14ac:dyDescent="0.2">
      <c r="A32" s="2">
        <v>31</v>
      </c>
      <c r="B32" s="20">
        <v>44561</v>
      </c>
      <c r="C32" s="20" t="str">
        <f>TEXT(B32, "mmm")</f>
        <v>Dec</v>
      </c>
      <c r="D32" s="2" t="s">
        <v>130</v>
      </c>
      <c r="E32" s="3" t="s">
        <v>131</v>
      </c>
      <c r="F32" s="2" t="s">
        <v>190</v>
      </c>
      <c r="G32" s="2">
        <v>44685</v>
      </c>
    </row>
    <row r="33" spans="1:14" x14ac:dyDescent="0.2">
      <c r="A33" s="2">
        <v>32</v>
      </c>
      <c r="B33" s="20">
        <v>44564</v>
      </c>
      <c r="C33" s="20" t="str">
        <f>TEXT(B33, "mmm")</f>
        <v>Jan</v>
      </c>
      <c r="D33" s="2" t="s">
        <v>37</v>
      </c>
      <c r="E33" s="2" t="s">
        <v>128</v>
      </c>
      <c r="F33" s="2" t="s">
        <v>84</v>
      </c>
      <c r="G33" s="2">
        <v>200</v>
      </c>
      <c r="M33" s="54"/>
      <c r="N33" s="51"/>
    </row>
    <row r="34" spans="1:14" x14ac:dyDescent="0.2">
      <c r="A34" s="2">
        <v>33</v>
      </c>
      <c r="B34" s="20">
        <v>44577</v>
      </c>
      <c r="C34" s="20" t="str">
        <f t="shared" ref="C34:C39" si="29">TEXT(B34, "mmm")</f>
        <v>Jan</v>
      </c>
      <c r="D34" s="2" t="s">
        <v>130</v>
      </c>
      <c r="E34" s="2" t="s">
        <v>128</v>
      </c>
      <c r="F34" s="2" t="s">
        <v>204</v>
      </c>
      <c r="G34" s="2">
        <v>219800</v>
      </c>
      <c r="M34" s="54" t="s">
        <v>165</v>
      </c>
      <c r="N34" s="51">
        <f ca="1">SUMIF(K2:K22,"Debt",T2:T22)</f>
        <v>1640219.1780821916</v>
      </c>
    </row>
    <row r="35" spans="1:14" x14ac:dyDescent="0.2">
      <c r="A35" s="2">
        <v>34</v>
      </c>
      <c r="B35" s="20">
        <v>44587</v>
      </c>
      <c r="C35" s="20" t="str">
        <f t="shared" si="29"/>
        <v>Jan</v>
      </c>
      <c r="D35" s="2" t="s">
        <v>37</v>
      </c>
      <c r="E35" s="2" t="s">
        <v>128</v>
      </c>
      <c r="F35" s="2" t="s">
        <v>84</v>
      </c>
      <c r="G35" s="2">
        <v>400</v>
      </c>
      <c r="I35" s="45" t="s">
        <v>133</v>
      </c>
      <c r="J35" s="48">
        <f>SUMIF(D2:D39,"Expense",G2:G39)</f>
        <v>109050</v>
      </c>
      <c r="M35" s="52" t="s">
        <v>166</v>
      </c>
      <c r="N35" s="53">
        <f ca="1">SUMIF(K2:K16,"Gave",T2:T16)</f>
        <v>50000</v>
      </c>
    </row>
    <row r="36" spans="1:14" x14ac:dyDescent="0.2">
      <c r="A36" s="2">
        <v>35</v>
      </c>
      <c r="B36" s="20">
        <v>44586</v>
      </c>
      <c r="C36" s="20" t="str">
        <f t="shared" si="29"/>
        <v>Jan</v>
      </c>
      <c r="D36" s="2" t="s">
        <v>37</v>
      </c>
      <c r="E36" s="2" t="s">
        <v>205</v>
      </c>
      <c r="F36" s="2" t="s">
        <v>129</v>
      </c>
      <c r="G36" s="2">
        <v>6300</v>
      </c>
      <c r="I36" s="46" t="s">
        <v>134</v>
      </c>
      <c r="J36" s="49">
        <f>SUMIF(D2:D40,"Income",G2:G40)</f>
        <v>325405</v>
      </c>
      <c r="M36" s="3"/>
      <c r="N36" s="3"/>
    </row>
    <row r="37" spans="1:14" x14ac:dyDescent="0.2">
      <c r="A37" s="2"/>
      <c r="B37" s="20"/>
      <c r="C37" s="20" t="str">
        <f t="shared" si="29"/>
        <v>Jan</v>
      </c>
      <c r="D37" s="2"/>
      <c r="E37" s="2"/>
      <c r="F37" s="2"/>
      <c r="G37" s="2"/>
      <c r="J37" s="12"/>
      <c r="M37" s="48" t="s">
        <v>167</v>
      </c>
      <c r="N37" s="8">
        <f ca="1">N35-N34</f>
        <v>-1590219.1780821916</v>
      </c>
    </row>
    <row r="38" spans="1:14" x14ac:dyDescent="0.2">
      <c r="A38" s="2"/>
      <c r="B38" s="20"/>
      <c r="C38" s="20" t="str">
        <f t="shared" si="29"/>
        <v>Jan</v>
      </c>
      <c r="D38" s="2"/>
      <c r="E38" s="2"/>
      <c r="F38" s="2"/>
      <c r="G38" s="2"/>
      <c r="I38" s="47" t="s">
        <v>136</v>
      </c>
      <c r="J38" s="50">
        <f>J36-J35</f>
        <v>216355</v>
      </c>
    </row>
    <row r="39" spans="1:14" x14ac:dyDescent="0.2">
      <c r="A39" s="2"/>
      <c r="B39" s="20"/>
      <c r="C39" s="20" t="str">
        <f t="shared" si="29"/>
        <v>Jan</v>
      </c>
      <c r="D39" s="2"/>
      <c r="E39" s="2"/>
      <c r="F39" s="2"/>
      <c r="G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83" zoomScaleNormal="60" zoomScaleSheetLayoutView="100" workbookViewId="0">
      <selection activeCell="D191" sqref="D191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173</v>
      </c>
      <c r="C171" s="2"/>
    </row>
    <row r="172" spans="2:4" x14ac:dyDescent="0.2">
      <c r="B172" s="2"/>
      <c r="C172" s="2"/>
    </row>
    <row r="173" spans="2:4" x14ac:dyDescent="0.2">
      <c r="B173" s="3" t="s">
        <v>170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171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172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203</v>
      </c>
    </row>
    <row r="184" spans="1:4" x14ac:dyDescent="0.2">
      <c r="B184" s="1">
        <v>44553</v>
      </c>
    </row>
    <row r="185" spans="1:4" x14ac:dyDescent="0.2">
      <c r="B185" s="12" t="s">
        <v>181</v>
      </c>
    </row>
    <row r="186" spans="1:4" x14ac:dyDescent="0.2">
      <c r="A186" s="2">
        <v>1</v>
      </c>
      <c r="B186" s="2" t="s">
        <v>180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172</v>
      </c>
      <c r="C189" s="2">
        <v>131</v>
      </c>
    </row>
    <row r="190" spans="1:4" x14ac:dyDescent="0.2">
      <c r="A190" s="2">
        <v>5</v>
      </c>
      <c r="B190" s="2" t="s">
        <v>182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183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184</v>
      </c>
      <c r="C194" s="2">
        <v>100</v>
      </c>
    </row>
    <row r="195" spans="1:3" x14ac:dyDescent="0.2">
      <c r="A195" s="2">
        <v>10</v>
      </c>
      <c r="B195" s="2" t="s">
        <v>187</v>
      </c>
      <c r="C195" s="2">
        <v>100</v>
      </c>
    </row>
    <row r="196" spans="1:3" x14ac:dyDescent="0.2">
      <c r="A196" s="2">
        <v>11</v>
      </c>
      <c r="B196" s="2" t="s">
        <v>185</v>
      </c>
      <c r="C196" s="2">
        <v>100</v>
      </c>
    </row>
    <row r="197" spans="1:3" x14ac:dyDescent="0.2">
      <c r="A197" s="2">
        <v>12</v>
      </c>
      <c r="B197" s="2" t="s">
        <v>186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198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199</v>
      </c>
    </row>
    <row r="208" spans="1:3" x14ac:dyDescent="0.2">
      <c r="B208" s="60" t="s">
        <v>34</v>
      </c>
      <c r="C208" s="60">
        <v>150</v>
      </c>
    </row>
    <row r="209" spans="2:4" x14ac:dyDescent="0.2">
      <c r="B209" s="60" t="s">
        <v>171</v>
      </c>
      <c r="C209" s="60">
        <v>50</v>
      </c>
    </row>
    <row r="210" spans="2:4" x14ac:dyDescent="0.2">
      <c r="B210" s="60" t="s">
        <v>200</v>
      </c>
      <c r="C210" s="60">
        <v>50</v>
      </c>
    </row>
    <row r="211" spans="2:4" x14ac:dyDescent="0.2">
      <c r="B211" s="60" t="s">
        <v>106</v>
      </c>
      <c r="C211" s="60">
        <v>50</v>
      </c>
    </row>
    <row r="212" spans="2:4" x14ac:dyDescent="0.2">
      <c r="B212" s="60" t="s">
        <v>27</v>
      </c>
      <c r="C212" s="60">
        <v>50</v>
      </c>
      <c r="D212" t="s">
        <v>201</v>
      </c>
    </row>
    <row r="213" spans="2:4" x14ac:dyDescent="0.2">
      <c r="B213" s="60" t="s">
        <v>182</v>
      </c>
      <c r="C213" s="60">
        <v>50</v>
      </c>
    </row>
    <row r="214" spans="2:4" x14ac:dyDescent="0.2">
      <c r="B214" s="60" t="s">
        <v>202</v>
      </c>
      <c r="C214" s="60">
        <v>50</v>
      </c>
    </row>
    <row r="215" spans="2:4" x14ac:dyDescent="0.2">
      <c r="B215" s="6"/>
      <c r="C215" s="6"/>
    </row>
    <row r="216" spans="2:4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3554687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2022-01-09T17:52:01Z</dcterms:modified>
</cp:coreProperties>
</file>