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xr:revisionPtr revIDLastSave="0" documentId="13_ncr:1000001_{90B572C7-3CC1-944D-946C-953A7BBB6BDA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Daily Expenditure" sheetId="1" r:id="rId1"/>
    <sheet name="Temple Collection " sheetId="2" r:id="rId2"/>
    <sheet name="Deviramma Banavara" sheetId="3" r:id="rId3"/>
  </sheets>
  <definedNames>
    <definedName name="_xlnm._FilterDatabase" localSheetId="1" hidden="1">'Temple Collection '!$B$48:$D$50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A27" i="1"/>
  <c r="C36" i="1"/>
  <c r="N2" i="1"/>
  <c r="O2" i="1"/>
  <c r="P2" i="1"/>
  <c r="Q2" i="1"/>
  <c r="S2" i="1"/>
  <c r="N3" i="1"/>
  <c r="O3" i="1"/>
  <c r="P3" i="1"/>
  <c r="Q3" i="1"/>
  <c r="S3" i="1"/>
  <c r="N4" i="1"/>
  <c r="O4" i="1"/>
  <c r="P4" i="1"/>
  <c r="Q4" i="1"/>
  <c r="S4" i="1"/>
  <c r="N5" i="1"/>
  <c r="O5" i="1"/>
  <c r="P5" i="1"/>
  <c r="Q5" i="1"/>
  <c r="S5" i="1"/>
  <c r="N6" i="1"/>
  <c r="O6" i="1"/>
  <c r="P6" i="1"/>
  <c r="Q6" i="1"/>
  <c r="S6" i="1"/>
  <c r="N7" i="1"/>
  <c r="O7" i="1"/>
  <c r="P7" i="1"/>
  <c r="Q7" i="1"/>
  <c r="S7" i="1"/>
  <c r="N8" i="1"/>
  <c r="O8" i="1"/>
  <c r="P8" i="1"/>
  <c r="Q8" i="1"/>
  <c r="S8" i="1"/>
  <c r="N9" i="1"/>
  <c r="O9" i="1"/>
  <c r="P9" i="1"/>
  <c r="Q9" i="1"/>
  <c r="S9" i="1"/>
  <c r="N10" i="1"/>
  <c r="O10" i="1"/>
  <c r="P10" i="1"/>
  <c r="Q10" i="1"/>
  <c r="S10" i="1"/>
  <c r="N11" i="1"/>
  <c r="O11" i="1"/>
  <c r="P11" i="1"/>
  <c r="Q11" i="1"/>
  <c r="S11" i="1"/>
  <c r="N12" i="1"/>
  <c r="O12" i="1"/>
  <c r="P12" i="1"/>
  <c r="Q12" i="1"/>
  <c r="S12" i="1"/>
  <c r="N13" i="1"/>
  <c r="O13" i="1"/>
  <c r="P13" i="1"/>
  <c r="Q13" i="1"/>
  <c r="S13" i="1"/>
  <c r="N14" i="1"/>
  <c r="O14" i="1"/>
  <c r="P14" i="1"/>
  <c r="Q14" i="1"/>
  <c r="S14" i="1"/>
  <c r="N15" i="1"/>
  <c r="O15" i="1"/>
  <c r="P15" i="1"/>
  <c r="Q15" i="1"/>
  <c r="S15" i="1"/>
  <c r="N16" i="1"/>
  <c r="O16" i="1"/>
  <c r="P16" i="1"/>
  <c r="Q16" i="1"/>
  <c r="S16" i="1"/>
  <c r="N17" i="1"/>
  <c r="O17" i="1"/>
  <c r="P17" i="1"/>
  <c r="Q17" i="1"/>
  <c r="S17" i="1"/>
  <c r="N18" i="1"/>
  <c r="O18" i="1"/>
  <c r="P18" i="1"/>
  <c r="Q18" i="1"/>
  <c r="S18" i="1"/>
  <c r="N19" i="1"/>
  <c r="O19" i="1"/>
  <c r="P19" i="1"/>
  <c r="Q19" i="1"/>
  <c r="S19" i="1"/>
  <c r="N20" i="1"/>
  <c r="O20" i="1"/>
  <c r="P20" i="1"/>
  <c r="Q20" i="1"/>
  <c r="S20" i="1"/>
  <c r="N21" i="1"/>
  <c r="O21" i="1"/>
  <c r="P21" i="1"/>
  <c r="Q21" i="1"/>
  <c r="S21" i="1"/>
  <c r="L33" i="1"/>
  <c r="L34" i="1"/>
  <c r="L36" i="1"/>
  <c r="C37" i="1"/>
  <c r="C39" i="1"/>
  <c r="C43" i="2"/>
  <c r="C167" i="2"/>
  <c r="C42" i="2"/>
  <c r="H42" i="2"/>
  <c r="H44" i="2"/>
  <c r="H45" i="2"/>
  <c r="H47" i="2"/>
  <c r="C59" i="2"/>
  <c r="H62" i="2"/>
  <c r="C79" i="2"/>
  <c r="C81" i="2"/>
  <c r="C89" i="2"/>
  <c r="C91" i="2"/>
  <c r="C104" i="2"/>
  <c r="C106" i="2"/>
  <c r="C120" i="2"/>
  <c r="C122" i="2"/>
  <c r="C151" i="2"/>
  <c r="C153" i="2"/>
  <c r="D165" i="2"/>
  <c r="D167" i="2"/>
  <c r="C165" i="2"/>
  <c r="D162" i="2"/>
  <c r="C163" i="2"/>
  <c r="D163" i="2"/>
  <c r="D164" i="2"/>
  <c r="C160" i="2"/>
  <c r="C161" i="2"/>
  <c r="C162" i="2"/>
  <c r="C164" i="2"/>
  <c r="C44" i="2"/>
  <c r="C39" i="2"/>
  <c r="C156" i="2"/>
  <c r="D160" i="2"/>
  <c r="D161" i="2"/>
  <c r="C45" i="2"/>
  <c r="C62" i="2"/>
</calcChain>
</file>

<file path=xl/sharedStrings.xml><?xml version="1.0" encoding="utf-8"?>
<sst xmlns="http://schemas.openxmlformats.org/spreadsheetml/2006/main" count="360" uniqueCount="180">
  <si>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</si>
  <si>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</si>
  <si>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</si>
  <si>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</si>
  <si>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</si>
  <si>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</si>
  <si>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</si>
  <si>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</si>
  <si>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</si>
  <si>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</si>
  <si>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</si>
  <si>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</si>
  <si>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</si>
  <si>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</si>
  <si>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</si>
  <si>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</si>
  <si>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</si>
  <si>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</si>
  <si>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</si>
  <si>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</si>
  <si>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</si>
  <si>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</si>
  <si>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</si>
  <si>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</si>
  <si>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</si>
  <si>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</si>
  <si>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</si>
  <si>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</si>
  <si>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</si>
  <si>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</si>
  <si>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</si>
  <si>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</si>
  <si>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</si>
  <si>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</si>
  <si>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</si>
  <si>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</si>
  <si>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</si>
  <si>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</si>
  <si>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</si>
  <si>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</si>
  <si>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</si>
  <si>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</si>
  <si>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</si>
  <si>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</si>
  <si>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</si>
  <si>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</si>
  <si>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</si>
  <si>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</si>
  <si>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</si>
  <si>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</si>
  <si>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</si>
  <si>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</si>
  <si>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</si>
  <si>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</si>
  <si>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</si>
  <si>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</si>
  <si>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</si>
  <si>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</si>
  <si>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</si>
  <si>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</si>
  <si>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</si>
  <si>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</si>
  <si>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</si>
  <si>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</si>
  <si>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</si>
  <si>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</si>
  <si>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</si>
  <si>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</si>
  <si>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</si>
  <si>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</si>
  <si>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</si>
  <si>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</si>
  <si>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</si>
  <si>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</si>
  <si>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</si>
  <si>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</si>
  <si>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</si>
  <si>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</si>
  <si>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</si>
  <si>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</si>
  <si>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</si>
  <si>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</si>
  <si>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</si>
  <si>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</si>
  <si>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</si>
  <si>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</si>
  <si>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</si>
  <si>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</si>
  <si>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</si>
  <si>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</si>
  <si>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</si>
  <si>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</si>
  <si>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</si>
  <si>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</si>
  <si>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</si>
  <si>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</si>
  <si>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</si>
  <si>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</si>
  <si>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</si>
  <si>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</si>
  <si>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</si>
  <si>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</si>
  <si>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</si>
  <si>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</si>
  <si>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</si>
  <si>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</si>
  <si>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</si>
  <si>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</si>
  <si>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</si>
  <si>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</si>
  <si>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</si>
  <si>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</si>
  <si>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</si>
  <si>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</si>
  <si>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</si>
  <si>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</si>
  <si>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</si>
  <si>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</si>
  <si>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</si>
  <si>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</si>
  <si>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</si>
  <si>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</si>
  <si>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</si>
  <si>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</si>
  <si>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</si>
  <si>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</si>
  <si>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</si>
  <si>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</si>
  <si>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</si>
  <si>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</si>
  <si>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</si>
  <si>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</si>
  <si>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</si>
  <si>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</si>
  <si>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</si>
  <si>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</si>
  <si>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</si>
  <si>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</si>
  <si>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</si>
  <si>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</si>
  <si>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</si>
  <si>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</si>
  <si>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</si>
  <si>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</si>
  <si>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</si>
  <si>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</si>
  <si>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</si>
  <si>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</si>
  <si>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</si>
  <si>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</si>
  <si>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</si>
  <si>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</si>
  <si>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</si>
  <si>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</si>
  <si>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</si>
  <si>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</si>
  <si>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</si>
  <si>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</si>
  <si>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</si>
  <si>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</si>
  <si>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</si>
  <si>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H Venkatesh</t>
  </si>
  <si>
    <t>Shilpa Madhu</t>
  </si>
  <si>
    <t>Lakshmana</t>
  </si>
  <si>
    <t>Gave</t>
  </si>
  <si>
    <t>Total Debt</t>
  </si>
  <si>
    <t>Total Gave</t>
  </si>
  <si>
    <t>Totally</t>
  </si>
  <si>
    <t>Interset Paid</t>
  </si>
  <si>
    <t>Gold Loan</t>
  </si>
  <si>
    <t>Gift</t>
  </si>
  <si>
    <t>Nithin</t>
  </si>
  <si>
    <t>Koushik</t>
  </si>
  <si>
    <t>Chiru -Akshay House Opening</t>
  </si>
  <si>
    <t>Land Loan</t>
  </si>
  <si>
    <t>Harish Land Loan</t>
  </si>
  <si>
    <t>Travel Rent</t>
  </si>
  <si>
    <t>Malesh</t>
  </si>
  <si>
    <t>Paddy</t>
  </si>
  <si>
    <t>Paddy -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</si>
</sst>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7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330D-1A48-5C4E-A6CD-C1AC2702D5BE}">
  <dimension ref="A1:S39"/>
  <sheetViews>
    <sheetView topLeftCell="D3" zoomScaleNormal="60" zoomScaleSheetLayoutView="100" workbookViewId="0">
      <selection activeCell="C30" sqref="C30"/>
    </sheetView>
  </sheetViews>
  <sheetFormatPr defaultRowHeight="15" x14ac:dyDescent="0.2"/>
  <cols>
    <col min="2" max="3" width="12.10546875" customWidth="1"/>
    <col min="4" max="4" width="11.1640625" customWidth="1"/>
    <col min="5" max="5" width="13.71875" customWidth="1"/>
    <col min="7" max="7" width="11.97265625" bestFit="1" customWidth="1"/>
    <col min="9" max="9" width="12.23828125" bestFit="1" customWidth="1"/>
    <col min="11" max="11" width="11.703125" customWidth="1"/>
    <col min="12" max="12" width="12.5078125" bestFit="1" customWidth="1"/>
    <col min="14" max="14" width="16.6796875" customWidth="1"/>
    <col min="16" max="16" width="11.97265625" bestFit="1" customWidth="1"/>
    <col min="17" max="18" width="11.97265625" customWidth="1"/>
    <col min="19" max="19" width="12.9140625" customWidth="1"/>
  </cols>
  <sheetData>
    <row r="1" spans="1:19" x14ac:dyDescent="0.2">
      <c r="A1" s="3" t="s">
        <v>2</v>
      </c>
      <c r="B1" s="3" t="s">
        <v>1</v>
      </c>
      <c r="C1" s="3" t="s">
        <v>125</v>
      </c>
      <c r="D1" s="3" t="s">
        <v>126</v>
      </c>
      <c r="E1" s="3" t="s">
        <v>127</v>
      </c>
      <c r="F1" s="3" t="s">
        <v>4</v>
      </c>
      <c r="H1" s="36" t="s">
        <v>135</v>
      </c>
      <c r="I1" s="36" t="s">
        <v>1</v>
      </c>
      <c r="J1" s="36" t="s">
        <v>126</v>
      </c>
      <c r="K1" s="36" t="s">
        <v>127</v>
      </c>
      <c r="L1" s="36" t="s">
        <v>4</v>
      </c>
      <c r="M1" s="36" t="s">
        <v>145</v>
      </c>
      <c r="N1" s="36" t="s">
        <v>150</v>
      </c>
      <c r="O1" s="36" t="s">
        <v>148</v>
      </c>
      <c r="P1" s="36" t="s">
        <v>149</v>
      </c>
      <c r="Q1" s="36" t="s">
        <v>152</v>
      </c>
      <c r="R1" s="36" t="s">
        <v>168</v>
      </c>
      <c r="S1" s="36" t="s">
        <v>146</v>
      </c>
    </row>
    <row r="2" spans="1:19" x14ac:dyDescent="0.2">
      <c r="A2" s="2">
        <v>1</v>
      </c>
      <c r="B2" s="20">
        <v>44493</v>
      </c>
      <c r="C2" s="20" t="s">
        <v>37</v>
      </c>
      <c r="D2" s="2" t="s">
        <v>128</v>
      </c>
      <c r="E2" s="2" t="s">
        <v>129</v>
      </c>
      <c r="F2" s="2">
        <v>2000</v>
      </c>
      <c r="H2" s="2">
        <v>1</v>
      </c>
      <c r="I2" s="20">
        <v>44193</v>
      </c>
      <c r="J2" s="2" t="s">
        <v>151</v>
      </c>
      <c r="K2" s="2" t="s">
        <v>153</v>
      </c>
      <c r="L2" s="2">
        <v>100000</v>
      </c>
      <c r="M2" s="2">
        <v>2</v>
      </c>
      <c r="N2" s="20">
        <f ca="1">TODAY()</f>
        <v>44548</v>
      </c>
      <c r="O2" s="2">
        <f ca="1">N2-I2</f>
        <v>355</v>
      </c>
      <c r="P2" s="2">
        <f ca="1">(O2/365)*12</f>
        <v>11.671232876712329</v>
      </c>
      <c r="Q2" s="2">
        <f ca="1">(L2*P2*M2) /100</f>
        <v>23342.465753424658</v>
      </c>
      <c r="R2" s="2"/>
      <c r="S2" s="2">
        <f ca="1">L2+Q2-R2</f>
        <v>123342.46575342465</v>
      </c>
    </row>
    <row r="3" spans="1:19" x14ac:dyDescent="0.2">
      <c r="A3" s="2">
        <v>2</v>
      </c>
      <c r="B3" s="20">
        <v>44501</v>
      </c>
      <c r="C3" s="20" t="s">
        <v>37</v>
      </c>
      <c r="D3" s="2" t="s">
        <v>128</v>
      </c>
      <c r="E3" s="2" t="s">
        <v>129</v>
      </c>
      <c r="F3" s="2">
        <v>1350</v>
      </c>
      <c r="H3" s="2">
        <v>2</v>
      </c>
      <c r="I3" s="20">
        <v>44200</v>
      </c>
      <c r="J3" s="2" t="s">
        <v>151</v>
      </c>
      <c r="K3" s="2" t="s">
        <v>154</v>
      </c>
      <c r="L3" s="2">
        <v>100000</v>
      </c>
      <c r="M3" s="2">
        <v>2.5</v>
      </c>
      <c r="N3" s="20">
        <f t="shared" ref="N3:N21" ca="1" si="0">TODAY()</f>
        <v>44548</v>
      </c>
      <c r="O3" s="2">
        <f t="shared" ref="O3:O6" ca="1" si="1">N3-I3</f>
        <v>348</v>
      </c>
      <c r="P3" s="2">
        <f t="shared" ref="P3:P14" ca="1" si="2">(O3/365)*12</f>
        <v>11.441095890410958</v>
      </c>
      <c r="Q3" s="2">
        <f t="shared" ref="Q3:Q6" ca="1" si="3">(L3*P3*M3) /100</f>
        <v>28602.739726027401</v>
      </c>
      <c r="R3" s="2"/>
      <c r="S3" s="2">
        <f ca="1">L3+Q3</f>
        <v>128602.7397260274</v>
      </c>
    </row>
    <row r="4" spans="1:19" x14ac:dyDescent="0.2">
      <c r="A4" s="2">
        <v>3</v>
      </c>
      <c r="B4" s="20">
        <v>44514</v>
      </c>
      <c r="C4" s="20" t="s">
        <v>37</v>
      </c>
      <c r="D4" s="2" t="s">
        <v>128</v>
      </c>
      <c r="E4" s="2" t="s">
        <v>85</v>
      </c>
      <c r="F4" s="2">
        <v>1000</v>
      </c>
      <c r="H4" s="2">
        <v>3</v>
      </c>
      <c r="I4" s="20">
        <v>44205</v>
      </c>
      <c r="J4" s="2" t="s">
        <v>151</v>
      </c>
      <c r="K4" s="2" t="s">
        <v>155</v>
      </c>
      <c r="L4" s="2">
        <v>100000</v>
      </c>
      <c r="M4" s="2">
        <v>2</v>
      </c>
      <c r="N4" s="20">
        <f t="shared" ca="1" si="0"/>
        <v>44548</v>
      </c>
      <c r="O4" s="2">
        <f t="shared" ca="1" si="1"/>
        <v>343</v>
      </c>
      <c r="P4" s="2">
        <f t="shared" ca="1" si="2"/>
        <v>11.276712328767124</v>
      </c>
      <c r="Q4" s="2">
        <f t="shared" ca="1" si="3"/>
        <v>22553.424657534248</v>
      </c>
      <c r="R4" s="2"/>
      <c r="S4" s="2">
        <f t="shared" ref="S3:S6" ca="1" si="4">L4+Q4</f>
        <v>122553.42465753425</v>
      </c>
    </row>
    <row r="5" spans="1:19" x14ac:dyDescent="0.2">
      <c r="A5" s="2">
        <v>4</v>
      </c>
      <c r="B5" s="20">
        <v>44520</v>
      </c>
      <c r="C5" s="20" t="s">
        <v>37</v>
      </c>
      <c r="D5" s="2" t="s">
        <v>128</v>
      </c>
      <c r="E5" s="2" t="s">
        <v>129</v>
      </c>
      <c r="F5" s="2">
        <v>6480</v>
      </c>
      <c r="H5" s="2">
        <v>4</v>
      </c>
      <c r="I5" s="20">
        <v>44236</v>
      </c>
      <c r="J5" s="2" t="s">
        <v>151</v>
      </c>
      <c r="K5" s="2" t="s">
        <v>155</v>
      </c>
      <c r="L5" s="2">
        <v>100000</v>
      </c>
      <c r="M5" s="2">
        <v>2</v>
      </c>
      <c r="N5" s="20">
        <f t="shared" ca="1" si="0"/>
        <v>44548</v>
      </c>
      <c r="O5" s="2">
        <f t="shared" ca="1" si="1"/>
        <v>312</v>
      </c>
      <c r="P5" s="2">
        <f t="shared" ca="1" si="2"/>
        <v>10.257534246575343</v>
      </c>
      <c r="Q5" s="2">
        <f t="shared" ca="1" si="3"/>
        <v>20515.068493150688</v>
      </c>
      <c r="R5" s="2"/>
      <c r="S5" s="2">
        <f t="shared" ca="1" si="4"/>
        <v>120515.06849315068</v>
      </c>
    </row>
    <row r="6" spans="1:19" x14ac:dyDescent="0.2">
      <c r="A6" s="2">
        <v>5</v>
      </c>
      <c r="B6" s="20">
        <v>44522</v>
      </c>
      <c r="C6" s="20" t="s">
        <v>37</v>
      </c>
      <c r="D6" s="2" t="s">
        <v>128</v>
      </c>
      <c r="E6" s="2" t="s">
        <v>84</v>
      </c>
      <c r="F6" s="2">
        <v>2790</v>
      </c>
      <c r="H6" s="2">
        <v>5</v>
      </c>
      <c r="I6" s="20">
        <v>44206</v>
      </c>
      <c r="J6" s="2" t="s">
        <v>151</v>
      </c>
      <c r="K6" s="2" t="s">
        <v>156</v>
      </c>
      <c r="L6" s="2">
        <v>50000</v>
      </c>
      <c r="M6" s="2">
        <v>2</v>
      </c>
      <c r="N6" s="20">
        <f t="shared" ca="1" si="0"/>
        <v>44548</v>
      </c>
      <c r="O6" s="2">
        <f t="shared" ca="1" si="1"/>
        <v>342</v>
      </c>
      <c r="P6" s="2">
        <f t="shared" ca="1" si="2"/>
        <v>11.243835616438357</v>
      </c>
      <c r="Q6" s="2">
        <f t="shared" ca="1" si="3"/>
        <v>11243.835616438357</v>
      </c>
      <c r="R6" s="2"/>
      <c r="S6" s="2">
        <f t="shared" ca="1" si="4"/>
        <v>61243.835616438359</v>
      </c>
    </row>
    <row r="7" spans="1:19" x14ac:dyDescent="0.2">
      <c r="A7" s="2">
        <v>6</v>
      </c>
      <c r="B7" s="20">
        <v>44530</v>
      </c>
      <c r="C7" s="2" t="s">
        <v>37</v>
      </c>
      <c r="D7" s="2" t="s">
        <v>128</v>
      </c>
      <c r="E7" s="2" t="s">
        <v>129</v>
      </c>
      <c r="F7" s="2">
        <v>4100</v>
      </c>
      <c r="H7" s="2">
        <v>6</v>
      </c>
      <c r="I7" s="20">
        <v>44214</v>
      </c>
      <c r="J7" s="2" t="s">
        <v>151</v>
      </c>
      <c r="K7" s="2" t="s">
        <v>157</v>
      </c>
      <c r="L7" s="2">
        <v>100000</v>
      </c>
      <c r="M7" s="2">
        <v>2</v>
      </c>
      <c r="N7" s="20">
        <f ca="1">TODAY()</f>
        <v>44548</v>
      </c>
      <c r="O7" s="2">
        <f ca="1">N7-I7</f>
        <v>334</v>
      </c>
      <c r="P7" s="2">
        <f ca="1">(O7/365)*12</f>
        <v>10.980821917808219</v>
      </c>
      <c r="Q7" s="2">
        <f ca="1">(L7*P7*M7) /100</f>
        <v>21961.643835616436</v>
      </c>
      <c r="R7" s="2"/>
      <c r="S7" s="2">
        <f ca="1">L7+Q7</f>
        <v>121961.64383561644</v>
      </c>
    </row>
    <row r="8" spans="1:19" x14ac:dyDescent="0.2">
      <c r="A8" s="11">
        <v>7</v>
      </c>
      <c r="B8" s="27">
        <v>44530</v>
      </c>
      <c r="C8" s="11" t="s">
        <v>130</v>
      </c>
      <c r="D8" s="36" t="s">
        <v>131</v>
      </c>
      <c r="E8" s="11" t="s">
        <v>132</v>
      </c>
      <c r="F8" s="11">
        <v>43960</v>
      </c>
      <c r="H8" s="2">
        <v>7</v>
      </c>
      <c r="I8" s="20">
        <v>44202</v>
      </c>
      <c r="J8" s="2" t="s">
        <v>151</v>
      </c>
      <c r="K8" s="2" t="s">
        <v>158</v>
      </c>
      <c r="L8" s="2">
        <v>100000</v>
      </c>
      <c r="M8" s="2">
        <v>2</v>
      </c>
      <c r="N8" s="20">
        <f t="shared" ca="1" si="0"/>
        <v>44548</v>
      </c>
      <c r="O8" s="2">
        <f t="shared" ref="O8:O11" ca="1" si="5">N8-I8</f>
        <v>346</v>
      </c>
      <c r="P8" s="2">
        <f t="shared" ca="1" si="2"/>
        <v>11.375342465753425</v>
      </c>
      <c r="Q8" s="2">
        <f t="shared" ref="Q8:Q11" ca="1" si="6">(L8*P8*M8) /100</f>
        <v>22750.68493150685</v>
      </c>
      <c r="R8" s="2"/>
      <c r="S8" s="2">
        <f t="shared" ref="S8:S11" ca="1" si="7">L8+Q8</f>
        <v>122750.68493150685</v>
      </c>
    </row>
    <row r="9" spans="1:19" x14ac:dyDescent="0.2">
      <c r="A9" s="11">
        <v>8</v>
      </c>
      <c r="B9" s="27">
        <v>44530</v>
      </c>
      <c r="C9" s="11" t="s">
        <v>37</v>
      </c>
      <c r="D9" s="11" t="s">
        <v>128</v>
      </c>
      <c r="E9" s="11" t="s">
        <v>137</v>
      </c>
      <c r="F9" s="11">
        <v>25000</v>
      </c>
      <c r="H9" s="2">
        <v>8</v>
      </c>
      <c r="I9" s="20">
        <v>44226</v>
      </c>
      <c r="J9" s="2" t="s">
        <v>151</v>
      </c>
      <c r="K9" s="2" t="s">
        <v>159</v>
      </c>
      <c r="L9" s="2">
        <v>50000</v>
      </c>
      <c r="M9" s="2">
        <v>2</v>
      </c>
      <c r="N9" s="20">
        <f t="shared" ca="1" si="0"/>
        <v>44548</v>
      </c>
      <c r="O9" s="2">
        <f t="shared" ca="1" si="5"/>
        <v>322</v>
      </c>
      <c r="P9" s="2">
        <f t="shared" ca="1" si="2"/>
        <v>10.586301369863014</v>
      </c>
      <c r="Q9" s="2">
        <f t="shared" ca="1" si="6"/>
        <v>10586.301369863013</v>
      </c>
      <c r="R9" s="2"/>
      <c r="S9" s="2">
        <f t="shared" ca="1" si="7"/>
        <v>60586.301369863009</v>
      </c>
    </row>
    <row r="10" spans="1:19" x14ac:dyDescent="0.2">
      <c r="A10" s="11">
        <v>9</v>
      </c>
      <c r="B10" s="27">
        <v>44530</v>
      </c>
      <c r="C10" s="11" t="s">
        <v>37</v>
      </c>
      <c r="D10" s="11" t="s">
        <v>128</v>
      </c>
      <c r="E10" s="11" t="s">
        <v>138</v>
      </c>
      <c r="F10" s="11">
        <v>8000</v>
      </c>
      <c r="H10" s="2">
        <v>9</v>
      </c>
      <c r="I10" s="20">
        <v>44236</v>
      </c>
      <c r="J10" s="2" t="s">
        <v>151</v>
      </c>
      <c r="K10" s="2" t="s">
        <v>153</v>
      </c>
      <c r="L10" s="2">
        <v>50000</v>
      </c>
      <c r="M10" s="2">
        <v>2</v>
      </c>
      <c r="N10" s="20">
        <f t="shared" ca="1" si="0"/>
        <v>44548</v>
      </c>
      <c r="O10" s="2">
        <f t="shared" ca="1" si="5"/>
        <v>312</v>
      </c>
      <c r="P10" s="2">
        <f t="shared" ca="1" si="2"/>
        <v>10.257534246575343</v>
      </c>
      <c r="Q10" s="2">
        <f t="shared" ca="1" si="6"/>
        <v>10257.534246575344</v>
      </c>
      <c r="R10" s="2"/>
      <c r="S10" s="2">
        <f t="shared" ca="1" si="7"/>
        <v>60257.534246575342</v>
      </c>
    </row>
    <row r="11" spans="1:19" x14ac:dyDescent="0.2">
      <c r="A11" s="11">
        <v>10</v>
      </c>
      <c r="B11" s="27">
        <v>44530</v>
      </c>
      <c r="C11" s="11" t="s">
        <v>37</v>
      </c>
      <c r="D11" s="11" t="s">
        <v>128</v>
      </c>
      <c r="E11" s="11" t="s">
        <v>139</v>
      </c>
      <c r="F11" s="11">
        <v>5000</v>
      </c>
      <c r="H11" s="2">
        <v>10</v>
      </c>
      <c r="I11" s="20">
        <v>44227</v>
      </c>
      <c r="J11" s="2" t="s">
        <v>151</v>
      </c>
      <c r="K11" s="2" t="s">
        <v>160</v>
      </c>
      <c r="L11" s="2">
        <v>50000</v>
      </c>
      <c r="M11" s="2">
        <v>2</v>
      </c>
      <c r="N11" s="20">
        <f t="shared" ca="1" si="0"/>
        <v>44548</v>
      </c>
      <c r="O11" s="2">
        <f t="shared" ca="1" si="5"/>
        <v>321</v>
      </c>
      <c r="P11" s="2">
        <f t="shared" ca="1" si="2"/>
        <v>10.553424657534247</v>
      </c>
      <c r="Q11" s="2">
        <f t="shared" ca="1" si="6"/>
        <v>10553.424657534248</v>
      </c>
      <c r="R11" s="2"/>
      <c r="S11" s="2">
        <f t="shared" ca="1" si="7"/>
        <v>60553.424657534248</v>
      </c>
    </row>
    <row r="12" spans="1:19" x14ac:dyDescent="0.2">
      <c r="A12" s="11">
        <v>11</v>
      </c>
      <c r="B12" s="27">
        <v>44530</v>
      </c>
      <c r="C12" s="11" t="s">
        <v>37</v>
      </c>
      <c r="D12" s="11" t="s">
        <v>140</v>
      </c>
      <c r="E12" s="11" t="s">
        <v>141</v>
      </c>
      <c r="F12" s="11">
        <v>600</v>
      </c>
      <c r="H12" s="2">
        <v>11</v>
      </c>
      <c r="I12" s="20">
        <v>44211</v>
      </c>
      <c r="J12" s="2" t="s">
        <v>151</v>
      </c>
      <c r="K12" s="2" t="s">
        <v>161</v>
      </c>
      <c r="L12" s="2">
        <v>10000</v>
      </c>
      <c r="M12" s="2"/>
      <c r="N12" s="20">
        <f t="shared" ca="1" si="0"/>
        <v>44548</v>
      </c>
      <c r="O12" s="2">
        <f t="shared" ref="O12:O14" ca="1" si="8">N12-I12</f>
        <v>337</v>
      </c>
      <c r="P12" s="2">
        <f t="shared" ca="1" si="2"/>
        <v>11.079452054794521</v>
      </c>
      <c r="Q12" s="2">
        <f t="shared" ref="Q12:Q14" ca="1" si="9">(L12*P12*M12) /100</f>
        <v>0</v>
      </c>
      <c r="R12" s="2"/>
      <c r="S12" s="2">
        <f t="shared" ref="S12:S14" ca="1" si="10">L12+Q12</f>
        <v>10000</v>
      </c>
    </row>
    <row r="13" spans="1:19" x14ac:dyDescent="0.2">
      <c r="A13" s="11">
        <v>12</v>
      </c>
      <c r="B13" s="27">
        <v>44530</v>
      </c>
      <c r="C13" s="11" t="s">
        <v>37</v>
      </c>
      <c r="D13" s="11" t="s">
        <v>140</v>
      </c>
      <c r="E13" s="11" t="s">
        <v>142</v>
      </c>
      <c r="F13" s="11">
        <v>1000</v>
      </c>
      <c r="H13" s="2">
        <v>12</v>
      </c>
      <c r="I13" s="20">
        <v>44513</v>
      </c>
      <c r="J13" s="2" t="s">
        <v>151</v>
      </c>
      <c r="K13" s="2" t="s">
        <v>162</v>
      </c>
      <c r="L13" s="2">
        <v>100000</v>
      </c>
      <c r="M13" s="2">
        <v>2</v>
      </c>
      <c r="N13" s="20">
        <f t="shared" ca="1" si="0"/>
        <v>44548</v>
      </c>
      <c r="O13" s="2">
        <f t="shared" ca="1" si="8"/>
        <v>35</v>
      </c>
      <c r="P13" s="2">
        <f t="shared" ca="1" si="2"/>
        <v>1.1506849315068493</v>
      </c>
      <c r="Q13" s="2">
        <f t="shared" ca="1" si="9"/>
        <v>2301.3698630136987</v>
      </c>
      <c r="R13" s="2"/>
      <c r="S13" s="2">
        <f t="shared" ca="1" si="10"/>
        <v>102301.36986301369</v>
      </c>
    </row>
    <row r="14" spans="1:19" x14ac:dyDescent="0.2">
      <c r="A14" s="11">
        <v>13</v>
      </c>
      <c r="B14" s="27">
        <v>44530</v>
      </c>
      <c r="C14" s="11" t="s">
        <v>37</v>
      </c>
      <c r="D14" s="11" t="s">
        <v>140</v>
      </c>
      <c r="E14" s="11" t="s">
        <v>137</v>
      </c>
      <c r="F14" s="11">
        <v>2400</v>
      </c>
      <c r="H14" s="2">
        <v>13</v>
      </c>
      <c r="I14" s="20">
        <v>44513</v>
      </c>
      <c r="J14" s="2" t="s">
        <v>164</v>
      </c>
      <c r="K14" s="2" t="s">
        <v>163</v>
      </c>
      <c r="L14" s="2">
        <v>50000</v>
      </c>
      <c r="M14" s="2"/>
      <c r="N14" s="20">
        <f t="shared" ca="1" si="0"/>
        <v>44548</v>
      </c>
      <c r="O14" s="2">
        <f t="shared" ca="1" si="8"/>
        <v>35</v>
      </c>
      <c r="P14" s="2">
        <f t="shared" ca="1" si="2"/>
        <v>1.1506849315068493</v>
      </c>
      <c r="Q14" s="2">
        <f t="shared" ca="1" si="9"/>
        <v>0</v>
      </c>
      <c r="R14" s="2"/>
      <c r="S14" s="2">
        <f t="shared" ca="1" si="10"/>
        <v>50000</v>
      </c>
    </row>
    <row r="15" spans="1:19" x14ac:dyDescent="0.2">
      <c r="A15" s="11">
        <v>14</v>
      </c>
      <c r="B15" s="27">
        <v>44530</v>
      </c>
      <c r="C15" s="11" t="s">
        <v>37</v>
      </c>
      <c r="D15" s="11" t="s">
        <v>140</v>
      </c>
      <c r="E15" s="11" t="s">
        <v>143</v>
      </c>
      <c r="F15" s="11">
        <v>400</v>
      </c>
      <c r="H15" s="11">
        <v>14</v>
      </c>
      <c r="I15" s="27">
        <v>43885</v>
      </c>
      <c r="J15" s="11" t="s">
        <v>151</v>
      </c>
      <c r="K15" s="11" t="s">
        <v>155</v>
      </c>
      <c r="L15" s="11">
        <v>50000</v>
      </c>
      <c r="M15" s="11">
        <v>2</v>
      </c>
      <c r="N15" s="27">
        <f t="shared" ca="1" si="0"/>
        <v>44548</v>
      </c>
      <c r="O15" s="11">
        <f t="shared" ref="O15:O16" ca="1" si="11">N15-I15</f>
        <v>663</v>
      </c>
      <c r="P15" s="11">
        <f t="shared" ref="P15:P16" ca="1" si="12">(O15/365)*12</f>
        <v>21.797260273972604</v>
      </c>
      <c r="Q15" s="11">
        <f t="shared" ref="Q15:Q16" ca="1" si="13">(L15*P15*M15) /100</f>
        <v>21797.260273972606</v>
      </c>
      <c r="R15" s="2">
        <v>12000</v>
      </c>
      <c r="S15" s="2">
        <f ca="1">L15+Q15-R15</f>
        <v>59797.260273972614</v>
      </c>
    </row>
    <row r="16" spans="1:19" x14ac:dyDescent="0.2">
      <c r="A16" s="11">
        <v>15</v>
      </c>
      <c r="B16" s="27">
        <v>44530</v>
      </c>
      <c r="C16" s="11" t="s">
        <v>37</v>
      </c>
      <c r="D16" s="11" t="s">
        <v>144</v>
      </c>
      <c r="E16" s="11" t="s">
        <v>141</v>
      </c>
      <c r="F16" s="11">
        <v>19000</v>
      </c>
      <c r="H16" s="2">
        <v>15</v>
      </c>
      <c r="I16" s="20">
        <v>44417</v>
      </c>
      <c r="J16" s="2" t="s">
        <v>151</v>
      </c>
      <c r="K16" s="2" t="s">
        <v>154</v>
      </c>
      <c r="L16" s="2">
        <v>10000</v>
      </c>
      <c r="M16" s="2"/>
      <c r="N16" s="20">
        <f t="shared" ca="1" si="0"/>
        <v>44548</v>
      </c>
      <c r="O16" s="2">
        <f t="shared" ca="1" si="11"/>
        <v>131</v>
      </c>
      <c r="P16" s="2">
        <f t="shared" ca="1" si="12"/>
        <v>4.3068493150684937</v>
      </c>
      <c r="Q16" s="2">
        <f t="shared" ca="1" si="13"/>
        <v>0</v>
      </c>
      <c r="R16" s="55"/>
      <c r="S16" s="2">
        <f t="shared" ref="S15:S16" ca="1" si="14">L16+Q16</f>
        <v>10000</v>
      </c>
    </row>
    <row r="17" spans="1:19" x14ac:dyDescent="0.2">
      <c r="A17" s="11">
        <v>16</v>
      </c>
      <c r="B17" s="27">
        <v>44530</v>
      </c>
      <c r="C17" s="11" t="s">
        <v>37</v>
      </c>
      <c r="D17" s="11" t="s">
        <v>144</v>
      </c>
      <c r="E17" s="11" t="s">
        <v>137</v>
      </c>
      <c r="F17" s="11">
        <v>7000</v>
      </c>
      <c r="H17" s="2">
        <v>16</v>
      </c>
      <c r="I17" s="20">
        <v>44166</v>
      </c>
      <c r="J17" s="2" t="s">
        <v>151</v>
      </c>
      <c r="K17" s="2" t="s">
        <v>169</v>
      </c>
      <c r="L17" s="2">
        <v>100000</v>
      </c>
      <c r="M17" s="2">
        <v>2</v>
      </c>
      <c r="N17" s="20">
        <f t="shared" ca="1" si="0"/>
        <v>44548</v>
      </c>
      <c r="O17" s="2">
        <f t="shared" ref="O17:O18" ca="1" si="15">N17-I17</f>
        <v>382</v>
      </c>
      <c r="P17" s="2">
        <f t="shared" ref="P17:P18" ca="1" si="16">(O17/365)*12</f>
        <v>12.55890410958904</v>
      </c>
      <c r="Q17" s="2">
        <f t="shared" ref="Q17:Q18" ca="1" si="17">(L17*P17*M17) /100</f>
        <v>25117.808219178081</v>
      </c>
      <c r="R17" s="55"/>
      <c r="S17" s="2">
        <f t="shared" ref="S17:S18" ca="1" si="18">L17+Q17</f>
        <v>125117.80821917808</v>
      </c>
    </row>
    <row r="18" spans="1:19" x14ac:dyDescent="0.2">
      <c r="A18" s="11">
        <v>17</v>
      </c>
      <c r="B18" s="27">
        <v>44530</v>
      </c>
      <c r="C18" s="11" t="s">
        <v>37</v>
      </c>
      <c r="D18" s="11" t="s">
        <v>144</v>
      </c>
      <c r="E18" s="11" t="s">
        <v>142</v>
      </c>
      <c r="F18" s="11">
        <v>1000</v>
      </c>
      <c r="H18" s="2">
        <v>17</v>
      </c>
      <c r="I18" s="20">
        <v>44159</v>
      </c>
      <c r="J18" s="2" t="s">
        <v>151</v>
      </c>
      <c r="K18" s="2" t="s">
        <v>175</v>
      </c>
      <c r="L18" s="2">
        <v>225000</v>
      </c>
      <c r="M18" s="2">
        <v>0.5</v>
      </c>
      <c r="N18" s="20">
        <f t="shared" ca="1" si="0"/>
        <v>44548</v>
      </c>
      <c r="O18" s="2">
        <f t="shared" ca="1" si="15"/>
        <v>389</v>
      </c>
      <c r="P18" s="2">
        <f t="shared" ca="1" si="16"/>
        <v>12.789041095890411</v>
      </c>
      <c r="Q18" s="2">
        <f t="shared" ca="1" si="17"/>
        <v>14387.671232876712</v>
      </c>
      <c r="R18" s="55"/>
      <c r="S18" s="2">
        <f t="shared" ca="1" si="18"/>
        <v>239387.67123287672</v>
      </c>
    </row>
    <row r="19" spans="1:19" x14ac:dyDescent="0.2">
      <c r="A19" s="11">
        <v>18</v>
      </c>
      <c r="B19" s="27">
        <v>44530</v>
      </c>
      <c r="C19" s="11" t="s">
        <v>130</v>
      </c>
      <c r="D19" s="11" t="s">
        <v>144</v>
      </c>
      <c r="E19" s="11" t="s">
        <v>147</v>
      </c>
      <c r="F19" s="11">
        <v>13000</v>
      </c>
      <c r="H19" s="2">
        <v>18</v>
      </c>
      <c r="I19" s="20">
        <v>44506</v>
      </c>
      <c r="J19" s="2" t="s">
        <v>151</v>
      </c>
      <c r="K19" s="2" t="s">
        <v>177</v>
      </c>
      <c r="L19" s="2">
        <v>50000</v>
      </c>
      <c r="M19" s="2">
        <v>2</v>
      </c>
      <c r="N19" s="20">
        <f t="shared" ca="1" si="0"/>
        <v>44548</v>
      </c>
      <c r="O19" s="2">
        <f t="shared" ref="O19:O20" ca="1" si="19">N19-I19</f>
        <v>42</v>
      </c>
      <c r="P19" s="2">
        <f t="shared" ref="P19:P20" ca="1" si="20">(O19/365)*12</f>
        <v>1.3808219178082193</v>
      </c>
      <c r="Q19" s="2">
        <f t="shared" ref="Q19:Q20" ca="1" si="21">(L19*P19*M19) /100</f>
        <v>1380.821917808219</v>
      </c>
      <c r="R19" s="55"/>
      <c r="S19" s="2">
        <f t="shared" ref="S19:S20" ca="1" si="22">L19+Q19</f>
        <v>51380.821917808222</v>
      </c>
    </row>
    <row r="20" spans="1:19" x14ac:dyDescent="0.2">
      <c r="A20" s="11">
        <v>19</v>
      </c>
      <c r="B20" s="27">
        <v>44538</v>
      </c>
      <c r="C20" s="11" t="s">
        <v>130</v>
      </c>
      <c r="D20" s="11" t="s">
        <v>140</v>
      </c>
      <c r="E20" s="11" t="s">
        <v>147</v>
      </c>
      <c r="F20" s="11">
        <v>3960</v>
      </c>
      <c r="H20" s="2">
        <v>19</v>
      </c>
      <c r="I20" s="20"/>
      <c r="J20" s="2" t="s">
        <v>151</v>
      </c>
      <c r="K20" s="2" t="s">
        <v>174</v>
      </c>
      <c r="L20" s="2"/>
      <c r="M20" s="2"/>
      <c r="N20" s="20">
        <f t="shared" ca="1" si="0"/>
        <v>44548</v>
      </c>
      <c r="O20" s="2">
        <f t="shared" ca="1" si="19"/>
        <v>44548</v>
      </c>
      <c r="P20" s="2">
        <f t="shared" ca="1" si="20"/>
        <v>1464.5917808219178</v>
      </c>
      <c r="Q20" s="2">
        <f t="shared" ca="1" si="21"/>
        <v>0</v>
      </c>
      <c r="R20" s="55"/>
      <c r="S20" s="2">
        <f t="shared" ca="1" si="22"/>
        <v>0</v>
      </c>
    </row>
    <row r="21" spans="1:19" x14ac:dyDescent="0.2">
      <c r="A21" s="11">
        <v>20</v>
      </c>
      <c r="B21" s="27">
        <v>44538</v>
      </c>
      <c r="C21" s="11" t="s">
        <v>37</v>
      </c>
      <c r="D21" s="11" t="s">
        <v>140</v>
      </c>
      <c r="E21" s="11" t="s">
        <v>176</v>
      </c>
      <c r="F21" s="11">
        <v>500</v>
      </c>
      <c r="H21" s="2">
        <v>20</v>
      </c>
      <c r="I21" s="20"/>
      <c r="J21" s="2"/>
      <c r="K21" s="2"/>
      <c r="L21" s="2"/>
      <c r="M21" s="2"/>
      <c r="N21" s="20">
        <f t="shared" ca="1" si="0"/>
        <v>44548</v>
      </c>
      <c r="O21" s="2">
        <f t="shared" ref="O21" ca="1" si="23">N21-I21</f>
        <v>44548</v>
      </c>
      <c r="P21" s="2">
        <f t="shared" ref="P21" ca="1" si="24">(O21/365)*12</f>
        <v>1464.5917808219178</v>
      </c>
      <c r="Q21" s="2">
        <f t="shared" ref="Q21" ca="1" si="25">(L21*P21*M21) /100</f>
        <v>0</v>
      </c>
      <c r="R21" s="55"/>
      <c r="S21" s="2">
        <f t="shared" ref="S21" ca="1" si="26">L21+Q21</f>
        <v>0</v>
      </c>
    </row>
    <row r="22" spans="1:19" x14ac:dyDescent="0.2">
      <c r="A22" s="11">
        <v>21</v>
      </c>
      <c r="B22" s="27">
        <v>44501</v>
      </c>
      <c r="C22" s="11" t="s">
        <v>37</v>
      </c>
      <c r="D22" s="11" t="s">
        <v>128</v>
      </c>
      <c r="E22" s="11" t="s">
        <v>84</v>
      </c>
      <c r="F22" s="11">
        <v>800</v>
      </c>
    </row>
    <row r="23" spans="1:19" x14ac:dyDescent="0.2">
      <c r="A23" s="2">
        <v>22</v>
      </c>
      <c r="B23" s="20">
        <v>44509</v>
      </c>
      <c r="C23" s="2" t="s">
        <v>37</v>
      </c>
      <c r="D23" s="2" t="s">
        <v>128</v>
      </c>
      <c r="E23" s="2" t="s">
        <v>129</v>
      </c>
      <c r="F23" s="2">
        <v>2420</v>
      </c>
    </row>
    <row r="24" spans="1:19" x14ac:dyDescent="0.2">
      <c r="A24" s="2">
        <v>23</v>
      </c>
      <c r="B24" s="20">
        <v>44513</v>
      </c>
      <c r="C24" s="2" t="s">
        <v>37</v>
      </c>
      <c r="D24" s="2" t="s">
        <v>128</v>
      </c>
      <c r="E24" s="2" t="s">
        <v>84</v>
      </c>
      <c r="F24" s="2">
        <v>400</v>
      </c>
    </row>
    <row r="25" spans="1:19" x14ac:dyDescent="0.2">
      <c r="A25" s="2">
        <v>24</v>
      </c>
      <c r="B25" s="20">
        <v>44515</v>
      </c>
      <c r="C25" s="2" t="s">
        <v>37</v>
      </c>
      <c r="D25" s="2" t="s">
        <v>128</v>
      </c>
      <c r="E25" s="2" t="s">
        <v>142</v>
      </c>
      <c r="F25" s="2">
        <v>900</v>
      </c>
    </row>
    <row r="26" spans="1:19" x14ac:dyDescent="0.2">
      <c r="A26" s="2">
        <v>25</v>
      </c>
      <c r="B26" s="20">
        <v>44516</v>
      </c>
      <c r="C26" s="2" t="s">
        <v>37</v>
      </c>
      <c r="D26" s="2" t="s">
        <v>128</v>
      </c>
      <c r="E26" s="2" t="s">
        <v>84</v>
      </c>
      <c r="F26" s="2">
        <v>360</v>
      </c>
    </row>
    <row r="27" spans="1:19" x14ac:dyDescent="0.2">
      <c r="A27" s="2">
        <f>SUM(A26,1)</f>
        <v>26</v>
      </c>
      <c r="B27" s="20">
        <f ca="1">TODAY()</f>
        <v>44548</v>
      </c>
      <c r="C27" s="2" t="s">
        <v>37</v>
      </c>
      <c r="D27" s="2" t="s">
        <v>178</v>
      </c>
      <c r="E27" s="2" t="s">
        <v>179</v>
      </c>
      <c r="F27" s="2">
        <v>4550</v>
      </c>
    </row>
    <row r="28" spans="1:19" x14ac:dyDescent="0.2">
      <c r="A28" s="2"/>
      <c r="B28" s="20"/>
      <c r="C28" s="2"/>
      <c r="D28" s="2"/>
      <c r="E28" s="2"/>
      <c r="F28" s="2"/>
    </row>
    <row r="29" spans="1:19" x14ac:dyDescent="0.2">
      <c r="A29" s="2"/>
      <c r="B29" s="20"/>
      <c r="C29" s="2"/>
      <c r="D29" s="2"/>
      <c r="E29" s="2"/>
      <c r="F29" s="2"/>
    </row>
    <row r="30" spans="1:19" x14ac:dyDescent="0.2">
      <c r="A30" s="2"/>
      <c r="B30" s="20"/>
      <c r="C30" s="2"/>
      <c r="D30" s="2"/>
      <c r="E30" s="2"/>
      <c r="F30" s="2"/>
    </row>
    <row r="31" spans="1:19" x14ac:dyDescent="0.2">
      <c r="A31" s="2"/>
      <c r="B31" s="20"/>
      <c r="C31" s="2"/>
      <c r="D31" s="2"/>
      <c r="E31" s="2"/>
      <c r="F31" s="2"/>
    </row>
    <row r="32" spans="1:19" x14ac:dyDescent="0.2">
      <c r="A32" s="2"/>
      <c r="B32" s="20"/>
      <c r="C32" s="2"/>
      <c r="D32" s="2"/>
      <c r="E32" s="2"/>
      <c r="F32" s="2"/>
      <c r="K32" s="54"/>
      <c r="L32" s="51"/>
    </row>
    <row r="33" spans="1:12" x14ac:dyDescent="0.2">
      <c r="A33" s="2"/>
      <c r="B33" s="20"/>
      <c r="C33" s="2"/>
      <c r="D33" s="2"/>
      <c r="E33" s="2"/>
      <c r="F33" s="2"/>
      <c r="K33" s="54" t="s">
        <v>165</v>
      </c>
      <c r="L33" s="51">
        <f ca="1">SUMIF(J2:J21,"Debt",S2:S21)</f>
        <v>1580352.0547945201</v>
      </c>
    </row>
    <row r="34" spans="1:12" x14ac:dyDescent="0.2">
      <c r="A34" s="2"/>
      <c r="B34" s="20"/>
      <c r="C34" s="2"/>
      <c r="D34" s="2"/>
      <c r="E34" s="2"/>
      <c r="F34" s="2"/>
      <c r="K34" s="52" t="s">
        <v>166</v>
      </c>
      <c r="L34" s="53">
        <f ca="1">SUMIF(J2:J16,"Gave",S2:S16)</f>
        <v>50000</v>
      </c>
    </row>
    <row r="35" spans="1:12" x14ac:dyDescent="0.2">
      <c r="K35" s="3"/>
      <c r="L35" s="3"/>
    </row>
    <row r="36" spans="1:12" x14ac:dyDescent="0.2">
      <c r="B36" s="45" t="s">
        <v>133</v>
      </c>
      <c r="C36" s="48">
        <f>SUMIF(C2:C34,"Expense",F2:F34)</f>
        <v>97050</v>
      </c>
      <c r="K36" s="48" t="s">
        <v>167</v>
      </c>
      <c r="L36" s="8">
        <f ca="1">L34-L33</f>
        <v>-1530352.0547945201</v>
      </c>
    </row>
    <row r="37" spans="1:12" x14ac:dyDescent="0.2">
      <c r="B37" s="46" t="s">
        <v>134</v>
      </c>
      <c r="C37" s="49">
        <f>SUMIF(C2:C35,"Income",F2:F35)</f>
        <v>60920</v>
      </c>
    </row>
    <row r="38" spans="1:12" x14ac:dyDescent="0.2">
      <c r="C38" s="12"/>
    </row>
    <row r="39" spans="1:12" x14ac:dyDescent="0.2">
      <c r="B39" s="47" t="s">
        <v>136</v>
      </c>
      <c r="C39" s="50">
        <f>C37-C36</f>
        <v>-36130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3558-2A09-6A49-938F-5DDF393FFECF}">
  <dimension ref="A1:J180"/>
  <sheetViews>
    <sheetView tabSelected="1" topLeftCell="A164" zoomScaleNormal="60" zoomScaleSheetLayoutView="100" workbookViewId="0">
      <selection activeCell="B189" sqref="B189"/>
    </sheetView>
  </sheetViews>
  <sheetFormatPr defaultRowHeight="15" x14ac:dyDescent="0.2"/>
  <cols>
    <col min="1" max="1" width="6.9921875" customWidth="1"/>
    <col min="2" max="2" width="23.40625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56"/>
      <c r="C64" s="56"/>
      <c r="D64" s="56"/>
      <c r="E64" s="56"/>
      <c r="F64" s="56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173</v>
      </c>
      <c r="C171" s="2"/>
    </row>
    <row r="172" spans="2:4" x14ac:dyDescent="0.2">
      <c r="B172" s="2"/>
      <c r="C172" s="2"/>
    </row>
    <row r="173" spans="2:4" x14ac:dyDescent="0.2">
      <c r="B173" s="3" t="s">
        <v>170</v>
      </c>
      <c r="C173" s="2"/>
    </row>
    <row r="174" spans="2:4" x14ac:dyDescent="0.2">
      <c r="B174" s="2" t="s">
        <v>26</v>
      </c>
      <c r="C174" s="3">
        <v>550</v>
      </c>
    </row>
    <row r="176" spans="2:4" x14ac:dyDescent="0.2">
      <c r="B176" s="2" t="s">
        <v>171</v>
      </c>
      <c r="C176" s="2">
        <v>200</v>
      </c>
    </row>
    <row r="177" spans="2:3" x14ac:dyDescent="0.2">
      <c r="B177" s="2" t="s">
        <v>34</v>
      </c>
      <c r="C177" s="2">
        <v>150</v>
      </c>
    </row>
    <row r="178" spans="2:3" x14ac:dyDescent="0.2">
      <c r="B178" s="2" t="s">
        <v>172</v>
      </c>
      <c r="C178" s="2">
        <v>100</v>
      </c>
    </row>
    <row r="179" spans="2:3" x14ac:dyDescent="0.2">
      <c r="B179" s="2" t="s">
        <v>107</v>
      </c>
      <c r="C179" s="2">
        <v>50</v>
      </c>
    </row>
    <row r="180" spans="2:3" x14ac:dyDescent="0.2">
      <c r="B180" s="2" t="s">
        <v>33</v>
      </c>
      <c r="C180" s="2">
        <v>50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766F-42DB-C843-B80A-6924C1B7DEF9}">
  <dimension ref="A1:C42"/>
  <sheetViews>
    <sheetView zoomScaleNormal="60" zoomScaleSheetLayoutView="100" workbookViewId="0">
      <selection activeCell="E14" sqref="E14"/>
    </sheetView>
  </sheetViews>
  <sheetFormatPr defaultRowHeight="15" x14ac:dyDescent="0.2"/>
  <cols>
    <col min="1" max="1" width="10.492187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2021-10-24T13:39:22Z</dcterms:created>
</cp:coreProperties>
</file>