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xr:revisionPtr revIDLastSave="0" documentId="13_ncr:1000001_{96AA265E-9252-494D-8634-E17CE81936D0}" xr6:coauthVersionLast="47" xr6:coauthVersionMax="47" xr10:uidLastSave="{00000000-0000-0000-0000-000000000000}"/>
  <bookViews>
    <workbookView xWindow="360" yWindow="600" windowWidth="19920" windowHeight="7335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  <sheet name="Ganapati" sheetId="9" r:id="rId6"/>
  </sheets>
  <definedNames>
    <definedName name="_xlnm._FilterDatabase" localSheetId="2" hidden="1">'Daily Expenditure'!$A$1:$I$100</definedName>
    <definedName name="_xlnm._FilterDatabase" localSheetId="3" hidden="1">'Temple Collection '!$B$48:$D$50</definedName>
  </definedNames>
  <calcPr calcId="191028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1" l="1"/>
  <c r="R3" i="1"/>
  <c r="S3" i="1"/>
  <c r="T3" i="1"/>
  <c r="Q2" i="1"/>
  <c r="R2" i="1"/>
  <c r="S2" i="1"/>
  <c r="T2" i="1"/>
  <c r="Q18" i="1"/>
  <c r="R18" i="1"/>
  <c r="S18" i="1"/>
  <c r="U18" i="1"/>
  <c r="X18" i="1"/>
  <c r="Q19" i="1"/>
  <c r="R19" i="1"/>
  <c r="Q17" i="1"/>
  <c r="R17" i="1"/>
  <c r="S17" i="1"/>
  <c r="U2" i="1"/>
  <c r="X2" i="1"/>
  <c r="U3" i="1"/>
  <c r="X3" i="1"/>
  <c r="Q4" i="1"/>
  <c r="R4" i="1"/>
  <c r="S4" i="1"/>
  <c r="U4" i="1"/>
  <c r="X4" i="1"/>
  <c r="Q5" i="1"/>
  <c r="R5" i="1"/>
  <c r="S5" i="1"/>
  <c r="U5" i="1"/>
  <c r="X5" i="1"/>
  <c r="Q6" i="1"/>
  <c r="R6" i="1"/>
  <c r="S6" i="1"/>
  <c r="U6" i="1"/>
  <c r="X6" i="1"/>
  <c r="Q7" i="1"/>
  <c r="R7" i="1"/>
  <c r="S7" i="1"/>
  <c r="U7" i="1"/>
  <c r="X7" i="1"/>
  <c r="Q8" i="1"/>
  <c r="R8" i="1"/>
  <c r="S8" i="1"/>
  <c r="U8" i="1"/>
  <c r="X8" i="1"/>
  <c r="Q9" i="1"/>
  <c r="R9" i="1"/>
  <c r="S9" i="1"/>
  <c r="U9" i="1"/>
  <c r="X9" i="1"/>
  <c r="Q10" i="1"/>
  <c r="R10" i="1"/>
  <c r="S10" i="1"/>
  <c r="U10" i="1"/>
  <c r="X10" i="1"/>
  <c r="Q11" i="1"/>
  <c r="R11" i="1"/>
  <c r="S11" i="1"/>
  <c r="U11" i="1"/>
  <c r="X11" i="1"/>
  <c r="Q12" i="1"/>
  <c r="R12" i="1"/>
  <c r="S12" i="1"/>
  <c r="U12" i="1"/>
  <c r="X12" i="1"/>
  <c r="Q13" i="1"/>
  <c r="R13" i="1"/>
  <c r="S13" i="1"/>
  <c r="U13" i="1"/>
  <c r="X13" i="1"/>
  <c r="Q14" i="1"/>
  <c r="R14" i="1"/>
  <c r="S14" i="1"/>
  <c r="U14" i="1"/>
  <c r="X14" i="1"/>
  <c r="Q15" i="1"/>
  <c r="R15" i="1"/>
  <c r="S15" i="1"/>
  <c r="U15" i="1"/>
  <c r="X15" i="1"/>
  <c r="Q16" i="1"/>
  <c r="R16" i="1"/>
  <c r="S16" i="1"/>
  <c r="U16" i="1"/>
  <c r="X16" i="1"/>
  <c r="U17" i="1"/>
  <c r="X17" i="1"/>
  <c r="P27" i="1"/>
  <c r="C49" i="9"/>
  <c r="D58" i="9"/>
  <c r="D60" i="9"/>
  <c r="D72" i="9"/>
  <c r="D74" i="9"/>
  <c r="D87" i="9"/>
  <c r="D89" i="9"/>
  <c r="D96" i="9"/>
  <c r="D98" i="9"/>
  <c r="D104" i="9"/>
  <c r="D106" i="9"/>
  <c r="D114" i="9"/>
  <c r="D116" i="9"/>
  <c r="L34" i="1"/>
  <c r="L35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D77" i="1"/>
  <c r="C77" i="1"/>
  <c r="D76" i="1"/>
  <c r="C76" i="1"/>
  <c r="B15" i="5"/>
  <c r="L37" i="1"/>
  <c r="D75" i="1"/>
  <c r="C75" i="1"/>
  <c r="D74" i="1"/>
  <c r="C74" i="1"/>
  <c r="D73" i="1"/>
  <c r="C73" i="1"/>
  <c r="D72" i="1"/>
  <c r="C72" i="1"/>
  <c r="D71" i="1"/>
  <c r="C71" i="1"/>
  <c r="D70" i="1"/>
  <c r="C70" i="1"/>
  <c r="P28" i="1"/>
  <c r="D69" i="1"/>
  <c r="C69" i="1"/>
  <c r="D68" i="1"/>
  <c r="C68" i="1"/>
  <c r="D67" i="1"/>
  <c r="C67" i="1"/>
  <c r="D66" i="1"/>
  <c r="C66" i="1"/>
  <c r="C63" i="1"/>
  <c r="D63" i="1"/>
  <c r="C64" i="1"/>
  <c r="D64" i="1"/>
  <c r="C65" i="1"/>
  <c r="D65" i="1"/>
  <c r="C292" i="2"/>
  <c r="C276" i="2"/>
  <c r="C62" i="1"/>
  <c r="D62" i="1"/>
  <c r="D61" i="1"/>
  <c r="C61" i="1"/>
  <c r="D60" i="1"/>
  <c r="C60" i="1"/>
  <c r="C261" i="2"/>
  <c r="C247" i="2"/>
  <c r="C221" i="2"/>
  <c r="C230" i="2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48" i="1"/>
  <c r="C49" i="1"/>
  <c r="C50" i="1"/>
  <c r="C51" i="1"/>
  <c r="C47" i="1"/>
  <c r="C46" i="1"/>
  <c r="C45" i="1"/>
  <c r="C44" i="1"/>
  <c r="C43" i="1"/>
  <c r="C39" i="1"/>
  <c r="C42" i="1"/>
  <c r="C41" i="1"/>
  <c r="C40" i="1"/>
  <c r="C215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C199" i="2"/>
  <c r="A26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H45" i="2"/>
  <c r="H47" i="2"/>
  <c r="C44" i="2"/>
  <c r="C39" i="2"/>
  <c r="C45" i="2"/>
  <c r="C62" i="2"/>
  <c r="C167" i="2"/>
  <c r="H62" i="2"/>
  <c r="C81" i="2"/>
  <c r="C91" i="2"/>
  <c r="C156" i="2"/>
  <c r="D160" i="2"/>
  <c r="D161" i="2"/>
  <c r="C106" i="2"/>
  <c r="C122" i="2"/>
  <c r="C153" i="2"/>
  <c r="D165" i="2"/>
  <c r="D167" i="2"/>
  <c r="D162" i="2"/>
  <c r="D163" i="2"/>
  <c r="D164" i="2"/>
  <c r="D12" i="5"/>
  <c r="F12" i="5"/>
  <c r="E12" i="5"/>
  <c r="H12" i="5"/>
  <c r="I12" i="5"/>
  <c r="C12" i="5"/>
  <c r="G12" i="5"/>
  <c r="B12" i="5"/>
  <c r="T10" i="1"/>
  <c r="P30" i="1"/>
</calcChain>
</file>

<file path=xl/sharedStrings.xml><?xml version="1.0" encoding="utf-8"?>
<sst xmlns="http://schemas.openxmlformats.org/spreadsheetml/2006/main" count="819" uniqueCount="290">
  <si>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</si>
  <si>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</si>
  <si>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</si>
  <si>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</si>
  <si>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</si>
  <si>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</si>
  <si>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</si>
  <si>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</si>
  <si>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</si>
  <si>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</si>
  <si>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</si>
  <si>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</si>
  <si>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</si>
  <si>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</si>
  <si>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</si>
  <si>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</si>
  <si>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</si>
  <si>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</si>
  <si>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</si>
  <si>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</si>
  <si>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</si>
  <si>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</si>
  <si>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</si>
  <si>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</si>
  <si>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</si>
  <si>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</si>
  <si>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</si>
  <si>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</si>
  <si>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</si>
  <si>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</si>
  <si>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</si>
  <si>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</si>
  <si>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</si>
  <si>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</si>
  <si>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</si>
  <si>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</si>
  <si>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</si>
  <si>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</si>
  <si>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</si>
  <si>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</si>
  <si>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</si>
  <si>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</si>
  <si>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</si>
  <si>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</si>
  <si>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</si>
  <si>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</si>
  <si>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</si>
  <si>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</si>
  <si>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</si>
  <si>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</si>
  <si>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</si>
  <si>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</si>
  <si>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</si>
  <si>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</si>
  <si>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</si>
  <si>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</si>
  <si>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</si>
  <si>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</si>
  <si>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</si>
  <si>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</si>
  <si>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</si>
  <si>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</si>
  <si>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</si>
  <si>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</si>
  <si>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</si>
  <si>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</si>
  <si>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</si>
  <si>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</si>
  <si>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</si>
  <si>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</si>
  <si>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</si>
  <si>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</si>
  <si>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</si>
  <si>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</si>
  <si>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</si>
  <si>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</si>
  <si>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</si>
  <si>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</si>
  <si>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</si>
  <si>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</si>
  <si>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</si>
  <si>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</si>
  <si>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</si>
  <si>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</si>
  <si>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</si>
  <si>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</si>
  <si>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</si>
  <si>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</si>
  <si>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</si>
  <si>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</si>
  <si>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</si>
  <si>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</si>
  <si>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</si>
  <si>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</si>
  <si>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</si>
  <si>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</si>
  <si>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</si>
  <si>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</si>
  <si>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</si>
  <si>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</si>
  <si>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</si>
  <si>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</si>
  <si>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</si>
  <si>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</si>
  <si>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</si>
  <si>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</si>
  <si>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</si>
  <si>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</si>
  <si>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</si>
  <si>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</si>
  <si>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</si>
  <si>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</si>
  <si>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</si>
  <si>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</si>
  <si>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</si>
  <si>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</si>
  <si>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</si>
  <si>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</si>
  <si>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</si>
  <si>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</si>
  <si>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</si>
  <si>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</si>
  <si>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</si>
  <si>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</si>
  <si>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</si>
  <si>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</si>
  <si>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</si>
  <si>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</si>
  <si>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</si>
  <si>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</si>
  <si>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</si>
  <si>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</si>
  <si>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</si>
  <si>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</si>
  <si>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</si>
  <si>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</si>
  <si>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</si>
  <si>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</si>
  <si>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</si>
  <si>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</si>
  <si>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</si>
  <si>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</si>
  <si>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</si>
  <si>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</si>
  <si>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</si>
  <si>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</si>
  <si>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</si>
  <si>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</si>
  <si>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</si>
  <si>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</si>
  <si>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</si>
  <si>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</si>
  <si>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</si>
  <si>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</si>
  <si>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</si>
  <si>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</si>
  <si>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</si>
  <si>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</si>
  <si>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</si>
  <si>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</si>
  <si>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</si>
  <si>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</si>
  <si>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</si>
  <si>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</si>
  <si>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</si>
  <si>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</si>
  <si>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</si>
  <si>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</si>
  <si>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</si>
  <si>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</si>
  <si>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</si>
  <si>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</si>
  <si>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</si>
  <si>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</si>
  <si>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</si>
  <si>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</si>
  <si>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</si>
  <si>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</si>
  <si>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</si>
  <si>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</si>
  <si>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</si>
  <si>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</si>
  <si>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</si>
  <si>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</si>
  <si>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</si>
  <si>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</si>
  <si>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</si>
  <si>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</si>
  <si>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</si>
  <si>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</si>
  <si>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</si>
  <si>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</si>
  <si>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</si>
  <si>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</si>
  <si>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</si>
  <si>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</si>
  <si>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</si>
  <si>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</si>
  <si>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</si>
  <si>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</si>
  <si>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</si>
  <si>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</si>
  <si>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Ginger</t>
  </si>
  <si>
    <t>All</t>
  </si>
  <si>
    <t>Areca</t>
  </si>
  <si>
    <t>GCB</t>
  </si>
  <si>
    <t>kasi</t>
  </si>
  <si>
    <t>March Salary</t>
  </si>
  <si>
    <t>Nayan Bava</t>
  </si>
  <si>
    <t>Year</t>
  </si>
  <si>
    <t>Plants</t>
  </si>
  <si>
    <t>Trunch</t>
  </si>
  <si>
    <t>Areca Planted</t>
  </si>
  <si>
    <t>Ginger Planted</t>
  </si>
  <si>
    <t>SugarCane- Grass</t>
  </si>
  <si>
    <t>April Salary</t>
  </si>
  <si>
    <t>Plant - Buy</t>
  </si>
  <si>
    <t xml:space="preserve">Chethan Anna Gift </t>
  </si>
  <si>
    <t>Ranjith</t>
  </si>
  <si>
    <t>Party</t>
  </si>
  <si>
    <t>Nithin Birthday</t>
  </si>
  <si>
    <t>Pradeep</t>
  </si>
  <si>
    <t>Nishani</t>
  </si>
  <si>
    <t xml:space="preserve">Dhayanand </t>
  </si>
  <si>
    <t>pending</t>
  </si>
  <si>
    <t>Months</t>
  </si>
  <si>
    <t xml:space="preserve">May Salary </t>
  </si>
  <si>
    <t>yashwanth</t>
  </si>
  <si>
    <t>9 Members</t>
  </si>
  <si>
    <t xml:space="preserve">chart </t>
  </si>
  <si>
    <t>TechM settled up</t>
  </si>
  <si>
    <t xml:space="preserve">Amount </t>
  </si>
  <si>
    <t>Transaction</t>
  </si>
  <si>
    <t>July Salary</t>
  </si>
  <si>
    <t xml:space="preserve">Ganapati Advance </t>
  </si>
  <si>
    <t xml:space="preserve">Phonepe </t>
  </si>
  <si>
    <t xml:space="preserve">Ganapati </t>
  </si>
  <si>
    <t>Decoration</t>
  </si>
  <si>
    <t>Estimate Amount</t>
  </si>
  <si>
    <t>Income - Expense</t>
  </si>
  <si>
    <t xml:space="preserve">ChanduBirthday </t>
  </si>
  <si>
    <t>DharmeGowda B S</t>
  </si>
  <si>
    <t>Udde Gowda</t>
  </si>
  <si>
    <t>Sunil</t>
  </si>
  <si>
    <t>Chiru Birthday</t>
  </si>
  <si>
    <t>Theertha</t>
  </si>
  <si>
    <t>Rahul</t>
  </si>
  <si>
    <t>Shiv Kumar B R</t>
  </si>
  <si>
    <t>Jagadish B R</t>
  </si>
  <si>
    <t>Ganpati Collection</t>
  </si>
  <si>
    <t>ಕೊ.Manje Gowda B S</t>
  </si>
  <si>
    <t>Nimith</t>
  </si>
  <si>
    <t>DharmeGowda B M</t>
  </si>
  <si>
    <t>RameGowda Mestru</t>
  </si>
  <si>
    <t>Prakash B R</t>
  </si>
  <si>
    <t>Minchu Mayura</t>
  </si>
  <si>
    <t>Samrud</t>
  </si>
  <si>
    <t>Deve Gowda</t>
  </si>
  <si>
    <t>Sharvan B S</t>
  </si>
  <si>
    <t>Puttannaakka Ajji</t>
  </si>
  <si>
    <t>Prasanna B R</t>
  </si>
  <si>
    <t>Xerox</t>
  </si>
  <si>
    <t>Tarpaulin</t>
  </si>
  <si>
    <t>Ahuja Speaker</t>
  </si>
  <si>
    <t>Lightings</t>
  </si>
  <si>
    <t xml:space="preserve">Sudharshan </t>
  </si>
  <si>
    <t xml:space="preserve">Nanjesh </t>
  </si>
  <si>
    <t>Ashok</t>
  </si>
  <si>
    <t>Viledelle</t>
  </si>
  <si>
    <t>Raghu B D</t>
  </si>
  <si>
    <t>Dankshine</t>
  </si>
  <si>
    <t>Mic</t>
  </si>
  <si>
    <t>Items - Flowers</t>
  </si>
  <si>
    <t>ParvatheGowda</t>
  </si>
  <si>
    <t>Day 1</t>
  </si>
  <si>
    <t>Day 2</t>
  </si>
  <si>
    <t>Day 3</t>
  </si>
  <si>
    <t>Pendrive</t>
  </si>
  <si>
    <t>ManjeGowda</t>
  </si>
  <si>
    <t>Day 4</t>
  </si>
  <si>
    <t xml:space="preserve">Fruits items </t>
  </si>
  <si>
    <t>Day 5</t>
  </si>
  <si>
    <t xml:space="preserve">Seeds 2kg </t>
  </si>
  <si>
    <t>Day 6</t>
  </si>
  <si>
    <t>Kesari bath</t>
  </si>
  <si>
    <t>Aux Cable</t>
  </si>
  <si>
    <t>Plates</t>
  </si>
  <si>
    <t>Daily Expenses</t>
  </si>
  <si>
    <t>Muddu B P</t>
  </si>
  <si>
    <t>Temple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</si>
</sst>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  <font>
      <b/>
      <i/>
      <u/>
      <sz val="11"/>
      <color theme="5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9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14" fontId="0" fillId="21" borderId="1" xfId="0" applyNumberFormat="1" applyFill="1" applyBorder="1"/>
    <xf numFmtId="0" fontId="4" fillId="9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0" fillId="6" borderId="0" xfId="0" applyFont="1" applyFill="1" applyBorder="1"/>
    <xf numFmtId="0" fontId="8" fillId="0" borderId="1" xfId="0" applyFont="1" applyBorder="1"/>
    <xf numFmtId="0" fontId="1" fillId="23" borderId="1" xfId="0" applyFont="1" applyFill="1" applyBorder="1"/>
    <xf numFmtId="0" fontId="1" fillId="24" borderId="1" xfId="0" applyFont="1" applyFill="1" applyBorder="1"/>
    <xf numFmtId="0" fontId="1" fillId="24" borderId="0" xfId="0" applyFont="1" applyFill="1"/>
    <xf numFmtId="0" fontId="8" fillId="6" borderId="1" xfId="0" applyFont="1" applyFill="1" applyBorder="1"/>
    <xf numFmtId="0" fontId="10" fillId="6" borderId="0" xfId="0" applyFont="1" applyFill="1" applyBorder="1"/>
    <xf numFmtId="0" fontId="4" fillId="6" borderId="1" xfId="0" applyFont="1" applyFill="1" applyBorder="1"/>
    <xf numFmtId="0" fontId="0" fillId="0" borderId="6" xfId="0" applyBorder="1"/>
    <xf numFmtId="0" fontId="0" fillId="13" borderId="6" xfId="0" applyFill="1" applyBorder="1"/>
    <xf numFmtId="0" fontId="4" fillId="6" borderId="0" xfId="0" applyFont="1" applyFill="1" applyBorder="1"/>
    <xf numFmtId="0" fontId="12" fillId="25" borderId="0" xfId="0" applyFont="1" applyFill="1" applyBorder="1"/>
    <xf numFmtId="0" fontId="13" fillId="9" borderId="1" xfId="0" applyFont="1" applyFill="1" applyBorder="1"/>
    <xf numFmtId="0" fontId="11" fillId="16" borderId="1" xfId="0" applyFont="1" applyFill="1" applyBorder="1"/>
    <xf numFmtId="0" fontId="11" fillId="6" borderId="0" xfId="0" applyFont="1" applyFill="1" applyBorder="1"/>
    <xf numFmtId="0" fontId="0" fillId="0" borderId="0" xfId="0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7" fillId="22" borderId="0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pivotCacheDefinition" Target="pivotCache/pivotCacheDefinition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778.955067592593" createdVersion="3" refreshedVersion="3" minRefreshableVersion="3" recordCount="100" xr:uid="{00000000-000A-0000-FFFF-FFFF3F000000}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100"/>
    </cacheField>
    <cacheField name="Date" numFmtId="0">
      <sharedItems containsNonDate="0" containsDate="1" containsString="0" containsBlank="1" minDate="2018-09-12T00:00:00" maxDate="2022-07-30T00:00:00" count="77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d v="2022-04-22T00:00:00"/>
        <d v="2022-04-24T00:00:00"/>
        <d v="2022-04-28T00:00:00"/>
        <d v="2022-04-29T00:00:00"/>
        <d v="2022-05-10T00:00:00"/>
        <d v="2022-05-13T00:00:00"/>
        <d v="2022-05-14T00:00:00"/>
        <d v="2022-05-15T00:00:00"/>
        <d v="2022-05-17T00:00:00"/>
        <d v="2022-05-22T00:00:00"/>
        <d v="2022-05-31T00:00:00"/>
        <d v="2022-06-02T00:00:00"/>
        <d v="2022-06-09T00:00:00"/>
        <d v="2022-06-20T00:00:00"/>
        <d v="2022-07-12T00:00:00"/>
        <d v="2022-06-30T00:00:00"/>
        <d v="2022-07-21T00:00:00"/>
        <d v="2022-07-28T00:00:00"/>
        <d v="2022-07-29T00:00:00"/>
        <d v="2022-04-02T00:00:00"/>
        <d v="2022-02-02T00:00:00"/>
        <d v="2021-12-05T00:00:00"/>
        <d v="2021-10-07T00:00:00"/>
        <d v="2021-08-09T00:00:00"/>
        <d v="2021-06-11T00:00:00"/>
        <d v="2021-04-13T00:00:00"/>
        <d v="2021-02-13T00:00:00"/>
        <d v="2020-12-16T00:00:00"/>
        <d v="2020-10-18T00:00:00"/>
        <d v="2020-08-20T00:00:00"/>
        <d v="2020-06-22T00:00:00"/>
        <d v="2020-04-24T00:00:00"/>
        <d v="2020-02-25T00:00:00"/>
        <d v="2019-12-28T00:00:00"/>
        <d v="2019-10-30T00:00:00"/>
        <d v="2019-09-01T00:00:00"/>
        <d v="2019-07-04T00:00:00"/>
        <d v="2019-05-06T00:00:00"/>
        <d v="2019-03-08T00:00:00"/>
        <d v="2019-01-08T00:00:00"/>
        <d v="2018-11-10T00:00:00"/>
        <d v="2018-09-12T00:00:00"/>
        <m/>
        <d v="2022-03-20T00:00:00" u="1"/>
        <d v="2022-01-01T00:00:00" u="1"/>
      </sharedItems>
    </cacheField>
    <cacheField name="Month" numFmtId="0">
      <sharedItems containsBlank="1" count="13">
        <s v="Oct"/>
        <s v="Nov"/>
        <s v="Dec"/>
        <s v="Jan"/>
        <s v="Feb"/>
        <s v="Aug"/>
        <s v="Mar"/>
        <s v="Apr"/>
        <s v="May"/>
        <s v="Jun"/>
        <s v="Jul"/>
        <s v="Sep"/>
        <m/>
      </sharedItems>
    </cacheField>
    <cacheField name="Year" numFmtId="0">
      <sharedItems containsBlank="1" count="6">
        <s v="2021"/>
        <s v="2022"/>
        <s v="2020"/>
        <s v="2019"/>
        <s v="2018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30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Plant - 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ed"/>
    <n v="5000"/>
  </r>
  <r>
    <n v="52"/>
    <x v="32"/>
    <x v="7"/>
    <x v="1"/>
    <x v="0"/>
    <x v="0"/>
    <s v="Medicine"/>
    <n v="4000"/>
  </r>
  <r>
    <n v="53"/>
    <x v="32"/>
    <x v="7"/>
    <x v="1"/>
    <x v="0"/>
    <x v="6"/>
    <s v="Trunch"/>
    <n v="2200"/>
  </r>
  <r>
    <n v="54"/>
    <x v="33"/>
    <x v="7"/>
    <x v="1"/>
    <x v="0"/>
    <x v="7"/>
    <s v="Plants"/>
    <n v="3100"/>
  </r>
  <r>
    <n v="55"/>
    <x v="33"/>
    <x v="7"/>
    <x v="1"/>
    <x v="0"/>
    <x v="6"/>
    <s v="Ginger Planted"/>
    <n v="15000"/>
  </r>
  <r>
    <n v="56"/>
    <x v="34"/>
    <x v="7"/>
    <x v="1"/>
    <x v="0"/>
    <x v="6"/>
    <s v="SugarCane- Grass"/>
    <n v="7500"/>
  </r>
  <r>
    <n v="57"/>
    <x v="35"/>
    <x v="7"/>
    <x v="1"/>
    <x v="1"/>
    <x v="1"/>
    <s v="April Salary"/>
    <n v="47984"/>
  </r>
  <r>
    <n v="58"/>
    <x v="36"/>
    <x v="8"/>
    <x v="1"/>
    <x v="0"/>
    <x v="7"/>
    <s v="Farm"/>
    <n v="6000"/>
  </r>
  <r>
    <n v="59"/>
    <x v="36"/>
    <x v="8"/>
    <x v="1"/>
    <x v="0"/>
    <x v="3"/>
    <s v="Farm"/>
    <n v="3500"/>
  </r>
  <r>
    <n v="60"/>
    <x v="37"/>
    <x v="8"/>
    <x v="1"/>
    <x v="0"/>
    <x v="0"/>
    <s v="Silvara Cutting"/>
    <n v="12000"/>
  </r>
  <r>
    <n v="61"/>
    <x v="38"/>
    <x v="8"/>
    <x v="1"/>
    <x v="0"/>
    <x v="3"/>
    <s v="Seeds"/>
    <n v="22000"/>
  </r>
  <r>
    <n v="62"/>
    <x v="39"/>
    <x v="8"/>
    <x v="1"/>
    <x v="0"/>
    <x v="6"/>
    <s v="Medicine"/>
    <n v="1500"/>
  </r>
  <r>
    <n v="63"/>
    <x v="40"/>
    <x v="8"/>
    <x v="1"/>
    <x v="1"/>
    <x v="6"/>
    <s v="Sales"/>
    <n v="63370"/>
  </r>
  <r>
    <n v="64"/>
    <x v="41"/>
    <x v="8"/>
    <x v="1"/>
    <x v="0"/>
    <x v="3"/>
    <s v="Farm"/>
    <n v="4000"/>
  </r>
  <r>
    <n v="65"/>
    <x v="42"/>
    <x v="8"/>
    <x v="1"/>
    <x v="1"/>
    <x v="1"/>
    <s v="May Salary "/>
    <n v="28950"/>
  </r>
  <r>
    <n v="66"/>
    <x v="43"/>
    <x v="9"/>
    <x v="1"/>
    <x v="0"/>
    <x v="0"/>
    <s v="Fertiliser"/>
    <n v="15000"/>
  </r>
  <r>
    <n v="67"/>
    <x v="42"/>
    <x v="8"/>
    <x v="1"/>
    <x v="1"/>
    <x v="6"/>
    <s v="Fertiliser"/>
    <n v="3660"/>
  </r>
  <r>
    <n v="68"/>
    <x v="44"/>
    <x v="9"/>
    <x v="1"/>
    <x v="0"/>
    <x v="0"/>
    <s v="Medicine"/>
    <n v="1500"/>
  </r>
  <r>
    <n v="69"/>
    <x v="45"/>
    <x v="9"/>
    <x v="1"/>
    <x v="0"/>
    <x v="3"/>
    <s v="Medicine"/>
    <n v="1000"/>
  </r>
  <r>
    <n v="70"/>
    <x v="46"/>
    <x v="10"/>
    <x v="1"/>
    <x v="1"/>
    <x v="1"/>
    <s v="TechM settled up"/>
    <n v="110006"/>
  </r>
  <r>
    <n v="71"/>
    <x v="47"/>
    <x v="9"/>
    <x v="1"/>
    <x v="0"/>
    <x v="6"/>
    <s v="Medicine"/>
    <n v="2000"/>
  </r>
  <r>
    <n v="72"/>
    <x v="48"/>
    <x v="10"/>
    <x v="1"/>
    <x v="0"/>
    <x v="6"/>
    <s v="Medicine"/>
    <n v="5000"/>
  </r>
  <r>
    <n v="73"/>
    <x v="49"/>
    <x v="10"/>
    <x v="1"/>
    <x v="1"/>
    <x v="1"/>
    <s v="July Salary"/>
    <n v="230601"/>
  </r>
  <r>
    <n v="74"/>
    <x v="50"/>
    <x v="10"/>
    <x v="1"/>
    <x v="0"/>
    <x v="8"/>
    <m/>
    <m/>
  </r>
  <r>
    <n v="75"/>
    <x v="42"/>
    <x v="8"/>
    <x v="1"/>
    <x v="1"/>
    <x v="8"/>
    <m/>
    <m/>
  </r>
  <r>
    <n v="76"/>
    <x v="50"/>
    <x v="10"/>
    <x v="1"/>
    <x v="0"/>
    <x v="8"/>
    <m/>
    <m/>
  </r>
  <r>
    <n v="77"/>
    <x v="42"/>
    <x v="8"/>
    <x v="1"/>
    <x v="1"/>
    <x v="8"/>
    <m/>
    <m/>
  </r>
  <r>
    <n v="78"/>
    <x v="51"/>
    <x v="7"/>
    <x v="1"/>
    <x v="0"/>
    <x v="8"/>
    <m/>
    <m/>
  </r>
  <r>
    <n v="79"/>
    <x v="52"/>
    <x v="4"/>
    <x v="1"/>
    <x v="1"/>
    <x v="8"/>
    <m/>
    <m/>
  </r>
  <r>
    <n v="80"/>
    <x v="53"/>
    <x v="2"/>
    <x v="0"/>
    <x v="0"/>
    <x v="8"/>
    <m/>
    <m/>
  </r>
  <r>
    <n v="81"/>
    <x v="54"/>
    <x v="0"/>
    <x v="0"/>
    <x v="1"/>
    <x v="8"/>
    <m/>
    <m/>
  </r>
  <r>
    <n v="82"/>
    <x v="55"/>
    <x v="5"/>
    <x v="0"/>
    <x v="0"/>
    <x v="8"/>
    <m/>
    <m/>
  </r>
  <r>
    <n v="83"/>
    <x v="56"/>
    <x v="9"/>
    <x v="0"/>
    <x v="1"/>
    <x v="8"/>
    <m/>
    <m/>
  </r>
  <r>
    <n v="84"/>
    <x v="57"/>
    <x v="7"/>
    <x v="0"/>
    <x v="0"/>
    <x v="8"/>
    <m/>
    <m/>
  </r>
  <r>
    <n v="85"/>
    <x v="58"/>
    <x v="4"/>
    <x v="0"/>
    <x v="1"/>
    <x v="8"/>
    <m/>
    <m/>
  </r>
  <r>
    <n v="86"/>
    <x v="59"/>
    <x v="2"/>
    <x v="2"/>
    <x v="0"/>
    <x v="8"/>
    <m/>
    <m/>
  </r>
  <r>
    <n v="87"/>
    <x v="60"/>
    <x v="0"/>
    <x v="2"/>
    <x v="1"/>
    <x v="8"/>
    <m/>
    <m/>
  </r>
  <r>
    <n v="88"/>
    <x v="61"/>
    <x v="5"/>
    <x v="2"/>
    <x v="0"/>
    <x v="8"/>
    <m/>
    <m/>
  </r>
  <r>
    <n v="89"/>
    <x v="62"/>
    <x v="9"/>
    <x v="2"/>
    <x v="1"/>
    <x v="8"/>
    <m/>
    <m/>
  </r>
  <r>
    <n v="90"/>
    <x v="63"/>
    <x v="7"/>
    <x v="2"/>
    <x v="0"/>
    <x v="8"/>
    <m/>
    <m/>
  </r>
  <r>
    <n v="91"/>
    <x v="64"/>
    <x v="4"/>
    <x v="2"/>
    <x v="1"/>
    <x v="8"/>
    <m/>
    <m/>
  </r>
  <r>
    <n v="92"/>
    <x v="65"/>
    <x v="2"/>
    <x v="3"/>
    <x v="0"/>
    <x v="8"/>
    <m/>
    <m/>
  </r>
  <r>
    <n v="93"/>
    <x v="66"/>
    <x v="0"/>
    <x v="3"/>
    <x v="1"/>
    <x v="8"/>
    <m/>
    <m/>
  </r>
  <r>
    <n v="94"/>
    <x v="67"/>
    <x v="11"/>
    <x v="3"/>
    <x v="0"/>
    <x v="8"/>
    <m/>
    <m/>
  </r>
  <r>
    <n v="95"/>
    <x v="68"/>
    <x v="10"/>
    <x v="3"/>
    <x v="1"/>
    <x v="8"/>
    <m/>
    <m/>
  </r>
  <r>
    <n v="96"/>
    <x v="69"/>
    <x v="8"/>
    <x v="3"/>
    <x v="0"/>
    <x v="8"/>
    <m/>
    <m/>
  </r>
  <r>
    <n v="97"/>
    <x v="70"/>
    <x v="6"/>
    <x v="3"/>
    <x v="1"/>
    <x v="8"/>
    <m/>
    <m/>
  </r>
  <r>
    <n v="98"/>
    <x v="71"/>
    <x v="3"/>
    <x v="3"/>
    <x v="0"/>
    <x v="8"/>
    <m/>
    <m/>
  </r>
  <r>
    <n v="99"/>
    <x v="72"/>
    <x v="1"/>
    <x v="4"/>
    <x v="1"/>
    <x v="8"/>
    <m/>
    <m/>
  </r>
  <r>
    <n v="100"/>
    <x v="73"/>
    <x v="11"/>
    <x v="4"/>
    <x v="0"/>
    <x v="8"/>
    <m/>
    <m/>
  </r>
  <r>
    <m/>
    <x v="74"/>
    <x v="12"/>
    <x v="5"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K10" firstHeaderRow="1" firstDataRow="2" firstDataCol="1" rowPageCount="3" colPageCount="1"/>
  <pivotFields count="8">
    <pivotField showAll="0"/>
    <pivotField axis="axisPage" numFmtId="14" showAll="0">
      <items count="78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74"/>
        <item m="1" x="75"/>
        <item m="1" x="76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axis="axisPage" multipleItemSelectionAllowed="1" showAll="0" defaultSubtotal="0">
      <items count="13">
        <item x="0"/>
        <item x="1"/>
        <item x="2"/>
        <item x="3"/>
        <item x="4"/>
        <item x="5"/>
        <item x="6"/>
        <item x="7"/>
        <item x="12"/>
        <item x="8"/>
        <item x="9"/>
        <item x="10"/>
        <item x="11"/>
      </items>
    </pivotField>
    <pivotField axis="axisPage" multipleItemSelectionAllowed="1" showAll="0" defaultSubtotal="0">
      <items count="6">
        <item x="0"/>
        <item x="1"/>
        <item x="5"/>
        <item x="2"/>
        <item x="3"/>
        <item x="4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x="8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7">
      <pivotArea outline="0" collapsedLevelsAreSubtotals="1" fieldPosition="0"/>
    </format>
    <format dxfId="6">
      <pivotArea field="4" type="button" dataOnly="0" labelOnly="1" outline="0" axis="axisRow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5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78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76"/>
        <item x="7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75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axis="axisPage" showAll="0">
      <items count="14">
        <item x="3"/>
        <item x="0"/>
        <item x="1"/>
        <item x="2"/>
        <item x="12"/>
        <item x="4"/>
        <item x="5"/>
        <item x="6"/>
        <item x="7"/>
        <item x="8"/>
        <item x="9"/>
        <item x="10"/>
        <item x="11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opLeftCell="A3" workbookViewId="0">
      <selection activeCell="G24" sqref="G24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6.05078125" customWidth="1"/>
    <col min="7" max="8" width="6.9921875" customWidth="1"/>
    <col min="9" max="9" width="6.05078125" customWidth="1"/>
    <col min="10" max="10" width="7.26171875" customWidth="1"/>
    <col min="11" max="11" width="11.296875" bestFit="1" customWidth="1"/>
    <col min="12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1" spans="1:11" x14ac:dyDescent="0.2">
      <c r="A1" s="56" t="s">
        <v>1</v>
      </c>
      <c r="B1" t="s">
        <v>184</v>
      </c>
    </row>
    <row r="2" spans="1:11" x14ac:dyDescent="0.2">
      <c r="A2" s="56" t="s">
        <v>209</v>
      </c>
      <c r="B2" t="s">
        <v>184</v>
      </c>
    </row>
    <row r="3" spans="1:11" x14ac:dyDescent="0.2">
      <c r="A3" s="56" t="s">
        <v>189</v>
      </c>
      <c r="B3" t="s">
        <v>184</v>
      </c>
    </row>
    <row r="5" spans="1:11" x14ac:dyDescent="0.2">
      <c r="A5" s="56" t="s">
        <v>187</v>
      </c>
      <c r="B5" s="56" t="s">
        <v>124</v>
      </c>
    </row>
    <row r="6" spans="1:11" x14ac:dyDescent="0.2">
      <c r="A6" s="59" t="s">
        <v>123</v>
      </c>
      <c r="B6" s="60" t="s">
        <v>126</v>
      </c>
      <c r="C6" s="60" t="s">
        <v>138</v>
      </c>
      <c r="D6" s="60" t="s">
        <v>170</v>
      </c>
      <c r="E6" s="60" t="s">
        <v>142</v>
      </c>
      <c r="F6" s="60" t="s">
        <v>181</v>
      </c>
      <c r="G6" s="60" t="s">
        <v>129</v>
      </c>
      <c r="H6" s="60" t="s">
        <v>202</v>
      </c>
      <c r="I6" s="60" t="s">
        <v>204</v>
      </c>
      <c r="J6" s="60" t="s">
        <v>190</v>
      </c>
      <c r="K6" s="60" t="s">
        <v>186</v>
      </c>
    </row>
    <row r="7" spans="1:11" x14ac:dyDescent="0.2">
      <c r="A7" s="61" t="s">
        <v>36</v>
      </c>
      <c r="B7" s="62">
        <v>119100</v>
      </c>
      <c r="C7" s="62">
        <v>4300</v>
      </c>
      <c r="D7" s="62">
        <v>4550</v>
      </c>
      <c r="E7" s="62">
        <v>57500</v>
      </c>
      <c r="F7" s="62">
        <v>5200</v>
      </c>
      <c r="G7" s="62"/>
      <c r="H7" s="62">
        <v>114100</v>
      </c>
      <c r="I7" s="62">
        <v>35100</v>
      </c>
      <c r="J7" s="62"/>
      <c r="K7" s="62">
        <v>339850</v>
      </c>
    </row>
    <row r="8" spans="1:11" ht="12" customHeight="1" x14ac:dyDescent="0.2">
      <c r="A8" s="61" t="s">
        <v>128</v>
      </c>
      <c r="B8" s="62">
        <v>219800</v>
      </c>
      <c r="C8" s="62">
        <v>3960</v>
      </c>
      <c r="D8" s="62">
        <v>51500</v>
      </c>
      <c r="E8" s="62">
        <v>13000</v>
      </c>
      <c r="F8" s="62">
        <v>11900</v>
      </c>
      <c r="G8" s="62">
        <v>621293</v>
      </c>
      <c r="H8" s="62">
        <v>140030</v>
      </c>
      <c r="I8" s="62"/>
      <c r="J8" s="62"/>
      <c r="K8" s="62">
        <v>1061483</v>
      </c>
    </row>
    <row r="9" spans="1:11" hidden="1" x14ac:dyDescent="0.2">
      <c r="A9" s="61" t="s">
        <v>190</v>
      </c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 x14ac:dyDescent="0.2">
      <c r="A10" s="63" t="s">
        <v>186</v>
      </c>
      <c r="B10" s="64">
        <v>338900</v>
      </c>
      <c r="C10" s="64">
        <v>8260</v>
      </c>
      <c r="D10" s="64">
        <v>56050</v>
      </c>
      <c r="E10" s="64">
        <v>70500</v>
      </c>
      <c r="F10" s="64">
        <v>17100</v>
      </c>
      <c r="G10" s="64">
        <v>621293</v>
      </c>
      <c r="H10" s="64">
        <v>254130</v>
      </c>
      <c r="I10" s="64">
        <v>35100</v>
      </c>
      <c r="J10" s="64"/>
      <c r="K10" s="64">
        <v>1401333</v>
      </c>
    </row>
    <row r="12" spans="1:11" x14ac:dyDescent="0.2">
      <c r="A12" s="65" t="s">
        <v>91</v>
      </c>
      <c r="B12" s="66" t="str">
        <f>IMSUB(GETPIVOTDATA("Amount",$A$5,"Expenditure","Income","Title","Coffee"),GETPIVOTDATA("Amount",$A$5,"Expenditure","Expense","Title","Coffee"))</f>
        <v>100700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-44500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621293</v>
      </c>
      <c r="H12" s="66" t="str">
        <f>IMSUB(GETPIVOTDATA("Amount",$A$5,"Expenditure","Income","Title","Ginger"),GETPIVOTDATA("Amount",$A$5,"Expenditure","Expense","Title","Ginger"))</f>
        <v>25930</v>
      </c>
      <c r="I12" s="66" t="str">
        <f>IMSUB(GETPIVOTDATA("Amount",$A$5,"Expenditure","Income"),GETPIVOTDATA("Amount",$A$5,"Expenditure","Expense"))</f>
        <v>721633</v>
      </c>
    </row>
    <row r="15" spans="1:11" x14ac:dyDescent="0.2">
      <c r="A15" t="s">
        <v>239</v>
      </c>
      <c r="B15" t="str">
        <f>IMSUB(GETPIVOTDATA("Amount",$A$5,"Expenditure","Income"),GETPIVOTDATA("Amount",$A$5,"Expenditure","Expense"))</f>
        <v>721633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C15" sqref="C15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6.05078125" bestFit="1" customWidth="1"/>
    <col min="7" max="7" width="6.9921875" bestFit="1" customWidth="1"/>
    <col min="8" max="8" width="7.26171875" customWidth="1"/>
    <col min="9" max="9" width="6.9921875" bestFit="1" customWidth="1"/>
    <col min="10" max="10" width="6.05078125" bestFit="1" customWidth="1"/>
    <col min="11" max="11" width="11.296875" bestFit="1" customWidth="1"/>
  </cols>
  <sheetData>
    <row r="1" spans="1:11" x14ac:dyDescent="0.2">
      <c r="A1" s="56" t="s">
        <v>1</v>
      </c>
      <c r="B1" t="s">
        <v>184</v>
      </c>
    </row>
    <row r="2" spans="1:11" x14ac:dyDescent="0.2">
      <c r="A2" s="56" t="s">
        <v>189</v>
      </c>
      <c r="B2" t="s">
        <v>184</v>
      </c>
    </row>
    <row r="4" spans="1:11" x14ac:dyDescent="0.2">
      <c r="A4" s="56" t="s">
        <v>187</v>
      </c>
      <c r="B4" s="56" t="s">
        <v>188</v>
      </c>
    </row>
    <row r="5" spans="1:11" x14ac:dyDescent="0.2">
      <c r="A5" s="56" t="s">
        <v>185</v>
      </c>
      <c r="B5" t="s">
        <v>126</v>
      </c>
      <c r="C5" t="s">
        <v>138</v>
      </c>
      <c r="D5" t="s">
        <v>170</v>
      </c>
      <c r="E5" t="s">
        <v>142</v>
      </c>
      <c r="F5" t="s">
        <v>181</v>
      </c>
      <c r="G5" t="s">
        <v>129</v>
      </c>
      <c r="H5" t="s">
        <v>190</v>
      </c>
      <c r="I5" t="s">
        <v>202</v>
      </c>
      <c r="J5" t="s">
        <v>204</v>
      </c>
      <c r="K5" t="s">
        <v>186</v>
      </c>
    </row>
    <row r="6" spans="1:11" x14ac:dyDescent="0.2">
      <c r="A6" s="57" t="s">
        <v>36</v>
      </c>
      <c r="B6" s="58">
        <v>119100</v>
      </c>
      <c r="C6" s="58">
        <v>4300</v>
      </c>
      <c r="D6" s="58">
        <v>4550</v>
      </c>
      <c r="E6" s="58">
        <v>57500</v>
      </c>
      <c r="F6" s="58">
        <v>5200</v>
      </c>
      <c r="G6" s="58"/>
      <c r="H6" s="58"/>
      <c r="I6" s="58">
        <v>114100</v>
      </c>
      <c r="J6" s="58">
        <v>35100</v>
      </c>
      <c r="K6" s="58">
        <v>339850</v>
      </c>
    </row>
    <row r="7" spans="1:11" x14ac:dyDescent="0.2">
      <c r="A7" s="57" t="s">
        <v>128</v>
      </c>
      <c r="B7" s="58">
        <v>219800</v>
      </c>
      <c r="C7" s="58">
        <v>3960</v>
      </c>
      <c r="D7" s="58">
        <v>51500</v>
      </c>
      <c r="E7" s="58">
        <v>13000</v>
      </c>
      <c r="F7" s="58">
        <v>11900</v>
      </c>
      <c r="G7" s="58">
        <v>621293</v>
      </c>
      <c r="H7" s="58"/>
      <c r="I7" s="58">
        <v>140030</v>
      </c>
      <c r="J7" s="58"/>
      <c r="K7" s="58">
        <v>1061483</v>
      </c>
    </row>
    <row r="8" spans="1:11" x14ac:dyDescent="0.2">
      <c r="A8" s="57" t="s">
        <v>190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x14ac:dyDescent="0.2">
      <c r="A9" s="57" t="s">
        <v>186</v>
      </c>
      <c r="B9" s="58">
        <v>338900</v>
      </c>
      <c r="C9" s="58">
        <v>8260</v>
      </c>
      <c r="D9" s="58">
        <v>56050</v>
      </c>
      <c r="E9" s="58">
        <v>70500</v>
      </c>
      <c r="F9" s="58">
        <v>17100</v>
      </c>
      <c r="G9" s="58">
        <v>621293</v>
      </c>
      <c r="H9" s="58"/>
      <c r="I9" s="58">
        <v>254130</v>
      </c>
      <c r="J9" s="58">
        <v>35100</v>
      </c>
      <c r="K9" s="58">
        <v>1401333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"/>
  <sheetViews>
    <sheetView tabSelected="1" topLeftCell="N2" zoomScale="90" zoomScaleNormal="90" zoomScaleSheetLayoutView="100" workbookViewId="0">
      <selection activeCell="P18" sqref="P18"/>
    </sheetView>
  </sheetViews>
  <sheetFormatPr defaultRowHeight="15" x14ac:dyDescent="0.2"/>
  <cols>
    <col min="2" max="5" width="12.10546875" customWidth="1"/>
    <col min="6" max="6" width="11.1640625" customWidth="1"/>
    <col min="7" max="7" width="14.66015625" customWidth="1"/>
    <col min="10" max="10" width="11.97265625" bestFit="1" customWidth="1"/>
    <col min="12" max="12" width="12.23828125" bestFit="1" customWidth="1"/>
    <col min="14" max="14" width="11.703125" customWidth="1"/>
    <col min="15" max="15" width="12.5078125" bestFit="1" customWidth="1"/>
    <col min="16" max="16" width="12.64453125" customWidth="1"/>
    <col min="17" max="17" width="13.046875" customWidth="1"/>
    <col min="19" max="19" width="13.31640625" bestFit="1" customWidth="1"/>
    <col min="20" max="22" width="11.97265625" customWidth="1"/>
    <col min="23" max="23" width="13.046875" customWidth="1"/>
    <col min="24" max="24" width="12.9140625" customWidth="1"/>
  </cols>
  <sheetData>
    <row r="1" spans="1:24" x14ac:dyDescent="0.2">
      <c r="A1" s="3" t="s">
        <v>2</v>
      </c>
      <c r="B1" s="3" t="s">
        <v>1</v>
      </c>
      <c r="C1" s="3" t="s">
        <v>189</v>
      </c>
      <c r="D1" s="3" t="s">
        <v>209</v>
      </c>
      <c r="E1" s="3" t="s">
        <v>123</v>
      </c>
      <c r="F1" s="3" t="s">
        <v>124</v>
      </c>
      <c r="G1" s="3" t="s">
        <v>125</v>
      </c>
      <c r="H1" s="3" t="s">
        <v>4</v>
      </c>
      <c r="I1" s="19" t="s">
        <v>229</v>
      </c>
      <c r="K1" s="36" t="s">
        <v>133</v>
      </c>
      <c r="L1" s="36" t="s">
        <v>1</v>
      </c>
      <c r="M1" s="36" t="s">
        <v>124</v>
      </c>
      <c r="N1" s="36" t="s">
        <v>125</v>
      </c>
      <c r="O1" s="36" t="s">
        <v>4</v>
      </c>
      <c r="P1" s="36" t="s">
        <v>143</v>
      </c>
      <c r="Q1" s="36" t="s">
        <v>148</v>
      </c>
      <c r="R1" s="36" t="s">
        <v>146</v>
      </c>
      <c r="S1" s="36" t="s">
        <v>147</v>
      </c>
      <c r="T1" s="36" t="s">
        <v>225</v>
      </c>
      <c r="U1" s="36" t="s">
        <v>150</v>
      </c>
      <c r="V1" s="36" t="s">
        <v>196</v>
      </c>
      <c r="W1" s="36" t="s">
        <v>197</v>
      </c>
      <c r="X1" s="36" t="s">
        <v>144</v>
      </c>
    </row>
    <row r="2" spans="1:24" x14ac:dyDescent="0.2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36</v>
      </c>
      <c r="F2" s="2" t="s">
        <v>126</v>
      </c>
      <c r="G2" s="2" t="s">
        <v>127</v>
      </c>
      <c r="H2" s="2">
        <v>2000</v>
      </c>
      <c r="I2" s="6"/>
      <c r="K2" s="2">
        <v>1</v>
      </c>
      <c r="L2" s="20">
        <v>44193</v>
      </c>
      <c r="M2" s="2" t="s">
        <v>149</v>
      </c>
      <c r="N2" s="2" t="s">
        <v>151</v>
      </c>
      <c r="O2" s="2">
        <v>100000</v>
      </c>
      <c r="P2" s="2">
        <v>2</v>
      </c>
      <c r="Q2" s="20">
        <f ca="1">TODAY()</f>
        <v>44810</v>
      </c>
      <c r="R2" s="2">
        <f ca="1">Q2-L2</f>
        <v>617</v>
      </c>
      <c r="S2" s="2">
        <f ca="1">(R2/365)*12</f>
        <v>20.284931506849315</v>
      </c>
      <c r="T2" s="2">
        <f ca="1">ROUND(S2,1)</f>
        <v>20.3</v>
      </c>
      <c r="U2" s="2">
        <f ca="1">(O2*S2*P2) /100</f>
        <v>40569.863013698632</v>
      </c>
      <c r="V2" s="2">
        <v>24000</v>
      </c>
      <c r="W2" s="20">
        <v>44587</v>
      </c>
      <c r="X2" s="2">
        <f t="shared" ref="X2:X3" ca="1" si="0">O2+U2-V2</f>
        <v>116569.86301369863</v>
      </c>
    </row>
    <row r="3" spans="1:24" x14ac:dyDescent="0.2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36</v>
      </c>
      <c r="F3" s="2" t="s">
        <v>126</v>
      </c>
      <c r="G3" s="2" t="s">
        <v>127</v>
      </c>
      <c r="H3" s="2">
        <v>1350</v>
      </c>
      <c r="I3" s="6"/>
      <c r="K3" s="2">
        <v>2</v>
      </c>
      <c r="L3" s="20">
        <v>44200</v>
      </c>
      <c r="M3" s="2" t="s">
        <v>149</v>
      </c>
      <c r="N3" s="2" t="s">
        <v>152</v>
      </c>
      <c r="O3" s="2">
        <v>100000</v>
      </c>
      <c r="P3" s="2">
        <v>2.5</v>
      </c>
      <c r="Q3" s="20">
        <f t="shared" ref="Q3:Q15" ca="1" si="3">TODAY()</f>
        <v>44810</v>
      </c>
      <c r="R3" s="2">
        <f t="shared" ref="R3:R6" ca="1" si="4">Q3-L3</f>
        <v>610</v>
      </c>
      <c r="S3" s="2">
        <f t="shared" ref="S3:S13" ca="1" si="5">(R3/365)*12</f>
        <v>20.054794520547944</v>
      </c>
      <c r="T3" s="2">
        <f ca="1">ROUND(S3,1)</f>
        <v>20.100000000000001</v>
      </c>
      <c r="U3" s="2">
        <f t="shared" ref="U3:U6" ca="1" si="6">(O3*S3*P3) /100</f>
        <v>50136.986301369863</v>
      </c>
      <c r="V3" s="2">
        <v>30000</v>
      </c>
      <c r="W3" s="20">
        <v>44589</v>
      </c>
      <c r="X3" s="2">
        <f t="shared" ca="1" si="0"/>
        <v>120136.98630136985</v>
      </c>
    </row>
    <row r="4" spans="1:24" x14ac:dyDescent="0.2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36</v>
      </c>
      <c r="F4" s="2" t="s">
        <v>126</v>
      </c>
      <c r="G4" s="2" t="s">
        <v>83</v>
      </c>
      <c r="H4" s="2">
        <v>1000</v>
      </c>
      <c r="I4" s="6"/>
      <c r="K4" s="2">
        <v>3</v>
      </c>
      <c r="L4" s="20">
        <v>44206</v>
      </c>
      <c r="M4" s="2" t="s">
        <v>149</v>
      </c>
      <c r="N4" s="2" t="s">
        <v>153</v>
      </c>
      <c r="O4" s="2">
        <v>50000</v>
      </c>
      <c r="P4" s="2">
        <v>2</v>
      </c>
      <c r="Q4" s="20">
        <f ca="1">TODAY()</f>
        <v>44810</v>
      </c>
      <c r="R4" s="2">
        <f ca="1">Q4-L4</f>
        <v>604</v>
      </c>
      <c r="S4" s="2">
        <f ca="1">(R4/365)*12</f>
        <v>19.857534246575344</v>
      </c>
      <c r="T4" s="2"/>
      <c r="U4" s="2">
        <f ca="1">(O4*S4*P4) /100</f>
        <v>19857.534246575342</v>
      </c>
      <c r="V4" s="2">
        <v>12000</v>
      </c>
      <c r="W4" s="20">
        <v>44589</v>
      </c>
      <c r="X4" s="2">
        <f ca="1">O4+U4-V4</f>
        <v>57857.534246575349</v>
      </c>
    </row>
    <row r="5" spans="1:24" x14ac:dyDescent="0.2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36</v>
      </c>
      <c r="F5" s="2" t="s">
        <v>126</v>
      </c>
      <c r="G5" s="2" t="s">
        <v>127</v>
      </c>
      <c r="H5" s="2">
        <v>6480</v>
      </c>
      <c r="I5" s="6"/>
      <c r="K5" s="2">
        <v>4</v>
      </c>
      <c r="L5" s="20">
        <v>44214</v>
      </c>
      <c r="M5" s="2" t="s">
        <v>149</v>
      </c>
      <c r="N5" s="2" t="s">
        <v>154</v>
      </c>
      <c r="O5" s="2">
        <v>100000</v>
      </c>
      <c r="P5" s="2">
        <v>2</v>
      </c>
      <c r="Q5" s="20">
        <f ca="1">TODAY()</f>
        <v>44810</v>
      </c>
      <c r="R5" s="2">
        <f ca="1">Q5-L5</f>
        <v>596</v>
      </c>
      <c r="S5" s="2">
        <f ca="1">(R5/365)*12</f>
        <v>19.594520547945205</v>
      </c>
      <c r="T5" s="2"/>
      <c r="U5" s="2">
        <f ca="1">(O5*S5*P5) /100</f>
        <v>39189.04109589041</v>
      </c>
      <c r="V5" s="2">
        <v>24000</v>
      </c>
      <c r="W5" s="20">
        <v>44589</v>
      </c>
      <c r="X5" s="2">
        <f ca="1">O5+U5-V5</f>
        <v>115189.0410958904</v>
      </c>
    </row>
    <row r="6" spans="1:24" x14ac:dyDescent="0.2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36</v>
      </c>
      <c r="F6" s="2" t="s">
        <v>126</v>
      </c>
      <c r="G6" s="2" t="s">
        <v>82</v>
      </c>
      <c r="H6" s="2">
        <v>2790</v>
      </c>
      <c r="I6" s="6"/>
      <c r="K6" s="2">
        <v>5</v>
      </c>
      <c r="L6" s="20">
        <v>44202</v>
      </c>
      <c r="M6" s="2" t="s">
        <v>149</v>
      </c>
      <c r="N6" s="2" t="s">
        <v>155</v>
      </c>
      <c r="O6" s="2">
        <v>100000</v>
      </c>
      <c r="P6" s="2">
        <v>2</v>
      </c>
      <c r="Q6" s="20">
        <f ca="1">TODAY()</f>
        <v>44810</v>
      </c>
      <c r="R6" s="2">
        <f t="shared" ref="R6:R9" ca="1" si="7">Q6-L6</f>
        <v>608</v>
      </c>
      <c r="S6" s="2">
        <f ca="1">(R6/365)*12</f>
        <v>19.989041095890411</v>
      </c>
      <c r="T6" s="2"/>
      <c r="U6" s="2">
        <f t="shared" ref="U6:U9" ca="1" si="8">(O6*S6*P6) /100</f>
        <v>39978.082191780821</v>
      </c>
      <c r="V6" s="2">
        <v>24000</v>
      </c>
      <c r="W6" s="20">
        <v>44589</v>
      </c>
      <c r="X6" s="2">
        <f ca="1">O6+U6-V6</f>
        <v>115978.08219178082</v>
      </c>
    </row>
    <row r="7" spans="1:24" x14ac:dyDescent="0.2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0" t="s">
        <v>36</v>
      </c>
      <c r="F7" s="2" t="s">
        <v>126</v>
      </c>
      <c r="G7" s="2" t="s">
        <v>127</v>
      </c>
      <c r="H7" s="2">
        <v>4100</v>
      </c>
      <c r="I7" s="6"/>
      <c r="K7" s="2">
        <v>6</v>
      </c>
      <c r="L7" s="20">
        <v>44226</v>
      </c>
      <c r="M7" s="2" t="s">
        <v>149</v>
      </c>
      <c r="N7" s="2" t="s">
        <v>156</v>
      </c>
      <c r="O7" s="2">
        <v>50000</v>
      </c>
      <c r="P7" s="2">
        <v>2</v>
      </c>
      <c r="Q7" s="20">
        <f ca="1">TODAY()</f>
        <v>44810</v>
      </c>
      <c r="R7" s="2">
        <f t="shared" ca="1" si="7"/>
        <v>584</v>
      </c>
      <c r="S7" s="2">
        <f ca="1">(R7/365)*12</f>
        <v>19.200000000000003</v>
      </c>
      <c r="T7" s="2"/>
      <c r="U7" s="2">
        <f t="shared" ca="1" si="8"/>
        <v>19200.000000000004</v>
      </c>
      <c r="V7" s="2">
        <v>12000</v>
      </c>
      <c r="W7" s="20">
        <v>44587</v>
      </c>
      <c r="X7" s="2">
        <f ca="1">O7+U7-V7</f>
        <v>57200</v>
      </c>
    </row>
    <row r="8" spans="1:24" x14ac:dyDescent="0.2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128</v>
      </c>
      <c r="F8" s="36" t="s">
        <v>129</v>
      </c>
      <c r="G8" s="11" t="s">
        <v>130</v>
      </c>
      <c r="H8" s="11">
        <v>43960</v>
      </c>
      <c r="I8" s="6"/>
      <c r="K8" s="2">
        <v>7</v>
      </c>
      <c r="L8" s="20">
        <v>44236</v>
      </c>
      <c r="M8" s="2" t="s">
        <v>149</v>
      </c>
      <c r="N8" s="2" t="s">
        <v>151</v>
      </c>
      <c r="O8" s="2">
        <v>50000</v>
      </c>
      <c r="P8" s="2">
        <v>2</v>
      </c>
      <c r="Q8" s="20">
        <f ca="1">TODAY()</f>
        <v>44810</v>
      </c>
      <c r="R8" s="2">
        <f t="shared" ca="1" si="7"/>
        <v>574</v>
      </c>
      <c r="S8" s="2">
        <f ca="1">(R8/365)*12</f>
        <v>18.871232876712327</v>
      </c>
      <c r="T8" s="2"/>
      <c r="U8" s="2">
        <f t="shared" ca="1" si="8"/>
        <v>18871.232876712325</v>
      </c>
      <c r="V8" s="2">
        <v>12000</v>
      </c>
      <c r="W8" s="20">
        <v>44587</v>
      </c>
      <c r="X8" s="2">
        <f ca="1">O8+U8-V8</f>
        <v>56871.232876712325</v>
      </c>
    </row>
    <row r="9" spans="1:24" x14ac:dyDescent="0.2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20" t="s">
        <v>36</v>
      </c>
      <c r="F9" s="11" t="s">
        <v>126</v>
      </c>
      <c r="G9" s="11" t="s">
        <v>135</v>
      </c>
      <c r="H9" s="11">
        <v>25000</v>
      </c>
      <c r="I9" s="6"/>
      <c r="K9" s="2">
        <v>8</v>
      </c>
      <c r="L9" s="20">
        <v>44227</v>
      </c>
      <c r="M9" s="2" t="s">
        <v>149</v>
      </c>
      <c r="N9" s="2" t="s">
        <v>157</v>
      </c>
      <c r="O9" s="2">
        <v>50000</v>
      </c>
      <c r="P9" s="2">
        <v>2</v>
      </c>
      <c r="Q9" s="20">
        <f ca="1">TODAY()</f>
        <v>44810</v>
      </c>
      <c r="R9" s="2">
        <f t="shared" ca="1" si="7"/>
        <v>583</v>
      </c>
      <c r="S9" s="2">
        <f ca="1">(R9/365)*12</f>
        <v>19.167123287671231</v>
      </c>
      <c r="T9" s="2"/>
      <c r="U9" s="2">
        <f t="shared" ca="1" si="8"/>
        <v>19167.123287671231</v>
      </c>
      <c r="V9" s="2">
        <v>12000</v>
      </c>
      <c r="W9" s="20">
        <v>44587</v>
      </c>
      <c r="X9" s="2">
        <f ca="1">O9+U9-V9</f>
        <v>57167.123287671231</v>
      </c>
    </row>
    <row r="10" spans="1:24" x14ac:dyDescent="0.2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20" t="s">
        <v>36</v>
      </c>
      <c r="F10" s="11" t="s">
        <v>126</v>
      </c>
      <c r="G10" s="11" t="s">
        <v>136</v>
      </c>
      <c r="H10" s="11">
        <v>8000</v>
      </c>
      <c r="I10" s="6"/>
      <c r="K10" s="2">
        <v>9</v>
      </c>
      <c r="L10" s="20">
        <v>44513</v>
      </c>
      <c r="M10" s="2" t="s">
        <v>149</v>
      </c>
      <c r="N10" s="2" t="s">
        <v>158</v>
      </c>
      <c r="O10" s="2">
        <v>100000</v>
      </c>
      <c r="P10" s="2">
        <v>2</v>
      </c>
      <c r="Q10" s="20">
        <f ca="1">TODAY()</f>
        <v>44810</v>
      </c>
      <c r="R10" s="2">
        <f ca="1">Q10-L10</f>
        <v>297</v>
      </c>
      <c r="S10" s="2">
        <f ca="1">(R10/365)*12</f>
        <v>9.7643835616438359</v>
      </c>
      <c r="T10" s="2">
        <f ca="1">ROUND(S10,0)</f>
        <v>10</v>
      </c>
      <c r="U10" s="2">
        <f ca="1">(O10*S10*P10) /100</f>
        <v>19528.767123287671</v>
      </c>
      <c r="V10" s="2"/>
      <c r="W10" s="2"/>
      <c r="X10" s="2">
        <f ca="1">O10+U10-V10</f>
        <v>119528.76712328767</v>
      </c>
    </row>
    <row r="11" spans="1:24" x14ac:dyDescent="0.2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20" t="s">
        <v>36</v>
      </c>
      <c r="F11" s="11" t="s">
        <v>126</v>
      </c>
      <c r="G11" s="11" t="s">
        <v>137</v>
      </c>
      <c r="H11" s="11">
        <v>5000</v>
      </c>
      <c r="I11" s="6"/>
      <c r="K11" s="2">
        <v>10</v>
      </c>
      <c r="L11" s="20">
        <v>44159</v>
      </c>
      <c r="M11" s="2" t="s">
        <v>149</v>
      </c>
      <c r="N11" s="2" t="s">
        <v>167</v>
      </c>
      <c r="O11" s="2">
        <v>200000</v>
      </c>
      <c r="P11" s="2">
        <v>0.5</v>
      </c>
      <c r="Q11" s="20">
        <f ca="1">TODAY()</f>
        <v>44810</v>
      </c>
      <c r="R11" s="2">
        <f ca="1">Q11-L11</f>
        <v>651</v>
      </c>
      <c r="S11" s="2">
        <f ca="1">(R11/365)*12</f>
        <v>21.402739726027395</v>
      </c>
      <c r="T11" s="2"/>
      <c r="U11" s="2">
        <f ca="1">(O11*S11*P11) /100</f>
        <v>21402.739726027394</v>
      </c>
      <c r="V11" s="55"/>
      <c r="W11" s="55"/>
      <c r="X11" s="2">
        <f t="shared" ref="X11:X15" ca="1" si="9">O11+U11-V11</f>
        <v>221402.73972602739</v>
      </c>
    </row>
    <row r="12" spans="1:24" x14ac:dyDescent="0.2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20" t="s">
        <v>36</v>
      </c>
      <c r="F12" s="11" t="s">
        <v>138</v>
      </c>
      <c r="G12" s="11" t="s">
        <v>140</v>
      </c>
      <c r="H12" s="11">
        <v>1000</v>
      </c>
      <c r="I12" s="6"/>
      <c r="K12" s="2">
        <v>11</v>
      </c>
      <c r="L12" s="20">
        <v>44506</v>
      </c>
      <c r="M12" s="2" t="s">
        <v>149</v>
      </c>
      <c r="N12" s="2" t="s">
        <v>169</v>
      </c>
      <c r="O12" s="2">
        <v>50000</v>
      </c>
      <c r="P12" s="2">
        <v>2</v>
      </c>
      <c r="Q12" s="20">
        <f ca="1">TODAY()</f>
        <v>44810</v>
      </c>
      <c r="R12" s="2">
        <f t="shared" ref="R12:R13" ca="1" si="10">Q12-L12</f>
        <v>304</v>
      </c>
      <c r="S12" s="2">
        <f t="shared" ref="S12:S13" ca="1" si="11">(R12/365)*12</f>
        <v>9.9945205479452053</v>
      </c>
      <c r="T12" s="2"/>
      <c r="U12" s="2">
        <f t="shared" ref="U12:U13" ca="1" si="12">(O12*S12*P12) /100</f>
        <v>9994.5205479452052</v>
      </c>
      <c r="V12" s="55"/>
      <c r="W12" s="55"/>
      <c r="X12" s="2">
        <f t="shared" ca="1" si="9"/>
        <v>59994.520547945205</v>
      </c>
    </row>
    <row r="13" spans="1:24" x14ac:dyDescent="0.2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20" t="s">
        <v>36</v>
      </c>
      <c r="F13" s="11" t="s">
        <v>138</v>
      </c>
      <c r="G13" s="11" t="s">
        <v>135</v>
      </c>
      <c r="H13" s="11">
        <v>2400</v>
      </c>
      <c r="I13" s="6"/>
      <c r="K13" s="2">
        <v>12</v>
      </c>
      <c r="L13" s="20">
        <v>44552</v>
      </c>
      <c r="M13" s="2" t="s">
        <v>149</v>
      </c>
      <c r="N13" s="2" t="s">
        <v>172</v>
      </c>
      <c r="O13" s="2">
        <v>100000</v>
      </c>
      <c r="P13" s="2">
        <v>0.5</v>
      </c>
      <c r="Q13" s="20">
        <f ca="1">TODAY()</f>
        <v>44810</v>
      </c>
      <c r="R13" s="2">
        <f t="shared" ca="1" si="10"/>
        <v>258</v>
      </c>
      <c r="S13" s="2">
        <f t="shared" ca="1" si="11"/>
        <v>8.4821917808219176</v>
      </c>
      <c r="T13" s="2"/>
      <c r="U13" s="2">
        <f t="shared" ca="1" si="12"/>
        <v>4241.0958904109584</v>
      </c>
      <c r="V13" s="55"/>
      <c r="W13" s="55"/>
      <c r="X13" s="2">
        <f t="shared" ca="1" si="9"/>
        <v>104241.09589041096</v>
      </c>
    </row>
    <row r="14" spans="1:24" x14ac:dyDescent="0.2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20" t="s">
        <v>36</v>
      </c>
      <c r="F14" s="11" t="s">
        <v>138</v>
      </c>
      <c r="G14" s="11" t="s">
        <v>141</v>
      </c>
      <c r="H14" s="11">
        <v>400</v>
      </c>
      <c r="I14" s="6"/>
      <c r="K14" s="2">
        <v>13</v>
      </c>
      <c r="L14" s="20">
        <v>44645</v>
      </c>
      <c r="M14" s="2" t="s">
        <v>149</v>
      </c>
      <c r="N14" s="2" t="s">
        <v>208</v>
      </c>
      <c r="O14" s="2">
        <v>200000</v>
      </c>
      <c r="P14" s="2">
        <v>0</v>
      </c>
      <c r="Q14" s="20">
        <f ca="1">TODAY()</f>
        <v>44810</v>
      </c>
      <c r="R14" s="2">
        <f t="shared" ref="R14" ca="1" si="13">Q14-L14</f>
        <v>165</v>
      </c>
      <c r="S14" s="2">
        <f t="shared" ref="S14" ca="1" si="14">(R14/365)*12</f>
        <v>5.4246575342465748</v>
      </c>
      <c r="T14" s="2"/>
      <c r="U14" s="2">
        <f t="shared" ref="U14" ca="1" si="15">(O14*S14*P14) /100</f>
        <v>0</v>
      </c>
      <c r="V14" s="55"/>
      <c r="W14" s="55"/>
      <c r="X14" s="2">
        <f t="shared" ca="1" si="9"/>
        <v>200000</v>
      </c>
    </row>
    <row r="15" spans="1:24" x14ac:dyDescent="0.2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20" t="s">
        <v>36</v>
      </c>
      <c r="F15" s="11" t="s">
        <v>142</v>
      </c>
      <c r="G15" s="11" t="s">
        <v>139</v>
      </c>
      <c r="H15" s="11">
        <v>19000</v>
      </c>
      <c r="I15" s="6"/>
      <c r="K15" s="2">
        <v>14</v>
      </c>
      <c r="L15" s="20">
        <v>44651</v>
      </c>
      <c r="M15" s="2" t="s">
        <v>149</v>
      </c>
      <c r="N15" s="2" t="s">
        <v>167</v>
      </c>
      <c r="O15" s="2">
        <v>75000</v>
      </c>
      <c r="P15" s="2">
        <v>0.5</v>
      </c>
      <c r="Q15" s="20">
        <f ca="1">TODAY()</f>
        <v>44810</v>
      </c>
      <c r="R15" s="2">
        <f t="shared" ref="R15" ca="1" si="16">Q15-L15</f>
        <v>159</v>
      </c>
      <c r="S15" s="2">
        <f t="shared" ref="S15" ca="1" si="17">(R15/365)*12</f>
        <v>5.2273972602739729</v>
      </c>
      <c r="T15" s="2"/>
      <c r="U15" s="2">
        <f t="shared" ref="U15" ca="1" si="18">(O15*S15*P15) /100</f>
        <v>1960.2739726027398</v>
      </c>
      <c r="V15" s="55"/>
      <c r="W15" s="55"/>
      <c r="X15" s="2">
        <f t="shared" ca="1" si="9"/>
        <v>76960.273972602736</v>
      </c>
    </row>
    <row r="16" spans="1:24" x14ac:dyDescent="0.2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20" t="s">
        <v>36</v>
      </c>
      <c r="F16" s="11" t="s">
        <v>142</v>
      </c>
      <c r="G16" s="11" t="s">
        <v>135</v>
      </c>
      <c r="H16" s="11">
        <v>7000</v>
      </c>
      <c r="I16" s="6"/>
      <c r="K16" s="2">
        <v>15</v>
      </c>
      <c r="L16" s="20">
        <v>44667</v>
      </c>
      <c r="M16" s="2" t="s">
        <v>149</v>
      </c>
      <c r="N16" s="2" t="s">
        <v>157</v>
      </c>
      <c r="O16" s="2">
        <v>100000</v>
      </c>
      <c r="P16" s="2">
        <v>2</v>
      </c>
      <c r="Q16" s="20">
        <f ca="1">TODAY()</f>
        <v>44810</v>
      </c>
      <c r="R16" s="2">
        <f ca="1">Q16-L16</f>
        <v>143</v>
      </c>
      <c r="S16" s="2">
        <f ca="1">(R16/365)*12</f>
        <v>4.7013698630136984</v>
      </c>
      <c r="T16" s="2"/>
      <c r="U16" s="2">
        <f ca="1">(O16*S16*P16) /100</f>
        <v>9402.7397260273974</v>
      </c>
      <c r="V16" s="55"/>
      <c r="W16" s="55"/>
      <c r="X16" s="2">
        <f ca="1">O16+U16-V16</f>
        <v>109402.7397260274</v>
      </c>
    </row>
    <row r="17" spans="1:24" x14ac:dyDescent="0.2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20" t="s">
        <v>36</v>
      </c>
      <c r="F17" s="11" t="s">
        <v>142</v>
      </c>
      <c r="G17" s="11" t="s">
        <v>140</v>
      </c>
      <c r="H17" s="11">
        <v>1000</v>
      </c>
      <c r="I17" s="6"/>
      <c r="K17" s="2">
        <v>16</v>
      </c>
      <c r="L17" s="20">
        <v>44678</v>
      </c>
      <c r="M17" s="2" t="s">
        <v>149</v>
      </c>
      <c r="N17" s="2" t="s">
        <v>162</v>
      </c>
      <c r="O17" s="2">
        <v>100000</v>
      </c>
      <c r="P17" s="2">
        <v>2</v>
      </c>
      <c r="Q17" s="20">
        <f ca="1">TODAY()</f>
        <v>44810</v>
      </c>
      <c r="R17" s="2">
        <f ca="1">Q17-L17</f>
        <v>132</v>
      </c>
      <c r="S17" s="2">
        <f ca="1">(R17/365)*12</f>
        <v>4.3397260273972602</v>
      </c>
      <c r="T17" s="2"/>
      <c r="U17" s="2">
        <f ca="1">(O17*S17*P17) /100</f>
        <v>8679.4520547945212</v>
      </c>
      <c r="V17" s="55"/>
      <c r="W17" s="55"/>
      <c r="X17" s="2">
        <f ca="1">O17+U17-V17</f>
        <v>108679.45205479453</v>
      </c>
    </row>
    <row r="18" spans="1:24" x14ac:dyDescent="0.2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128</v>
      </c>
      <c r="F18" s="11" t="s">
        <v>142</v>
      </c>
      <c r="G18" s="11" t="s">
        <v>145</v>
      </c>
      <c r="H18" s="11">
        <v>13000</v>
      </c>
      <c r="I18" s="6"/>
      <c r="K18" s="2">
        <v>17</v>
      </c>
      <c r="L18" s="20">
        <v>44713</v>
      </c>
      <c r="M18" s="2" t="s">
        <v>149</v>
      </c>
      <c r="N18" s="2" t="s">
        <v>289</v>
      </c>
      <c r="O18" s="2">
        <v>10000</v>
      </c>
      <c r="P18" s="2">
        <v>2</v>
      </c>
      <c r="Q18" s="20">
        <f ca="1">TODAY()</f>
        <v>44810</v>
      </c>
      <c r="R18" s="2">
        <f ca="1">Q18-L18</f>
        <v>97</v>
      </c>
      <c r="S18" s="2">
        <f ca="1">(R18/365)*12</f>
        <v>3.1890410958904112</v>
      </c>
      <c r="T18" s="2"/>
      <c r="U18" s="2">
        <f ca="1">(O18*S18*P18) /100</f>
        <v>637.80821917808225</v>
      </c>
      <c r="V18" s="55"/>
      <c r="W18" s="55"/>
      <c r="X18" s="2">
        <f ca="1">O18+U18-V18</f>
        <v>10637.808219178081</v>
      </c>
    </row>
    <row r="19" spans="1:24" x14ac:dyDescent="0.2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128</v>
      </c>
      <c r="F19" s="11" t="s">
        <v>138</v>
      </c>
      <c r="G19" s="11" t="s">
        <v>145</v>
      </c>
      <c r="H19" s="11">
        <v>3960</v>
      </c>
      <c r="I19" s="6"/>
      <c r="K19" s="2">
        <v>18</v>
      </c>
      <c r="L19" s="20">
        <v>44835</v>
      </c>
      <c r="M19" s="2" t="s">
        <v>149</v>
      </c>
      <c r="N19" s="2" t="s">
        <v>289</v>
      </c>
      <c r="O19" s="2"/>
      <c r="P19" s="2">
        <v>1</v>
      </c>
      <c r="Q19" s="20">
        <f ca="1">TODAY()</f>
        <v>44810</v>
      </c>
      <c r="R19" s="2">
        <f ca="1">Q19-L19</f>
        <v>-25</v>
      </c>
      <c r="S19" s="2"/>
      <c r="T19" s="2"/>
      <c r="U19" s="2"/>
      <c r="V19" s="55"/>
      <c r="W19" s="55"/>
      <c r="X19" s="2"/>
    </row>
    <row r="20" spans="1:24" x14ac:dyDescent="0.2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20" t="s">
        <v>36</v>
      </c>
      <c r="F20" s="11" t="s">
        <v>138</v>
      </c>
      <c r="G20" s="11" t="s">
        <v>168</v>
      </c>
      <c r="H20" s="11">
        <v>500</v>
      </c>
      <c r="I20" s="6"/>
      <c r="K20" s="2">
        <v>19</v>
      </c>
      <c r="L20" s="20"/>
      <c r="M20" s="2"/>
      <c r="N20" s="2"/>
      <c r="O20" s="2"/>
      <c r="P20" s="2"/>
      <c r="Q20" s="20"/>
      <c r="R20" s="2"/>
      <c r="S20" s="2"/>
      <c r="T20" s="2"/>
      <c r="U20" s="2"/>
      <c r="V20" s="55"/>
      <c r="W20" s="55"/>
      <c r="X20" s="2"/>
    </row>
    <row r="21" spans="1:24" x14ac:dyDescent="0.2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20" t="s">
        <v>36</v>
      </c>
      <c r="F21" s="11" t="s">
        <v>126</v>
      </c>
      <c r="G21" s="11" t="s">
        <v>82</v>
      </c>
      <c r="H21" s="11">
        <v>800</v>
      </c>
      <c r="I21" s="6"/>
      <c r="K21" s="2">
        <v>20</v>
      </c>
      <c r="L21" s="20"/>
      <c r="M21" s="2"/>
      <c r="N21" s="2"/>
      <c r="O21" s="2"/>
      <c r="P21" s="2"/>
      <c r="Q21" s="20"/>
      <c r="R21" s="2"/>
      <c r="S21" s="2"/>
      <c r="T21" s="2"/>
      <c r="U21" s="2"/>
      <c r="V21" s="55"/>
      <c r="W21" s="55"/>
      <c r="X21" s="2"/>
    </row>
    <row r="22" spans="1:24" x14ac:dyDescent="0.2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0" t="s">
        <v>36</v>
      </c>
      <c r="F22" s="2" t="s">
        <v>126</v>
      </c>
      <c r="G22" s="2" t="s">
        <v>127</v>
      </c>
      <c r="H22" s="2">
        <v>2420</v>
      </c>
      <c r="I22" s="6"/>
      <c r="K22" s="2">
        <v>21</v>
      </c>
      <c r="L22" s="20"/>
      <c r="M22" s="2"/>
      <c r="N22" s="2"/>
      <c r="O22" s="2"/>
      <c r="P22" s="2"/>
      <c r="Q22" s="20"/>
      <c r="R22" s="2"/>
      <c r="S22" s="2"/>
      <c r="T22" s="2"/>
      <c r="U22" s="2"/>
      <c r="V22" s="55"/>
      <c r="W22" s="55"/>
      <c r="X22" s="2"/>
    </row>
    <row r="23" spans="1:24" x14ac:dyDescent="0.2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0" t="s">
        <v>36</v>
      </c>
      <c r="F23" s="2" t="s">
        <v>126</v>
      </c>
      <c r="G23" s="2" t="s">
        <v>82</v>
      </c>
      <c r="H23" s="2">
        <v>400</v>
      </c>
      <c r="I23" s="6"/>
      <c r="K23" s="2">
        <v>22</v>
      </c>
      <c r="L23" s="20"/>
      <c r="M23" s="2"/>
      <c r="N23" s="2"/>
      <c r="O23" s="2"/>
      <c r="P23" s="2"/>
      <c r="Q23" s="20"/>
      <c r="R23" s="2"/>
      <c r="S23" s="2"/>
      <c r="T23" s="2"/>
      <c r="U23" s="2"/>
      <c r="V23" s="55"/>
      <c r="W23" s="55"/>
      <c r="X23" s="2"/>
    </row>
    <row r="24" spans="1:24" x14ac:dyDescent="0.2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0" t="s">
        <v>36</v>
      </c>
      <c r="F24" s="2" t="s">
        <v>126</v>
      </c>
      <c r="G24" s="2" t="s">
        <v>140</v>
      </c>
      <c r="H24" s="2">
        <v>900</v>
      </c>
      <c r="I24" s="6"/>
    </row>
    <row r="25" spans="1:24" x14ac:dyDescent="0.2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0" t="s">
        <v>36</v>
      </c>
      <c r="F25" s="2" t="s">
        <v>126</v>
      </c>
      <c r="G25" s="2" t="s">
        <v>82</v>
      </c>
      <c r="H25" s="2">
        <v>360</v>
      </c>
      <c r="I25" s="6"/>
    </row>
    <row r="26" spans="1:24" x14ac:dyDescent="0.2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0" t="s">
        <v>36</v>
      </c>
      <c r="F26" s="2" t="s">
        <v>170</v>
      </c>
      <c r="G26" s="2" t="s">
        <v>171</v>
      </c>
      <c r="H26" s="2">
        <v>4550</v>
      </c>
      <c r="I26" s="6"/>
      <c r="O26" s="54"/>
      <c r="P26" s="51"/>
    </row>
    <row r="27" spans="1:24" x14ac:dyDescent="0.2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0" t="s">
        <v>36</v>
      </c>
      <c r="F27" s="2" t="s">
        <v>126</v>
      </c>
      <c r="G27" s="2" t="s">
        <v>82</v>
      </c>
      <c r="H27" s="2">
        <v>200</v>
      </c>
      <c r="I27" s="6"/>
      <c r="O27" s="54" t="s">
        <v>159</v>
      </c>
      <c r="P27" s="51">
        <f ca="1">SUMIF(M2:M23,"Debt",X2:X23)</f>
        <v>1707817.2602739725</v>
      </c>
    </row>
    <row r="28" spans="1:24" x14ac:dyDescent="0.2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0" t="s">
        <v>36</v>
      </c>
      <c r="F28" s="2" t="s">
        <v>126</v>
      </c>
      <c r="G28" s="2" t="s">
        <v>127</v>
      </c>
      <c r="H28" s="2">
        <v>2000</v>
      </c>
      <c r="I28" s="6"/>
      <c r="O28" s="52" t="s">
        <v>160</v>
      </c>
      <c r="P28" s="53">
        <f>SUMIF(M2:M30,"Gave",X2:X30)</f>
        <v>0</v>
      </c>
    </row>
    <row r="29" spans="1:24" x14ac:dyDescent="0.2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0" t="s">
        <v>36</v>
      </c>
      <c r="F29" s="2" t="s">
        <v>181</v>
      </c>
      <c r="G29" s="2" t="s">
        <v>182</v>
      </c>
      <c r="H29" s="2">
        <v>2700</v>
      </c>
      <c r="I29" s="6"/>
      <c r="O29" s="3"/>
      <c r="P29" s="3"/>
    </row>
    <row r="30" spans="1:24" x14ac:dyDescent="0.2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0" t="s">
        <v>36</v>
      </c>
      <c r="F30" s="2" t="s">
        <v>126</v>
      </c>
      <c r="G30" s="2" t="s">
        <v>82</v>
      </c>
      <c r="H30" s="2">
        <v>200</v>
      </c>
      <c r="I30" s="6"/>
      <c r="O30" s="48" t="s">
        <v>161</v>
      </c>
      <c r="P30" s="8">
        <f ca="1">P28-P27</f>
        <v>-1707817.2602739725</v>
      </c>
    </row>
    <row r="31" spans="1:24" x14ac:dyDescent="0.2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128</v>
      </c>
      <c r="F31" s="3" t="s">
        <v>129</v>
      </c>
      <c r="G31" s="2" t="s">
        <v>183</v>
      </c>
      <c r="H31" s="2">
        <v>44685</v>
      </c>
      <c r="I31" s="6"/>
    </row>
    <row r="32" spans="1:24" x14ac:dyDescent="0.2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0" t="s">
        <v>36</v>
      </c>
      <c r="F32" s="2" t="s">
        <v>126</v>
      </c>
      <c r="G32" s="2" t="s">
        <v>82</v>
      </c>
      <c r="H32" s="2">
        <v>200</v>
      </c>
      <c r="I32" s="6"/>
    </row>
    <row r="33" spans="1:12" x14ac:dyDescent="0.2">
      <c r="A33" s="2">
        <v>33</v>
      </c>
      <c r="B33" s="20">
        <v>44577</v>
      </c>
      <c r="C33" s="20" t="str">
        <f t="shared" ref="C33:C39" si="19">TEXT(B33, "mmm")</f>
        <v>Jan</v>
      </c>
      <c r="D33" s="20" t="str">
        <f t="shared" si="2"/>
        <v>2022</v>
      </c>
      <c r="E33" s="2" t="s">
        <v>128</v>
      </c>
      <c r="F33" s="2" t="s">
        <v>126</v>
      </c>
      <c r="G33" s="2" t="s">
        <v>195</v>
      </c>
      <c r="H33" s="2">
        <v>219800</v>
      </c>
      <c r="I33" s="6"/>
    </row>
    <row r="34" spans="1:12" x14ac:dyDescent="0.2">
      <c r="A34" s="2">
        <v>34</v>
      </c>
      <c r="B34" s="20">
        <v>44587</v>
      </c>
      <c r="C34" s="20" t="str">
        <f t="shared" si="19"/>
        <v>Jan</v>
      </c>
      <c r="D34" s="20" t="str">
        <f t="shared" si="2"/>
        <v>2022</v>
      </c>
      <c r="E34" s="20" t="s">
        <v>36</v>
      </c>
      <c r="F34" s="2" t="s">
        <v>126</v>
      </c>
      <c r="G34" s="2" t="s">
        <v>82</v>
      </c>
      <c r="H34" s="2">
        <v>400</v>
      </c>
      <c r="I34" s="6"/>
      <c r="K34" s="45" t="s">
        <v>131</v>
      </c>
      <c r="L34" s="48">
        <f>SUMIF(E2:E100,"Expense",H2:H100)</f>
        <v>376850</v>
      </c>
    </row>
    <row r="35" spans="1:12" x14ac:dyDescent="0.2">
      <c r="A35" s="2">
        <v>35</v>
      </c>
      <c r="B35" s="20">
        <v>44586</v>
      </c>
      <c r="C35" s="20" t="str">
        <f t="shared" si="19"/>
        <v>Jan</v>
      </c>
      <c r="D35" s="20" t="str">
        <f t="shared" si="2"/>
        <v>2022</v>
      </c>
      <c r="E35" s="20" t="s">
        <v>36</v>
      </c>
      <c r="F35" s="2" t="s">
        <v>126</v>
      </c>
      <c r="G35" s="2" t="s">
        <v>127</v>
      </c>
      <c r="H35" s="2">
        <v>6300</v>
      </c>
      <c r="I35" s="6"/>
      <c r="K35" s="46" t="s">
        <v>132</v>
      </c>
      <c r="L35" s="49">
        <f>SUMIF(E2:E100,"Income",H2:H100)</f>
        <v>1061483</v>
      </c>
    </row>
    <row r="36" spans="1:12" x14ac:dyDescent="0.2">
      <c r="A36" s="2">
        <v>36</v>
      </c>
      <c r="B36" s="20">
        <v>44593</v>
      </c>
      <c r="C36" s="20" t="str">
        <f t="shared" si="19"/>
        <v>Feb</v>
      </c>
      <c r="D36" s="20" t="str">
        <f t="shared" si="2"/>
        <v>2022</v>
      </c>
      <c r="E36" s="20" t="s">
        <v>36</v>
      </c>
      <c r="F36" s="2" t="s">
        <v>181</v>
      </c>
      <c r="G36" s="2" t="s">
        <v>198</v>
      </c>
      <c r="H36" s="2">
        <v>2500</v>
      </c>
      <c r="I36" s="6"/>
      <c r="L36" s="12"/>
    </row>
    <row r="37" spans="1:12" x14ac:dyDescent="0.2">
      <c r="A37" s="2">
        <v>37</v>
      </c>
      <c r="B37" s="20">
        <v>44592</v>
      </c>
      <c r="C37" s="20" t="str">
        <f t="shared" si="19"/>
        <v>Jan</v>
      </c>
      <c r="D37" s="20" t="str">
        <f t="shared" si="2"/>
        <v>2022</v>
      </c>
      <c r="E37" s="2" t="s">
        <v>128</v>
      </c>
      <c r="F37" s="3" t="s">
        <v>129</v>
      </c>
      <c r="G37" s="2" t="s">
        <v>199</v>
      </c>
      <c r="H37" s="2">
        <v>43735</v>
      </c>
      <c r="I37" s="6"/>
      <c r="K37" s="47" t="s">
        <v>134</v>
      </c>
      <c r="L37" s="50">
        <f>L35-L34</f>
        <v>684633</v>
      </c>
    </row>
    <row r="38" spans="1:12" x14ac:dyDescent="0.2">
      <c r="A38" s="2">
        <v>38</v>
      </c>
      <c r="B38" s="20">
        <v>44602</v>
      </c>
      <c r="C38" s="20" t="str">
        <f t="shared" si="19"/>
        <v>Feb</v>
      </c>
      <c r="D38" s="20" t="str">
        <f t="shared" si="2"/>
        <v>2022</v>
      </c>
      <c r="E38" s="20" t="s">
        <v>36</v>
      </c>
      <c r="F38" s="2" t="s">
        <v>126</v>
      </c>
      <c r="G38" s="2" t="s">
        <v>200</v>
      </c>
      <c r="H38" s="2">
        <v>8200</v>
      </c>
      <c r="I38" s="6"/>
    </row>
    <row r="39" spans="1:12" x14ac:dyDescent="0.2">
      <c r="A39" s="2">
        <v>39</v>
      </c>
      <c r="B39" s="20">
        <v>44620</v>
      </c>
      <c r="C39" s="20" t="str">
        <f t="shared" si="19"/>
        <v>Feb</v>
      </c>
      <c r="D39" s="20" t="str">
        <f t="shared" si="2"/>
        <v>2022</v>
      </c>
      <c r="E39" s="2" t="s">
        <v>128</v>
      </c>
      <c r="F39" s="3" t="s">
        <v>129</v>
      </c>
      <c r="G39" s="2" t="s">
        <v>201</v>
      </c>
      <c r="H39" s="2">
        <v>39660</v>
      </c>
      <c r="I39" s="6"/>
    </row>
    <row r="40" spans="1:12" x14ac:dyDescent="0.2">
      <c r="A40" s="2">
        <v>40</v>
      </c>
      <c r="B40" s="20">
        <v>44619</v>
      </c>
      <c r="C40" s="20" t="str">
        <f t="shared" ref="C40:C42" si="20">TEXT(B40, "mmm")</f>
        <v>Feb</v>
      </c>
      <c r="D40" s="20" t="str">
        <f t="shared" si="2"/>
        <v>2022</v>
      </c>
      <c r="E40" s="2" t="s">
        <v>128</v>
      </c>
      <c r="F40" s="2" t="s">
        <v>202</v>
      </c>
      <c r="G40" s="2" t="s">
        <v>145</v>
      </c>
      <c r="H40" s="2">
        <v>73000</v>
      </c>
      <c r="I40" s="6"/>
    </row>
    <row r="41" spans="1:12" x14ac:dyDescent="0.2">
      <c r="A41" s="2">
        <v>41</v>
      </c>
      <c r="B41" s="20">
        <v>44430</v>
      </c>
      <c r="C41" s="20" t="str">
        <f t="shared" si="20"/>
        <v>Aug</v>
      </c>
      <c r="D41" s="20" t="str">
        <f t="shared" si="2"/>
        <v>2021</v>
      </c>
      <c r="E41" s="20" t="s">
        <v>36</v>
      </c>
      <c r="F41" s="2" t="s">
        <v>202</v>
      </c>
      <c r="G41" s="2" t="s">
        <v>203</v>
      </c>
      <c r="H41" s="2">
        <v>60000</v>
      </c>
      <c r="I41" s="6"/>
    </row>
    <row r="42" spans="1:12" x14ac:dyDescent="0.2">
      <c r="A42" s="2">
        <v>42</v>
      </c>
      <c r="B42" s="20">
        <v>44627</v>
      </c>
      <c r="C42" s="20" t="str">
        <f t="shared" si="20"/>
        <v>Mar</v>
      </c>
      <c r="D42" s="20" t="str">
        <f t="shared" si="2"/>
        <v>2022</v>
      </c>
      <c r="E42" s="20" t="s">
        <v>36</v>
      </c>
      <c r="F42" s="2" t="s">
        <v>204</v>
      </c>
      <c r="G42" s="2" t="s">
        <v>205</v>
      </c>
      <c r="H42" s="2">
        <v>7000</v>
      </c>
      <c r="I42" s="6"/>
    </row>
    <row r="43" spans="1:12" x14ac:dyDescent="0.2">
      <c r="A43" s="2">
        <v>43</v>
      </c>
      <c r="B43" s="20">
        <v>44635</v>
      </c>
      <c r="C43" s="20" t="str">
        <f t="shared" ref="C43" si="21">TEXT(B43, "mmm")</f>
        <v>Mar</v>
      </c>
      <c r="D43" s="20" t="str">
        <f t="shared" si="2"/>
        <v>2022</v>
      </c>
      <c r="E43" s="20" t="s">
        <v>36</v>
      </c>
      <c r="F43" s="2" t="s">
        <v>126</v>
      </c>
      <c r="G43" s="2" t="s">
        <v>206</v>
      </c>
      <c r="H43" s="2">
        <v>4500</v>
      </c>
      <c r="I43" s="6"/>
    </row>
    <row r="44" spans="1:12" x14ac:dyDescent="0.2">
      <c r="A44" s="2">
        <v>44</v>
      </c>
      <c r="B44" s="20">
        <v>44643</v>
      </c>
      <c r="C44" s="20" t="str">
        <f t="shared" ref="C44" si="22">TEXT(B44, "mmm")</f>
        <v>Mar</v>
      </c>
      <c r="D44" s="20" t="str">
        <f t="shared" si="2"/>
        <v>2022</v>
      </c>
      <c r="E44" s="2" t="s">
        <v>128</v>
      </c>
      <c r="F44" s="2" t="s">
        <v>181</v>
      </c>
      <c r="G44" s="2" t="s">
        <v>145</v>
      </c>
      <c r="H44" s="2">
        <v>11900</v>
      </c>
      <c r="I44" s="6"/>
    </row>
    <row r="45" spans="1:12" x14ac:dyDescent="0.2">
      <c r="A45" s="2">
        <v>45</v>
      </c>
      <c r="B45" s="20">
        <v>44643</v>
      </c>
      <c r="C45" s="20" t="str">
        <f t="shared" ref="C45" si="23">TEXT(B45, "mmm")</f>
        <v>Mar</v>
      </c>
      <c r="D45" s="20" t="str">
        <f t="shared" si="2"/>
        <v>2022</v>
      </c>
      <c r="E45" s="20" t="s">
        <v>36</v>
      </c>
      <c r="F45" s="2" t="s">
        <v>202</v>
      </c>
      <c r="G45" s="2" t="s">
        <v>216</v>
      </c>
      <c r="H45" s="2">
        <v>20000</v>
      </c>
      <c r="I45" s="6"/>
    </row>
    <row r="46" spans="1:12" x14ac:dyDescent="0.2">
      <c r="A46" s="2">
        <v>46</v>
      </c>
      <c r="B46" s="20">
        <v>44650</v>
      </c>
      <c r="C46" s="20" t="str">
        <f t="shared" ref="C46" si="24">TEXT(B46, "mmm")</f>
        <v>Mar</v>
      </c>
      <c r="D46" s="20" t="str">
        <f t="shared" si="2"/>
        <v>2022</v>
      </c>
      <c r="E46" s="20" t="s">
        <v>36</v>
      </c>
      <c r="F46" s="2" t="s">
        <v>202</v>
      </c>
      <c r="G46" s="2" t="s">
        <v>136</v>
      </c>
      <c r="H46" s="2">
        <v>900</v>
      </c>
      <c r="I46" s="6"/>
    </row>
    <row r="47" spans="1:12" x14ac:dyDescent="0.2">
      <c r="A47" s="2">
        <v>47</v>
      </c>
      <c r="B47" s="20">
        <v>44651</v>
      </c>
      <c r="C47" s="20" t="str">
        <f t="shared" ref="C47" si="25">TEXT(B47, "mmm")</f>
        <v>Mar</v>
      </c>
      <c r="D47" s="20" t="str">
        <f t="shared" si="2"/>
        <v>2022</v>
      </c>
      <c r="E47" s="2" t="s">
        <v>128</v>
      </c>
      <c r="F47" s="2" t="s">
        <v>170</v>
      </c>
      <c r="G47" s="2" t="s">
        <v>145</v>
      </c>
      <c r="H47" s="2">
        <v>51500</v>
      </c>
      <c r="I47" s="6"/>
    </row>
    <row r="48" spans="1:12" x14ac:dyDescent="0.2">
      <c r="A48" s="2">
        <v>48</v>
      </c>
      <c r="B48" s="20">
        <v>44651</v>
      </c>
      <c r="C48" s="20" t="str">
        <f t="shared" ref="C48:C51" si="26">TEXT(B48, "mmm")</f>
        <v>Mar</v>
      </c>
      <c r="D48" s="20" t="str">
        <f t="shared" si="2"/>
        <v>2022</v>
      </c>
      <c r="E48" s="2" t="s">
        <v>128</v>
      </c>
      <c r="F48" s="3" t="s">
        <v>129</v>
      </c>
      <c r="G48" s="2" t="s">
        <v>207</v>
      </c>
      <c r="H48" s="2">
        <v>31712</v>
      </c>
      <c r="I48" s="6"/>
    </row>
    <row r="49" spans="1:9" x14ac:dyDescent="0.2">
      <c r="A49" s="2">
        <v>49</v>
      </c>
      <c r="B49" s="20">
        <v>44667</v>
      </c>
      <c r="C49" s="20" t="str">
        <f t="shared" si="26"/>
        <v>Apr</v>
      </c>
      <c r="D49" s="20" t="str">
        <f t="shared" si="2"/>
        <v>2022</v>
      </c>
      <c r="E49" s="20" t="s">
        <v>36</v>
      </c>
      <c r="F49" s="2" t="s">
        <v>204</v>
      </c>
      <c r="G49" s="2" t="s">
        <v>210</v>
      </c>
      <c r="H49" s="2">
        <v>14000</v>
      </c>
      <c r="I49" s="6"/>
    </row>
    <row r="50" spans="1:9" x14ac:dyDescent="0.2">
      <c r="A50" s="2">
        <v>50</v>
      </c>
      <c r="B50" s="20">
        <v>44650</v>
      </c>
      <c r="C50" s="20" t="str">
        <f t="shared" si="26"/>
        <v>Mar</v>
      </c>
      <c r="D50" s="20" t="str">
        <f t="shared" si="2"/>
        <v>2022</v>
      </c>
      <c r="E50" s="20" t="s">
        <v>36</v>
      </c>
      <c r="F50" s="2" t="s">
        <v>126</v>
      </c>
      <c r="G50" s="2" t="s">
        <v>206</v>
      </c>
      <c r="H50" s="2">
        <v>4000</v>
      </c>
      <c r="I50" s="6"/>
    </row>
    <row r="51" spans="1:9" x14ac:dyDescent="0.2">
      <c r="A51" s="2">
        <v>51</v>
      </c>
      <c r="B51" s="20">
        <v>44670</v>
      </c>
      <c r="C51" s="20" t="str">
        <f t="shared" si="26"/>
        <v>Apr</v>
      </c>
      <c r="D51" s="20" t="str">
        <f t="shared" si="2"/>
        <v>2022</v>
      </c>
      <c r="E51" s="20" t="s">
        <v>36</v>
      </c>
      <c r="F51" s="2" t="s">
        <v>204</v>
      </c>
      <c r="G51" s="2" t="s">
        <v>212</v>
      </c>
      <c r="H51" s="2">
        <v>5000</v>
      </c>
      <c r="I51" s="6"/>
    </row>
    <row r="52" spans="1:9" x14ac:dyDescent="0.2">
      <c r="A52" s="2">
        <v>52</v>
      </c>
      <c r="B52" s="20">
        <v>44673</v>
      </c>
      <c r="C52" s="20" t="str">
        <f t="shared" ref="C52:C53" si="27">TEXT(B52, "mmm")</f>
        <v>Apr</v>
      </c>
      <c r="D52" s="20" t="str">
        <f t="shared" ref="D52:D53" si="28">TEXT(B52, "yyyy")</f>
        <v>2022</v>
      </c>
      <c r="E52" s="20" t="s">
        <v>36</v>
      </c>
      <c r="F52" s="2" t="s">
        <v>126</v>
      </c>
      <c r="G52" s="2" t="s">
        <v>136</v>
      </c>
      <c r="H52" s="2">
        <v>4000</v>
      </c>
      <c r="I52" s="6"/>
    </row>
    <row r="53" spans="1:9" x14ac:dyDescent="0.2">
      <c r="A53" s="2">
        <v>53</v>
      </c>
      <c r="B53" s="20">
        <v>44673</v>
      </c>
      <c r="C53" s="20" t="str">
        <f t="shared" si="27"/>
        <v>Apr</v>
      </c>
      <c r="D53" s="20" t="str">
        <f t="shared" si="28"/>
        <v>2022</v>
      </c>
      <c r="E53" s="20" t="s">
        <v>36</v>
      </c>
      <c r="F53" s="2" t="s">
        <v>202</v>
      </c>
      <c r="G53" s="2" t="s">
        <v>211</v>
      </c>
      <c r="H53" s="2">
        <v>2200</v>
      </c>
      <c r="I53" s="6"/>
    </row>
    <row r="54" spans="1:9" x14ac:dyDescent="0.2">
      <c r="A54" s="2">
        <v>54</v>
      </c>
      <c r="B54" s="20">
        <v>44675</v>
      </c>
      <c r="C54" s="20" t="str">
        <f t="shared" ref="C54:C55" si="29">TEXT(B54, "mmm")</f>
        <v>Apr</v>
      </c>
      <c r="D54" s="20" t="str">
        <f t="shared" ref="D54:D55" si="30">TEXT(B54, "yyyy")</f>
        <v>2022</v>
      </c>
      <c r="E54" s="20" t="s">
        <v>36</v>
      </c>
      <c r="F54" s="2" t="s">
        <v>204</v>
      </c>
      <c r="G54" s="2" t="s">
        <v>210</v>
      </c>
      <c r="H54" s="2">
        <v>3100</v>
      </c>
      <c r="I54" s="6"/>
    </row>
    <row r="55" spans="1:9" x14ac:dyDescent="0.2">
      <c r="A55" s="2">
        <v>55</v>
      </c>
      <c r="B55" s="20">
        <v>44675</v>
      </c>
      <c r="C55" s="20" t="str">
        <f t="shared" si="29"/>
        <v>Apr</v>
      </c>
      <c r="D55" s="20" t="str">
        <f t="shared" si="30"/>
        <v>2022</v>
      </c>
      <c r="E55" s="20" t="s">
        <v>36</v>
      </c>
      <c r="F55" s="2" t="s">
        <v>202</v>
      </c>
      <c r="G55" s="2" t="s">
        <v>213</v>
      </c>
      <c r="H55" s="2">
        <v>15000</v>
      </c>
      <c r="I55" s="6"/>
    </row>
    <row r="56" spans="1:9" x14ac:dyDescent="0.2">
      <c r="A56" s="2">
        <v>56</v>
      </c>
      <c r="B56" s="20">
        <v>44679</v>
      </c>
      <c r="C56" s="20" t="str">
        <f t="shared" ref="C56:C57" si="31">TEXT(B56, "mmm")</f>
        <v>Apr</v>
      </c>
      <c r="D56" s="20" t="str">
        <f t="shared" ref="D56:D57" si="32">TEXT(B56, "yyyy")</f>
        <v>2022</v>
      </c>
      <c r="E56" s="20" t="s">
        <v>36</v>
      </c>
      <c r="F56" s="2" t="s">
        <v>202</v>
      </c>
      <c r="G56" s="2" t="s">
        <v>214</v>
      </c>
      <c r="H56" s="2">
        <v>7500</v>
      </c>
      <c r="I56" s="6"/>
    </row>
    <row r="57" spans="1:9" x14ac:dyDescent="0.2">
      <c r="A57" s="2">
        <v>57</v>
      </c>
      <c r="B57" s="20">
        <v>44680</v>
      </c>
      <c r="C57" s="20" t="str">
        <f t="shared" si="31"/>
        <v>Apr</v>
      </c>
      <c r="D57" s="20" t="str">
        <f t="shared" si="32"/>
        <v>2022</v>
      </c>
      <c r="E57" s="2" t="s">
        <v>128</v>
      </c>
      <c r="F57" s="3" t="s">
        <v>129</v>
      </c>
      <c r="G57" s="2" t="s">
        <v>215</v>
      </c>
      <c r="H57" s="2">
        <v>47984</v>
      </c>
      <c r="I57" s="6"/>
    </row>
    <row r="58" spans="1:9" x14ac:dyDescent="0.2">
      <c r="A58" s="2">
        <v>58</v>
      </c>
      <c r="B58" s="20">
        <v>44691</v>
      </c>
      <c r="C58" s="20" t="str">
        <f t="shared" ref="C58:C59" si="33">TEXT(B58, "mmm")</f>
        <v>May</v>
      </c>
      <c r="D58" s="20" t="str">
        <f t="shared" ref="D58:D59" si="34">TEXT(B58, "yyyy")</f>
        <v>2022</v>
      </c>
      <c r="E58" s="20" t="s">
        <v>36</v>
      </c>
      <c r="F58" s="2" t="s">
        <v>204</v>
      </c>
      <c r="G58" s="2" t="s">
        <v>140</v>
      </c>
      <c r="H58" s="2">
        <v>6000</v>
      </c>
      <c r="I58" s="6"/>
    </row>
    <row r="59" spans="1:9" x14ac:dyDescent="0.2">
      <c r="A59" s="2">
        <v>59</v>
      </c>
      <c r="B59" s="20">
        <v>44691</v>
      </c>
      <c r="C59" s="20" t="str">
        <f t="shared" si="33"/>
        <v>May</v>
      </c>
      <c r="D59" s="20" t="str">
        <f t="shared" si="34"/>
        <v>2022</v>
      </c>
      <c r="E59" s="20" t="s">
        <v>36</v>
      </c>
      <c r="F59" s="2" t="s">
        <v>142</v>
      </c>
      <c r="G59" s="2" t="s">
        <v>140</v>
      </c>
      <c r="H59" s="2">
        <v>3500</v>
      </c>
      <c r="I59" s="6"/>
    </row>
    <row r="60" spans="1:9" x14ac:dyDescent="0.2">
      <c r="A60" s="2">
        <v>60</v>
      </c>
      <c r="B60" s="20">
        <v>44694</v>
      </c>
      <c r="C60" s="20" t="str">
        <f t="shared" ref="C60:C61" si="35">TEXT(B60, "mmm")</f>
        <v>May</v>
      </c>
      <c r="D60" s="20" t="str">
        <f t="shared" ref="D60:D61" si="36">TEXT(B60, "yyyy")</f>
        <v>2022</v>
      </c>
      <c r="E60" s="20" t="s">
        <v>36</v>
      </c>
      <c r="F60" s="2" t="s">
        <v>126</v>
      </c>
      <c r="G60" s="2" t="s">
        <v>200</v>
      </c>
      <c r="H60" s="2">
        <v>12000</v>
      </c>
      <c r="I60" s="6"/>
    </row>
    <row r="61" spans="1:9" x14ac:dyDescent="0.2">
      <c r="A61" s="2">
        <v>61</v>
      </c>
      <c r="B61" s="20">
        <v>44695</v>
      </c>
      <c r="C61" s="20" t="str">
        <f t="shared" si="35"/>
        <v>May</v>
      </c>
      <c r="D61" s="20" t="str">
        <f t="shared" si="36"/>
        <v>2022</v>
      </c>
      <c r="E61" s="20" t="s">
        <v>36</v>
      </c>
      <c r="F61" s="2" t="s">
        <v>142</v>
      </c>
      <c r="G61" s="2" t="s">
        <v>139</v>
      </c>
      <c r="H61" s="2">
        <v>22000</v>
      </c>
      <c r="I61" s="6"/>
    </row>
    <row r="62" spans="1:9" x14ac:dyDescent="0.2">
      <c r="A62" s="2">
        <v>62</v>
      </c>
      <c r="B62" s="20">
        <v>44696</v>
      </c>
      <c r="C62" s="20" t="str">
        <f t="shared" ref="C62:C65" si="37">TEXT(B62, "mmm")</f>
        <v>May</v>
      </c>
      <c r="D62" s="20" t="str">
        <f t="shared" ref="D62:D65" si="38">TEXT(B62, "yyyy")</f>
        <v>2022</v>
      </c>
      <c r="E62" s="20" t="s">
        <v>36</v>
      </c>
      <c r="F62" s="2" t="s">
        <v>202</v>
      </c>
      <c r="G62" s="2" t="s">
        <v>136</v>
      </c>
      <c r="H62" s="2">
        <v>1500</v>
      </c>
      <c r="I62" s="6"/>
    </row>
    <row r="63" spans="1:9" x14ac:dyDescent="0.2">
      <c r="A63" s="2">
        <v>63</v>
      </c>
      <c r="B63" s="20">
        <v>44698</v>
      </c>
      <c r="C63" s="20" t="str">
        <f t="shared" si="37"/>
        <v>May</v>
      </c>
      <c r="D63" s="20" t="str">
        <f t="shared" si="38"/>
        <v>2022</v>
      </c>
      <c r="E63" s="2" t="s">
        <v>128</v>
      </c>
      <c r="F63" s="2" t="s">
        <v>202</v>
      </c>
      <c r="G63" s="2" t="s">
        <v>145</v>
      </c>
      <c r="H63" s="2">
        <v>63370</v>
      </c>
      <c r="I63" s="6"/>
    </row>
    <row r="64" spans="1:9" x14ac:dyDescent="0.2">
      <c r="A64" s="2">
        <v>64</v>
      </c>
      <c r="B64" s="20">
        <v>44703</v>
      </c>
      <c r="C64" s="20" t="str">
        <f t="shared" si="37"/>
        <v>May</v>
      </c>
      <c r="D64" s="20" t="str">
        <f t="shared" si="38"/>
        <v>2022</v>
      </c>
      <c r="E64" s="20" t="s">
        <v>36</v>
      </c>
      <c r="F64" s="2" t="s">
        <v>142</v>
      </c>
      <c r="G64" s="2" t="s">
        <v>140</v>
      </c>
      <c r="H64" s="2">
        <v>4000</v>
      </c>
      <c r="I64" s="6"/>
    </row>
    <row r="65" spans="1:9" x14ac:dyDescent="0.2">
      <c r="A65" s="2">
        <v>65</v>
      </c>
      <c r="B65" s="20">
        <v>44712</v>
      </c>
      <c r="C65" s="20" t="str">
        <f t="shared" si="37"/>
        <v>May</v>
      </c>
      <c r="D65" s="20" t="str">
        <f t="shared" si="38"/>
        <v>2022</v>
      </c>
      <c r="E65" s="2" t="s">
        <v>128</v>
      </c>
      <c r="F65" s="3" t="s">
        <v>129</v>
      </c>
      <c r="G65" s="2" t="s">
        <v>226</v>
      </c>
      <c r="H65" s="2">
        <v>28950</v>
      </c>
      <c r="I65" s="6"/>
    </row>
    <row r="66" spans="1:9" x14ac:dyDescent="0.2">
      <c r="A66" s="2">
        <v>66</v>
      </c>
      <c r="B66" s="20">
        <v>44714</v>
      </c>
      <c r="C66" s="20" t="str">
        <f t="shared" ref="C66:C67" si="39">TEXT(B66, "mmm")</f>
        <v>Jun</v>
      </c>
      <c r="D66" s="20" t="str">
        <f t="shared" ref="D66:D67" si="40">TEXT(B66, "yyyy")</f>
        <v>2022</v>
      </c>
      <c r="E66" s="20" t="s">
        <v>36</v>
      </c>
      <c r="F66" s="2" t="s">
        <v>126</v>
      </c>
      <c r="G66" s="2" t="s">
        <v>135</v>
      </c>
      <c r="H66" s="2">
        <v>15000</v>
      </c>
      <c r="I66" s="6"/>
    </row>
    <row r="67" spans="1:9" x14ac:dyDescent="0.2">
      <c r="A67" s="2">
        <v>67</v>
      </c>
      <c r="B67" s="20">
        <v>44712</v>
      </c>
      <c r="C67" s="20" t="str">
        <f t="shared" si="39"/>
        <v>May</v>
      </c>
      <c r="D67" s="20" t="str">
        <f t="shared" si="40"/>
        <v>2022</v>
      </c>
      <c r="E67" s="2" t="s">
        <v>128</v>
      </c>
      <c r="F67" s="2" t="s">
        <v>202</v>
      </c>
      <c r="G67" s="2" t="s">
        <v>135</v>
      </c>
      <c r="H67" s="2">
        <v>3660</v>
      </c>
      <c r="I67" s="6"/>
    </row>
    <row r="68" spans="1:9" x14ac:dyDescent="0.2">
      <c r="A68" s="2">
        <v>68</v>
      </c>
      <c r="B68" s="20">
        <v>44721</v>
      </c>
      <c r="C68" s="20" t="str">
        <f t="shared" ref="C68:C69" si="41">TEXT(B68, "mmm")</f>
        <v>Jun</v>
      </c>
      <c r="D68" s="20" t="str">
        <f t="shared" ref="D68:D69" si="42">TEXT(B68, "yyyy")</f>
        <v>2022</v>
      </c>
      <c r="E68" s="20" t="s">
        <v>36</v>
      </c>
      <c r="F68" s="2" t="s">
        <v>126</v>
      </c>
      <c r="G68" s="2" t="s">
        <v>136</v>
      </c>
      <c r="H68" s="2">
        <v>1500</v>
      </c>
      <c r="I68" s="6"/>
    </row>
    <row r="69" spans="1:9" x14ac:dyDescent="0.2">
      <c r="A69" s="2">
        <v>69</v>
      </c>
      <c r="B69" s="20">
        <v>44732</v>
      </c>
      <c r="C69" s="20" t="str">
        <f t="shared" si="41"/>
        <v>Jun</v>
      </c>
      <c r="D69" s="20" t="str">
        <f t="shared" si="42"/>
        <v>2022</v>
      </c>
      <c r="E69" s="20" t="s">
        <v>36</v>
      </c>
      <c r="F69" s="2" t="s">
        <v>142</v>
      </c>
      <c r="G69" s="2" t="s">
        <v>136</v>
      </c>
      <c r="H69" s="2">
        <v>1000</v>
      </c>
      <c r="I69" s="6"/>
    </row>
    <row r="70" spans="1:9" x14ac:dyDescent="0.2">
      <c r="A70" s="2">
        <v>70</v>
      </c>
      <c r="B70" s="20">
        <v>44754</v>
      </c>
      <c r="C70" s="20" t="str">
        <f t="shared" ref="C70:C73" si="43">TEXT(B70, "mmm")</f>
        <v>Jul</v>
      </c>
      <c r="D70" s="20" t="str">
        <f t="shared" ref="D70:D73" si="44">TEXT(B70, "yyyy")</f>
        <v>2022</v>
      </c>
      <c r="E70" s="2" t="s">
        <v>128</v>
      </c>
      <c r="F70" s="3" t="s">
        <v>129</v>
      </c>
      <c r="G70" s="2" t="s">
        <v>230</v>
      </c>
      <c r="H70" s="2">
        <v>110006</v>
      </c>
      <c r="I70" s="6"/>
    </row>
    <row r="71" spans="1:9" x14ac:dyDescent="0.2">
      <c r="A71" s="2">
        <v>71</v>
      </c>
      <c r="B71" s="20">
        <v>44742</v>
      </c>
      <c r="C71" s="20" t="str">
        <f t="shared" si="43"/>
        <v>Jun</v>
      </c>
      <c r="D71" s="20" t="str">
        <f t="shared" si="44"/>
        <v>2022</v>
      </c>
      <c r="E71" s="20" t="s">
        <v>36</v>
      </c>
      <c r="F71" s="2" t="s">
        <v>202</v>
      </c>
      <c r="G71" s="2" t="s">
        <v>136</v>
      </c>
      <c r="H71" s="2">
        <v>2000</v>
      </c>
      <c r="I71" s="6"/>
    </row>
    <row r="72" spans="1:9" x14ac:dyDescent="0.2">
      <c r="A72" s="2">
        <v>72</v>
      </c>
      <c r="B72" s="20">
        <v>44763</v>
      </c>
      <c r="C72" s="20" t="str">
        <f t="shared" si="43"/>
        <v>Jul</v>
      </c>
      <c r="D72" s="20" t="str">
        <f t="shared" si="44"/>
        <v>2022</v>
      </c>
      <c r="E72" s="20" t="s">
        <v>36</v>
      </c>
      <c r="F72" s="2" t="s">
        <v>202</v>
      </c>
      <c r="G72" s="2" t="s">
        <v>136</v>
      </c>
      <c r="H72" s="2">
        <v>5000</v>
      </c>
      <c r="I72" s="6"/>
    </row>
    <row r="73" spans="1:9" x14ac:dyDescent="0.2">
      <c r="A73" s="2">
        <v>73</v>
      </c>
      <c r="B73" s="20">
        <v>44770</v>
      </c>
      <c r="C73" s="20" t="str">
        <f t="shared" si="43"/>
        <v>Jul</v>
      </c>
      <c r="D73" s="20" t="str">
        <f t="shared" si="44"/>
        <v>2022</v>
      </c>
      <c r="E73" s="2" t="s">
        <v>128</v>
      </c>
      <c r="F73" s="3" t="s">
        <v>129</v>
      </c>
      <c r="G73" s="2" t="s">
        <v>233</v>
      </c>
      <c r="H73" s="2">
        <v>230601</v>
      </c>
      <c r="I73" s="6"/>
    </row>
    <row r="74" spans="1:9" x14ac:dyDescent="0.2">
      <c r="A74" s="2">
        <v>74</v>
      </c>
      <c r="B74" s="20">
        <v>44790</v>
      </c>
      <c r="C74" s="20" t="str">
        <f t="shared" ref="C74:C75" si="45">TEXT(B74, "mmm")</f>
        <v>Aug</v>
      </c>
      <c r="D74" s="20" t="str">
        <f t="shared" ref="D74:D75" si="46">TEXT(B74, "yyyy")</f>
        <v>2022</v>
      </c>
      <c r="E74" s="2" t="s">
        <v>36</v>
      </c>
      <c r="F74" s="2" t="s">
        <v>126</v>
      </c>
      <c r="G74" s="2" t="s">
        <v>135</v>
      </c>
      <c r="H74" s="2">
        <v>22000</v>
      </c>
    </row>
    <row r="75" spans="1:9" x14ac:dyDescent="0.2">
      <c r="A75" s="2">
        <v>75</v>
      </c>
      <c r="B75" s="20">
        <v>44791</v>
      </c>
      <c r="C75" s="20" t="str">
        <f t="shared" si="45"/>
        <v>Aug</v>
      </c>
      <c r="D75" s="20" t="str">
        <f t="shared" si="46"/>
        <v>2022</v>
      </c>
      <c r="E75" s="2" t="s">
        <v>36</v>
      </c>
      <c r="F75" s="2" t="s">
        <v>202</v>
      </c>
      <c r="G75" s="2" t="s">
        <v>83</v>
      </c>
      <c r="H75" s="2">
        <v>3000</v>
      </c>
    </row>
    <row r="76" spans="1:9" x14ac:dyDescent="0.2">
      <c r="A76" s="2">
        <v>76</v>
      </c>
      <c r="B76" s="20">
        <v>44771</v>
      </c>
      <c r="C76" s="20" t="str">
        <f t="shared" ref="C76:C77" si="47">TEXT(B76, "mmm")</f>
        <v>Jul</v>
      </c>
      <c r="D76" s="20" t="str">
        <f t="shared" ref="D76:D77" si="48">TEXT(B76, "yyyy")</f>
        <v>2022</v>
      </c>
      <c r="E76" s="2" t="s">
        <v>36</v>
      </c>
      <c r="F76" s="2" t="s">
        <v>126</v>
      </c>
      <c r="G76" s="2" t="s">
        <v>139</v>
      </c>
      <c r="H76" s="2">
        <v>7000</v>
      </c>
    </row>
    <row r="77" spans="1:9" x14ac:dyDescent="0.2">
      <c r="A77" s="2">
        <v>77</v>
      </c>
      <c r="B77" s="20">
        <v>44712</v>
      </c>
      <c r="C77" s="20" t="str">
        <f t="shared" si="47"/>
        <v>May</v>
      </c>
      <c r="D77" s="20" t="str">
        <f t="shared" si="48"/>
        <v>2022</v>
      </c>
      <c r="E77" s="2" t="s">
        <v>36</v>
      </c>
      <c r="F77" s="2" t="s">
        <v>126</v>
      </c>
      <c r="G77" s="2" t="s">
        <v>140</v>
      </c>
      <c r="H77" s="2">
        <v>5000</v>
      </c>
    </row>
    <row r="78" spans="1:9" x14ac:dyDescent="0.2">
      <c r="A78" s="2">
        <v>78</v>
      </c>
      <c r="B78" s="20">
        <v>44653</v>
      </c>
      <c r="C78" s="20" t="str">
        <f t="shared" ref="C78:C100" si="49">TEXT(B78, "mmm")</f>
        <v>Apr</v>
      </c>
      <c r="D78" s="20" t="str">
        <f t="shared" ref="D78:D100" si="50">TEXT(B78, "yyyy")</f>
        <v>2022</v>
      </c>
      <c r="E78" s="2" t="s">
        <v>36</v>
      </c>
      <c r="F78" s="2"/>
      <c r="G78" s="2"/>
      <c r="H78" s="2"/>
    </row>
    <row r="79" spans="1:9" x14ac:dyDescent="0.2">
      <c r="A79" s="2">
        <v>79</v>
      </c>
      <c r="B79" s="20">
        <v>44594</v>
      </c>
      <c r="C79" s="20" t="str">
        <f t="shared" si="49"/>
        <v>Feb</v>
      </c>
      <c r="D79" s="20" t="str">
        <f t="shared" si="50"/>
        <v>2022</v>
      </c>
      <c r="E79" s="2" t="s">
        <v>128</v>
      </c>
      <c r="F79" s="2"/>
      <c r="G79" s="2"/>
      <c r="H79" s="2"/>
    </row>
    <row r="80" spans="1:9" x14ac:dyDescent="0.2">
      <c r="A80" s="2">
        <v>80</v>
      </c>
      <c r="B80" s="20">
        <v>44535</v>
      </c>
      <c r="C80" s="20" t="str">
        <f t="shared" si="49"/>
        <v>Dec</v>
      </c>
      <c r="D80" s="20" t="str">
        <f t="shared" si="50"/>
        <v>2021</v>
      </c>
      <c r="E80" s="2" t="s">
        <v>36</v>
      </c>
      <c r="F80" s="2"/>
      <c r="G80" s="2"/>
      <c r="H80" s="2"/>
    </row>
    <row r="81" spans="1:8" x14ac:dyDescent="0.2">
      <c r="A81" s="2">
        <v>81</v>
      </c>
      <c r="B81" s="20">
        <v>44476</v>
      </c>
      <c r="C81" s="20" t="str">
        <f t="shared" si="49"/>
        <v>Oct</v>
      </c>
      <c r="D81" s="20" t="str">
        <f t="shared" si="50"/>
        <v>2021</v>
      </c>
      <c r="E81" s="2" t="s">
        <v>128</v>
      </c>
      <c r="F81" s="2"/>
      <c r="G81" s="2"/>
      <c r="H81" s="2"/>
    </row>
    <row r="82" spans="1:8" x14ac:dyDescent="0.2">
      <c r="A82" s="2">
        <v>82</v>
      </c>
      <c r="B82" s="20">
        <v>44417</v>
      </c>
      <c r="C82" s="20" t="str">
        <f t="shared" si="49"/>
        <v>Aug</v>
      </c>
      <c r="D82" s="20" t="str">
        <f t="shared" si="50"/>
        <v>2021</v>
      </c>
      <c r="E82" s="2" t="s">
        <v>36</v>
      </c>
      <c r="F82" s="2"/>
      <c r="G82" s="2"/>
      <c r="H82" s="2"/>
    </row>
    <row r="83" spans="1:8" x14ac:dyDescent="0.2">
      <c r="A83" s="2">
        <v>83</v>
      </c>
      <c r="B83" s="20">
        <v>44358</v>
      </c>
      <c r="C83" s="20" t="str">
        <f t="shared" si="49"/>
        <v>Jun</v>
      </c>
      <c r="D83" s="20" t="str">
        <f t="shared" si="50"/>
        <v>2021</v>
      </c>
      <c r="E83" s="2" t="s">
        <v>128</v>
      </c>
      <c r="F83" s="2"/>
      <c r="G83" s="2"/>
      <c r="H83" s="2"/>
    </row>
    <row r="84" spans="1:8" x14ac:dyDescent="0.2">
      <c r="A84" s="2">
        <v>84</v>
      </c>
      <c r="B84" s="20">
        <v>44299</v>
      </c>
      <c r="C84" s="20" t="str">
        <f t="shared" si="49"/>
        <v>Apr</v>
      </c>
      <c r="D84" s="20" t="str">
        <f t="shared" si="50"/>
        <v>2021</v>
      </c>
      <c r="E84" s="2" t="s">
        <v>36</v>
      </c>
      <c r="F84" s="2"/>
      <c r="G84" s="2"/>
      <c r="H84" s="2"/>
    </row>
    <row r="85" spans="1:8" x14ac:dyDescent="0.2">
      <c r="A85" s="2">
        <v>85</v>
      </c>
      <c r="B85" s="20">
        <v>44240</v>
      </c>
      <c r="C85" s="20" t="str">
        <f t="shared" si="49"/>
        <v>Feb</v>
      </c>
      <c r="D85" s="20" t="str">
        <f t="shared" si="50"/>
        <v>2021</v>
      </c>
      <c r="E85" s="2" t="s">
        <v>128</v>
      </c>
      <c r="F85" s="2"/>
      <c r="G85" s="2"/>
      <c r="H85" s="2"/>
    </row>
    <row r="86" spans="1:8" x14ac:dyDescent="0.2">
      <c r="A86" s="2">
        <v>86</v>
      </c>
      <c r="B86" s="20">
        <v>44181</v>
      </c>
      <c r="C86" s="20" t="str">
        <f t="shared" si="49"/>
        <v>Dec</v>
      </c>
      <c r="D86" s="20" t="str">
        <f t="shared" si="50"/>
        <v>2020</v>
      </c>
      <c r="E86" s="2" t="s">
        <v>36</v>
      </c>
      <c r="F86" s="2"/>
      <c r="G86" s="2"/>
      <c r="H86" s="2"/>
    </row>
    <row r="87" spans="1:8" x14ac:dyDescent="0.2">
      <c r="A87" s="2">
        <v>87</v>
      </c>
      <c r="B87" s="20">
        <v>44122</v>
      </c>
      <c r="C87" s="20" t="str">
        <f t="shared" si="49"/>
        <v>Oct</v>
      </c>
      <c r="D87" s="20" t="str">
        <f t="shared" si="50"/>
        <v>2020</v>
      </c>
      <c r="E87" s="2" t="s">
        <v>128</v>
      </c>
      <c r="F87" s="2"/>
      <c r="G87" s="2"/>
      <c r="H87" s="2"/>
    </row>
    <row r="88" spans="1:8" x14ac:dyDescent="0.2">
      <c r="A88" s="2">
        <v>88</v>
      </c>
      <c r="B88" s="20">
        <v>44063</v>
      </c>
      <c r="C88" s="20" t="str">
        <f t="shared" si="49"/>
        <v>Aug</v>
      </c>
      <c r="D88" s="20" t="str">
        <f t="shared" si="50"/>
        <v>2020</v>
      </c>
      <c r="E88" s="2" t="s">
        <v>36</v>
      </c>
      <c r="F88" s="2"/>
      <c r="G88" s="2"/>
      <c r="H88" s="2"/>
    </row>
    <row r="89" spans="1:8" x14ac:dyDescent="0.2">
      <c r="A89" s="2">
        <v>89</v>
      </c>
      <c r="B89" s="20">
        <v>44004</v>
      </c>
      <c r="C89" s="20" t="str">
        <f t="shared" si="49"/>
        <v>Jun</v>
      </c>
      <c r="D89" s="20" t="str">
        <f t="shared" si="50"/>
        <v>2020</v>
      </c>
      <c r="E89" s="2" t="s">
        <v>128</v>
      </c>
      <c r="F89" s="2"/>
      <c r="G89" s="2"/>
      <c r="H89" s="2"/>
    </row>
    <row r="90" spans="1:8" x14ac:dyDescent="0.2">
      <c r="A90" s="2">
        <v>90</v>
      </c>
      <c r="B90" s="20">
        <v>43945</v>
      </c>
      <c r="C90" s="20" t="str">
        <f t="shared" si="49"/>
        <v>Apr</v>
      </c>
      <c r="D90" s="20" t="str">
        <f t="shared" si="50"/>
        <v>2020</v>
      </c>
      <c r="E90" s="2" t="s">
        <v>36</v>
      </c>
      <c r="F90" s="2"/>
      <c r="G90" s="2"/>
      <c r="H90" s="2"/>
    </row>
    <row r="91" spans="1:8" x14ac:dyDescent="0.2">
      <c r="A91" s="2">
        <v>91</v>
      </c>
      <c r="B91" s="20">
        <v>43886</v>
      </c>
      <c r="C91" s="20" t="str">
        <f t="shared" si="49"/>
        <v>Feb</v>
      </c>
      <c r="D91" s="20" t="str">
        <f t="shared" si="50"/>
        <v>2020</v>
      </c>
      <c r="E91" s="2" t="s">
        <v>128</v>
      </c>
      <c r="F91" s="2"/>
      <c r="G91" s="2"/>
      <c r="H91" s="2"/>
    </row>
    <row r="92" spans="1:8" x14ac:dyDescent="0.2">
      <c r="A92" s="2">
        <v>92</v>
      </c>
      <c r="B92" s="20">
        <v>43827</v>
      </c>
      <c r="C92" s="20" t="str">
        <f t="shared" si="49"/>
        <v>Dec</v>
      </c>
      <c r="D92" s="20" t="str">
        <f t="shared" si="50"/>
        <v>2019</v>
      </c>
      <c r="E92" s="2" t="s">
        <v>36</v>
      </c>
      <c r="F92" s="2"/>
      <c r="G92" s="2"/>
      <c r="H92" s="2"/>
    </row>
    <row r="93" spans="1:8" x14ac:dyDescent="0.2">
      <c r="A93" s="2">
        <v>93</v>
      </c>
      <c r="B93" s="20">
        <v>43768</v>
      </c>
      <c r="C93" s="20" t="str">
        <f t="shared" si="49"/>
        <v>Oct</v>
      </c>
      <c r="D93" s="20" t="str">
        <f t="shared" si="50"/>
        <v>2019</v>
      </c>
      <c r="E93" s="2" t="s">
        <v>128</v>
      </c>
      <c r="F93" s="2"/>
      <c r="G93" s="2"/>
      <c r="H93" s="2"/>
    </row>
    <row r="94" spans="1:8" x14ac:dyDescent="0.2">
      <c r="A94" s="2">
        <v>94</v>
      </c>
      <c r="B94" s="20">
        <v>43709</v>
      </c>
      <c r="C94" s="20" t="str">
        <f t="shared" si="49"/>
        <v>Sep</v>
      </c>
      <c r="D94" s="20" t="str">
        <f t="shared" si="50"/>
        <v>2019</v>
      </c>
      <c r="E94" s="2" t="s">
        <v>36</v>
      </c>
      <c r="F94" s="2"/>
      <c r="G94" s="2"/>
      <c r="H94" s="2"/>
    </row>
    <row r="95" spans="1:8" x14ac:dyDescent="0.2">
      <c r="A95" s="2">
        <v>95</v>
      </c>
      <c r="B95" s="20">
        <v>43650</v>
      </c>
      <c r="C95" s="20" t="str">
        <f t="shared" si="49"/>
        <v>Jul</v>
      </c>
      <c r="D95" s="20" t="str">
        <f t="shared" si="50"/>
        <v>2019</v>
      </c>
      <c r="E95" s="2" t="s">
        <v>128</v>
      </c>
      <c r="F95" s="2"/>
      <c r="G95" s="2"/>
      <c r="H95" s="2"/>
    </row>
    <row r="96" spans="1:8" x14ac:dyDescent="0.2">
      <c r="A96" s="2">
        <v>96</v>
      </c>
      <c r="B96" s="20">
        <v>43591</v>
      </c>
      <c r="C96" s="20" t="str">
        <f t="shared" si="49"/>
        <v>May</v>
      </c>
      <c r="D96" s="20" t="str">
        <f t="shared" si="50"/>
        <v>2019</v>
      </c>
      <c r="E96" s="2" t="s">
        <v>36</v>
      </c>
      <c r="F96" s="2"/>
      <c r="G96" s="2"/>
      <c r="H96" s="2"/>
    </row>
    <row r="97" spans="1:8" x14ac:dyDescent="0.2">
      <c r="A97" s="2">
        <v>97</v>
      </c>
      <c r="B97" s="20">
        <v>43532</v>
      </c>
      <c r="C97" s="20" t="str">
        <f t="shared" si="49"/>
        <v>Mar</v>
      </c>
      <c r="D97" s="20" t="str">
        <f t="shared" si="50"/>
        <v>2019</v>
      </c>
      <c r="E97" s="2" t="s">
        <v>128</v>
      </c>
      <c r="F97" s="2"/>
      <c r="G97" s="2"/>
      <c r="H97" s="2"/>
    </row>
    <row r="98" spans="1:8" x14ac:dyDescent="0.2">
      <c r="A98" s="2">
        <v>98</v>
      </c>
      <c r="B98" s="20">
        <v>43473</v>
      </c>
      <c r="C98" s="20" t="str">
        <f t="shared" si="49"/>
        <v>Jan</v>
      </c>
      <c r="D98" s="20" t="str">
        <f t="shared" si="50"/>
        <v>2019</v>
      </c>
      <c r="E98" s="2" t="s">
        <v>36</v>
      </c>
      <c r="F98" s="2"/>
      <c r="G98" s="2"/>
      <c r="H98" s="2"/>
    </row>
    <row r="99" spans="1:8" x14ac:dyDescent="0.2">
      <c r="A99" s="2">
        <v>99</v>
      </c>
      <c r="B99" s="20">
        <v>43414</v>
      </c>
      <c r="C99" s="20" t="str">
        <f t="shared" si="49"/>
        <v>Nov</v>
      </c>
      <c r="D99" s="20" t="str">
        <f t="shared" si="50"/>
        <v>2018</v>
      </c>
      <c r="E99" s="2" t="s">
        <v>128</v>
      </c>
      <c r="F99" s="2"/>
      <c r="G99" s="2"/>
      <c r="H99" s="2"/>
    </row>
    <row r="100" spans="1:8" x14ac:dyDescent="0.2">
      <c r="A100" s="2">
        <v>100</v>
      </c>
      <c r="B100" s="20">
        <v>43355</v>
      </c>
      <c r="C100" s="20" t="str">
        <f t="shared" si="49"/>
        <v>Sep</v>
      </c>
      <c r="D100" s="20" t="str">
        <f t="shared" si="50"/>
        <v>2018</v>
      </c>
      <c r="E100" s="2" t="s">
        <v>36</v>
      </c>
      <c r="F100" s="2"/>
      <c r="G100" s="2"/>
      <c r="H10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4"/>
  <sheetViews>
    <sheetView topLeftCell="A9" zoomScaleNormal="60" zoomScaleSheetLayoutView="100" workbookViewId="0">
      <selection activeCell="E206" sqref="E206"/>
    </sheetView>
  </sheetViews>
  <sheetFormatPr defaultRowHeight="15" x14ac:dyDescent="0.2"/>
  <cols>
    <col min="1" max="1" width="6.9921875" customWidth="1"/>
    <col min="2" max="2" width="23.40625" customWidth="1"/>
    <col min="3" max="3" width="7.80078125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25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25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</row>
    <row r="5" spans="1:5" x14ac:dyDescent="0.2">
      <c r="A5" s="2">
        <v>4</v>
      </c>
      <c r="B5" s="2" t="s">
        <v>9</v>
      </c>
      <c r="C5" s="2">
        <v>500</v>
      </c>
      <c r="D5" s="2" t="s">
        <v>25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122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25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25</v>
      </c>
    </row>
    <row r="17" spans="1:4" x14ac:dyDescent="0.2">
      <c r="A17" s="2">
        <v>16</v>
      </c>
      <c r="B17" s="2" t="s">
        <v>26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27</v>
      </c>
      <c r="C18" s="2">
        <v>2000</v>
      </c>
      <c r="D18" s="2" t="s">
        <v>25</v>
      </c>
    </row>
    <row r="19" spans="1:4" x14ac:dyDescent="0.2">
      <c r="A19" s="2">
        <v>18</v>
      </c>
      <c r="B19" s="2" t="s">
        <v>28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29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101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38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78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94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95</v>
      </c>
      <c r="C25" s="2">
        <v>1000</v>
      </c>
      <c r="D25" s="2" t="s">
        <v>25</v>
      </c>
    </row>
    <row r="26" spans="1:4" x14ac:dyDescent="0.2">
      <c r="A26" s="2">
        <v>25</v>
      </c>
      <c r="B26" s="2" t="s">
        <v>96</v>
      </c>
      <c r="C26" s="2">
        <v>1000</v>
      </c>
      <c r="D26" s="2" t="s">
        <v>25</v>
      </c>
    </row>
    <row r="27" spans="1:4" x14ac:dyDescent="0.2">
      <c r="A27" s="2">
        <v>26</v>
      </c>
      <c r="B27" s="2" t="s">
        <v>99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100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102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103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105</v>
      </c>
      <c r="C31" s="2">
        <v>1500</v>
      </c>
      <c r="D31" s="2" t="s">
        <v>25</v>
      </c>
    </row>
    <row r="32" spans="1:4" x14ac:dyDescent="0.2">
      <c r="A32" s="11">
        <v>31</v>
      </c>
      <c r="B32" s="11" t="s">
        <v>104</v>
      </c>
      <c r="C32" s="11">
        <v>1000</v>
      </c>
      <c r="D32" s="11" t="s">
        <v>25</v>
      </c>
    </row>
    <row r="33" spans="1:10" x14ac:dyDescent="0.2">
      <c r="A33" s="11">
        <v>32</v>
      </c>
      <c r="B33" s="11" t="s">
        <v>109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110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111</v>
      </c>
      <c r="C35" s="11">
        <v>500</v>
      </c>
      <c r="D35" s="11" t="s">
        <v>25</v>
      </c>
    </row>
    <row r="36" spans="1:10" x14ac:dyDescent="0.2">
      <c r="A36" s="2">
        <v>35</v>
      </c>
      <c r="B36" s="2" t="s">
        <v>121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ht="15" hidden="1" customHeight="1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39</v>
      </c>
    </row>
    <row r="40" spans="1:10" x14ac:dyDescent="0.2">
      <c r="E40">
        <v>2000</v>
      </c>
      <c r="F40" t="s">
        <v>11</v>
      </c>
    </row>
    <row r="41" spans="1:10" x14ac:dyDescent="0.2">
      <c r="E41" t="s">
        <v>228</v>
      </c>
    </row>
    <row r="42" spans="1:10" x14ac:dyDescent="0.2">
      <c r="B42" s="2" t="s">
        <v>23</v>
      </c>
      <c r="C42" s="2">
        <f>SUMIF(D2:D37,"Cash",C2:C37)</f>
        <v>22505</v>
      </c>
      <c r="E42" t="s">
        <v>12</v>
      </c>
      <c r="G42" s="2" t="s">
        <v>23</v>
      </c>
      <c r="H42" s="2">
        <f>SUM(C42,500)</f>
        <v>23005</v>
      </c>
    </row>
    <row r="43" spans="1:10" x14ac:dyDescent="0.2">
      <c r="B43" s="2" t="s">
        <v>24</v>
      </c>
      <c r="C43" s="2">
        <f>SUMIF(D2:D37,"Gpay",C2:C37)</f>
        <v>7001</v>
      </c>
      <c r="E43" t="s">
        <v>6</v>
      </c>
      <c r="G43" s="2" t="s">
        <v>25</v>
      </c>
      <c r="H43" s="2">
        <v>14000</v>
      </c>
    </row>
    <row r="44" spans="1:10" x14ac:dyDescent="0.2">
      <c r="B44" s="2" t="s">
        <v>25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42</v>
      </c>
      <c r="C45" s="4">
        <f>SUM(C42:C44)</f>
        <v>44007</v>
      </c>
      <c r="E45" t="s">
        <v>26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41</v>
      </c>
      <c r="H46" s="2">
        <v>2000</v>
      </c>
      <c r="I46">
        <v>500</v>
      </c>
      <c r="J46" t="s">
        <v>37</v>
      </c>
    </row>
    <row r="47" spans="1:10" x14ac:dyDescent="0.2">
      <c r="E47" t="s">
        <v>34</v>
      </c>
      <c r="G47" s="14" t="s">
        <v>40</v>
      </c>
      <c r="H47" s="24">
        <f>SUM(H45:H46)</f>
        <v>46006</v>
      </c>
    </row>
    <row r="48" spans="1:10" x14ac:dyDescent="0.2">
      <c r="E48" t="s">
        <v>32</v>
      </c>
    </row>
    <row r="49" spans="2:9" x14ac:dyDescent="0.2">
      <c r="E49" t="s">
        <v>33</v>
      </c>
    </row>
    <row r="50" spans="2:9" x14ac:dyDescent="0.2">
      <c r="E50" t="s">
        <v>227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31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25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30</v>
      </c>
      <c r="C57" s="2"/>
      <c r="G57" s="2" t="s">
        <v>35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37</v>
      </c>
    </row>
    <row r="59" spans="2:9" x14ac:dyDescent="0.2">
      <c r="B59" s="3" t="s">
        <v>36</v>
      </c>
      <c r="C59" s="8">
        <f>SUM(C54:C58)</f>
        <v>5400</v>
      </c>
      <c r="G59" s="15" t="s">
        <v>36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43</v>
      </c>
      <c r="C62" s="22" t="str">
        <f>IMSUB(C45,C59)</f>
        <v>38607</v>
      </c>
      <c r="G62" s="3" t="s">
        <v>44</v>
      </c>
      <c r="H62" s="16" t="str">
        <f>IMSUB(H47,C59)</f>
        <v>40606</v>
      </c>
      <c r="I62" t="s">
        <v>98</v>
      </c>
    </row>
    <row r="64" spans="2:9" x14ac:dyDescent="0.2">
      <c r="B64" s="90"/>
      <c r="C64" s="90"/>
      <c r="D64" s="90"/>
      <c r="E64" s="90"/>
      <c r="F64" s="90"/>
    </row>
    <row r="65" spans="2:3" x14ac:dyDescent="0.2">
      <c r="B65" s="23">
        <v>44515</v>
      </c>
    </row>
    <row r="67" spans="2:3" x14ac:dyDescent="0.2">
      <c r="B67" s="3" t="s">
        <v>86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88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89</v>
      </c>
      <c r="C73" s="2"/>
    </row>
    <row r="74" spans="2:3" x14ac:dyDescent="0.2">
      <c r="B74" s="2" t="s">
        <v>25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92</v>
      </c>
      <c r="C76" s="2"/>
    </row>
    <row r="77" spans="2:3" x14ac:dyDescent="0.2">
      <c r="B77" s="2" t="s">
        <v>25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36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87</v>
      </c>
      <c r="C81" s="22" t="str">
        <f>IMSUB(H62,C79)</f>
        <v>10496</v>
      </c>
      <c r="D81" t="s">
        <v>98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97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36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87</v>
      </c>
      <c r="C91" s="15" t="str">
        <f>IMSUB(C81,C89)</f>
        <v>9996</v>
      </c>
      <c r="D91" t="s">
        <v>98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92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106</v>
      </c>
      <c r="C98" s="15"/>
    </row>
    <row r="99" spans="2:4" x14ac:dyDescent="0.2">
      <c r="B99" s="9" t="s">
        <v>25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107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36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87</v>
      </c>
      <c r="C106" s="15" t="str">
        <f>IMSUB(C91,C104)</f>
        <v>8706</v>
      </c>
      <c r="D106" t="s">
        <v>98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97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86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25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108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36</v>
      </c>
      <c r="C120" s="3">
        <f>SUM(C111:C119)</f>
        <v>4420</v>
      </c>
      <c r="D120" t="s">
        <v>98</v>
      </c>
    </row>
    <row r="121" spans="2:4" x14ac:dyDescent="0.2">
      <c r="B121" s="2"/>
      <c r="C121" s="2"/>
    </row>
    <row r="122" spans="2:4" x14ac:dyDescent="0.2">
      <c r="B122" s="3" t="s">
        <v>43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113</v>
      </c>
      <c r="C127" s="3"/>
    </row>
    <row r="128" spans="2:4" x14ac:dyDescent="0.2">
      <c r="B128" s="9" t="s">
        <v>25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115</v>
      </c>
      <c r="C130" s="9"/>
    </row>
    <row r="131" spans="2:3" x14ac:dyDescent="0.2">
      <c r="B131" s="9" t="s">
        <v>114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116</v>
      </c>
      <c r="C133" s="9"/>
    </row>
    <row r="134" spans="2:3" x14ac:dyDescent="0.2">
      <c r="B134" s="9" t="s">
        <v>25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117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118</v>
      </c>
      <c r="C139" s="9"/>
    </row>
    <row r="140" spans="2:3" x14ac:dyDescent="0.2">
      <c r="B140" s="9" t="s">
        <v>25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119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120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107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98</v>
      </c>
    </row>
    <row r="152" spans="2:5" x14ac:dyDescent="0.2">
      <c r="B152" s="9"/>
      <c r="C152" s="9"/>
    </row>
    <row r="153" spans="2:5" s="42" customFormat="1" x14ac:dyDescent="0.2">
      <c r="B153" s="44" t="s">
        <v>87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93</v>
      </c>
      <c r="C156" s="25">
        <f>SUM(H47,0)</f>
        <v>46006</v>
      </c>
      <c r="D156" t="s">
        <v>98</v>
      </c>
    </row>
    <row r="157" spans="2:5" x14ac:dyDescent="0.2">
      <c r="B157" t="s">
        <v>98</v>
      </c>
      <c r="C157" t="s">
        <v>112</v>
      </c>
    </row>
    <row r="159" spans="2:5" x14ac:dyDescent="0.2">
      <c r="B159" s="3" t="s">
        <v>1</v>
      </c>
      <c r="C159" s="3" t="s">
        <v>0</v>
      </c>
      <c r="D159" s="3" t="s">
        <v>90</v>
      </c>
      <c r="E159" t="s">
        <v>98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91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166</v>
      </c>
      <c r="C171" s="2"/>
    </row>
    <row r="172" spans="2:4" x14ac:dyDescent="0.2">
      <c r="B172" s="2"/>
      <c r="C172" s="2"/>
    </row>
    <row r="173" spans="2:4" x14ac:dyDescent="0.2">
      <c r="B173" s="3" t="s">
        <v>163</v>
      </c>
      <c r="C173" s="2"/>
    </row>
    <row r="174" spans="2:4" x14ac:dyDescent="0.2">
      <c r="B174" s="2" t="s">
        <v>25</v>
      </c>
      <c r="C174" s="22">
        <v>550</v>
      </c>
    </row>
    <row r="176" spans="2:4" x14ac:dyDescent="0.2">
      <c r="B176" s="2" t="s">
        <v>164</v>
      </c>
      <c r="C176" s="2">
        <v>100</v>
      </c>
    </row>
    <row r="177" spans="1:3" x14ac:dyDescent="0.2">
      <c r="B177" s="2" t="s">
        <v>33</v>
      </c>
      <c r="C177" s="2">
        <v>150</v>
      </c>
    </row>
    <row r="178" spans="1:3" x14ac:dyDescent="0.2">
      <c r="B178" s="2" t="s">
        <v>165</v>
      </c>
      <c r="C178" s="2">
        <v>100</v>
      </c>
    </row>
    <row r="179" spans="1:3" x14ac:dyDescent="0.2">
      <c r="B179" s="2" t="s">
        <v>105</v>
      </c>
      <c r="C179" s="2">
        <v>50</v>
      </c>
    </row>
    <row r="180" spans="1:3" x14ac:dyDescent="0.2">
      <c r="B180" s="2" t="s">
        <v>32</v>
      </c>
      <c r="C180" s="2">
        <v>50</v>
      </c>
    </row>
    <row r="181" spans="1:3" x14ac:dyDescent="0.2">
      <c r="B181" s="2" t="s">
        <v>104</v>
      </c>
      <c r="C181" s="2">
        <v>100</v>
      </c>
    </row>
    <row r="184" spans="1:3" x14ac:dyDescent="0.2">
      <c r="B184" s="1">
        <v>44553</v>
      </c>
    </row>
    <row r="185" spans="1:3" x14ac:dyDescent="0.2">
      <c r="B185" s="12" t="s">
        <v>174</v>
      </c>
    </row>
    <row r="186" spans="1:3" x14ac:dyDescent="0.2">
      <c r="A186" s="2">
        <v>1</v>
      </c>
      <c r="B186" s="2" t="s">
        <v>173</v>
      </c>
      <c r="C186" s="2">
        <v>110</v>
      </c>
    </row>
    <row r="187" spans="1:3" x14ac:dyDescent="0.2">
      <c r="A187" s="2">
        <v>2</v>
      </c>
      <c r="B187" s="2" t="s">
        <v>12</v>
      </c>
      <c r="C187" s="2">
        <v>101</v>
      </c>
    </row>
    <row r="188" spans="1:3" x14ac:dyDescent="0.2">
      <c r="A188" s="2">
        <v>3</v>
      </c>
      <c r="B188" s="2" t="s">
        <v>10</v>
      </c>
      <c r="C188" s="2">
        <v>128</v>
      </c>
    </row>
    <row r="189" spans="1:3" x14ac:dyDescent="0.2">
      <c r="A189" s="2">
        <v>4</v>
      </c>
      <c r="B189" s="2" t="s">
        <v>165</v>
      </c>
      <c r="C189" s="2">
        <v>131</v>
      </c>
    </row>
    <row r="190" spans="1:3" x14ac:dyDescent="0.2">
      <c r="A190" s="2">
        <v>5</v>
      </c>
      <c r="B190" s="2" t="s">
        <v>175</v>
      </c>
      <c r="C190" s="2">
        <v>110</v>
      </c>
    </row>
    <row r="191" spans="1:3" x14ac:dyDescent="0.2">
      <c r="A191" s="2">
        <v>6</v>
      </c>
      <c r="B191" s="2" t="s">
        <v>16</v>
      </c>
      <c r="C191" s="2">
        <v>120</v>
      </c>
    </row>
    <row r="192" spans="1:3" x14ac:dyDescent="0.2">
      <c r="A192" s="2">
        <v>7</v>
      </c>
      <c r="B192" s="2" t="s">
        <v>176</v>
      </c>
      <c r="C192" s="2">
        <v>100</v>
      </c>
    </row>
    <row r="193" spans="1:3" x14ac:dyDescent="0.2">
      <c r="A193" s="2">
        <v>8</v>
      </c>
      <c r="B193" s="2" t="s">
        <v>105</v>
      </c>
      <c r="C193" s="2">
        <v>100</v>
      </c>
    </row>
    <row r="194" spans="1:3" x14ac:dyDescent="0.2">
      <c r="A194" s="2">
        <v>9</v>
      </c>
      <c r="B194" s="2" t="s">
        <v>177</v>
      </c>
      <c r="C194" s="2">
        <v>100</v>
      </c>
    </row>
    <row r="195" spans="1:3" x14ac:dyDescent="0.2">
      <c r="A195" s="2">
        <v>10</v>
      </c>
      <c r="B195" s="2" t="s">
        <v>180</v>
      </c>
      <c r="C195" s="2">
        <v>100</v>
      </c>
    </row>
    <row r="196" spans="1:3" x14ac:dyDescent="0.2">
      <c r="A196" s="2">
        <v>11</v>
      </c>
      <c r="B196" s="2" t="s">
        <v>178</v>
      </c>
      <c r="C196" s="2">
        <v>100</v>
      </c>
    </row>
    <row r="197" spans="1:3" x14ac:dyDescent="0.2">
      <c r="A197" s="2">
        <v>12</v>
      </c>
      <c r="B197" s="2" t="s">
        <v>179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91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44564</v>
      </c>
      <c r="C202" s="2"/>
    </row>
    <row r="203" spans="1:3" x14ac:dyDescent="0.2">
      <c r="A203" s="2"/>
      <c r="B203" s="45" t="s">
        <v>191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36</v>
      </c>
      <c r="C205" s="47">
        <v>450</v>
      </c>
    </row>
    <row r="206" spans="1:3" x14ac:dyDescent="0.2">
      <c r="B206" s="12" t="s">
        <v>192</v>
      </c>
    </row>
    <row r="207" spans="1:3" x14ac:dyDescent="0.2">
      <c r="B207" s="60" t="s">
        <v>33</v>
      </c>
      <c r="C207" s="67">
        <v>150</v>
      </c>
    </row>
    <row r="208" spans="1:3" x14ac:dyDescent="0.2">
      <c r="B208" s="60" t="s">
        <v>164</v>
      </c>
      <c r="C208" s="60">
        <v>50</v>
      </c>
    </row>
    <row r="209" spans="2:3" x14ac:dyDescent="0.2">
      <c r="B209" s="60" t="s">
        <v>193</v>
      </c>
      <c r="C209" s="60">
        <v>50</v>
      </c>
    </row>
    <row r="210" spans="2:3" x14ac:dyDescent="0.2">
      <c r="B210" s="60" t="s">
        <v>104</v>
      </c>
      <c r="C210" s="60">
        <v>50</v>
      </c>
    </row>
    <row r="211" spans="2:3" x14ac:dyDescent="0.2">
      <c r="B211" s="60" t="s">
        <v>26</v>
      </c>
      <c r="C211" s="60">
        <v>50</v>
      </c>
    </row>
    <row r="212" spans="2:3" x14ac:dyDescent="0.2">
      <c r="B212" s="60" t="s">
        <v>175</v>
      </c>
      <c r="C212" s="60">
        <v>50</v>
      </c>
    </row>
    <row r="213" spans="2:3" x14ac:dyDescent="0.2">
      <c r="B213" s="60" t="s">
        <v>194</v>
      </c>
      <c r="C213" s="60">
        <v>50</v>
      </c>
    </row>
    <row r="214" spans="2:3" x14ac:dyDescent="0.2">
      <c r="B214" s="6"/>
      <c r="C214" s="6"/>
    </row>
    <row r="215" spans="2:3" x14ac:dyDescent="0.2">
      <c r="B215" s="67" t="s">
        <v>91</v>
      </c>
      <c r="C215" s="67">
        <f>SUM(C207:C214)</f>
        <v>450</v>
      </c>
    </row>
    <row r="217" spans="2:3" x14ac:dyDescent="0.2">
      <c r="B217" s="20">
        <v>44680</v>
      </c>
      <c r="C217" s="2"/>
    </row>
    <row r="218" spans="2:3" x14ac:dyDescent="0.2">
      <c r="B218" s="70" t="s">
        <v>244</v>
      </c>
      <c r="C218" s="2"/>
    </row>
    <row r="219" spans="2:3" x14ac:dyDescent="0.2">
      <c r="B219" s="2"/>
      <c r="C219" s="2"/>
    </row>
    <row r="220" spans="2:3" x14ac:dyDescent="0.2">
      <c r="B220" s="3" t="s">
        <v>192</v>
      </c>
      <c r="C220" s="47">
        <v>500</v>
      </c>
    </row>
    <row r="221" spans="2:3" x14ac:dyDescent="0.2">
      <c r="B221" s="60" t="s">
        <v>33</v>
      </c>
      <c r="C221" s="67" t="str">
        <f>IMSUB(500,SUM(C222:C227))</f>
        <v>109</v>
      </c>
    </row>
    <row r="222" spans="2:3" x14ac:dyDescent="0.2">
      <c r="B222" s="60" t="s">
        <v>164</v>
      </c>
      <c r="C222" s="60">
        <v>70</v>
      </c>
    </row>
    <row r="223" spans="2:3" x14ac:dyDescent="0.2">
      <c r="B223" s="60" t="s">
        <v>193</v>
      </c>
      <c r="C223" s="60">
        <v>71</v>
      </c>
    </row>
    <row r="224" spans="2:3" x14ac:dyDescent="0.2">
      <c r="B224" s="60" t="s">
        <v>38</v>
      </c>
      <c r="C224" s="60">
        <v>70</v>
      </c>
    </row>
    <row r="225" spans="2:4" x14ac:dyDescent="0.2">
      <c r="B225" s="60" t="s">
        <v>26</v>
      </c>
      <c r="C225" s="60">
        <v>60</v>
      </c>
      <c r="D225">
        <v>10</v>
      </c>
    </row>
    <row r="226" spans="2:4" x14ac:dyDescent="0.2">
      <c r="B226" s="60" t="s">
        <v>175</v>
      </c>
      <c r="C226" s="60">
        <v>50</v>
      </c>
      <c r="D226">
        <v>20</v>
      </c>
    </row>
    <row r="227" spans="2:4" x14ac:dyDescent="0.2">
      <c r="B227" s="60" t="s">
        <v>165</v>
      </c>
      <c r="C227" s="60">
        <v>70</v>
      </c>
    </row>
    <row r="228" spans="2:4" x14ac:dyDescent="0.2">
      <c r="B228" s="60"/>
      <c r="C228" s="60"/>
    </row>
    <row r="229" spans="2:4" x14ac:dyDescent="0.2">
      <c r="B229" s="60"/>
      <c r="C229" s="60"/>
    </row>
    <row r="230" spans="2:4" x14ac:dyDescent="0.2">
      <c r="B230" s="67" t="s">
        <v>91</v>
      </c>
      <c r="C230" s="67">
        <f>SUM(C221:C229)</f>
        <v>391</v>
      </c>
    </row>
    <row r="232" spans="2:4" x14ac:dyDescent="0.2">
      <c r="B232" s="69" t="s">
        <v>217</v>
      </c>
      <c r="C232" s="1">
        <v>44685</v>
      </c>
    </row>
    <row r="234" spans="2:4" x14ac:dyDescent="0.2">
      <c r="B234" s="3" t="s">
        <v>192</v>
      </c>
      <c r="C234" s="47">
        <v>1450</v>
      </c>
    </row>
    <row r="235" spans="2:4" x14ac:dyDescent="0.2">
      <c r="B235" s="12"/>
    </row>
    <row r="236" spans="2:4" x14ac:dyDescent="0.2">
      <c r="B236" s="60" t="s">
        <v>33</v>
      </c>
      <c r="C236" s="67">
        <v>150</v>
      </c>
    </row>
    <row r="237" spans="2:4" x14ac:dyDescent="0.2">
      <c r="B237" s="60" t="s">
        <v>164</v>
      </c>
      <c r="C237" s="60">
        <v>150</v>
      </c>
    </row>
    <row r="238" spans="2:4" x14ac:dyDescent="0.2">
      <c r="B238" s="60" t="s">
        <v>193</v>
      </c>
      <c r="C238" s="60">
        <v>150</v>
      </c>
    </row>
    <row r="239" spans="2:4" x14ac:dyDescent="0.2">
      <c r="B239" s="60" t="s">
        <v>38</v>
      </c>
      <c r="C239" s="60">
        <v>150</v>
      </c>
    </row>
    <row r="240" spans="2:4" x14ac:dyDescent="0.2">
      <c r="B240" s="60" t="s">
        <v>26</v>
      </c>
      <c r="C240" s="60">
        <v>150</v>
      </c>
    </row>
    <row r="241" spans="2:3" x14ac:dyDescent="0.2">
      <c r="B241" s="60" t="s">
        <v>175</v>
      </c>
      <c r="C241" s="60">
        <v>150</v>
      </c>
    </row>
    <row r="242" spans="2:3" x14ac:dyDescent="0.2">
      <c r="B242" s="60" t="s">
        <v>165</v>
      </c>
      <c r="C242" s="60">
        <v>150</v>
      </c>
    </row>
    <row r="243" spans="2:3" x14ac:dyDescent="0.2">
      <c r="B243" s="60" t="s">
        <v>104</v>
      </c>
      <c r="C243" s="60">
        <v>150</v>
      </c>
    </row>
    <row r="244" spans="2:3" x14ac:dyDescent="0.2">
      <c r="B244" s="60" t="s">
        <v>218</v>
      </c>
      <c r="C244" s="60">
        <v>100</v>
      </c>
    </row>
    <row r="245" spans="2:3" x14ac:dyDescent="0.2">
      <c r="B245" s="60" t="s">
        <v>194</v>
      </c>
      <c r="C245" s="60">
        <v>150</v>
      </c>
    </row>
    <row r="246" spans="2:3" x14ac:dyDescent="0.2">
      <c r="B246" s="60"/>
      <c r="C246" s="60"/>
    </row>
    <row r="247" spans="2:3" x14ac:dyDescent="0.2">
      <c r="B247" s="67" t="s">
        <v>91</v>
      </c>
      <c r="C247" s="67">
        <f>SUM(C236:C246)</f>
        <v>1450</v>
      </c>
    </row>
    <row r="249" spans="2:3" x14ac:dyDescent="0.2">
      <c r="B249" s="69" t="s">
        <v>219</v>
      </c>
      <c r="C249" s="1">
        <v>44685</v>
      </c>
    </row>
    <row r="251" spans="2:3" x14ac:dyDescent="0.2">
      <c r="B251" s="3" t="s">
        <v>192</v>
      </c>
      <c r="C251" s="47">
        <v>630</v>
      </c>
    </row>
    <row r="252" spans="2:3" x14ac:dyDescent="0.2">
      <c r="B252" s="12"/>
    </row>
    <row r="253" spans="2:3" x14ac:dyDescent="0.2">
      <c r="B253" s="60" t="s">
        <v>33</v>
      </c>
      <c r="C253" s="67">
        <v>90</v>
      </c>
    </row>
    <row r="254" spans="2:3" x14ac:dyDescent="0.2">
      <c r="B254" s="60" t="s">
        <v>164</v>
      </c>
      <c r="C254" s="60">
        <v>90</v>
      </c>
    </row>
    <row r="255" spans="2:3" x14ac:dyDescent="0.2">
      <c r="B255" s="60" t="s">
        <v>193</v>
      </c>
      <c r="C255" s="60">
        <v>90</v>
      </c>
    </row>
    <row r="256" spans="2:3" x14ac:dyDescent="0.2">
      <c r="B256" s="60" t="s">
        <v>38</v>
      </c>
      <c r="C256" s="60">
        <v>90</v>
      </c>
    </row>
    <row r="257" spans="1:4" x14ac:dyDescent="0.2">
      <c r="B257" s="60" t="s">
        <v>175</v>
      </c>
      <c r="C257" s="60">
        <v>90</v>
      </c>
    </row>
    <row r="258" spans="1:4" x14ac:dyDescent="0.2">
      <c r="B258" s="60" t="s">
        <v>165</v>
      </c>
      <c r="C258" s="60">
        <v>90</v>
      </c>
    </row>
    <row r="259" spans="1:4" x14ac:dyDescent="0.2">
      <c r="B259" s="60" t="s">
        <v>194</v>
      </c>
      <c r="C259" s="60">
        <v>90</v>
      </c>
    </row>
    <row r="260" spans="1:4" x14ac:dyDescent="0.2">
      <c r="B260" s="60"/>
      <c r="C260" s="60"/>
    </row>
    <row r="261" spans="1:4" x14ac:dyDescent="0.2">
      <c r="B261" s="67" t="s">
        <v>91</v>
      </c>
      <c r="C261" s="67">
        <f>SUM(C253:C260)</f>
        <v>630</v>
      </c>
    </row>
    <row r="263" spans="1:4" x14ac:dyDescent="0.2">
      <c r="B263" s="69" t="s">
        <v>220</v>
      </c>
      <c r="C263" s="1">
        <v>44701</v>
      </c>
      <c r="D263" t="s">
        <v>223</v>
      </c>
    </row>
    <row r="265" spans="1:4" x14ac:dyDescent="0.2">
      <c r="B265" s="3" t="s">
        <v>36</v>
      </c>
      <c r="C265" s="47">
        <v>504</v>
      </c>
    </row>
    <row r="266" spans="1:4" x14ac:dyDescent="0.2">
      <c r="B266" s="12"/>
    </row>
    <row r="267" spans="1:4" x14ac:dyDescent="0.2">
      <c r="A267">
        <v>1</v>
      </c>
      <c r="B267" s="60" t="s">
        <v>33</v>
      </c>
      <c r="C267" s="67">
        <v>63</v>
      </c>
    </row>
    <row r="268" spans="1:4" x14ac:dyDescent="0.2">
      <c r="A268">
        <v>2</v>
      </c>
      <c r="B268" s="60" t="s">
        <v>104</v>
      </c>
      <c r="C268" s="60">
        <v>63</v>
      </c>
    </row>
    <row r="269" spans="1:4" x14ac:dyDescent="0.2">
      <c r="A269">
        <v>3</v>
      </c>
      <c r="B269" s="60" t="s">
        <v>193</v>
      </c>
      <c r="C269" s="67">
        <v>63</v>
      </c>
    </row>
    <row r="270" spans="1:4" x14ac:dyDescent="0.2">
      <c r="A270">
        <v>4</v>
      </c>
      <c r="B270" s="60" t="s">
        <v>38</v>
      </c>
      <c r="C270" s="60">
        <v>63</v>
      </c>
    </row>
    <row r="271" spans="1:4" x14ac:dyDescent="0.2">
      <c r="A271">
        <v>5</v>
      </c>
      <c r="B271" s="60" t="s">
        <v>175</v>
      </c>
      <c r="C271" s="67">
        <v>63</v>
      </c>
    </row>
    <row r="272" spans="1:4" x14ac:dyDescent="0.2">
      <c r="A272">
        <v>6</v>
      </c>
      <c r="B272" s="60" t="s">
        <v>165</v>
      </c>
      <c r="C272" s="60">
        <v>63</v>
      </c>
    </row>
    <row r="273" spans="1:4" x14ac:dyDescent="0.2">
      <c r="A273">
        <v>7</v>
      </c>
      <c r="B273" s="60" t="s">
        <v>221</v>
      </c>
      <c r="C273" s="67">
        <v>63</v>
      </c>
    </row>
    <row r="274" spans="1:4" x14ac:dyDescent="0.2">
      <c r="A274">
        <v>8</v>
      </c>
      <c r="B274" s="60" t="s">
        <v>26</v>
      </c>
      <c r="C274" s="60">
        <v>63</v>
      </c>
    </row>
    <row r="275" spans="1:4" x14ac:dyDescent="0.2">
      <c r="B275" s="60"/>
      <c r="C275" s="60"/>
    </row>
    <row r="276" spans="1:4" x14ac:dyDescent="0.2">
      <c r="B276" s="67" t="s">
        <v>91</v>
      </c>
      <c r="C276" s="67">
        <f>SUM(C267:C275)</f>
        <v>504</v>
      </c>
    </row>
    <row r="278" spans="1:4" x14ac:dyDescent="0.2">
      <c r="B278" s="69" t="s">
        <v>222</v>
      </c>
      <c r="C278" s="1"/>
    </row>
    <row r="280" spans="1:4" x14ac:dyDescent="0.2">
      <c r="B280" s="3" t="s">
        <v>36</v>
      </c>
      <c r="C280" s="47">
        <v>1000</v>
      </c>
      <c r="D280" t="s">
        <v>224</v>
      </c>
    </row>
    <row r="281" spans="1:4" x14ac:dyDescent="0.2">
      <c r="B281" s="12"/>
    </row>
    <row r="282" spans="1:4" x14ac:dyDescent="0.2">
      <c r="A282">
        <v>1</v>
      </c>
      <c r="B282" s="60" t="s">
        <v>33</v>
      </c>
      <c r="C282" s="67">
        <v>200</v>
      </c>
    </row>
    <row r="283" spans="1:4" x14ac:dyDescent="0.2">
      <c r="A283">
        <v>2</v>
      </c>
      <c r="B283" s="60" t="s">
        <v>34</v>
      </c>
      <c r="C283" s="60">
        <v>100</v>
      </c>
    </row>
    <row r="284" spans="1:4" x14ac:dyDescent="0.2">
      <c r="A284">
        <v>3</v>
      </c>
      <c r="B284" s="60" t="s">
        <v>194</v>
      </c>
      <c r="C284" s="67">
        <v>100</v>
      </c>
    </row>
    <row r="285" spans="1:4" x14ac:dyDescent="0.2">
      <c r="A285">
        <v>4</v>
      </c>
      <c r="B285" s="60" t="s">
        <v>38</v>
      </c>
      <c r="C285" s="60">
        <v>100</v>
      </c>
    </row>
    <row r="286" spans="1:4" x14ac:dyDescent="0.2">
      <c r="A286">
        <v>5</v>
      </c>
      <c r="B286" s="60" t="s">
        <v>175</v>
      </c>
      <c r="C286" s="67">
        <v>100</v>
      </c>
    </row>
    <row r="287" spans="1:4" x14ac:dyDescent="0.2">
      <c r="A287">
        <v>6</v>
      </c>
      <c r="B287" s="60" t="s">
        <v>165</v>
      </c>
      <c r="C287" s="60">
        <v>100</v>
      </c>
    </row>
    <row r="288" spans="1:4" x14ac:dyDescent="0.2">
      <c r="A288">
        <v>7</v>
      </c>
      <c r="B288" s="60" t="s">
        <v>164</v>
      </c>
      <c r="C288" s="67">
        <v>100</v>
      </c>
    </row>
    <row r="289" spans="1:3" x14ac:dyDescent="0.2">
      <c r="A289">
        <v>8</v>
      </c>
      <c r="B289" s="60" t="s">
        <v>26</v>
      </c>
      <c r="C289" s="60">
        <v>100</v>
      </c>
    </row>
    <row r="290" spans="1:3" x14ac:dyDescent="0.2">
      <c r="A290">
        <v>9</v>
      </c>
      <c r="B290" s="60" t="s">
        <v>223</v>
      </c>
      <c r="C290" s="60">
        <v>100</v>
      </c>
    </row>
    <row r="291" spans="1:3" x14ac:dyDescent="0.2">
      <c r="B291" s="60"/>
      <c r="C291" s="60"/>
    </row>
    <row r="292" spans="1:3" x14ac:dyDescent="0.2">
      <c r="B292" s="67" t="s">
        <v>91</v>
      </c>
      <c r="C292" s="67">
        <f>SUM(C282:C291)</f>
        <v>1000</v>
      </c>
    </row>
    <row r="294" spans="1:3" x14ac:dyDescent="0.2">
      <c r="B294" t="s">
        <v>240</v>
      </c>
      <c r="C294">
        <v>170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zoomScaleNormal="60" zoomScaleSheetLayoutView="100" workbookViewId="0">
      <selection activeCell="E16" sqref="E16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48</v>
      </c>
      <c r="B1" s="2" t="s">
        <v>79</v>
      </c>
      <c r="C1" s="2" t="s">
        <v>81</v>
      </c>
    </row>
    <row r="2" spans="1:3" x14ac:dyDescent="0.2">
      <c r="A2" s="2" t="s">
        <v>45</v>
      </c>
      <c r="B2" s="2">
        <v>25</v>
      </c>
      <c r="C2" s="2">
        <v>1</v>
      </c>
    </row>
    <row r="3" spans="1:3" x14ac:dyDescent="0.2">
      <c r="A3" s="2" t="s">
        <v>84</v>
      </c>
      <c r="B3" s="2">
        <v>25</v>
      </c>
      <c r="C3" s="2">
        <v>1</v>
      </c>
    </row>
    <row r="4" spans="1:3" x14ac:dyDescent="0.2">
      <c r="A4" s="2" t="s">
        <v>46</v>
      </c>
      <c r="B4" s="2">
        <v>10</v>
      </c>
      <c r="C4" s="2"/>
    </row>
    <row r="5" spans="1:3" x14ac:dyDescent="0.2">
      <c r="A5" s="2" t="s">
        <v>47</v>
      </c>
      <c r="B5" s="2">
        <v>25</v>
      </c>
      <c r="C5" s="2">
        <v>1</v>
      </c>
    </row>
    <row r="6" spans="1:3" x14ac:dyDescent="0.2">
      <c r="A6" s="2" t="s">
        <v>73</v>
      </c>
      <c r="B6" s="2">
        <v>5</v>
      </c>
      <c r="C6" s="2"/>
    </row>
    <row r="7" spans="1:3" x14ac:dyDescent="0.2">
      <c r="A7" s="2" t="s">
        <v>49</v>
      </c>
      <c r="B7" s="2">
        <v>10</v>
      </c>
      <c r="C7" s="2">
        <v>1</v>
      </c>
    </row>
    <row r="8" spans="1:3" x14ac:dyDescent="0.2">
      <c r="A8" s="2" t="s">
        <v>51</v>
      </c>
      <c r="B8" s="2">
        <v>20</v>
      </c>
      <c r="C8" s="2">
        <v>1</v>
      </c>
    </row>
    <row r="9" spans="1:3" x14ac:dyDescent="0.2">
      <c r="A9" s="2" t="s">
        <v>53</v>
      </c>
      <c r="B9" s="2">
        <v>20</v>
      </c>
      <c r="C9" s="2">
        <v>1</v>
      </c>
    </row>
    <row r="10" spans="1:3" x14ac:dyDescent="0.2">
      <c r="A10" s="2" t="s">
        <v>52</v>
      </c>
      <c r="B10" s="2">
        <v>10</v>
      </c>
      <c r="C10" s="2">
        <v>1</v>
      </c>
    </row>
    <row r="11" spans="1:3" x14ac:dyDescent="0.2">
      <c r="A11" s="2" t="s">
        <v>54</v>
      </c>
      <c r="B11" s="2">
        <v>25</v>
      </c>
      <c r="C11" s="2">
        <v>2</v>
      </c>
    </row>
    <row r="12" spans="1:3" x14ac:dyDescent="0.2">
      <c r="A12" s="2" t="s">
        <v>85</v>
      </c>
      <c r="B12" s="2">
        <v>1</v>
      </c>
      <c r="C12" s="2">
        <v>1</v>
      </c>
    </row>
    <row r="13" spans="1:3" x14ac:dyDescent="0.2">
      <c r="A13" s="2" t="s">
        <v>55</v>
      </c>
      <c r="B13" s="2">
        <v>10</v>
      </c>
      <c r="C13" s="2">
        <v>1</v>
      </c>
    </row>
    <row r="14" spans="1:3" x14ac:dyDescent="0.2">
      <c r="A14" s="2" t="s">
        <v>56</v>
      </c>
      <c r="B14" s="2">
        <v>5</v>
      </c>
      <c r="C14" s="2"/>
    </row>
    <row r="15" spans="1:3" x14ac:dyDescent="0.2">
      <c r="A15" s="2" t="s">
        <v>57</v>
      </c>
      <c r="B15" s="2">
        <v>1</v>
      </c>
      <c r="C15" s="2"/>
    </row>
    <row r="16" spans="1:3" x14ac:dyDescent="0.2">
      <c r="A16" s="2" t="s">
        <v>72</v>
      </c>
      <c r="B16" s="2">
        <v>1</v>
      </c>
      <c r="C16" s="2">
        <v>1</v>
      </c>
    </row>
    <row r="17" spans="1:3" x14ac:dyDescent="0.2">
      <c r="A17" s="2" t="s">
        <v>58</v>
      </c>
      <c r="B17" s="2">
        <v>10</v>
      </c>
      <c r="C17" s="2"/>
    </row>
    <row r="18" spans="1:3" x14ac:dyDescent="0.2">
      <c r="A18" s="2" t="s">
        <v>59</v>
      </c>
      <c r="B18" s="2">
        <v>10</v>
      </c>
      <c r="C18" s="2">
        <v>2</v>
      </c>
    </row>
    <row r="19" spans="1:3" x14ac:dyDescent="0.2">
      <c r="A19" s="2" t="s">
        <v>60</v>
      </c>
      <c r="B19" s="2">
        <v>1</v>
      </c>
      <c r="C19" s="2">
        <v>1</v>
      </c>
    </row>
    <row r="20" spans="1:3" x14ac:dyDescent="0.2">
      <c r="A20" s="2" t="s">
        <v>61</v>
      </c>
      <c r="B20" s="2">
        <v>5</v>
      </c>
      <c r="C20" s="2">
        <v>2</v>
      </c>
    </row>
    <row r="21" spans="1:3" x14ac:dyDescent="0.2">
      <c r="A21" s="2" t="s">
        <v>62</v>
      </c>
      <c r="B21" s="2">
        <v>30</v>
      </c>
      <c r="C21" s="2">
        <v>1</v>
      </c>
    </row>
    <row r="22" spans="1:3" x14ac:dyDescent="0.2">
      <c r="A22" s="2" t="s">
        <v>50</v>
      </c>
      <c r="B22" s="2">
        <v>5</v>
      </c>
      <c r="C22" s="2">
        <v>2</v>
      </c>
    </row>
    <row r="23" spans="1:3" x14ac:dyDescent="0.2">
      <c r="A23" s="2" t="s">
        <v>63</v>
      </c>
      <c r="B23" s="2">
        <v>20</v>
      </c>
      <c r="C23" s="2">
        <v>2</v>
      </c>
    </row>
    <row r="24" spans="1:3" x14ac:dyDescent="0.2">
      <c r="A24" s="2" t="s">
        <v>64</v>
      </c>
      <c r="B24" s="2">
        <v>20</v>
      </c>
      <c r="C24" s="2">
        <v>1</v>
      </c>
    </row>
    <row r="25" spans="1:3" x14ac:dyDescent="0.2">
      <c r="A25" s="2" t="s">
        <v>65</v>
      </c>
      <c r="B25" s="2"/>
      <c r="C25" s="2">
        <v>1</v>
      </c>
    </row>
    <row r="26" spans="1:3" x14ac:dyDescent="0.2">
      <c r="A26" s="2" t="s">
        <v>66</v>
      </c>
      <c r="B26" s="2">
        <v>20</v>
      </c>
      <c r="C26" s="2">
        <v>1</v>
      </c>
    </row>
    <row r="27" spans="1:3" x14ac:dyDescent="0.2">
      <c r="A27" s="2" t="s">
        <v>67</v>
      </c>
      <c r="B27" s="2">
        <v>20</v>
      </c>
      <c r="C27" s="2">
        <v>1</v>
      </c>
    </row>
    <row r="28" spans="1:3" x14ac:dyDescent="0.2">
      <c r="A28" s="2" t="s">
        <v>68</v>
      </c>
      <c r="B28" s="2">
        <v>6</v>
      </c>
      <c r="C28" s="2">
        <v>1</v>
      </c>
    </row>
    <row r="29" spans="1:3" x14ac:dyDescent="0.2">
      <c r="A29" s="2" t="s">
        <v>69</v>
      </c>
      <c r="B29" s="2">
        <v>20</v>
      </c>
      <c r="C29" s="2">
        <v>1</v>
      </c>
    </row>
    <row r="30" spans="1:3" x14ac:dyDescent="0.2">
      <c r="A30" s="2" t="s">
        <v>70</v>
      </c>
      <c r="B30" s="2">
        <v>15</v>
      </c>
      <c r="C30" s="2">
        <v>1</v>
      </c>
    </row>
    <row r="31" spans="1:3" x14ac:dyDescent="0.2">
      <c r="A31" s="2" t="s">
        <v>71</v>
      </c>
      <c r="B31" s="2">
        <v>1</v>
      </c>
      <c r="C31" s="2">
        <v>1</v>
      </c>
    </row>
    <row r="32" spans="1:3" x14ac:dyDescent="0.2">
      <c r="A32" s="2" t="s">
        <v>74</v>
      </c>
      <c r="B32" s="2">
        <v>5</v>
      </c>
      <c r="C32" s="2">
        <v>1</v>
      </c>
    </row>
    <row r="33" spans="1:3" x14ac:dyDescent="0.2">
      <c r="A33" s="2" t="s">
        <v>75</v>
      </c>
      <c r="B33" s="2">
        <v>25</v>
      </c>
      <c r="C33" s="2">
        <v>1</v>
      </c>
    </row>
    <row r="34" spans="1:3" x14ac:dyDescent="0.2">
      <c r="A34" s="2" t="s">
        <v>76</v>
      </c>
      <c r="B34" s="2">
        <v>10</v>
      </c>
      <c r="C34" s="2">
        <v>1</v>
      </c>
    </row>
    <row r="35" spans="1:3" x14ac:dyDescent="0.2">
      <c r="A35" s="2" t="s">
        <v>80</v>
      </c>
      <c r="B35" s="2">
        <v>25</v>
      </c>
      <c r="C35" s="2">
        <v>1</v>
      </c>
    </row>
    <row r="36" spans="1:3" x14ac:dyDescent="0.2">
      <c r="A36" s="2" t="s">
        <v>77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6"/>
  <sheetViews>
    <sheetView topLeftCell="A66" zoomScaleNormal="60" zoomScaleSheetLayoutView="100" workbookViewId="0">
      <selection activeCell="B44" sqref="B44"/>
    </sheetView>
  </sheetViews>
  <sheetFormatPr defaultRowHeight="15" x14ac:dyDescent="0.2"/>
  <cols>
    <col min="1" max="1" width="8.7421875" customWidth="1"/>
    <col min="2" max="2" width="18.6953125" customWidth="1"/>
    <col min="4" max="4" width="10.22265625" customWidth="1"/>
    <col min="5" max="5" width="10.625" customWidth="1"/>
    <col min="6" max="6" width="13.44921875" customWidth="1"/>
  </cols>
  <sheetData>
    <row r="1" spans="1:9" x14ac:dyDescent="0.2">
      <c r="A1" s="93" t="s">
        <v>249</v>
      </c>
      <c r="B1" s="93"/>
      <c r="C1" s="93"/>
      <c r="D1" s="93"/>
    </row>
    <row r="2" spans="1:9" x14ac:dyDescent="0.2">
      <c r="A2" s="14" t="s">
        <v>2</v>
      </c>
      <c r="B2" s="14" t="s">
        <v>48</v>
      </c>
      <c r="C2" s="14" t="s">
        <v>231</v>
      </c>
      <c r="D2" s="14" t="s">
        <v>232</v>
      </c>
    </row>
    <row r="3" spans="1:9" x14ac:dyDescent="0.2">
      <c r="A3" s="2"/>
      <c r="B3" s="2"/>
      <c r="C3" s="2"/>
      <c r="D3" s="2"/>
      <c r="E3" s="91" t="s">
        <v>238</v>
      </c>
      <c r="F3" s="92"/>
    </row>
    <row r="4" spans="1:9" x14ac:dyDescent="0.2">
      <c r="A4" s="2">
        <v>1</v>
      </c>
      <c r="B4" s="2" t="s">
        <v>194</v>
      </c>
      <c r="C4" s="9">
        <v>1500</v>
      </c>
      <c r="D4" s="2" t="s">
        <v>235</v>
      </c>
      <c r="E4" s="81"/>
      <c r="F4" s="81"/>
    </row>
    <row r="5" spans="1:9" x14ac:dyDescent="0.2">
      <c r="A5" s="2">
        <v>2</v>
      </c>
      <c r="B5" s="2" t="s">
        <v>33</v>
      </c>
      <c r="C5" s="9">
        <v>1501</v>
      </c>
      <c r="D5" s="2" t="s">
        <v>235</v>
      </c>
    </row>
    <row r="6" spans="1:9" x14ac:dyDescent="0.2">
      <c r="A6" s="2">
        <v>3</v>
      </c>
      <c r="B6" s="2" t="s">
        <v>165</v>
      </c>
      <c r="C6" s="9">
        <v>1500</v>
      </c>
      <c r="D6" s="2" t="s">
        <v>235</v>
      </c>
    </row>
    <row r="7" spans="1:9" x14ac:dyDescent="0.2">
      <c r="A7" s="2">
        <v>4</v>
      </c>
      <c r="B7" s="2" t="s">
        <v>18</v>
      </c>
      <c r="C7" s="9">
        <v>1000</v>
      </c>
      <c r="D7" s="2" t="s">
        <v>235</v>
      </c>
    </row>
    <row r="8" spans="1:9" x14ac:dyDescent="0.2">
      <c r="A8" s="2">
        <v>5</v>
      </c>
      <c r="B8" s="2" t="s">
        <v>218</v>
      </c>
      <c r="C8" s="9">
        <v>800</v>
      </c>
      <c r="D8" s="2" t="s">
        <v>235</v>
      </c>
    </row>
    <row r="9" spans="1:9" x14ac:dyDescent="0.2">
      <c r="A9" s="2">
        <v>6</v>
      </c>
      <c r="B9" s="2" t="s">
        <v>243</v>
      </c>
      <c r="C9" s="9">
        <v>1000</v>
      </c>
      <c r="D9" s="2" t="s">
        <v>235</v>
      </c>
    </row>
    <row r="10" spans="1:9" x14ac:dyDescent="0.2">
      <c r="A10" s="2">
        <v>7</v>
      </c>
      <c r="B10" s="2" t="s">
        <v>16</v>
      </c>
      <c r="C10" s="9">
        <v>1500</v>
      </c>
      <c r="D10" s="2" t="s">
        <v>11</v>
      </c>
    </row>
    <row r="11" spans="1:9" x14ac:dyDescent="0.2">
      <c r="A11" s="2">
        <v>8</v>
      </c>
      <c r="B11" s="2" t="s">
        <v>164</v>
      </c>
      <c r="C11" s="9">
        <v>1500</v>
      </c>
      <c r="D11" s="2" t="s">
        <v>235</v>
      </c>
    </row>
    <row r="12" spans="1:9" x14ac:dyDescent="0.2">
      <c r="A12" s="2">
        <v>9</v>
      </c>
      <c r="B12" s="2" t="s">
        <v>246</v>
      </c>
      <c r="C12" s="9">
        <v>1000</v>
      </c>
      <c r="D12" s="2" t="s">
        <v>235</v>
      </c>
    </row>
    <row r="13" spans="1:9" x14ac:dyDescent="0.2">
      <c r="A13" s="2">
        <v>10</v>
      </c>
      <c r="B13" s="2" t="s">
        <v>245</v>
      </c>
      <c r="C13" s="9">
        <v>1500</v>
      </c>
      <c r="D13" s="2" t="s">
        <v>235</v>
      </c>
    </row>
    <row r="14" spans="1:9" x14ac:dyDescent="0.2">
      <c r="A14" s="2">
        <v>11</v>
      </c>
      <c r="B14" s="2" t="s">
        <v>251</v>
      </c>
      <c r="C14" s="9">
        <v>1000</v>
      </c>
      <c r="D14" s="2" t="s">
        <v>235</v>
      </c>
      <c r="I14" s="75"/>
    </row>
    <row r="15" spans="1:9" x14ac:dyDescent="0.2">
      <c r="A15" s="2">
        <v>12</v>
      </c>
      <c r="B15" s="2" t="s">
        <v>177</v>
      </c>
      <c r="C15" s="9">
        <v>501</v>
      </c>
      <c r="D15" s="2" t="s">
        <v>11</v>
      </c>
      <c r="I15" s="75"/>
    </row>
    <row r="16" spans="1:9" x14ac:dyDescent="0.2">
      <c r="A16" s="2">
        <v>13</v>
      </c>
      <c r="B16" s="2" t="s">
        <v>28</v>
      </c>
      <c r="C16" s="9">
        <v>500</v>
      </c>
      <c r="D16" s="2" t="s">
        <v>235</v>
      </c>
      <c r="I16" s="75"/>
    </row>
    <row r="17" spans="1:9" x14ac:dyDescent="0.2">
      <c r="A17" s="2">
        <v>14</v>
      </c>
      <c r="B17" s="2" t="s">
        <v>255</v>
      </c>
      <c r="C17" s="9">
        <v>500</v>
      </c>
      <c r="D17" s="2" t="s">
        <v>11</v>
      </c>
      <c r="I17" s="75"/>
    </row>
    <row r="18" spans="1:9" x14ac:dyDescent="0.2">
      <c r="A18" s="2">
        <v>15</v>
      </c>
      <c r="B18" s="2" t="s">
        <v>15</v>
      </c>
      <c r="C18" s="9">
        <v>1001</v>
      </c>
      <c r="D18" s="2" t="s">
        <v>25</v>
      </c>
      <c r="I18" s="75"/>
    </row>
    <row r="19" spans="1:9" x14ac:dyDescent="0.2">
      <c r="A19" s="2">
        <v>16</v>
      </c>
      <c r="B19" s="2" t="s">
        <v>256</v>
      </c>
      <c r="C19" s="9">
        <v>500</v>
      </c>
      <c r="D19" s="2" t="s">
        <v>11</v>
      </c>
      <c r="I19" s="75"/>
    </row>
    <row r="20" spans="1:9" x14ac:dyDescent="0.2">
      <c r="A20" s="2">
        <v>17</v>
      </c>
      <c r="B20" s="2" t="s">
        <v>258</v>
      </c>
      <c r="C20" s="9">
        <v>502</v>
      </c>
      <c r="D20" s="2" t="s">
        <v>11</v>
      </c>
      <c r="I20" s="75"/>
    </row>
    <row r="21" spans="1:9" x14ac:dyDescent="0.2">
      <c r="A21" s="2">
        <v>18</v>
      </c>
      <c r="B21" s="2" t="s">
        <v>241</v>
      </c>
      <c r="C21" s="2">
        <v>500</v>
      </c>
      <c r="D21" s="2" t="s">
        <v>11</v>
      </c>
      <c r="I21" s="75"/>
    </row>
    <row r="22" spans="1:9" x14ac:dyDescent="0.2">
      <c r="A22" s="2">
        <v>19</v>
      </c>
      <c r="B22" s="2" t="s">
        <v>242</v>
      </c>
      <c r="C22" s="2">
        <v>1000</v>
      </c>
      <c r="D22" s="2" t="s">
        <v>11</v>
      </c>
      <c r="I22" s="75"/>
    </row>
    <row r="23" spans="1:9" x14ac:dyDescent="0.2">
      <c r="A23" s="2">
        <v>20</v>
      </c>
      <c r="B23" s="2" t="s">
        <v>247</v>
      </c>
      <c r="C23" s="9">
        <v>500</v>
      </c>
      <c r="D23" s="2" t="s">
        <v>25</v>
      </c>
      <c r="I23" s="75"/>
    </row>
    <row r="24" spans="1:9" x14ac:dyDescent="0.2">
      <c r="A24" s="2">
        <v>21</v>
      </c>
      <c r="B24" s="2" t="s">
        <v>248</v>
      </c>
      <c r="C24" s="9">
        <v>1000</v>
      </c>
      <c r="D24" s="2" t="s">
        <v>25</v>
      </c>
      <c r="I24" s="75"/>
    </row>
    <row r="25" spans="1:9" x14ac:dyDescent="0.2">
      <c r="A25" s="2">
        <v>22</v>
      </c>
      <c r="B25" s="2" t="s">
        <v>250</v>
      </c>
      <c r="C25" s="9">
        <v>500</v>
      </c>
      <c r="D25" s="2" t="s">
        <v>11</v>
      </c>
      <c r="I25" s="75"/>
    </row>
    <row r="26" spans="1:9" x14ac:dyDescent="0.2">
      <c r="A26" s="2">
        <v>23</v>
      </c>
      <c r="B26" s="2" t="s">
        <v>252</v>
      </c>
      <c r="C26" s="9">
        <v>500</v>
      </c>
      <c r="D26" s="2" t="s">
        <v>11</v>
      </c>
      <c r="I26" s="75"/>
    </row>
    <row r="27" spans="1:9" x14ac:dyDescent="0.2">
      <c r="A27" s="2">
        <v>24</v>
      </c>
      <c r="B27" s="2" t="s">
        <v>253</v>
      </c>
      <c r="C27" s="9">
        <v>500</v>
      </c>
      <c r="D27" s="2" t="s">
        <v>11</v>
      </c>
    </row>
    <row r="28" spans="1:9" x14ac:dyDescent="0.2">
      <c r="A28" s="2">
        <v>25</v>
      </c>
      <c r="B28" s="2" t="s">
        <v>254</v>
      </c>
      <c r="C28" s="9">
        <v>501</v>
      </c>
      <c r="D28" s="2" t="s">
        <v>11</v>
      </c>
    </row>
    <row r="29" spans="1:9" x14ac:dyDescent="0.2">
      <c r="A29" s="2">
        <v>26</v>
      </c>
      <c r="B29" s="2" t="s">
        <v>67</v>
      </c>
      <c r="C29" s="9">
        <v>500</v>
      </c>
      <c r="D29" s="2" t="s">
        <v>11</v>
      </c>
    </row>
    <row r="30" spans="1:9" x14ac:dyDescent="0.2">
      <c r="A30" s="2">
        <v>27</v>
      </c>
      <c r="B30" s="11" t="s">
        <v>257</v>
      </c>
      <c r="C30" s="39">
        <v>500</v>
      </c>
      <c r="D30" s="2" t="s">
        <v>11</v>
      </c>
    </row>
    <row r="31" spans="1:9" x14ac:dyDescent="0.2">
      <c r="A31" s="2">
        <v>28</v>
      </c>
      <c r="B31" s="11" t="s">
        <v>259</v>
      </c>
      <c r="C31" s="39">
        <v>200</v>
      </c>
      <c r="D31" s="2" t="s">
        <v>11</v>
      </c>
    </row>
    <row r="32" spans="1:9" x14ac:dyDescent="0.2">
      <c r="A32" s="2">
        <v>29</v>
      </c>
      <c r="B32" s="11" t="s">
        <v>260</v>
      </c>
      <c r="C32" s="39">
        <v>500</v>
      </c>
      <c r="D32" s="2" t="s">
        <v>25</v>
      </c>
    </row>
    <row r="33" spans="1:4" x14ac:dyDescent="0.2">
      <c r="A33" s="2">
        <v>30</v>
      </c>
      <c r="B33" s="11" t="s">
        <v>21</v>
      </c>
      <c r="C33" s="39">
        <v>300</v>
      </c>
      <c r="D33" s="2" t="s">
        <v>25</v>
      </c>
    </row>
    <row r="34" spans="1:4" x14ac:dyDescent="0.2">
      <c r="A34" s="2">
        <v>31</v>
      </c>
      <c r="B34" s="11" t="s">
        <v>22</v>
      </c>
      <c r="C34" s="39">
        <v>501</v>
      </c>
      <c r="D34" s="2" t="s">
        <v>25</v>
      </c>
    </row>
    <row r="35" spans="1:4" x14ac:dyDescent="0.2">
      <c r="A35" s="2">
        <v>32</v>
      </c>
      <c r="B35" s="11" t="s">
        <v>173</v>
      </c>
      <c r="C35" s="39">
        <v>1000</v>
      </c>
      <c r="D35" s="2" t="s">
        <v>25</v>
      </c>
    </row>
    <row r="36" spans="1:4" x14ac:dyDescent="0.2">
      <c r="A36" s="2">
        <v>33</v>
      </c>
      <c r="B36" s="11" t="s">
        <v>265</v>
      </c>
      <c r="C36" s="39">
        <v>500</v>
      </c>
      <c r="D36" s="2" t="s">
        <v>11</v>
      </c>
    </row>
    <row r="37" spans="1:4" x14ac:dyDescent="0.2">
      <c r="A37" s="2">
        <v>34</v>
      </c>
      <c r="B37" s="11" t="s">
        <v>273</v>
      </c>
      <c r="C37" s="39">
        <v>1002</v>
      </c>
      <c r="D37" s="2" t="s">
        <v>11</v>
      </c>
    </row>
    <row r="38" spans="1:4" x14ac:dyDescent="0.2">
      <c r="A38" s="2">
        <v>35</v>
      </c>
      <c r="B38" s="11" t="s">
        <v>38</v>
      </c>
      <c r="C38" s="39">
        <v>1500</v>
      </c>
      <c r="D38" s="2" t="s">
        <v>11</v>
      </c>
    </row>
    <row r="39" spans="1:4" x14ac:dyDescent="0.2">
      <c r="A39" s="2">
        <v>36</v>
      </c>
      <c r="B39" s="11" t="s">
        <v>266</v>
      </c>
      <c r="C39" s="39">
        <v>2000</v>
      </c>
      <c r="D39" s="2" t="s">
        <v>11</v>
      </c>
    </row>
    <row r="40" spans="1:4" x14ac:dyDescent="0.2">
      <c r="A40" s="2">
        <v>37</v>
      </c>
      <c r="B40" s="11" t="s">
        <v>267</v>
      </c>
      <c r="C40" s="39">
        <v>500</v>
      </c>
      <c r="D40" s="2" t="s">
        <v>11</v>
      </c>
    </row>
    <row r="41" spans="1:4" x14ac:dyDescent="0.2">
      <c r="A41" s="2">
        <v>38</v>
      </c>
      <c r="B41" s="11" t="s">
        <v>61</v>
      </c>
      <c r="C41" s="39">
        <v>200</v>
      </c>
      <c r="D41" s="2" t="s">
        <v>11</v>
      </c>
    </row>
    <row r="42" spans="1:4" x14ac:dyDescent="0.2">
      <c r="A42" s="2">
        <v>39</v>
      </c>
      <c r="B42" s="11" t="s">
        <v>269</v>
      </c>
      <c r="C42" s="39">
        <v>500</v>
      </c>
      <c r="D42" s="2" t="s">
        <v>11</v>
      </c>
    </row>
    <row r="43" spans="1:4" x14ac:dyDescent="0.2">
      <c r="A43" s="2">
        <v>40</v>
      </c>
      <c r="B43" s="11" t="s">
        <v>278</v>
      </c>
      <c r="C43" s="39">
        <v>500</v>
      </c>
      <c r="D43" s="2" t="s">
        <v>25</v>
      </c>
    </row>
    <row r="44" spans="1:4" x14ac:dyDescent="0.2">
      <c r="A44" s="2">
        <v>41</v>
      </c>
      <c r="B44" s="11" t="s">
        <v>288</v>
      </c>
      <c r="C44" s="39">
        <v>500</v>
      </c>
      <c r="D44" s="2" t="s">
        <v>11</v>
      </c>
    </row>
    <row r="45" spans="1:4" x14ac:dyDescent="0.2">
      <c r="A45" s="2">
        <v>42</v>
      </c>
      <c r="B45" s="11" t="s">
        <v>8</v>
      </c>
      <c r="C45" s="39">
        <v>1500</v>
      </c>
      <c r="D45" s="2" t="s">
        <v>25</v>
      </c>
    </row>
    <row r="46" spans="1:4" x14ac:dyDescent="0.2">
      <c r="A46" s="2">
        <v>43</v>
      </c>
      <c r="B46" s="11" t="s">
        <v>71</v>
      </c>
      <c r="C46" s="39">
        <v>2000</v>
      </c>
      <c r="D46" s="2" t="s">
        <v>25</v>
      </c>
    </row>
    <row r="47" spans="1:4" x14ac:dyDescent="0.2">
      <c r="A47" s="2"/>
      <c r="B47" s="11"/>
      <c r="C47" s="39"/>
      <c r="D47" s="2"/>
    </row>
    <row r="48" spans="1:4" x14ac:dyDescent="0.2">
      <c r="A48" s="2"/>
      <c r="B48" s="11"/>
      <c r="C48" s="11"/>
      <c r="D48" s="2"/>
    </row>
    <row r="49" spans="1:4" ht="21" x14ac:dyDescent="0.3">
      <c r="A49" s="6"/>
      <c r="B49" s="72" t="s">
        <v>14</v>
      </c>
      <c r="C49" s="88">
        <f>SUM(C4:C47)</f>
        <v>36509</v>
      </c>
      <c r="D49" s="19"/>
    </row>
    <row r="50" spans="1:4" ht="21" x14ac:dyDescent="0.3">
      <c r="A50" s="6"/>
      <c r="B50" s="85"/>
      <c r="C50" s="89"/>
      <c r="D50" s="19"/>
    </row>
    <row r="51" spans="1:4" x14ac:dyDescent="0.2">
      <c r="A51" s="6"/>
      <c r="B51" s="85"/>
      <c r="C51" s="85"/>
      <c r="D51" s="19"/>
    </row>
    <row r="52" spans="1:4" ht="18.75" x14ac:dyDescent="0.25">
      <c r="A52" s="6"/>
      <c r="B52" s="86" t="s">
        <v>287</v>
      </c>
      <c r="C52" s="85"/>
      <c r="D52" s="19"/>
    </row>
    <row r="54" spans="1:4" x14ac:dyDescent="0.2">
      <c r="A54" s="77" t="s">
        <v>274</v>
      </c>
      <c r="B54" s="71">
        <v>44777</v>
      </c>
      <c r="C54" s="2"/>
      <c r="D54" s="2"/>
    </row>
    <row r="55" spans="1:4" x14ac:dyDescent="0.2">
      <c r="A55" s="11"/>
      <c r="B55" s="11"/>
      <c r="C55" s="11"/>
      <c r="D55" s="11"/>
    </row>
    <row r="56" spans="1:4" x14ac:dyDescent="0.2">
      <c r="A56" s="2">
        <v>1</v>
      </c>
      <c r="B56" s="80" t="s">
        <v>234</v>
      </c>
      <c r="C56" s="2" t="s">
        <v>235</v>
      </c>
      <c r="D56" s="2">
        <v>1001</v>
      </c>
    </row>
    <row r="57" spans="1:4" x14ac:dyDescent="0.2">
      <c r="A57" s="2"/>
      <c r="B57" s="2"/>
      <c r="C57" s="2"/>
      <c r="D57" s="2"/>
    </row>
    <row r="58" spans="1:4" x14ac:dyDescent="0.2">
      <c r="A58" s="2"/>
      <c r="B58" s="3" t="s">
        <v>36</v>
      </c>
      <c r="C58" s="2"/>
      <c r="D58" s="45">
        <f>SUM(D56:D57)</f>
        <v>1001</v>
      </c>
    </row>
    <row r="59" spans="1:4" x14ac:dyDescent="0.2">
      <c r="A59" s="6"/>
      <c r="B59" s="6"/>
      <c r="C59" s="6"/>
      <c r="D59" s="6"/>
    </row>
    <row r="60" spans="1:4" x14ac:dyDescent="0.2">
      <c r="B60" s="73" t="s">
        <v>43</v>
      </c>
      <c r="C60" s="74"/>
      <c r="D60" s="74" t="str">
        <f>IMSUB(C49,D58)</f>
        <v>35508</v>
      </c>
    </row>
    <row r="62" spans="1:4" x14ac:dyDescent="0.2">
      <c r="A62" s="78" t="s">
        <v>275</v>
      </c>
      <c r="B62" s="71">
        <v>44803</v>
      </c>
      <c r="C62" s="2"/>
      <c r="D62" s="2"/>
    </row>
    <row r="63" spans="1:4" x14ac:dyDescent="0.2">
      <c r="A63" s="11"/>
      <c r="B63" s="11"/>
      <c r="C63" s="11"/>
      <c r="D63" s="11"/>
    </row>
    <row r="64" spans="1:4" x14ac:dyDescent="0.2">
      <c r="A64" s="2">
        <v>1</v>
      </c>
      <c r="B64" s="2" t="s">
        <v>261</v>
      </c>
      <c r="C64" s="2" t="s">
        <v>235</v>
      </c>
      <c r="D64" s="2">
        <v>6</v>
      </c>
    </row>
    <row r="65" spans="1:4" x14ac:dyDescent="0.2">
      <c r="A65" s="2">
        <v>2</v>
      </c>
      <c r="B65" s="2" t="s">
        <v>92</v>
      </c>
      <c r="C65" s="2" t="s">
        <v>235</v>
      </c>
      <c r="D65" s="2">
        <v>1100</v>
      </c>
    </row>
    <row r="66" spans="1:4" x14ac:dyDescent="0.2">
      <c r="A66" s="2">
        <v>3</v>
      </c>
      <c r="B66" s="2" t="s">
        <v>237</v>
      </c>
      <c r="C66" s="2" t="s">
        <v>235</v>
      </c>
      <c r="D66" s="2">
        <v>1100</v>
      </c>
    </row>
    <row r="67" spans="1:4" x14ac:dyDescent="0.2">
      <c r="A67" s="2">
        <v>4</v>
      </c>
      <c r="B67" s="2" t="s">
        <v>262</v>
      </c>
      <c r="C67" s="2" t="s">
        <v>235</v>
      </c>
      <c r="D67" s="2">
        <v>300</v>
      </c>
    </row>
    <row r="68" spans="1:4" x14ac:dyDescent="0.2">
      <c r="A68" s="2">
        <v>5</v>
      </c>
      <c r="B68" s="76" t="s">
        <v>263</v>
      </c>
      <c r="C68" s="2" t="s">
        <v>235</v>
      </c>
      <c r="D68" s="2">
        <v>9000</v>
      </c>
    </row>
    <row r="69" spans="1:4" x14ac:dyDescent="0.2">
      <c r="A69" s="2">
        <v>6</v>
      </c>
      <c r="B69" s="2" t="s">
        <v>264</v>
      </c>
      <c r="C69" s="2" t="s">
        <v>235</v>
      </c>
      <c r="D69" s="2">
        <v>100</v>
      </c>
    </row>
    <row r="70" spans="1:4" x14ac:dyDescent="0.2">
      <c r="A70" s="2">
        <v>7</v>
      </c>
      <c r="B70" s="2" t="s">
        <v>88</v>
      </c>
      <c r="C70" s="2" t="s">
        <v>235</v>
      </c>
      <c r="D70" s="2">
        <v>350</v>
      </c>
    </row>
    <row r="71" spans="1:4" x14ac:dyDescent="0.2">
      <c r="A71" s="2"/>
      <c r="B71" s="2"/>
      <c r="C71" s="2"/>
      <c r="D71" s="2"/>
    </row>
    <row r="72" spans="1:4" x14ac:dyDescent="0.2">
      <c r="A72" s="2"/>
      <c r="B72" s="3" t="s">
        <v>36</v>
      </c>
      <c r="C72" s="2"/>
      <c r="D72" s="45">
        <f>SUM(D64:D71)</f>
        <v>11956</v>
      </c>
    </row>
    <row r="73" spans="1:4" x14ac:dyDescent="0.2">
      <c r="A73" s="6"/>
      <c r="B73" s="6"/>
      <c r="C73" s="6"/>
      <c r="D73" s="6"/>
    </row>
    <row r="74" spans="1:4" x14ac:dyDescent="0.2">
      <c r="B74" s="73" t="s">
        <v>43</v>
      </c>
      <c r="C74" s="74"/>
      <c r="D74" s="74" t="str">
        <f>IMSUB(D60,D72)</f>
        <v>23552</v>
      </c>
    </row>
    <row r="77" spans="1:4" x14ac:dyDescent="0.2">
      <c r="A77" s="79" t="s">
        <v>276</v>
      </c>
      <c r="B77" s="71">
        <v>44804</v>
      </c>
      <c r="C77" s="2"/>
      <c r="D77" s="2"/>
    </row>
    <row r="78" spans="1:4" x14ac:dyDescent="0.2">
      <c r="B78" s="11"/>
      <c r="C78" s="11"/>
      <c r="D78" s="11"/>
    </row>
    <row r="79" spans="1:4" x14ac:dyDescent="0.2">
      <c r="B79" s="2" t="s">
        <v>268</v>
      </c>
      <c r="C79" s="2" t="s">
        <v>11</v>
      </c>
      <c r="D79" s="2">
        <v>2</v>
      </c>
    </row>
    <row r="80" spans="1:4" x14ac:dyDescent="0.2">
      <c r="B80" s="76" t="s">
        <v>236</v>
      </c>
      <c r="C80" s="2" t="s">
        <v>235</v>
      </c>
      <c r="D80" s="2">
        <v>8200</v>
      </c>
    </row>
    <row r="81" spans="1:4" x14ac:dyDescent="0.2">
      <c r="B81" s="2" t="s">
        <v>272</v>
      </c>
      <c r="C81" s="2" t="s">
        <v>23</v>
      </c>
      <c r="D81" s="2">
        <v>2000</v>
      </c>
    </row>
    <row r="82" spans="1:4" x14ac:dyDescent="0.2">
      <c r="B82" s="2" t="s">
        <v>270</v>
      </c>
      <c r="C82" s="2" t="s">
        <v>23</v>
      </c>
      <c r="D82" s="2">
        <v>200</v>
      </c>
    </row>
    <row r="83" spans="1:4" x14ac:dyDescent="0.2">
      <c r="B83" s="2" t="s">
        <v>271</v>
      </c>
      <c r="C83" s="2" t="s">
        <v>235</v>
      </c>
      <c r="D83" s="2">
        <v>500</v>
      </c>
    </row>
    <row r="84" spans="1:4" x14ac:dyDescent="0.2">
      <c r="B84" s="2" t="s">
        <v>88</v>
      </c>
      <c r="C84" s="2" t="s">
        <v>235</v>
      </c>
      <c r="D84" s="2">
        <v>300</v>
      </c>
    </row>
    <row r="85" spans="1:4" x14ac:dyDescent="0.2">
      <c r="B85" s="2" t="s">
        <v>277</v>
      </c>
      <c r="C85" s="2" t="s">
        <v>235</v>
      </c>
      <c r="D85" s="2">
        <v>300</v>
      </c>
    </row>
    <row r="87" spans="1:4" x14ac:dyDescent="0.2">
      <c r="B87" s="3" t="s">
        <v>36</v>
      </c>
      <c r="C87" s="2"/>
      <c r="D87" s="45">
        <f>SUM(D79:D85)</f>
        <v>11502</v>
      </c>
    </row>
    <row r="89" spans="1:4" x14ac:dyDescent="0.2">
      <c r="B89" s="82" t="s">
        <v>43</v>
      </c>
      <c r="C89" s="74"/>
      <c r="D89" s="82" t="str">
        <f>IMSUB(D74,D87)</f>
        <v>12050</v>
      </c>
    </row>
    <row r="90" spans="1:4" x14ac:dyDescent="0.2">
      <c r="D90" s="75"/>
    </row>
    <row r="91" spans="1:4" x14ac:dyDescent="0.2">
      <c r="A91" s="79" t="s">
        <v>279</v>
      </c>
      <c r="B91" s="71">
        <v>44806</v>
      </c>
      <c r="C91" s="2"/>
      <c r="D91" s="2"/>
    </row>
    <row r="92" spans="1:4" x14ac:dyDescent="0.2">
      <c r="B92" s="11"/>
      <c r="C92" s="11"/>
      <c r="D92" s="11"/>
    </row>
    <row r="93" spans="1:4" x14ac:dyDescent="0.2">
      <c r="B93" s="2" t="s">
        <v>280</v>
      </c>
      <c r="C93" s="2" t="s">
        <v>235</v>
      </c>
      <c r="D93" s="2">
        <v>535</v>
      </c>
    </row>
    <row r="94" spans="1:4" x14ac:dyDescent="0.2">
      <c r="B94" s="2"/>
      <c r="C94" s="2"/>
      <c r="D94" s="2"/>
    </row>
    <row r="95" spans="1:4" x14ac:dyDescent="0.2">
      <c r="B95" s="2"/>
      <c r="C95" s="2"/>
      <c r="D95" s="2"/>
    </row>
    <row r="96" spans="1:4" x14ac:dyDescent="0.2">
      <c r="B96" s="3" t="s">
        <v>36</v>
      </c>
      <c r="C96" s="2"/>
      <c r="D96" s="45">
        <f>SUM(D93:D95)</f>
        <v>535</v>
      </c>
    </row>
    <row r="97" spans="1:4" x14ac:dyDescent="0.2">
      <c r="D97" s="75"/>
    </row>
    <row r="98" spans="1:4" x14ac:dyDescent="0.2">
      <c r="B98" s="82" t="s">
        <v>43</v>
      </c>
      <c r="C98" s="74"/>
      <c r="D98" s="82" t="str">
        <f>IMSUB(D89,D96)</f>
        <v>11515</v>
      </c>
    </row>
    <row r="100" spans="1:4" x14ac:dyDescent="0.2">
      <c r="A100" s="79" t="s">
        <v>281</v>
      </c>
      <c r="B100" s="71">
        <v>44807</v>
      </c>
      <c r="C100" s="2"/>
      <c r="D100" s="2"/>
    </row>
    <row r="101" spans="1:4" x14ac:dyDescent="0.2">
      <c r="B101" s="11"/>
      <c r="C101" s="11"/>
      <c r="D101" s="11"/>
    </row>
    <row r="102" spans="1:4" x14ac:dyDescent="0.2">
      <c r="B102" s="2" t="s">
        <v>282</v>
      </c>
      <c r="C102" s="2" t="s">
        <v>235</v>
      </c>
      <c r="D102" s="2">
        <v>140</v>
      </c>
    </row>
    <row r="103" spans="1:4" x14ac:dyDescent="0.2">
      <c r="B103" s="2"/>
      <c r="C103" s="2"/>
      <c r="D103" s="2"/>
    </row>
    <row r="104" spans="1:4" x14ac:dyDescent="0.2">
      <c r="B104" s="3" t="s">
        <v>36</v>
      </c>
      <c r="C104" s="2"/>
      <c r="D104" s="45">
        <f>SUM(D102:D103)</f>
        <v>140</v>
      </c>
    </row>
    <row r="106" spans="1:4" x14ac:dyDescent="0.2">
      <c r="B106" s="82" t="s">
        <v>43</v>
      </c>
      <c r="C106" s="74"/>
      <c r="D106" s="82" t="str">
        <f>IMSUB(D98,D104)</f>
        <v>11375</v>
      </c>
    </row>
    <row r="108" spans="1:4" x14ac:dyDescent="0.2">
      <c r="A108" s="79" t="s">
        <v>283</v>
      </c>
      <c r="B108" s="71">
        <v>44809</v>
      </c>
      <c r="C108" s="2"/>
      <c r="D108" s="2"/>
    </row>
    <row r="109" spans="1:4" x14ac:dyDescent="0.2">
      <c r="B109" s="11"/>
      <c r="C109" s="11"/>
      <c r="D109" s="11"/>
    </row>
    <row r="110" spans="1:4" x14ac:dyDescent="0.2">
      <c r="B110" s="2" t="s">
        <v>284</v>
      </c>
      <c r="C110" s="2" t="s">
        <v>23</v>
      </c>
      <c r="D110" s="2">
        <v>286</v>
      </c>
    </row>
    <row r="111" spans="1:4" x14ac:dyDescent="0.2">
      <c r="B111" s="11" t="s">
        <v>285</v>
      </c>
      <c r="C111" s="11" t="s">
        <v>25</v>
      </c>
      <c r="D111" s="11">
        <v>100</v>
      </c>
    </row>
    <row r="112" spans="1:4" x14ac:dyDescent="0.2">
      <c r="B112" s="2" t="s">
        <v>286</v>
      </c>
      <c r="C112" s="2" t="s">
        <v>25</v>
      </c>
      <c r="D112" s="2">
        <v>155</v>
      </c>
    </row>
    <row r="113" spans="2:4" x14ac:dyDescent="0.2">
      <c r="B113" s="83"/>
      <c r="C113" s="83"/>
      <c r="D113" s="83"/>
    </row>
    <row r="114" spans="2:4" x14ac:dyDescent="0.2">
      <c r="B114" s="14" t="s">
        <v>36</v>
      </c>
      <c r="C114" s="83"/>
      <c r="D114" s="84">
        <f>SUM(D110:D113)</f>
        <v>541</v>
      </c>
    </row>
    <row r="116" spans="2:4" ht="23.25" x14ac:dyDescent="0.3">
      <c r="B116" s="73" t="s">
        <v>43</v>
      </c>
      <c r="C116" s="74"/>
      <c r="D116" s="87" t="str">
        <f>IMSUB(D106,D114)</f>
        <v>10834</v>
      </c>
    </row>
  </sheetData>
  <mergeCells count="2">
    <mergeCell ref="E3:F3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Pivot</vt:lpstr>
      <vt:lpstr>RAW</vt:lpstr>
      <vt:lpstr>Daily Expenditure</vt:lpstr>
      <vt:lpstr>Temple Collection </vt:lpstr>
      <vt:lpstr>Deviramma Banavara</vt:lpstr>
      <vt:lpstr>Ganapati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2022-08-05T17:31:48Z</dcterms:modified>
</cp:coreProperties>
</file>