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15" windowHeight="7365" activeTab="2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24519"/>
  <pivotCaches>
    <pivotCache cacheId="108" r:id="rId6"/>
    <pivotCache cacheId="11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1"/>
  <c r="C41"/>
  <c r="C40"/>
  <c r="C39"/>
  <c r="C216" i="2" l="1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O22"/>
  <c r="P22" s="1"/>
  <c r="Q22" s="1"/>
  <c r="R22" s="1"/>
  <c r="U22" s="1"/>
  <c r="O23"/>
  <c r="P23" s="1"/>
  <c r="Q23" s="1"/>
  <c r="R23" s="1"/>
  <c r="U23" s="1"/>
  <c r="O24"/>
  <c r="P24" s="1"/>
  <c r="Q24" s="1"/>
  <c r="R24" s="1"/>
  <c r="U24" s="1"/>
  <c r="O25"/>
  <c r="P25" s="1"/>
  <c r="Q25" s="1"/>
  <c r="R25" s="1"/>
  <c r="U25" s="1"/>
  <c r="O26"/>
  <c r="P26" s="1"/>
  <c r="Q26" s="1"/>
  <c r="R26" s="1"/>
  <c r="U26" s="1"/>
  <c r="O27"/>
  <c r="P27" s="1"/>
  <c r="Q27" s="1"/>
  <c r="R27" s="1"/>
  <c r="U27" s="1"/>
  <c r="O28"/>
  <c r="P28" s="1"/>
  <c r="Q28" s="1"/>
  <c r="R28" s="1"/>
  <c r="U28" s="1"/>
  <c r="O29"/>
  <c r="P29" s="1"/>
  <c r="Q29" s="1"/>
  <c r="R29" s="1"/>
  <c r="U29" s="1"/>
  <c r="O30"/>
  <c r="P30" s="1"/>
  <c r="Q30" s="1"/>
  <c r="R30" s="1"/>
  <c r="U30" s="1"/>
  <c r="O2"/>
  <c r="P2" s="1"/>
  <c r="Q2" s="1"/>
  <c r="R2" s="1"/>
  <c r="U2" s="1"/>
  <c r="O3"/>
  <c r="P3" s="1"/>
  <c r="Q3" s="1"/>
  <c r="R3" s="1"/>
  <c r="U3" s="1"/>
  <c r="O4"/>
  <c r="P4" s="1"/>
  <c r="Q4" s="1"/>
  <c r="R4" s="1"/>
  <c r="U4" s="1"/>
  <c r="O5"/>
  <c r="P5" s="1"/>
  <c r="Q5" s="1"/>
  <c r="R5" s="1"/>
  <c r="U5" s="1"/>
  <c r="O6"/>
  <c r="P6" s="1"/>
  <c r="Q6" s="1"/>
  <c r="R6" s="1"/>
  <c r="U6" s="1"/>
  <c r="O7"/>
  <c r="P7" s="1"/>
  <c r="Q7" s="1"/>
  <c r="R7" s="1"/>
  <c r="U7" s="1"/>
  <c r="O8"/>
  <c r="P8" s="1"/>
  <c r="Q8" s="1"/>
  <c r="R8" s="1"/>
  <c r="U8" s="1"/>
  <c r="O9"/>
  <c r="P9" s="1"/>
  <c r="Q9" s="1"/>
  <c r="R9" s="1"/>
  <c r="U9" s="1"/>
  <c r="O10"/>
  <c r="P10" s="1"/>
  <c r="Q10" s="1"/>
  <c r="R10" s="1"/>
  <c r="U10" s="1"/>
  <c r="O11"/>
  <c r="P11" s="1"/>
  <c r="Q11" s="1"/>
  <c r="R11" s="1"/>
  <c r="U11" s="1"/>
  <c r="O12"/>
  <c r="P12" s="1"/>
  <c r="Q12" s="1"/>
  <c r="R12" s="1"/>
  <c r="U12" s="1"/>
  <c r="O13"/>
  <c r="P13" s="1"/>
  <c r="Q13" s="1"/>
  <c r="R13" s="1"/>
  <c r="U13" s="1"/>
  <c r="N34" s="1"/>
  <c r="O14"/>
  <c r="P14" s="1"/>
  <c r="Q14" s="1"/>
  <c r="R14" s="1"/>
  <c r="U14" s="1"/>
  <c r="O15"/>
  <c r="P15" s="1"/>
  <c r="Q15" s="1"/>
  <c r="R15" s="1"/>
  <c r="U15" s="1"/>
  <c r="O16"/>
  <c r="P16" s="1"/>
  <c r="Q16" s="1"/>
  <c r="R16" s="1"/>
  <c r="U16" s="1"/>
  <c r="O17"/>
  <c r="P17" s="1"/>
  <c r="Q17" s="1"/>
  <c r="R17" s="1"/>
  <c r="U17" s="1"/>
  <c r="O18"/>
  <c r="P18" s="1"/>
  <c r="Q18" s="1"/>
  <c r="R18" s="1"/>
  <c r="U18" s="1"/>
  <c r="O19"/>
  <c r="P19" s="1"/>
  <c r="Q19" s="1"/>
  <c r="R19" s="1"/>
  <c r="U19" s="1"/>
  <c r="O20"/>
  <c r="P20" s="1"/>
  <c r="Q20" s="1"/>
  <c r="R20" s="1"/>
  <c r="U20" s="1"/>
  <c r="O21"/>
  <c r="P21" s="1"/>
  <c r="Q21" s="1"/>
  <c r="R21" s="1"/>
  <c r="U21" s="1"/>
  <c r="C199" i="2"/>
  <c r="A26" i="1"/>
  <c r="J35"/>
  <c r="J37" s="1"/>
  <c r="C43" i="2"/>
  <c r="H44"/>
  <c r="C59"/>
  <c r="C160"/>
  <c r="C79"/>
  <c r="C161"/>
  <c r="C89"/>
  <c r="C162"/>
  <c r="C104"/>
  <c r="C163"/>
  <c r="C120"/>
  <c r="C164"/>
  <c r="C151"/>
  <c r="C165"/>
  <c r="C42"/>
  <c r="H42"/>
  <c r="C44"/>
  <c r="C39"/>
  <c r="C45"/>
  <c r="C62"/>
  <c r="H45"/>
  <c r="H47"/>
  <c r="C167"/>
  <c r="C156"/>
  <c r="D160"/>
  <c r="D161"/>
  <c r="H62"/>
  <c r="C81"/>
  <c r="C91"/>
  <c r="C106"/>
  <c r="C122"/>
  <c r="C153"/>
  <c r="D165"/>
  <c r="D167"/>
  <c r="D162"/>
  <c r="D163"/>
  <c r="D164"/>
  <c r="I12" i="5"/>
  <c r="C12"/>
  <c r="B12"/>
  <c r="G12"/>
  <c r="D12"/>
  <c r="F12"/>
  <c r="H12"/>
  <c r="E12"/>
  <c r="N33" i="1" l="1"/>
  <c r="N36" s="1"/>
</calcChain>
</file>

<file path=xl/sharedStrings.xml><?xml version="1.0" encoding="utf-8"?>
<sst xmlns="http://schemas.openxmlformats.org/spreadsheetml/2006/main" count="449" uniqueCount="205">
  <si>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</si>
  <si>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</si>
  <si>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</si>
  <si>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</si>
  <si>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</si>
  <si>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</si>
  <si>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</si>
  <si>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</si>
  <si>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</si>
  <si>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</si>
  <si>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</si>
  <si>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</si>
  <si>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</si>
  <si>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</si>
  <si>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</si>
  <si>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</si>
  <si>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</si>
  <si>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</si>
  <si>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</si>
  <si>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</si>
  <si>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</si>
  <si>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</si>
  <si>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</si>
  <si>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</si>
  <si>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</si>
  <si>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</si>
  <si>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</si>
  <si>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</si>
  <si>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</si>
  <si>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</si>
  <si>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</si>
  <si>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</si>
  <si>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</si>
  <si>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</si>
  <si>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</si>
  <si>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</si>
  <si>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</si>
  <si>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</si>
  <si>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</si>
  <si>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</si>
  <si>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</si>
  <si>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</si>
  <si>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</si>
  <si>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</si>
  <si>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</si>
  <si>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</si>
  <si>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</si>
  <si>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</si>
  <si>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</si>
  <si>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</si>
  <si>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</si>
  <si>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</si>
  <si>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</si>
  <si>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</si>
  <si>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</si>
  <si>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</si>
  <si>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</si>
  <si>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</si>
  <si>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</si>
  <si>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</si>
  <si>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</si>
  <si>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</si>
  <si>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</si>
  <si>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</si>
  <si>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</si>
  <si>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</si>
  <si>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</si>
  <si>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</si>
  <si>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</si>
  <si>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</si>
  <si>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</si>
  <si>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</si>
  <si>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</si>
  <si>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</si>
  <si>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</si>
  <si>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</si>
  <si>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</si>
  <si>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</si>
  <si>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</si>
  <si>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</si>
  <si>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</si>
  <si>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</si>
  <si>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</si>
  <si>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</si>
  <si>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</si>
  <si>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</si>
  <si>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</si>
  <si>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</si>
  <si>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</si>
  <si>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</si>
  <si>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</si>
  <si>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</si>
  <si>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</si>
  <si>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</si>
  <si>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</si>
  <si>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</si>
  <si>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</si>
  <si>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</si>
  <si>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</si>
  <si>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</si>
  <si>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</si>
  <si>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</si>
  <si>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</si>
  <si>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</si>
  <si>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</si>
  <si>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</si>
  <si>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</si>
  <si>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</si>
  <si>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</si>
  <si>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</si>
  <si>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</si>
  <si>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</si>
  <si>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</si>
  <si>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</si>
  <si>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</si>
  <si>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</si>
  <si>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</si>
  <si>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</si>
  <si>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</si>
  <si>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</si>
  <si>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</si>
  <si>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</si>
  <si>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</si>
  <si>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</si>
  <si>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</si>
  <si>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</si>
  <si>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</si>
  <si>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</si>
  <si>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</si>
  <si>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</si>
  <si>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</si>
  <si>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</si>
  <si>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</si>
  <si>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</si>
  <si>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</si>
  <si>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</si>
  <si>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</si>
  <si>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</si>
  <si>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</si>
  <si>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</si>
  <si>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</si>
  <si>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</si>
  <si>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</si>
  <si>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</si>
  <si>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</si>
  <si>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</si>
  <si>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</si>
  <si>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</si>
  <si>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</si>
  <si>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</si>
  <si>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</si>
  <si>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</si>
  <si>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</si>
  <si>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</si>
  <si>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</si>
  <si>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</si>
  <si>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</si>
  <si>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</si>
  <si>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</si>
  <si>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</si>
  <si>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</si>
  <si>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</si>
  <si>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</si>
  <si>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</si>
  <si>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</si>
  <si>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</si>
  <si>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</si>
  <si>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</si>
  <si>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</si>
  <si>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</si>
  <si>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</si>
  <si>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</si>
  <si>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</si>
  <si>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</si>
  <si>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</si>
  <si>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</si>
  <si>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</si>
  <si>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</si>
  <si>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</si>
  <si>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</si>
  <si>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</si>
  <si>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</si>
  <si>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</si>
  <si>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</si>
  <si>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</si>
  <si>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</si>
  <si>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</si>
  <si>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</si>
  <si>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</si>
  <si>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</si>
  <si>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</si>
  <si>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</si>
  <si>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</si>
  <si>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</si>
  <si>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</si>
  <si>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</si>
  <si>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</si>
  <si>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</si>
  <si>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</si>
  <si>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Pending</t>
  </si>
  <si>
    <t>Chiru</t>
  </si>
  <si>
    <t>pending</t>
  </si>
  <si>
    <t>Coffee Bill 14</t>
  </si>
  <si>
    <t>Interest Paid</t>
  </si>
  <si>
    <t>Interest Paid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</si>
</sst>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590.521988078704" createdVersion="3" refreshedVersion="3" minRefreshableVersion="3" recordCount="34">
  <cacheSource type="worksheet">
    <worksheetSource ref="A1:G35" sheet="Daily Expenditure"/>
  </cacheSource>
  <cacheFields count="7">
    <cacheField name="SL No" numFmtId="0">
      <sharedItems containsSemiMixedTypes="0" containsString="0" containsNumber="1" containsInteger="1" minValue="1" maxValue="35"/>
    </cacheField>
    <cacheField name="Date" numFmtId="14">
      <sharedItems containsSemiMixedTypes="0" containsNonDate="0" containsDate="1" containsString="0" minDate="2021-10-24T00:00:00" maxDate="2022-01-27T00:00:00" count="19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</sharedItems>
    </cacheField>
    <cacheField name="Month" numFmtId="14">
      <sharedItems count="4">
        <s v="Oct"/>
        <s v="Nov"/>
        <s v="Dec"/>
        <s v="Jan"/>
      </sharedItems>
    </cacheField>
    <cacheField name="Expenditure" numFmtId="0">
      <sharedItems count="2">
        <s v="Expense"/>
        <s v="Income"/>
      </sharedItems>
    </cacheField>
    <cacheField name="Title" numFmtId="0">
      <sharedItems count="6">
        <s v="Coffee"/>
        <s v="Salary"/>
        <s v="Jowar"/>
        <s v="Potato"/>
        <s v="Paddy"/>
        <s v="Ragi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2198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590.521988425928" createdVersion="3" refreshedVersion="3" minRefreshableVersion="3" recordCount="41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5"/>
    </cacheField>
    <cacheField name="Date" numFmtId="0">
      <sharedItems containsNonDate="0" containsDate="1" containsString="0" containsBlank="1" minDate="2021-10-24T00:00:00" maxDate="2022-01-27T00:00:00" count="2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08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2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t="default"/>
      </items>
    </pivotField>
    <pivotField axis="axisPage" multipleItemSelectionAllowed="1" showAll="0" defaultSubtotal="0">
      <items count="4">
        <item x="0"/>
        <item x="1"/>
        <item x="2"/>
        <item x="3"/>
      </items>
    </pivotField>
    <pivotField axis="axisRow" showAll="0">
      <items count="3">
        <item x="0"/>
        <item x="1"/>
        <item t="default"/>
      </items>
    </pivotField>
    <pivotField axis="axisCol" showAll="0">
      <items count="7">
        <item x="0"/>
        <item x="2"/>
        <item x="4"/>
        <item x="3"/>
        <item x="5"/>
        <item x="1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87">
      <pivotArea outline="0" collapsedLevelsAreSubtotals="1" fieldPosition="0"/>
    </format>
    <format dxfId="86">
      <pivotArea field="3" type="button" dataOnly="0" labelOnly="1" outline="0" axis="axisRow" fieldPosition="0"/>
    </format>
    <format dxfId="85">
      <pivotArea dataOnly="0" labelOnly="1" fieldPosition="0">
        <references count="1">
          <reference field="3" count="0"/>
        </references>
      </pivotArea>
    </format>
    <format dxfId="84">
      <pivotArea dataOnly="0" labelOnly="1" grandRow="1" outline="0" fieldPosition="0"/>
    </format>
    <format dxfId="83">
      <pivotArea dataOnly="0" labelOnly="1" fieldPosition="0">
        <references count="1">
          <reference field="4" count="0"/>
        </references>
      </pivotArea>
    </format>
    <format dxfId="82">
      <pivotArea dataOnly="0" labelOnly="1" grandCol="1" outline="0" fieldPosition="0"/>
    </format>
    <format dxfId="81">
      <pivotArea grandRow="1" outline="0" collapsedLevelsAreSubtotals="1" fieldPosition="0"/>
    </format>
    <format dxfId="8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2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0"/>
        <item x="19"/>
        <item x="15"/>
        <item x="16"/>
        <item x="17"/>
        <item x="18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B20" sqref="B20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5" bestFit="1" customWidth="1"/>
    <col min="7" max="7" width="6.28515625" bestFit="1" customWidth="1"/>
    <col min="8" max="8" width="11.28515625" customWidth="1"/>
    <col min="9" max="9" width="11.28515625" bestFit="1" customWidth="1"/>
    <col min="10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2" spans="1:9">
      <c r="A2" s="56" t="s">
        <v>1</v>
      </c>
      <c r="B2" t="s">
        <v>189</v>
      </c>
    </row>
    <row r="3" spans="1:9">
      <c r="A3" s="56" t="s">
        <v>194</v>
      </c>
      <c r="B3" t="s">
        <v>189</v>
      </c>
    </row>
    <row r="5" spans="1:9">
      <c r="A5" s="56" t="s">
        <v>192</v>
      </c>
      <c r="B5" s="56" t="s">
        <v>126</v>
      </c>
    </row>
    <row r="6" spans="1:9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191</v>
      </c>
    </row>
    <row r="7" spans="1:9">
      <c r="A7" s="61" t="s">
        <v>37</v>
      </c>
      <c r="B7" s="62">
        <v>69900</v>
      </c>
      <c r="C7" s="62">
        <v>4300</v>
      </c>
      <c r="D7" s="62">
        <v>4550</v>
      </c>
      <c r="E7" s="62">
        <v>27000</v>
      </c>
      <c r="F7" s="62">
        <v>2700</v>
      </c>
      <c r="G7" s="62"/>
      <c r="H7" s="62">
        <v>108450</v>
      </c>
    </row>
    <row r="8" spans="1:9" ht="12" customHeight="1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88645</v>
      </c>
      <c r="H8" s="62">
        <v>325405</v>
      </c>
    </row>
    <row r="9" spans="1:9" hidden="1">
      <c r="A9" s="63" t="s">
        <v>191</v>
      </c>
      <c r="B9" s="64">
        <v>289700</v>
      </c>
      <c r="C9" s="64">
        <v>8260</v>
      </c>
      <c r="D9" s="64">
        <v>4550</v>
      </c>
      <c r="E9" s="64">
        <v>40000</v>
      </c>
      <c r="F9" s="64">
        <v>2700</v>
      </c>
      <c r="G9" s="64">
        <v>88645</v>
      </c>
      <c r="H9" s="64">
        <v>433855</v>
      </c>
    </row>
    <row r="12" spans="1:9">
      <c r="A12" s="65" t="s">
        <v>93</v>
      </c>
      <c r="B12" s="66" t="str">
        <f>IMSUB(GETPIVOTDATA("Amount",$A$5,"Expenditure","Income","Title","Coffee"),GETPIVOTDATA("Amount",$A$5,"Expenditure","Expense","Title","Coffee"))</f>
        <v>149900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216955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10" sqref="H10:H11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5" customWidth="1"/>
    <col min="7" max="7" width="6.28515625" customWidth="1"/>
    <col min="8" max="8" width="7.28515625" customWidth="1"/>
    <col min="9" max="10" width="11.28515625" bestFit="1" customWidth="1"/>
  </cols>
  <sheetData>
    <row r="1" spans="1:9">
      <c r="A1" s="56" t="s">
        <v>1</v>
      </c>
      <c r="B1" t="s">
        <v>189</v>
      </c>
    </row>
    <row r="2" spans="1:9">
      <c r="A2" s="56" t="s">
        <v>194</v>
      </c>
      <c r="B2" t="s">
        <v>189</v>
      </c>
    </row>
    <row r="4" spans="1:9">
      <c r="A4" s="56" t="s">
        <v>192</v>
      </c>
      <c r="B4" s="56" t="s">
        <v>193</v>
      </c>
    </row>
    <row r="5" spans="1:9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191</v>
      </c>
    </row>
    <row r="6" spans="1:9">
      <c r="A6" s="57" t="s">
        <v>37</v>
      </c>
      <c r="B6" s="58">
        <v>69900</v>
      </c>
      <c r="C6" s="58">
        <v>4300</v>
      </c>
      <c r="D6" s="58">
        <v>4550</v>
      </c>
      <c r="E6" s="58">
        <v>27000</v>
      </c>
      <c r="F6" s="58">
        <v>2700</v>
      </c>
      <c r="G6" s="58"/>
      <c r="H6" s="58"/>
      <c r="I6" s="58">
        <v>108450</v>
      </c>
    </row>
    <row r="7" spans="1:9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88645</v>
      </c>
      <c r="H7" s="58"/>
      <c r="I7" s="58">
        <v>325405</v>
      </c>
    </row>
    <row r="8" spans="1:9">
      <c r="A8" s="57" t="s">
        <v>195</v>
      </c>
      <c r="B8" s="58"/>
      <c r="C8" s="58"/>
      <c r="D8" s="58"/>
      <c r="E8" s="58"/>
      <c r="F8" s="58"/>
      <c r="G8" s="58"/>
      <c r="H8" s="58"/>
      <c r="I8" s="58"/>
    </row>
    <row r="9" spans="1:9">
      <c r="A9" s="57" t="s">
        <v>191</v>
      </c>
      <c r="B9" s="58">
        <v>289700</v>
      </c>
      <c r="C9" s="58">
        <v>8260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433855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1"/>
  <sheetViews>
    <sheetView tabSelected="1" topLeftCell="A14" zoomScale="90" zoomScaleNormal="90" zoomScaleSheetLayoutView="100" workbookViewId="0">
      <selection activeCell="Q36" sqref="Q36"/>
    </sheetView>
  </sheetViews>
  <sheetFormatPr defaultRowHeight="15"/>
  <cols>
    <col min="2" max="4" width="12.140625" customWidth="1"/>
    <col min="5" max="5" width="11.140625" customWidth="1"/>
    <col min="6" max="6" width="14.7109375" customWidth="1"/>
    <col min="8" max="8" width="12" bestFit="1" customWidth="1"/>
    <col min="10" max="10" width="12.28515625" bestFit="1" customWidth="1"/>
    <col min="12" max="12" width="11.7109375" customWidth="1"/>
    <col min="13" max="13" width="12.5703125" bestFit="1" customWidth="1"/>
    <col min="14" max="14" width="12.7109375" customWidth="1"/>
    <col min="15" max="15" width="13" customWidth="1"/>
    <col min="17" max="17" width="12" bestFit="1" customWidth="1"/>
    <col min="18" max="19" width="12" customWidth="1"/>
    <col min="20" max="20" width="13" customWidth="1"/>
    <col min="21" max="21" width="12.85546875" customWidth="1"/>
  </cols>
  <sheetData>
    <row r="1" spans="1:21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203</v>
      </c>
      <c r="T1" s="36" t="s">
        <v>204</v>
      </c>
      <c r="U1" s="36" t="s">
        <v>146</v>
      </c>
    </row>
    <row r="2" spans="1:21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44590</v>
      </c>
      <c r="P2" s="2">
        <f ca="1">O2-J2</f>
        <v>397</v>
      </c>
      <c r="Q2" s="2">
        <f ca="1">(P2/365)*12</f>
        <v>13.052054794520549</v>
      </c>
      <c r="R2" s="2">
        <f ca="1">(M2*Q2*N2) /100</f>
        <v>26104.109589041098</v>
      </c>
      <c r="S2" s="2">
        <v>24000</v>
      </c>
      <c r="T2" s="20">
        <v>44587</v>
      </c>
      <c r="U2" s="2">
        <f ca="1">M2+R2-S2</f>
        <v>102104.10958904109</v>
      </c>
    </row>
    <row r="3" spans="1:21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0" ca="1" si="1">TODAY()</f>
        <v>44590</v>
      </c>
      <c r="P3" s="2">
        <f t="shared" ref="P3:P6" ca="1" si="2">O3-J3</f>
        <v>390</v>
      </c>
      <c r="Q3" s="2">
        <f t="shared" ref="Q3:Q13" ca="1" si="3">(P3/365)*12</f>
        <v>12.82191780821918</v>
      </c>
      <c r="R3" s="2">
        <f t="shared" ref="R3:R6" ca="1" si="4">(M3*Q3*N3) /100</f>
        <v>32054.794520547948</v>
      </c>
      <c r="S3" s="2">
        <v>30000</v>
      </c>
      <c r="T3" s="20">
        <v>44589</v>
      </c>
      <c r="U3" s="2">
        <f t="shared" ref="U3:U21" ca="1" si="5">M3+R3-S3</f>
        <v>102054.79452054796</v>
      </c>
    </row>
    <row r="4" spans="1:21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44590</v>
      </c>
      <c r="P4" s="2">
        <f t="shared" ca="1" si="2"/>
        <v>385</v>
      </c>
      <c r="Q4" s="2">
        <f t="shared" ca="1" si="3"/>
        <v>12.657534246575342</v>
      </c>
      <c r="R4" s="2">
        <f t="shared" ca="1" si="4"/>
        <v>25315.068493150684</v>
      </c>
      <c r="S4" s="2"/>
      <c r="T4" s="2"/>
      <c r="U4" s="2">
        <f t="shared" ca="1" si="5"/>
        <v>125315.06849315068</v>
      </c>
    </row>
    <row r="5" spans="1:21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44590</v>
      </c>
      <c r="P5" s="2">
        <f t="shared" ca="1" si="2"/>
        <v>354</v>
      </c>
      <c r="Q5" s="2">
        <f t="shared" ca="1" si="3"/>
        <v>11.638356164383563</v>
      </c>
      <c r="R5" s="2">
        <f t="shared" ca="1" si="4"/>
        <v>23276.712328767124</v>
      </c>
      <c r="S5" s="2"/>
      <c r="T5" s="2"/>
      <c r="U5" s="2">
        <f t="shared" ca="1" si="5"/>
        <v>123276.71232876713</v>
      </c>
    </row>
    <row r="6" spans="1:21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44590</v>
      </c>
      <c r="P6" s="2">
        <f t="shared" ca="1" si="2"/>
        <v>384</v>
      </c>
      <c r="Q6" s="2">
        <f t="shared" ca="1" si="3"/>
        <v>12.624657534246573</v>
      </c>
      <c r="R6" s="2">
        <f t="shared" ca="1" si="4"/>
        <v>12624.657534246573</v>
      </c>
      <c r="S6" s="2">
        <v>12000</v>
      </c>
      <c r="T6" s="20">
        <v>44589</v>
      </c>
      <c r="U6" s="2">
        <f t="shared" ca="1" si="5"/>
        <v>50624.657534246573</v>
      </c>
    </row>
    <row r="7" spans="1:21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44590</v>
      </c>
      <c r="P7" s="2">
        <f ca="1">O7-J7</f>
        <v>376</v>
      </c>
      <c r="Q7" s="2">
        <f ca="1">(P7/365)*12</f>
        <v>12.361643835616437</v>
      </c>
      <c r="R7" s="2">
        <f ca="1">(M7*Q7*N7) /100</f>
        <v>24723.287671232876</v>
      </c>
      <c r="S7" s="2">
        <v>24000</v>
      </c>
      <c r="T7" s="20">
        <v>44589</v>
      </c>
      <c r="U7" s="2">
        <f t="shared" ca="1" si="5"/>
        <v>100723.28767123287</v>
      </c>
    </row>
    <row r="8" spans="1:21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44590</v>
      </c>
      <c r="P8" s="2">
        <f t="shared" ref="P8:P11" ca="1" si="6">O8-J8</f>
        <v>388</v>
      </c>
      <c r="Q8" s="2">
        <f t="shared" ca="1" si="3"/>
        <v>12.756164383561645</v>
      </c>
      <c r="R8" s="2">
        <f t="shared" ref="R8:R11" ca="1" si="7">(M8*Q8*N8) /100</f>
        <v>25512.328767123287</v>
      </c>
      <c r="S8" s="2">
        <v>24000</v>
      </c>
      <c r="T8" s="20">
        <v>44589</v>
      </c>
      <c r="U8" s="2">
        <f t="shared" ca="1" si="5"/>
        <v>101512.32876712328</v>
      </c>
    </row>
    <row r="9" spans="1:21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44590</v>
      </c>
      <c r="P9" s="2">
        <f t="shared" ca="1" si="6"/>
        <v>364</v>
      </c>
      <c r="Q9" s="2">
        <f t="shared" ca="1" si="3"/>
        <v>11.967123287671233</v>
      </c>
      <c r="R9" s="2">
        <f t="shared" ca="1" si="7"/>
        <v>11967.123287671235</v>
      </c>
      <c r="S9" s="2">
        <v>12000</v>
      </c>
      <c r="T9" s="20">
        <v>44587</v>
      </c>
      <c r="U9" s="2">
        <f t="shared" ca="1" si="5"/>
        <v>49967.123287671231</v>
      </c>
    </row>
    <row r="10" spans="1:21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44590</v>
      </c>
      <c r="P10" s="2">
        <f t="shared" ca="1" si="6"/>
        <v>354</v>
      </c>
      <c r="Q10" s="2">
        <f t="shared" ca="1" si="3"/>
        <v>11.638356164383563</v>
      </c>
      <c r="R10" s="2">
        <f t="shared" ca="1" si="7"/>
        <v>11638.356164383562</v>
      </c>
      <c r="S10" s="2">
        <v>12000</v>
      </c>
      <c r="T10" s="20">
        <v>44587</v>
      </c>
      <c r="U10" s="2">
        <f t="shared" ca="1" si="5"/>
        <v>49638.356164383564</v>
      </c>
    </row>
    <row r="11" spans="1:21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44590</v>
      </c>
      <c r="P11" s="2">
        <f t="shared" ca="1" si="6"/>
        <v>363</v>
      </c>
      <c r="Q11" s="2">
        <f t="shared" ca="1" si="3"/>
        <v>11.934246575342467</v>
      </c>
      <c r="R11" s="2">
        <f t="shared" ca="1" si="7"/>
        <v>11934.246575342468</v>
      </c>
      <c r="S11" s="2">
        <v>12000</v>
      </c>
      <c r="T11" s="20">
        <v>44587</v>
      </c>
      <c r="U11" s="2">
        <f t="shared" ca="1" si="5"/>
        <v>49934.246575342469</v>
      </c>
    </row>
    <row r="12" spans="1:21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44590</v>
      </c>
      <c r="P12" s="2">
        <f t="shared" ref="P12:P13" ca="1" si="8">O12-J12</f>
        <v>77</v>
      </c>
      <c r="Q12" s="2">
        <f t="shared" ca="1" si="3"/>
        <v>2.5315068493150683</v>
      </c>
      <c r="R12" s="2">
        <f t="shared" ref="R12:R13" ca="1" si="9">(M12*Q12*N12) /100</f>
        <v>5063.0136986301368</v>
      </c>
      <c r="S12" s="2"/>
      <c r="T12" s="2"/>
      <c r="U12" s="2">
        <f t="shared" ca="1" si="5"/>
        <v>105063.01369863014</v>
      </c>
    </row>
    <row r="13" spans="1:21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44590</v>
      </c>
      <c r="P13" s="2">
        <f t="shared" ca="1" si="8"/>
        <v>77</v>
      </c>
      <c r="Q13" s="2">
        <f t="shared" ca="1" si="3"/>
        <v>2.5315068493150683</v>
      </c>
      <c r="R13" s="2">
        <f t="shared" ca="1" si="9"/>
        <v>0</v>
      </c>
      <c r="S13" s="2"/>
      <c r="T13" s="2"/>
      <c r="U13" s="2">
        <f t="shared" ca="1" si="5"/>
        <v>50000</v>
      </c>
    </row>
    <row r="14" spans="1:21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44590</v>
      </c>
      <c r="P14" s="11">
        <f t="shared" ref="P14:P15" ca="1" si="10">O14-J14</f>
        <v>705</v>
      </c>
      <c r="Q14" s="11">
        <f t="shared" ref="Q14:Q15" ca="1" si="11">(P14/365)*12</f>
        <v>23.17808219178082</v>
      </c>
      <c r="R14" s="11">
        <f t="shared" ref="R14:R15" ca="1" si="12">(M14*Q14*N14) /100</f>
        <v>23178.082191780821</v>
      </c>
      <c r="S14" s="2">
        <v>12000</v>
      </c>
      <c r="T14" s="2"/>
      <c r="U14" s="2">
        <f t="shared" ca="1" si="5"/>
        <v>61178.082191780821</v>
      </c>
    </row>
    <row r="15" spans="1:21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44590</v>
      </c>
      <c r="P15" s="2">
        <f t="shared" ca="1" si="10"/>
        <v>173</v>
      </c>
      <c r="Q15" s="2">
        <f t="shared" ca="1" si="11"/>
        <v>5.6876712328767125</v>
      </c>
      <c r="R15" s="2">
        <f t="shared" ca="1" si="12"/>
        <v>0</v>
      </c>
      <c r="S15" s="55"/>
      <c r="T15" s="55"/>
      <c r="U15" s="2">
        <f t="shared" ca="1" si="5"/>
        <v>10000</v>
      </c>
    </row>
    <row r="16" spans="1:21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t="shared" ca="1" si="1"/>
        <v>44590</v>
      </c>
      <c r="P16" s="2">
        <f t="shared" ref="P16:P17" ca="1" si="13">O16-J16</f>
        <v>424</v>
      </c>
      <c r="Q16" s="2">
        <f t="shared" ref="Q16:Q17" ca="1" si="14">(P16/365)*12</f>
        <v>13.93972602739726</v>
      </c>
      <c r="R16" s="2">
        <f t="shared" ref="R16:R17" ca="1" si="15">(M16*Q16*N16) /100</f>
        <v>27879.452054794518</v>
      </c>
      <c r="S16" s="55"/>
      <c r="T16" s="55"/>
      <c r="U16" s="2">
        <f t="shared" ca="1" si="5"/>
        <v>127879.45205479451</v>
      </c>
    </row>
    <row r="17" spans="1:21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t="shared" ca="1" si="1"/>
        <v>44590</v>
      </c>
      <c r="P17" s="2">
        <f t="shared" ca="1" si="13"/>
        <v>431</v>
      </c>
      <c r="Q17" s="2">
        <f t="shared" ca="1" si="14"/>
        <v>14.169863013698629</v>
      </c>
      <c r="R17" s="2">
        <f t="shared" ca="1" si="15"/>
        <v>15941.095890410958</v>
      </c>
      <c r="S17" s="55"/>
      <c r="T17" s="55"/>
      <c r="U17" s="2">
        <f t="shared" ca="1" si="5"/>
        <v>240941.09589041094</v>
      </c>
    </row>
    <row r="18" spans="1:21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t="shared" ca="1" si="1"/>
        <v>44590</v>
      </c>
      <c r="P18" s="2">
        <f t="shared" ref="P18:P19" ca="1" si="16">O18-J18</f>
        <v>84</v>
      </c>
      <c r="Q18" s="2">
        <f t="shared" ref="Q18:Q19" ca="1" si="17">(P18/365)*12</f>
        <v>2.7616438356164386</v>
      </c>
      <c r="R18" s="2">
        <f t="shared" ref="R18:R19" ca="1" si="18">(M18*Q18*N18) /100</f>
        <v>2761.6438356164381</v>
      </c>
      <c r="S18" s="55"/>
      <c r="T18" s="55"/>
      <c r="U18" s="2">
        <f t="shared" ca="1" si="5"/>
        <v>52761.643835616436</v>
      </c>
    </row>
    <row r="19" spans="1:21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t="shared" ca="1" si="1"/>
        <v>44590</v>
      </c>
      <c r="P19" s="2">
        <f t="shared" ca="1" si="16"/>
        <v>38</v>
      </c>
      <c r="Q19" s="2">
        <f t="shared" ca="1" si="17"/>
        <v>1.2493150684931507</v>
      </c>
      <c r="R19" s="2">
        <f t="shared" ca="1" si="18"/>
        <v>624.65753424657532</v>
      </c>
      <c r="S19" s="55"/>
      <c r="T19" s="55"/>
      <c r="U19" s="2">
        <f t="shared" ca="1" si="5"/>
        <v>100624.65753424658</v>
      </c>
    </row>
    <row r="20" spans="1:21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/>
      <c r="K20" s="2"/>
      <c r="L20" s="2"/>
      <c r="M20" s="2"/>
      <c r="N20" s="2"/>
      <c r="O20" s="20">
        <f t="shared" ca="1" si="1"/>
        <v>44590</v>
      </c>
      <c r="P20" s="2">
        <f t="shared" ref="P20" ca="1" si="19">O20-J20</f>
        <v>44590</v>
      </c>
      <c r="Q20" s="2">
        <f t="shared" ref="Q20" ca="1" si="20">(P20/365)*12</f>
        <v>1465.972602739726</v>
      </c>
      <c r="R20" s="2">
        <f t="shared" ref="R20" ca="1" si="21">(M20*Q20*N20) /100</f>
        <v>0</v>
      </c>
      <c r="S20" s="55"/>
      <c r="T20" s="55"/>
      <c r="U20" s="2">
        <f t="shared" ca="1" si="5"/>
        <v>0</v>
      </c>
    </row>
    <row r="21" spans="1:21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/>
      <c r="K21" s="2"/>
      <c r="L21" s="2"/>
      <c r="M21" s="2"/>
      <c r="N21" s="2"/>
      <c r="O21" s="20">
        <f t="shared" ca="1" si="1"/>
        <v>44590</v>
      </c>
      <c r="P21" s="2">
        <f t="shared" ref="P21" ca="1" si="22">O21-J21</f>
        <v>44590</v>
      </c>
      <c r="Q21" s="2">
        <f t="shared" ref="Q21" ca="1" si="23">(P21/365)*12</f>
        <v>1465.972602739726</v>
      </c>
      <c r="R21" s="2">
        <f t="shared" ref="R21" ca="1" si="24">(M21*Q21*N21) /100</f>
        <v>0</v>
      </c>
      <c r="S21" s="55"/>
      <c r="T21" s="55"/>
      <c r="U21" s="2">
        <f t="shared" ca="1" si="5"/>
        <v>0</v>
      </c>
    </row>
    <row r="22" spans="1:21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t="shared" ca="1" si="1"/>
        <v>44590</v>
      </c>
      <c r="P22" s="2">
        <f t="shared" ref="P22:P30" ca="1" si="25">O22-J22</f>
        <v>44590</v>
      </c>
      <c r="Q22" s="2">
        <f t="shared" ref="Q22:Q30" ca="1" si="26">(P22/365)*12</f>
        <v>1465.972602739726</v>
      </c>
      <c r="R22" s="2">
        <f t="shared" ref="R22:R30" ca="1" si="27">(M22*Q22*N22) /100</f>
        <v>0</v>
      </c>
      <c r="S22" s="55"/>
      <c r="T22" s="55"/>
      <c r="U22" s="2">
        <f t="shared" ref="U22:U30" ca="1" si="28">M22+R22-S22</f>
        <v>0</v>
      </c>
    </row>
    <row r="23" spans="1:21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t="shared" ca="1" si="1"/>
        <v>44590</v>
      </c>
      <c r="P23" s="2">
        <f t="shared" ca="1" si="25"/>
        <v>44590</v>
      </c>
      <c r="Q23" s="2">
        <f t="shared" ca="1" si="26"/>
        <v>1465.972602739726</v>
      </c>
      <c r="R23" s="2">
        <f t="shared" ca="1" si="27"/>
        <v>0</v>
      </c>
      <c r="S23" s="55"/>
      <c r="T23" s="55"/>
      <c r="U23" s="2">
        <f t="shared" ca="1" si="28"/>
        <v>0</v>
      </c>
    </row>
    <row r="24" spans="1:21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t="shared" ca="1" si="1"/>
        <v>44590</v>
      </c>
      <c r="P24" s="2">
        <f t="shared" ca="1" si="25"/>
        <v>44590</v>
      </c>
      <c r="Q24" s="2">
        <f t="shared" ca="1" si="26"/>
        <v>1465.972602739726</v>
      </c>
      <c r="R24" s="2">
        <f t="shared" ca="1" si="27"/>
        <v>0</v>
      </c>
      <c r="S24" s="55"/>
      <c r="T24" s="55"/>
      <c r="U24" s="2">
        <f t="shared" ca="1" si="28"/>
        <v>0</v>
      </c>
    </row>
    <row r="25" spans="1:21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t="shared" ca="1" si="1"/>
        <v>44590</v>
      </c>
      <c r="P25" s="2">
        <f t="shared" ca="1" si="25"/>
        <v>44590</v>
      </c>
      <c r="Q25" s="2">
        <f t="shared" ca="1" si="26"/>
        <v>1465.972602739726</v>
      </c>
      <c r="R25" s="2">
        <f t="shared" ca="1" si="27"/>
        <v>0</v>
      </c>
      <c r="S25" s="55"/>
      <c r="T25" s="55"/>
      <c r="U25" s="2">
        <f t="shared" ca="1" si="28"/>
        <v>0</v>
      </c>
    </row>
    <row r="26" spans="1:21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t="shared" ca="1" si="1"/>
        <v>44590</v>
      </c>
      <c r="P26" s="2">
        <f t="shared" ca="1" si="25"/>
        <v>44590</v>
      </c>
      <c r="Q26" s="2">
        <f t="shared" ca="1" si="26"/>
        <v>1465.972602739726</v>
      </c>
      <c r="R26" s="2">
        <f t="shared" ca="1" si="27"/>
        <v>0</v>
      </c>
      <c r="S26" s="55"/>
      <c r="T26" s="55"/>
      <c r="U26" s="2">
        <f t="shared" ca="1" si="28"/>
        <v>0</v>
      </c>
    </row>
    <row r="27" spans="1:21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t="shared" ca="1" si="1"/>
        <v>44590</v>
      </c>
      <c r="P27" s="2">
        <f t="shared" ca="1" si="25"/>
        <v>44590</v>
      </c>
      <c r="Q27" s="2">
        <f t="shared" ca="1" si="26"/>
        <v>1465.972602739726</v>
      </c>
      <c r="R27" s="2">
        <f t="shared" ca="1" si="27"/>
        <v>0</v>
      </c>
      <c r="S27" s="55"/>
      <c r="T27" s="55"/>
      <c r="U27" s="2">
        <f t="shared" ca="1" si="28"/>
        <v>0</v>
      </c>
    </row>
    <row r="28" spans="1:21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t="shared" ca="1" si="1"/>
        <v>44590</v>
      </c>
      <c r="P28" s="2">
        <f t="shared" ca="1" si="25"/>
        <v>44590</v>
      </c>
      <c r="Q28" s="2">
        <f t="shared" ca="1" si="26"/>
        <v>1465.972602739726</v>
      </c>
      <c r="R28" s="2">
        <f t="shared" ca="1" si="27"/>
        <v>0</v>
      </c>
      <c r="S28" s="55"/>
      <c r="T28" s="55"/>
      <c r="U28" s="2">
        <f t="shared" ca="1" si="28"/>
        <v>0</v>
      </c>
    </row>
    <row r="29" spans="1:21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t="shared" ca="1" si="1"/>
        <v>44590</v>
      </c>
      <c r="P29" s="2">
        <f t="shared" ca="1" si="25"/>
        <v>44590</v>
      </c>
      <c r="Q29" s="2">
        <f t="shared" ca="1" si="26"/>
        <v>1465.972602739726</v>
      </c>
      <c r="R29" s="2">
        <f t="shared" ca="1" si="27"/>
        <v>0</v>
      </c>
      <c r="S29" s="55"/>
      <c r="T29" s="55"/>
      <c r="U29" s="2">
        <f t="shared" ca="1" si="28"/>
        <v>0</v>
      </c>
    </row>
    <row r="30" spans="1:21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t="shared" ca="1" si="1"/>
        <v>44590</v>
      </c>
      <c r="P30" s="2">
        <f t="shared" ca="1" si="25"/>
        <v>44590</v>
      </c>
      <c r="Q30" s="2">
        <f t="shared" ca="1" si="26"/>
        <v>1465.972602739726</v>
      </c>
      <c r="R30" s="2">
        <f t="shared" ca="1" si="27"/>
        <v>0</v>
      </c>
      <c r="S30" s="55"/>
      <c r="T30" s="55"/>
      <c r="U30" s="2">
        <f t="shared" ca="1" si="28"/>
        <v>0</v>
      </c>
    </row>
    <row r="31" spans="1:21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1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>
      <c r="A33" s="2">
        <v>33</v>
      </c>
      <c r="B33" s="20">
        <v>44577</v>
      </c>
      <c r="C33" s="20" t="str">
        <f t="shared" ref="C33:C38" si="29">TEXT(B33, "mmm")</f>
        <v>Jan</v>
      </c>
      <c r="D33" s="2" t="s">
        <v>130</v>
      </c>
      <c r="E33" s="2" t="s">
        <v>128</v>
      </c>
      <c r="F33" s="2" t="s">
        <v>202</v>
      </c>
      <c r="G33" s="2">
        <v>219800</v>
      </c>
      <c r="M33" s="54" t="s">
        <v>164</v>
      </c>
      <c r="N33" s="51">
        <f ca="1">SUMIF(K2:K21,"Debt",U2:U21)</f>
        <v>1553598.6301369863</v>
      </c>
    </row>
    <row r="34" spans="1:14">
      <c r="A34" s="2">
        <v>34</v>
      </c>
      <c r="B34" s="20">
        <v>44587</v>
      </c>
      <c r="C34" s="20" t="str">
        <f t="shared" si="29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SUMIF(D2:D41,"Expense",G2:G41)</f>
        <v>108450</v>
      </c>
      <c r="M34" s="52" t="s">
        <v>165</v>
      </c>
      <c r="N34" s="53">
        <f ca="1">SUMIF(K2:K15,"Gave",U2:U15)</f>
        <v>50000</v>
      </c>
    </row>
    <row r="35" spans="1:14">
      <c r="A35" s="2">
        <v>35</v>
      </c>
      <c r="B35" s="20">
        <v>44586</v>
      </c>
      <c r="C35" s="20" t="str">
        <f t="shared" si="29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SUMIF(D2:D39,"Income",G2:G39)</f>
        <v>325405</v>
      </c>
      <c r="M35" s="3"/>
      <c r="N35" s="3"/>
    </row>
    <row r="36" spans="1:14">
      <c r="A36" s="2"/>
      <c r="B36" s="20"/>
      <c r="C36" s="20" t="str">
        <f t="shared" si="29"/>
        <v>Jan</v>
      </c>
      <c r="D36" s="2"/>
      <c r="E36" s="2"/>
      <c r="F36" s="2"/>
      <c r="G36" s="2"/>
      <c r="J36" s="12"/>
      <c r="M36" s="48" t="s">
        <v>166</v>
      </c>
      <c r="N36" s="8">
        <f ca="1">N34-N33</f>
        <v>-1503598.6301369863</v>
      </c>
    </row>
    <row r="37" spans="1:14">
      <c r="A37" s="2"/>
      <c r="B37" s="20"/>
      <c r="C37" s="20" t="str">
        <f t="shared" si="29"/>
        <v>Jan</v>
      </c>
      <c r="D37" s="2"/>
      <c r="E37" s="2"/>
      <c r="F37" s="2"/>
      <c r="G37" s="2"/>
      <c r="I37" s="47" t="s">
        <v>136</v>
      </c>
      <c r="J37" s="50">
        <f>J35-J34</f>
        <v>216955</v>
      </c>
    </row>
    <row r="38" spans="1:14">
      <c r="A38" s="2"/>
      <c r="B38" s="20"/>
      <c r="C38" s="20" t="str">
        <f t="shared" si="29"/>
        <v>Jan</v>
      </c>
      <c r="D38" s="2"/>
      <c r="E38" s="2"/>
      <c r="F38" s="2"/>
      <c r="G38" s="2"/>
    </row>
    <row r="39" spans="1:14">
      <c r="A39" s="2"/>
      <c r="B39" s="20"/>
      <c r="C39" s="20" t="str">
        <f t="shared" ref="C39:C41" si="30">TEXT(B39, "mmm")</f>
        <v>Jan</v>
      </c>
      <c r="D39" s="2"/>
      <c r="E39" s="2"/>
      <c r="F39" s="2"/>
      <c r="G39" s="2"/>
    </row>
    <row r="40" spans="1:14">
      <c r="A40" s="2"/>
      <c r="B40" s="20"/>
      <c r="C40" s="20" t="str">
        <f t="shared" si="30"/>
        <v>Jan</v>
      </c>
      <c r="D40" s="2"/>
      <c r="E40" s="2"/>
      <c r="F40" s="2"/>
      <c r="G40" s="2"/>
    </row>
    <row r="41" spans="1:14">
      <c r="A41" s="2"/>
      <c r="B41" s="20"/>
      <c r="C41" s="20" t="str">
        <f t="shared" si="30"/>
        <v>Jan</v>
      </c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6"/>
  <sheetViews>
    <sheetView topLeftCell="A167" zoomScaleNormal="60" zoomScaleSheetLayoutView="100" workbookViewId="0">
      <selection activeCell="B167" sqref="B167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9"/>
      <c r="C64" s="69"/>
      <c r="D64" s="69"/>
      <c r="E64" s="69"/>
      <c r="F64" s="69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200</v>
      </c>
    </row>
    <row r="177" spans="1:4">
      <c r="B177" s="2" t="s">
        <v>34</v>
      </c>
      <c r="C177" s="2">
        <v>150</v>
      </c>
    </row>
    <row r="178" spans="1:4">
      <c r="B178" s="2" t="s">
        <v>170</v>
      </c>
      <c r="C178" s="2">
        <v>100</v>
      </c>
    </row>
    <row r="179" spans="1:4">
      <c r="B179" s="2" t="s">
        <v>107</v>
      </c>
      <c r="C179" s="2">
        <v>50</v>
      </c>
    </row>
    <row r="180" spans="1:4">
      <c r="B180" s="2" t="s">
        <v>33</v>
      </c>
      <c r="C180" s="2">
        <v>50</v>
      </c>
    </row>
    <row r="181" spans="1:4">
      <c r="B181" s="6" t="s">
        <v>106</v>
      </c>
      <c r="C181" s="6">
        <v>50</v>
      </c>
      <c r="D181" t="s">
        <v>201</v>
      </c>
    </row>
    <row r="184" spans="1:4">
      <c r="B184" s="1">
        <v>44553</v>
      </c>
    </row>
    <row r="185" spans="1:4">
      <c r="B185" s="12" t="s">
        <v>179</v>
      </c>
    </row>
    <row r="186" spans="1:4">
      <c r="A186" s="2">
        <v>1</v>
      </c>
      <c r="B186" s="2" t="s">
        <v>178</v>
      </c>
      <c r="C186" s="2">
        <v>110</v>
      </c>
    </row>
    <row r="187" spans="1:4">
      <c r="A187" s="2">
        <v>2</v>
      </c>
      <c r="B187" s="2" t="s">
        <v>12</v>
      </c>
      <c r="C187" s="2">
        <v>101</v>
      </c>
    </row>
    <row r="188" spans="1:4">
      <c r="A188" s="2">
        <v>3</v>
      </c>
      <c r="B188" s="2" t="s">
        <v>10</v>
      </c>
      <c r="C188" s="2">
        <v>128</v>
      </c>
    </row>
    <row r="189" spans="1:4">
      <c r="A189" s="2">
        <v>4</v>
      </c>
      <c r="B189" s="2" t="s">
        <v>170</v>
      </c>
      <c r="C189" s="2">
        <v>131</v>
      </c>
    </row>
    <row r="190" spans="1:4">
      <c r="A190" s="2">
        <v>5</v>
      </c>
      <c r="B190" s="2" t="s">
        <v>180</v>
      </c>
      <c r="C190" s="2">
        <v>110</v>
      </c>
    </row>
    <row r="191" spans="1:4">
      <c r="A191" s="2">
        <v>6</v>
      </c>
      <c r="B191" s="2" t="s">
        <v>16</v>
      </c>
      <c r="C191" s="2">
        <v>120</v>
      </c>
    </row>
    <row r="192" spans="1:4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44622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8" spans="1:3">
      <c r="B208" s="60" t="s">
        <v>34</v>
      </c>
      <c r="C208" s="60">
        <v>150</v>
      </c>
    </row>
    <row r="209" spans="2:4">
      <c r="B209" s="60" t="s">
        <v>169</v>
      </c>
      <c r="C209" s="60">
        <v>50</v>
      </c>
    </row>
    <row r="210" spans="2:4">
      <c r="B210" s="60" t="s">
        <v>198</v>
      </c>
      <c r="C210" s="60">
        <v>50</v>
      </c>
    </row>
    <row r="211" spans="2:4">
      <c r="B211" s="60" t="s">
        <v>106</v>
      </c>
      <c r="C211" s="60">
        <v>50</v>
      </c>
    </row>
    <row r="212" spans="2:4">
      <c r="B212" s="60" t="s">
        <v>27</v>
      </c>
      <c r="C212" s="60">
        <v>50</v>
      </c>
      <c r="D212" t="s">
        <v>199</v>
      </c>
    </row>
    <row r="213" spans="2:4">
      <c r="B213" s="60" t="s">
        <v>180</v>
      </c>
      <c r="C213" s="60">
        <v>50</v>
      </c>
    </row>
    <row r="214" spans="2:4">
      <c r="B214" s="60" t="s">
        <v>200</v>
      </c>
      <c r="C214" s="60">
        <v>50</v>
      </c>
    </row>
    <row r="215" spans="2:4">
      <c r="B215" s="6"/>
      <c r="C215" s="6"/>
    </row>
    <row r="216" spans="2:4">
      <c r="B216" s="67" t="s">
        <v>93</v>
      </c>
      <c r="C216" s="67">
        <f>SUM(C208:C215)</f>
        <v>450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7" zoomScaleNormal="60" zoomScaleSheetLayoutView="100" workbookViewId="0">
      <selection activeCell="E14" sqref="E14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2022-01-29T07:04:59Z</dcterms:modified>
</cp:coreProperties>
</file>