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2.xml" ContentType="application/vnd.openxmlformats-officedocument.spreadsheetml.pivotCacheDefinition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pivotCache/pivotCacheRecords1.xml" ContentType="application/vnd.openxmlformats-officedocument.spreadsheetml.pivotCacheRecords+xml"/>
  <Override PartName="/xl/pivotCache/pivotCacheRecords2.xml" ContentType="application/vnd.openxmlformats-officedocument.spreadsheetml.pivotCacheRecord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showInkAnnotation="0"/>
  <bookViews>
    <workbookView xWindow="360" yWindow="600" windowWidth="19815" windowHeight="7365"/>
  </bookViews>
  <sheets>
    <sheet name="Daily Pivot" sheetId="5" r:id="rId1"/>
    <sheet name="RAW" sheetId="8" r:id="rId2"/>
    <sheet name="Daily Expenditure" sheetId="1" r:id="rId3"/>
    <sheet name="Temple Collection " sheetId="2" r:id="rId4"/>
    <sheet name="Deviramma Banavara" sheetId="3" r:id="rId5"/>
  </sheets>
  <definedNames>
    <definedName name="_xlnm._FilterDatabase" localSheetId="2" hidden="1">'Daily Expenditure'!$A$1:$G$38</definedName>
    <definedName name="_xlnm._FilterDatabase" localSheetId="3" hidden="1">'Temple Collection '!$B$48:$D$50</definedName>
  </definedNames>
  <calcPr calcId="124519"/>
  <pivotCaches>
    <pivotCache cacheId="13" r:id="rId6"/>
    <pivotCache cacheId="24" r:id="rId7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9" i="1"/>
  <c r="J34" l="1"/>
  <c r="C42"/>
  <c r="C41"/>
  <c r="C40"/>
  <c r="C216" i="2"/>
  <c r="C32" i="1"/>
  <c r="C33"/>
  <c r="C34"/>
  <c r="C35"/>
  <c r="C36"/>
  <c r="C37"/>
  <c r="C38"/>
  <c r="C3"/>
  <c r="C4"/>
  <c r="C5"/>
  <c r="C6"/>
  <c r="C7"/>
  <c r="C8"/>
  <c r="C9"/>
  <c r="C10"/>
  <c r="C11"/>
  <c r="C12"/>
  <c r="C13"/>
  <c r="C14"/>
  <c r="C15"/>
  <c r="C16"/>
  <c r="C17"/>
  <c r="C18"/>
  <c r="C19"/>
  <c r="C20"/>
  <c r="C21"/>
  <c r="C22"/>
  <c r="C23"/>
  <c r="C24"/>
  <c r="C25"/>
  <c r="C26"/>
  <c r="C27"/>
  <c r="C28"/>
  <c r="C29"/>
  <c r="C30"/>
  <c r="C31"/>
  <c r="C2"/>
  <c r="O22"/>
  <c r="P22" s="1"/>
  <c r="Q22" s="1"/>
  <c r="R22" s="1"/>
  <c r="U22" s="1"/>
  <c r="O23"/>
  <c r="P23" s="1"/>
  <c r="Q23" s="1"/>
  <c r="R23" s="1"/>
  <c r="U23" s="1"/>
  <c r="O24"/>
  <c r="P24" s="1"/>
  <c r="Q24" s="1"/>
  <c r="R24" s="1"/>
  <c r="U24" s="1"/>
  <c r="O25"/>
  <c r="P25" s="1"/>
  <c r="Q25" s="1"/>
  <c r="R25" s="1"/>
  <c r="U25" s="1"/>
  <c r="O26"/>
  <c r="P26" s="1"/>
  <c r="Q26" s="1"/>
  <c r="R26" s="1"/>
  <c r="U26" s="1"/>
  <c r="O27"/>
  <c r="P27" s="1"/>
  <c r="Q27" s="1"/>
  <c r="R27" s="1"/>
  <c r="U27" s="1"/>
  <c r="O28"/>
  <c r="P28" s="1"/>
  <c r="Q28" s="1"/>
  <c r="R28" s="1"/>
  <c r="U28" s="1"/>
  <c r="O29"/>
  <c r="P29" s="1"/>
  <c r="Q29" s="1"/>
  <c r="R29" s="1"/>
  <c r="U29" s="1"/>
  <c r="O30"/>
  <c r="P30" s="1"/>
  <c r="Q30" s="1"/>
  <c r="R30" s="1"/>
  <c r="U30" s="1"/>
  <c r="O2"/>
  <c r="P2" s="1"/>
  <c r="Q2" s="1"/>
  <c r="R2" s="1"/>
  <c r="U2" s="1"/>
  <c r="O3"/>
  <c r="P3" s="1"/>
  <c r="Q3" s="1"/>
  <c r="R3" s="1"/>
  <c r="U3" s="1"/>
  <c r="O4"/>
  <c r="P4" s="1"/>
  <c r="Q4" s="1"/>
  <c r="R4" s="1"/>
  <c r="U4" s="1"/>
  <c r="O5"/>
  <c r="P5" s="1"/>
  <c r="Q5" s="1"/>
  <c r="R5" s="1"/>
  <c r="U5" s="1"/>
  <c r="O6"/>
  <c r="P6" s="1"/>
  <c r="Q6" s="1"/>
  <c r="R6" s="1"/>
  <c r="U6" s="1"/>
  <c r="O7"/>
  <c r="P7" s="1"/>
  <c r="Q7" s="1"/>
  <c r="R7" s="1"/>
  <c r="U7" s="1"/>
  <c r="O8"/>
  <c r="P8" s="1"/>
  <c r="Q8" s="1"/>
  <c r="R8" s="1"/>
  <c r="U8" s="1"/>
  <c r="O9"/>
  <c r="P9" s="1"/>
  <c r="Q9" s="1"/>
  <c r="R9" s="1"/>
  <c r="U9" s="1"/>
  <c r="O10"/>
  <c r="P10" s="1"/>
  <c r="Q10" s="1"/>
  <c r="R10" s="1"/>
  <c r="U10" s="1"/>
  <c r="O11"/>
  <c r="P11" s="1"/>
  <c r="Q11" s="1"/>
  <c r="R11" s="1"/>
  <c r="U11" s="1"/>
  <c r="O12"/>
  <c r="P12" s="1"/>
  <c r="Q12" s="1"/>
  <c r="R12" s="1"/>
  <c r="U12" s="1"/>
  <c r="O13"/>
  <c r="P13" s="1"/>
  <c r="Q13" s="1"/>
  <c r="R13" s="1"/>
  <c r="U13" s="1"/>
  <c r="N34" s="1"/>
  <c r="O14"/>
  <c r="P14" s="1"/>
  <c r="Q14" s="1"/>
  <c r="R14" s="1"/>
  <c r="U14" s="1"/>
  <c r="O15"/>
  <c r="P15" s="1"/>
  <c r="Q15" s="1"/>
  <c r="R15" s="1"/>
  <c r="U15" s="1"/>
  <c r="O16"/>
  <c r="P16" s="1"/>
  <c r="Q16" s="1"/>
  <c r="R16" s="1"/>
  <c r="U16" s="1"/>
  <c r="O17"/>
  <c r="P17" s="1"/>
  <c r="Q17" s="1"/>
  <c r="R17" s="1"/>
  <c r="U17" s="1"/>
  <c r="O18"/>
  <c r="P18" s="1"/>
  <c r="Q18" s="1"/>
  <c r="R18" s="1"/>
  <c r="U18" s="1"/>
  <c r="O19"/>
  <c r="P19" s="1"/>
  <c r="Q19" s="1"/>
  <c r="R19" s="1"/>
  <c r="U19" s="1"/>
  <c r="O20"/>
  <c r="P20" s="1"/>
  <c r="Q20" s="1"/>
  <c r="R20" s="1"/>
  <c r="U20" s="1"/>
  <c r="O21"/>
  <c r="P21" s="1"/>
  <c r="Q21" s="1"/>
  <c r="R21" s="1"/>
  <c r="U21" s="1"/>
  <c r="C199" i="2"/>
  <c r="A26" i="1"/>
  <c r="J35"/>
  <c r="J37" s="1"/>
  <c r="C43" i="2"/>
  <c r="H44"/>
  <c r="C59"/>
  <c r="C160"/>
  <c r="C79"/>
  <c r="C161"/>
  <c r="C89"/>
  <c r="C162"/>
  <c r="C104"/>
  <c r="C163"/>
  <c r="C120"/>
  <c r="C164"/>
  <c r="C151"/>
  <c r="C165"/>
  <c r="C42"/>
  <c r="H42"/>
  <c r="C44"/>
  <c r="C39"/>
  <c r="C45"/>
  <c r="C62"/>
  <c r="H45"/>
  <c r="H47"/>
  <c r="C167"/>
  <c r="C156"/>
  <c r="D160"/>
  <c r="D161"/>
  <c r="H62"/>
  <c r="C81"/>
  <c r="C91"/>
  <c r="C106"/>
  <c r="C122"/>
  <c r="C153"/>
  <c r="D165"/>
  <c r="D167"/>
  <c r="D162"/>
  <c r="D163"/>
  <c r="D164"/>
  <c r="I12" i="5"/>
  <c r="G12"/>
  <c r="E12"/>
  <c r="H12"/>
  <c r="B12"/>
  <c r="C12"/>
  <c r="F12"/>
  <c r="D12"/>
  <c r="N33" i="1" l="1"/>
  <c r="N36" s="1"/>
</calcChain>
</file>

<file path=xl/sharedStrings.xml><?xml version="1.0" encoding="utf-8"?>
<sst xmlns="http://schemas.openxmlformats.org/spreadsheetml/2006/main" count="459" uniqueCount="207">
  <si>
    <t xml:space="preserve">Expense </t>
  </si>
  <si>
    <t>Date</t>
  </si>
  <si>
    <t>SL No</t>
  </si>
  <si>
    <t xml:space="preserve">Names </t>
  </si>
  <si>
    <t>Amount</t>
  </si>
  <si>
    <t xml:space="preserve">Transaction </t>
  </si>
  <si>
    <t xml:space="preserve">Koushik </t>
  </si>
  <si>
    <t xml:space="preserve">Sunil </t>
  </si>
  <si>
    <t xml:space="preserve">Akshay </t>
  </si>
  <si>
    <t xml:space="preserve">Ranjith </t>
  </si>
  <si>
    <t xml:space="preserve">Harish </t>
  </si>
  <si>
    <t>Cash</t>
  </si>
  <si>
    <t xml:space="preserve">Nithin </t>
  </si>
  <si>
    <t>Gpay</t>
  </si>
  <si>
    <t>Sum</t>
  </si>
  <si>
    <t xml:space="preserve">Sinchan </t>
  </si>
  <si>
    <t>Chethan B E</t>
  </si>
  <si>
    <t>Sudharshan Dharma</t>
  </si>
  <si>
    <t>Chandan B E</t>
  </si>
  <si>
    <t>Arun</t>
  </si>
  <si>
    <t xml:space="preserve">Chiranjeevi </t>
  </si>
  <si>
    <t>Mithun Chintu</t>
  </si>
  <si>
    <t>Chandan B S</t>
  </si>
  <si>
    <t>1500+500</t>
  </si>
  <si>
    <t xml:space="preserve">Cash </t>
  </si>
  <si>
    <t xml:space="preserve">Gpay </t>
  </si>
  <si>
    <t>Phonepe</t>
  </si>
  <si>
    <t>Sanju</t>
  </si>
  <si>
    <t xml:space="preserve">Rahul </t>
  </si>
  <si>
    <t>Chethan B G</t>
  </si>
  <si>
    <t>Spanith</t>
  </si>
  <si>
    <t xml:space="preserve">Petrol </t>
  </si>
  <si>
    <t>Pancha Arathi Set</t>
  </si>
  <si>
    <t>Chintu</t>
  </si>
  <si>
    <t>Harish</t>
  </si>
  <si>
    <t>Sinchan</t>
  </si>
  <si>
    <t xml:space="preserve">Drinks </t>
  </si>
  <si>
    <t>Expense</t>
  </si>
  <si>
    <t>Extra</t>
  </si>
  <si>
    <t>Shashank</t>
  </si>
  <si>
    <t>8 Members</t>
  </si>
  <si>
    <t>Drainage Cleaning</t>
  </si>
  <si>
    <t xml:space="preserve">Total Collection </t>
  </si>
  <si>
    <t xml:space="preserve">Cleaning </t>
  </si>
  <si>
    <t>Collected</t>
  </si>
  <si>
    <t xml:space="preserve">Balance Left </t>
  </si>
  <si>
    <t>Total Balance Left</t>
  </si>
  <si>
    <t xml:space="preserve">Sundresh </t>
  </si>
  <si>
    <t>Hallamma</t>
  </si>
  <si>
    <t xml:space="preserve">Manja </t>
  </si>
  <si>
    <t>Name</t>
  </si>
  <si>
    <t>UddeGowda</t>
  </si>
  <si>
    <t>Giri</t>
  </si>
  <si>
    <t>TimmeGowda</t>
  </si>
  <si>
    <t>Dhayananda</t>
  </si>
  <si>
    <t>Sundresh P</t>
  </si>
  <si>
    <t>Chandre Gowda Yashwanth</t>
  </si>
  <si>
    <t>Ramesh thirthaka</t>
  </si>
  <si>
    <t>Chandraakka</t>
  </si>
  <si>
    <t>Punaaji</t>
  </si>
  <si>
    <t>Yashoda</t>
  </si>
  <si>
    <t>Ashoka</t>
  </si>
  <si>
    <t>RajeGowda</t>
  </si>
  <si>
    <t>PutteGowda</t>
  </si>
  <si>
    <t xml:space="preserve">Mahesh </t>
  </si>
  <si>
    <t>Prasanna Medini</t>
  </si>
  <si>
    <t>Raghu</t>
  </si>
  <si>
    <t>DeveGowdru</t>
  </si>
  <si>
    <t>Putswami Gowda</t>
  </si>
  <si>
    <t xml:space="preserve">Rudre Gowda </t>
  </si>
  <si>
    <t xml:space="preserve">GangeGowda </t>
  </si>
  <si>
    <t>Chandra Rahul</t>
  </si>
  <si>
    <t xml:space="preserve">Chintu </t>
  </si>
  <si>
    <t>Krishna</t>
  </si>
  <si>
    <t>Parvatha</t>
  </si>
  <si>
    <t>Hale Patelru</t>
  </si>
  <si>
    <t>Nangesh</t>
  </si>
  <si>
    <t xml:space="preserve">Raghu </t>
  </si>
  <si>
    <t>Nagesh</t>
  </si>
  <si>
    <t xml:space="preserve">Dharma </t>
  </si>
  <si>
    <t xml:space="preserve">Sharvan S Gowda Sailendra </t>
  </si>
  <si>
    <t>Number pamphlet</t>
  </si>
  <si>
    <t xml:space="preserve">Dharma Krishna </t>
  </si>
  <si>
    <t>Giri Mountain Count</t>
  </si>
  <si>
    <t>Palper</t>
  </si>
  <si>
    <t>Grass Cutting</t>
  </si>
  <si>
    <t>Muganna Gowda</t>
  </si>
  <si>
    <t>Jaya</t>
  </si>
  <si>
    <t>Deepale Kamba</t>
  </si>
  <si>
    <t>Balance Left</t>
  </si>
  <si>
    <t>Petrol</t>
  </si>
  <si>
    <t>Uta</t>
  </si>
  <si>
    <t>Balance left</t>
  </si>
  <si>
    <t>Total</t>
  </si>
  <si>
    <t>Pooje Items</t>
  </si>
  <si>
    <t xml:space="preserve">Total Amount Collected </t>
  </si>
  <si>
    <t>Samrud Hallesh</t>
  </si>
  <si>
    <t>Jaggesh</t>
  </si>
  <si>
    <t>Shivkumar</t>
  </si>
  <si>
    <t>Banner</t>
  </si>
  <si>
    <t>*</t>
  </si>
  <si>
    <t>Nayan Majaanna</t>
  </si>
  <si>
    <t>Puttaakka Ajji</t>
  </si>
  <si>
    <t>Prasanna Sonta Anna Maga</t>
  </si>
  <si>
    <t>Pretham P Gowda</t>
  </si>
  <si>
    <t>Poojth P Gowda</t>
  </si>
  <si>
    <t>Yashwanth</t>
  </si>
  <si>
    <t>Dhayanand</t>
  </si>
  <si>
    <t>Flag</t>
  </si>
  <si>
    <t>Kanike</t>
  </si>
  <si>
    <t>Twayan Dara</t>
  </si>
  <si>
    <t>Pradvin Kempa</t>
  </si>
  <si>
    <t>Raghu Anna Maga</t>
  </si>
  <si>
    <t>Nimith M Gowda</t>
  </si>
  <si>
    <t>Including Drainage Cleaning Amount 2000</t>
  </si>
  <si>
    <t>Fruits</t>
  </si>
  <si>
    <t>Amazon</t>
  </si>
  <si>
    <t>Flowers</t>
  </si>
  <si>
    <t>Pulivagare Guggu</t>
  </si>
  <si>
    <t>Items</t>
  </si>
  <si>
    <t>Dairy products</t>
  </si>
  <si>
    <t>Coconut</t>
  </si>
  <si>
    <t xml:space="preserve">Garlic +Oil </t>
  </si>
  <si>
    <t>Raghu Anna Magalu</t>
  </si>
  <si>
    <t>Jaya Anna Magalu</t>
  </si>
  <si>
    <t>Expenditure</t>
  </si>
  <si>
    <t>Title</t>
  </si>
  <si>
    <t>Sub-title</t>
  </si>
  <si>
    <t>Coffee</t>
  </si>
  <si>
    <t>Coffee Cutting</t>
  </si>
  <si>
    <t>Income</t>
  </si>
  <si>
    <t>Salary</t>
  </si>
  <si>
    <t>November Salary</t>
  </si>
  <si>
    <t>Total Expense</t>
  </si>
  <si>
    <t>Total Income</t>
  </si>
  <si>
    <t>SlNo</t>
  </si>
  <si>
    <t>Total Balance</t>
  </si>
  <si>
    <t>Fertiliser</t>
  </si>
  <si>
    <t>Medicine</t>
  </si>
  <si>
    <t>Others</t>
  </si>
  <si>
    <t>Jowar</t>
  </si>
  <si>
    <t>Seeds</t>
  </si>
  <si>
    <t>Farm</t>
  </si>
  <si>
    <t>Seeds-mixture</t>
  </si>
  <si>
    <t>Potato</t>
  </si>
  <si>
    <t>Interest</t>
  </si>
  <si>
    <t>Payable Amount</t>
  </si>
  <si>
    <t>Sales</t>
  </si>
  <si>
    <t>Total Dates</t>
  </si>
  <si>
    <t>Total Months</t>
  </si>
  <si>
    <t>Today Date</t>
  </si>
  <si>
    <t>Debt</t>
  </si>
  <si>
    <t>Interest Amount</t>
  </si>
  <si>
    <t>G K P</t>
  </si>
  <si>
    <t xml:space="preserve">H S Prasanna </t>
  </si>
  <si>
    <t>B C Ere Gowda</t>
  </si>
  <si>
    <t>M T Ere Gowda</t>
  </si>
  <si>
    <t>M K Bhadre Gowda</t>
  </si>
  <si>
    <t>B R Nagesh</t>
  </si>
  <si>
    <t>G V Udde Gowda</t>
  </si>
  <si>
    <t xml:space="preserve">M T Nange Gowda </t>
  </si>
  <si>
    <t>Shilpa Madhu</t>
  </si>
  <si>
    <t>Lakshmana</t>
  </si>
  <si>
    <t>Gave</t>
  </si>
  <si>
    <t>Total Debt</t>
  </si>
  <si>
    <t>Total Gave</t>
  </si>
  <si>
    <t>Totally</t>
  </si>
  <si>
    <t>Gold Loan</t>
  </si>
  <si>
    <t>Gift</t>
  </si>
  <si>
    <t>Nithin</t>
  </si>
  <si>
    <t>Koushik</t>
  </si>
  <si>
    <t>Chiru -Akshay House Opening</t>
  </si>
  <si>
    <t>Harish Land Loan</t>
  </si>
  <si>
    <t>Travel Rent</t>
  </si>
  <si>
    <t>Malesh</t>
  </si>
  <si>
    <t>Paddy</t>
  </si>
  <si>
    <t>Paddy - cutting</t>
  </si>
  <si>
    <t>Appa Land Loan</t>
  </si>
  <si>
    <t xml:space="preserve">Yashwanth </t>
  </si>
  <si>
    <t>Pooje Collection Amount</t>
  </si>
  <si>
    <t>Akshay</t>
  </si>
  <si>
    <t>Jaya Anna</t>
  </si>
  <si>
    <t xml:space="preserve">Sanju </t>
  </si>
  <si>
    <t>Dharma Anna</t>
  </si>
  <si>
    <t>Pretham Prakash</t>
  </si>
  <si>
    <t xml:space="preserve">Poojith Prasanna </t>
  </si>
  <si>
    <t>Ragi</t>
  </si>
  <si>
    <t>Ragi - Cutting</t>
  </si>
  <si>
    <t>December Salary</t>
  </si>
  <si>
    <t>(All)</t>
  </si>
  <si>
    <t>Row Labels</t>
  </si>
  <si>
    <t>Grand Total</t>
  </si>
  <si>
    <t>Sum of Amount</t>
  </si>
  <si>
    <t>Column Labels</t>
  </si>
  <si>
    <t>Month</t>
  </si>
  <si>
    <t>(blank)</t>
  </si>
  <si>
    <t>Kousik Birthday</t>
  </si>
  <si>
    <t xml:space="preserve">Collected </t>
  </si>
  <si>
    <t>Dhayanad</t>
  </si>
  <si>
    <t>Chiru</t>
  </si>
  <si>
    <t>pending</t>
  </si>
  <si>
    <t>Coffee Bill 14</t>
  </si>
  <si>
    <t>Interest Paid</t>
  </si>
  <si>
    <t>Interest Paid Date</t>
  </si>
  <si>
    <t>Ragi Machine</t>
  </si>
  <si>
    <t>January Salary</t>
  </si>
  <si>
    <t>Silvara Cutting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</si>
</sst>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u/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theme="1"/>
      <name val="Calibri Light"/>
      <family val="34"/>
      <scheme val="major"/>
    </font>
    <font>
      <b/>
      <sz val="11"/>
      <color theme="1"/>
      <name val="Calibri Light"/>
      <family val="34"/>
      <scheme val="major"/>
    </font>
  </fonts>
  <fills count="2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  <border>
      <left style="thin">
        <color rgb="FF505050"/>
      </left>
      <right/>
      <top/>
      <bottom/>
      <diagonal/>
    </border>
    <border>
      <left style="thin">
        <color rgb="FF505050"/>
      </left>
      <right/>
      <top style="thin">
        <color rgb="FF505050"/>
      </top>
      <bottom style="thin">
        <color rgb="FF505050"/>
      </bottom>
      <diagonal/>
    </border>
    <border>
      <left style="thin">
        <color rgb="FF505050"/>
      </left>
      <right style="thin">
        <color rgb="FF505050"/>
      </right>
      <top style="thin">
        <color rgb="FF505050"/>
      </top>
      <bottom/>
      <diagonal/>
    </border>
    <border>
      <left/>
      <right style="thin">
        <color rgb="FF505050"/>
      </right>
      <top style="thin">
        <color rgb="FF505050"/>
      </top>
      <bottom/>
      <diagonal/>
    </border>
    <border>
      <left style="thin">
        <color rgb="FF505050"/>
      </left>
      <right style="thin">
        <color rgb="FF505050"/>
      </right>
      <top/>
      <bottom style="thin">
        <color rgb="FF505050"/>
      </bottom>
      <diagonal/>
    </border>
    <border>
      <left/>
      <right style="thin">
        <color rgb="FF505050"/>
      </right>
      <top style="thin">
        <color rgb="FF505050"/>
      </top>
      <bottom style="thin">
        <color rgb="FF50505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/>
    <xf numFmtId="14" fontId="0" fillId="0" borderId="0" xfId="0" applyNumberFormat="1"/>
    <xf numFmtId="0" fontId="0" fillId="0" borderId="1" xfId="0" applyBorder="1"/>
    <xf numFmtId="0" fontId="1" fillId="0" borderId="1" xfId="0" applyFont="1" applyBorder="1"/>
    <xf numFmtId="0" fontId="1" fillId="2" borderId="1" xfId="0" applyFont="1" applyFill="1" applyBorder="1"/>
    <xf numFmtId="0" fontId="0" fillId="0" borderId="2" xfId="0" applyBorder="1"/>
    <xf numFmtId="0" fontId="0" fillId="0" borderId="0" xfId="0" applyBorder="1"/>
    <xf numFmtId="0" fontId="1" fillId="0" borderId="3" xfId="0" applyFont="1" applyBorder="1"/>
    <xf numFmtId="0" fontId="1" fillId="3" borderId="1" xfId="0" applyFont="1" applyFill="1" applyBorder="1"/>
    <xf numFmtId="0" fontId="0" fillId="0" borderId="1" xfId="0" applyFont="1" applyBorder="1"/>
    <xf numFmtId="0" fontId="0" fillId="0" borderId="0" xfId="0" applyAlignment="1">
      <alignment vertical="center"/>
    </xf>
    <xf numFmtId="0" fontId="0" fillId="0" borderId="4" xfId="0" applyBorder="1"/>
    <xf numFmtId="0" fontId="1" fillId="0" borderId="0" xfId="0" applyFont="1"/>
    <xf numFmtId="0" fontId="1" fillId="2" borderId="5" xfId="0" applyFont="1" applyFill="1" applyBorder="1"/>
    <xf numFmtId="0" fontId="1" fillId="0" borderId="6" xfId="0" applyFont="1" applyBorder="1"/>
    <xf numFmtId="0" fontId="1" fillId="0" borderId="1" xfId="0" applyFont="1" applyFill="1" applyBorder="1"/>
    <xf numFmtId="0" fontId="1" fillId="4" borderId="1" xfId="0" applyFont="1" applyFill="1" applyBorder="1"/>
    <xf numFmtId="0" fontId="1" fillId="5" borderId="1" xfId="0" applyFont="1" applyFill="1" applyBorder="1"/>
    <xf numFmtId="0" fontId="0" fillId="0" borderId="1" xfId="0" applyBorder="1" applyAlignment="1"/>
    <xf numFmtId="0" fontId="1" fillId="0" borderId="0" xfId="0" applyFont="1" applyBorder="1"/>
    <xf numFmtId="14" fontId="0" fillId="0" borderId="1" xfId="0" applyNumberFormat="1" applyBorder="1"/>
    <xf numFmtId="0" fontId="0" fillId="6" borderId="1" xfId="0" applyFill="1" applyBorder="1"/>
    <xf numFmtId="0" fontId="1" fillId="7" borderId="1" xfId="0" applyFont="1" applyFill="1" applyBorder="1"/>
    <xf numFmtId="14" fontId="1" fillId="8" borderId="0" xfId="0" applyNumberFormat="1" applyFont="1" applyFill="1"/>
    <xf numFmtId="0" fontId="1" fillId="9" borderId="6" xfId="0" applyFont="1" applyFill="1" applyBorder="1"/>
    <xf numFmtId="0" fontId="1" fillId="9" borderId="0" xfId="0" applyFont="1" applyFill="1"/>
    <xf numFmtId="0" fontId="2" fillId="0" borderId="0" xfId="0" applyFont="1"/>
    <xf numFmtId="14" fontId="0" fillId="0" borderId="4" xfId="0" applyNumberFormat="1" applyBorder="1"/>
    <xf numFmtId="0" fontId="1" fillId="10" borderId="1" xfId="0" applyFont="1" applyFill="1" applyBorder="1"/>
    <xf numFmtId="0" fontId="3" fillId="3" borderId="1" xfId="0" applyFont="1" applyFill="1" applyBorder="1"/>
    <xf numFmtId="0" fontId="3" fillId="3" borderId="4" xfId="0" applyFont="1" applyFill="1" applyBorder="1"/>
    <xf numFmtId="0" fontId="4" fillId="7" borderId="4" xfId="0" applyFont="1" applyFill="1" applyBorder="1"/>
    <xf numFmtId="0" fontId="1" fillId="11" borderId="1" xfId="0" applyFont="1" applyFill="1" applyBorder="1"/>
    <xf numFmtId="0" fontId="1" fillId="0" borderId="0" xfId="0" applyFont="1" applyFill="1" applyBorder="1"/>
    <xf numFmtId="14" fontId="1" fillId="8" borderId="0" xfId="0" applyNumberFormat="1" applyFont="1" applyFill="1" applyBorder="1"/>
    <xf numFmtId="0" fontId="0" fillId="0" borderId="1" xfId="0" applyFont="1" applyFill="1" applyBorder="1"/>
    <xf numFmtId="0" fontId="1" fillId="0" borderId="4" xfId="0" applyFont="1" applyBorder="1"/>
    <xf numFmtId="0" fontId="1" fillId="0" borderId="4" xfId="0" applyFont="1" applyFill="1" applyBorder="1"/>
    <xf numFmtId="14" fontId="1" fillId="12" borderId="0" xfId="0" applyNumberFormat="1" applyFont="1" applyFill="1" applyBorder="1"/>
    <xf numFmtId="0" fontId="0" fillId="0" borderId="4" xfId="0" applyFont="1" applyBorder="1"/>
    <xf numFmtId="0" fontId="0" fillId="0" borderId="4" xfId="0" applyFont="1" applyFill="1" applyBorder="1"/>
    <xf numFmtId="0" fontId="4" fillId="7" borderId="1" xfId="0" applyFont="1" applyFill="1" applyBorder="1"/>
    <xf numFmtId="0" fontId="5" fillId="0" borderId="0" xfId="0" applyFont="1"/>
    <xf numFmtId="0" fontId="5" fillId="0" borderId="0" xfId="0" applyFont="1" applyBorder="1"/>
    <xf numFmtId="0" fontId="6" fillId="0" borderId="1" xfId="0" applyFont="1" applyBorder="1"/>
    <xf numFmtId="0" fontId="0" fillId="13" borderId="1" xfId="0" applyFill="1" applyBorder="1"/>
    <xf numFmtId="0" fontId="0" fillId="12" borderId="1" xfId="0" applyFill="1" applyBorder="1"/>
    <xf numFmtId="0" fontId="0" fillId="16" borderId="1" xfId="0" applyFill="1" applyBorder="1"/>
    <xf numFmtId="0" fontId="1" fillId="14" borderId="1" xfId="0" applyFont="1" applyFill="1" applyBorder="1"/>
    <xf numFmtId="0" fontId="1" fillId="15" borderId="1" xfId="0" applyFont="1" applyFill="1" applyBorder="1"/>
    <xf numFmtId="0" fontId="1" fillId="17" borderId="1" xfId="0" applyFont="1" applyFill="1" applyBorder="1"/>
    <xf numFmtId="0" fontId="1" fillId="18" borderId="1" xfId="0" applyFont="1" applyFill="1" applyBorder="1"/>
    <xf numFmtId="0" fontId="1" fillId="19" borderId="1" xfId="0" applyFont="1" applyFill="1" applyBorder="1"/>
    <xf numFmtId="0" fontId="1" fillId="12" borderId="1" xfId="0" applyFont="1" applyFill="1" applyBorder="1"/>
    <xf numFmtId="0" fontId="1" fillId="20" borderId="1" xfId="0" applyFont="1" applyFill="1" applyBorder="1"/>
    <xf numFmtId="0" fontId="0" fillId="0" borderId="7" xfId="0" applyBorder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0" borderId="8" xfId="0" pivotButton="1" applyBorder="1"/>
    <xf numFmtId="0" fontId="0" fillId="0" borderId="8" xfId="0" applyBorder="1"/>
    <xf numFmtId="0" fontId="0" fillId="0" borderId="8" xfId="0" applyBorder="1" applyAlignment="1">
      <alignment horizontal="left"/>
    </xf>
    <xf numFmtId="0" fontId="0" fillId="0" borderId="8" xfId="0" applyNumberFormat="1" applyBorder="1"/>
    <xf numFmtId="0" fontId="0" fillId="0" borderId="8" xfId="0" applyFont="1" applyBorder="1" applyAlignment="1">
      <alignment horizontal="left"/>
    </xf>
    <xf numFmtId="0" fontId="0" fillId="0" borderId="8" xfId="0" applyNumberFormat="1" applyFont="1" applyBorder="1"/>
    <xf numFmtId="0" fontId="1" fillId="16" borderId="0" xfId="0" applyFont="1" applyFill="1" applyBorder="1" applyAlignment="1">
      <alignment horizontal="left"/>
    </xf>
    <xf numFmtId="0" fontId="1" fillId="16" borderId="0" xfId="0" applyFont="1" applyFill="1"/>
    <xf numFmtId="0" fontId="1" fillId="0" borderId="8" xfId="0" applyFont="1" applyBorder="1"/>
    <xf numFmtId="0" fontId="1" fillId="6" borderId="1" xfId="0" applyFont="1" applyFill="1" applyBorder="1"/>
    <xf numFmtId="0" fontId="0" fillId="0" borderId="0" xfId="0" applyAlignment="1">
      <alignment horizontal="center"/>
    </xf>
  </cellXfs>
  <cellStyles count="1">
    <cellStyle name="Normal" xfId="0" builtinId="0"/>
  </cellStyles>
  <dxfs count="24"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</font>
    </dxf>
    <dxf>
      <font>
        <b val="0"/>
      </font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dmin" refreshedDate="44603.829525578702" createdVersion="3" refreshedVersion="3" minRefreshableVersion="3" recordCount="42">
  <cacheSource type="worksheet">
    <worksheetSource ref="A1:G1048576" sheet="Daily Expenditure"/>
  </cacheSource>
  <cacheFields count="7">
    <cacheField name="SL No" numFmtId="0">
      <sharedItems containsString="0" containsBlank="1" containsNumber="1" containsInteger="1" minValue="1" maxValue="38"/>
    </cacheField>
    <cacheField name="Date" numFmtId="0">
      <sharedItems containsNonDate="0" containsDate="1" containsString="0" containsBlank="1" minDate="2021-10-24T00:00:00" maxDate="2022-02-11T00:00:00" count="24">
        <d v="2021-10-24T00:00:00"/>
        <d v="2021-11-01T00:00:00"/>
        <d v="2021-11-14T00:00:00"/>
        <d v="2021-11-20T00:00:00"/>
        <d v="2021-11-22T00:00:00"/>
        <d v="2021-11-30T00:00:00"/>
        <d v="2021-12-08T00:00:00"/>
        <d v="2021-11-09T00:00:00"/>
        <d v="2021-11-13T00:00:00"/>
        <d v="2021-11-15T00:00:00"/>
        <d v="2021-11-16T00:00:00"/>
        <d v="2021-11-17T00:00:00"/>
        <d v="2021-12-22T00:00:00"/>
        <d v="2021-12-30T00:00:00"/>
        <d v="2021-12-31T00:00:00"/>
        <d v="2022-01-03T00:00:00"/>
        <d v="2022-01-16T00:00:00"/>
        <d v="2022-01-26T00:00:00"/>
        <d v="2022-01-25T00:00:00"/>
        <d v="2022-02-01T00:00:00"/>
        <d v="2022-01-31T00:00:00"/>
        <d v="2022-02-10T00:00:00"/>
        <m/>
        <d v="2022-01-01T00:00:00" u="1"/>
      </sharedItems>
    </cacheField>
    <cacheField name="Month" numFmtId="0">
      <sharedItems containsBlank="1" count="6">
        <s v="Oct"/>
        <s v="Nov"/>
        <s v="Dec"/>
        <s v="Jan"/>
        <s v="Feb"/>
        <m/>
      </sharedItems>
    </cacheField>
    <cacheField name="Expenditure" numFmtId="0">
      <sharedItems containsBlank="1" count="3">
        <s v="Expense"/>
        <s v="Income"/>
        <m/>
      </sharedItems>
    </cacheField>
    <cacheField name="Title" numFmtId="0">
      <sharedItems containsBlank="1" count="8">
        <s v="Coffee"/>
        <s v="Salary"/>
        <s v="Jowar"/>
        <s v="Potato"/>
        <s v="Paddy"/>
        <s v="Ragi"/>
        <m/>
        <s v="Ginger" u="1"/>
      </sharedItems>
    </cacheField>
    <cacheField name="Sub-title" numFmtId="0">
      <sharedItems containsBlank="1"/>
    </cacheField>
    <cacheField name="Amount" numFmtId="0">
      <sharedItems containsString="0" containsBlank="1" containsNumber="1" containsInteger="1" minValue="200" maxValue="2198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Admin" refreshedDate="44603.831015393516" createdVersion="3" refreshedVersion="3" minRefreshableVersion="3" recordCount="39">
  <cacheSource type="worksheet">
    <worksheetSource ref="A1:G40" sheet="Daily Expenditure"/>
  </cacheSource>
  <cacheFields count="7">
    <cacheField name="SL No" numFmtId="0">
      <sharedItems containsString="0" containsBlank="1" containsNumber="1" containsInteger="1" minValue="1" maxValue="38"/>
    </cacheField>
    <cacheField name="Date" numFmtId="14">
      <sharedItems containsNonDate="0" containsDate="1" containsString="0" containsBlank="1" minDate="2021-10-24T00:00:00" maxDate="2022-02-11T00:00:00" count="23">
        <d v="2021-10-24T00:00:00"/>
        <d v="2021-11-01T00:00:00"/>
        <d v="2021-11-14T00:00:00"/>
        <d v="2021-11-20T00:00:00"/>
        <d v="2021-11-22T00:00:00"/>
        <d v="2021-11-30T00:00:00"/>
        <d v="2021-12-08T00:00:00"/>
        <d v="2021-11-09T00:00:00"/>
        <d v="2021-11-13T00:00:00"/>
        <d v="2021-11-15T00:00:00"/>
        <d v="2021-11-16T00:00:00"/>
        <d v="2021-11-17T00:00:00"/>
        <d v="2021-12-22T00:00:00"/>
        <d v="2021-12-30T00:00:00"/>
        <d v="2021-12-31T00:00:00"/>
        <d v="2022-01-03T00:00:00"/>
        <d v="2022-01-16T00:00:00"/>
        <d v="2022-01-26T00:00:00"/>
        <d v="2022-01-25T00:00:00"/>
        <d v="2022-02-01T00:00:00"/>
        <d v="2022-01-31T00:00:00"/>
        <d v="2022-02-10T00:00:00"/>
        <m/>
      </sharedItems>
    </cacheField>
    <cacheField name="Month" numFmtId="14">
      <sharedItems containsBlank="1" count="6">
        <s v="Oct"/>
        <s v="Nov"/>
        <s v="Dec"/>
        <s v="Jan"/>
        <s v="Feb"/>
        <m/>
      </sharedItems>
    </cacheField>
    <cacheField name="Expenditure" numFmtId="0">
      <sharedItems containsBlank="1" count="3">
        <s v="Expense"/>
        <s v="Income"/>
        <m/>
      </sharedItems>
    </cacheField>
    <cacheField name="Title" numFmtId="0">
      <sharedItems containsBlank="1" count="7">
        <s v="Coffee"/>
        <s v="Salary"/>
        <s v="Jowar"/>
        <s v="Potato"/>
        <s v="Paddy"/>
        <s v="Ragi"/>
        <m/>
      </sharedItems>
    </cacheField>
    <cacheField name="Sub-title" numFmtId="0">
      <sharedItems containsBlank="1"/>
    </cacheField>
    <cacheField name="Amount" numFmtId="0">
      <sharedItems containsString="0" containsBlank="1" containsNumber="1" containsInteger="1" minValue="200" maxValue="219800"/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42">
  <r>
    <n v="1"/>
    <x v="0"/>
    <x v="0"/>
    <x v="0"/>
    <x v="0"/>
    <s v="Coffee Cutting"/>
    <n v="2000"/>
  </r>
  <r>
    <n v="2"/>
    <x v="1"/>
    <x v="1"/>
    <x v="0"/>
    <x v="0"/>
    <s v="Coffee Cutting"/>
    <n v="1350"/>
  </r>
  <r>
    <n v="3"/>
    <x v="2"/>
    <x v="1"/>
    <x v="0"/>
    <x v="0"/>
    <s v="Grass Cutting"/>
    <n v="1000"/>
  </r>
  <r>
    <n v="4"/>
    <x v="3"/>
    <x v="1"/>
    <x v="0"/>
    <x v="0"/>
    <s v="Coffee Cutting"/>
    <n v="6480"/>
  </r>
  <r>
    <n v="5"/>
    <x v="4"/>
    <x v="1"/>
    <x v="0"/>
    <x v="0"/>
    <s v="Palper"/>
    <n v="2790"/>
  </r>
  <r>
    <n v="6"/>
    <x v="5"/>
    <x v="1"/>
    <x v="0"/>
    <x v="0"/>
    <s v="Coffee Cutting"/>
    <n v="4100"/>
  </r>
  <r>
    <n v="7"/>
    <x v="5"/>
    <x v="1"/>
    <x v="1"/>
    <x v="1"/>
    <s v="November Salary"/>
    <n v="43960"/>
  </r>
  <r>
    <n v="8"/>
    <x v="5"/>
    <x v="1"/>
    <x v="0"/>
    <x v="0"/>
    <s v="Fertiliser"/>
    <n v="25000"/>
  </r>
  <r>
    <n v="9"/>
    <x v="5"/>
    <x v="1"/>
    <x v="0"/>
    <x v="0"/>
    <s v="Medicine"/>
    <n v="8000"/>
  </r>
  <r>
    <n v="10"/>
    <x v="5"/>
    <x v="1"/>
    <x v="0"/>
    <x v="0"/>
    <s v="Others"/>
    <n v="5000"/>
  </r>
  <r>
    <n v="12"/>
    <x v="5"/>
    <x v="1"/>
    <x v="0"/>
    <x v="2"/>
    <s v="Farm"/>
    <n v="1000"/>
  </r>
  <r>
    <n v="13"/>
    <x v="5"/>
    <x v="1"/>
    <x v="0"/>
    <x v="2"/>
    <s v="Fertiliser"/>
    <n v="2400"/>
  </r>
  <r>
    <n v="14"/>
    <x v="5"/>
    <x v="1"/>
    <x v="0"/>
    <x v="2"/>
    <s v="Seeds-mixture"/>
    <n v="400"/>
  </r>
  <r>
    <n v="15"/>
    <x v="5"/>
    <x v="1"/>
    <x v="0"/>
    <x v="3"/>
    <s v="Seeds"/>
    <n v="19000"/>
  </r>
  <r>
    <n v="16"/>
    <x v="5"/>
    <x v="1"/>
    <x v="0"/>
    <x v="3"/>
    <s v="Fertiliser"/>
    <n v="7000"/>
  </r>
  <r>
    <n v="17"/>
    <x v="5"/>
    <x v="1"/>
    <x v="0"/>
    <x v="3"/>
    <s v="Farm"/>
    <n v="1000"/>
  </r>
  <r>
    <n v="18"/>
    <x v="5"/>
    <x v="1"/>
    <x v="1"/>
    <x v="3"/>
    <s v="Sales"/>
    <n v="13000"/>
  </r>
  <r>
    <n v="19"/>
    <x v="6"/>
    <x v="2"/>
    <x v="1"/>
    <x v="2"/>
    <s v="Sales"/>
    <n v="3960"/>
  </r>
  <r>
    <n v="20"/>
    <x v="6"/>
    <x v="2"/>
    <x v="0"/>
    <x v="2"/>
    <s v="Travel Rent"/>
    <n v="500"/>
  </r>
  <r>
    <n v="21"/>
    <x v="1"/>
    <x v="1"/>
    <x v="0"/>
    <x v="0"/>
    <s v="Palper"/>
    <n v="800"/>
  </r>
  <r>
    <n v="22"/>
    <x v="7"/>
    <x v="1"/>
    <x v="0"/>
    <x v="0"/>
    <s v="Coffee Cutting"/>
    <n v="2420"/>
  </r>
  <r>
    <n v="23"/>
    <x v="8"/>
    <x v="1"/>
    <x v="0"/>
    <x v="0"/>
    <s v="Palper"/>
    <n v="400"/>
  </r>
  <r>
    <n v="24"/>
    <x v="9"/>
    <x v="1"/>
    <x v="0"/>
    <x v="0"/>
    <s v="Farm"/>
    <n v="900"/>
  </r>
  <r>
    <n v="25"/>
    <x v="10"/>
    <x v="1"/>
    <x v="0"/>
    <x v="0"/>
    <s v="Palper"/>
    <n v="360"/>
  </r>
  <r>
    <n v="26"/>
    <x v="11"/>
    <x v="1"/>
    <x v="0"/>
    <x v="4"/>
    <s v="Paddy - cutting"/>
    <n v="4550"/>
  </r>
  <r>
    <n v="27"/>
    <x v="12"/>
    <x v="2"/>
    <x v="0"/>
    <x v="0"/>
    <s v="Palper"/>
    <n v="200"/>
  </r>
  <r>
    <n v="28"/>
    <x v="13"/>
    <x v="2"/>
    <x v="0"/>
    <x v="0"/>
    <s v="Coffee Cutting"/>
    <n v="2000"/>
  </r>
  <r>
    <n v="29"/>
    <x v="13"/>
    <x v="2"/>
    <x v="0"/>
    <x v="5"/>
    <s v="Ragi - Cutting"/>
    <n v="2700"/>
  </r>
  <r>
    <n v="30"/>
    <x v="13"/>
    <x v="2"/>
    <x v="0"/>
    <x v="0"/>
    <s v="Palper"/>
    <n v="200"/>
  </r>
  <r>
    <n v="31"/>
    <x v="14"/>
    <x v="2"/>
    <x v="1"/>
    <x v="1"/>
    <s v="December Salary"/>
    <n v="44685"/>
  </r>
  <r>
    <n v="32"/>
    <x v="15"/>
    <x v="3"/>
    <x v="0"/>
    <x v="0"/>
    <s v="Palper"/>
    <n v="200"/>
  </r>
  <r>
    <n v="33"/>
    <x v="16"/>
    <x v="3"/>
    <x v="1"/>
    <x v="0"/>
    <s v="Coffee Bill 14"/>
    <n v="219800"/>
  </r>
  <r>
    <n v="34"/>
    <x v="17"/>
    <x v="3"/>
    <x v="0"/>
    <x v="0"/>
    <s v="Palper"/>
    <n v="400"/>
  </r>
  <r>
    <n v="35"/>
    <x v="18"/>
    <x v="3"/>
    <x v="0"/>
    <x v="0"/>
    <s v="Coffee Cutting"/>
    <n v="6300"/>
  </r>
  <r>
    <n v="36"/>
    <x v="19"/>
    <x v="4"/>
    <x v="0"/>
    <x v="5"/>
    <s v="Ragi Machine"/>
    <n v="2500"/>
  </r>
  <r>
    <n v="37"/>
    <x v="20"/>
    <x v="3"/>
    <x v="1"/>
    <x v="1"/>
    <s v="January Salary"/>
    <n v="43735"/>
  </r>
  <r>
    <n v="38"/>
    <x v="21"/>
    <x v="4"/>
    <x v="0"/>
    <x v="0"/>
    <s v="Silvara Cutting"/>
    <n v="8200"/>
  </r>
  <r>
    <m/>
    <x v="22"/>
    <x v="5"/>
    <x v="2"/>
    <x v="6"/>
    <m/>
    <m/>
  </r>
  <r>
    <m/>
    <x v="22"/>
    <x v="3"/>
    <x v="2"/>
    <x v="6"/>
    <m/>
    <m/>
  </r>
  <r>
    <m/>
    <x v="22"/>
    <x v="3"/>
    <x v="2"/>
    <x v="6"/>
    <m/>
    <m/>
  </r>
  <r>
    <m/>
    <x v="22"/>
    <x v="3"/>
    <x v="2"/>
    <x v="6"/>
    <m/>
    <m/>
  </r>
  <r>
    <m/>
    <x v="22"/>
    <x v="5"/>
    <x v="2"/>
    <x v="6"/>
    <m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39">
  <r>
    <n v="1"/>
    <x v="0"/>
    <x v="0"/>
    <x v="0"/>
    <x v="0"/>
    <s v="Coffee Cutting"/>
    <n v="2000"/>
  </r>
  <r>
    <n v="2"/>
    <x v="1"/>
    <x v="1"/>
    <x v="0"/>
    <x v="0"/>
    <s v="Coffee Cutting"/>
    <n v="1350"/>
  </r>
  <r>
    <n v="3"/>
    <x v="2"/>
    <x v="1"/>
    <x v="0"/>
    <x v="0"/>
    <s v="Grass Cutting"/>
    <n v="1000"/>
  </r>
  <r>
    <n v="4"/>
    <x v="3"/>
    <x v="1"/>
    <x v="0"/>
    <x v="0"/>
    <s v="Coffee Cutting"/>
    <n v="6480"/>
  </r>
  <r>
    <n v="5"/>
    <x v="4"/>
    <x v="1"/>
    <x v="0"/>
    <x v="0"/>
    <s v="Palper"/>
    <n v="2790"/>
  </r>
  <r>
    <n v="6"/>
    <x v="5"/>
    <x v="1"/>
    <x v="0"/>
    <x v="0"/>
    <s v="Coffee Cutting"/>
    <n v="4100"/>
  </r>
  <r>
    <n v="7"/>
    <x v="5"/>
    <x v="1"/>
    <x v="1"/>
    <x v="1"/>
    <s v="November Salary"/>
    <n v="43960"/>
  </r>
  <r>
    <n v="8"/>
    <x v="5"/>
    <x v="1"/>
    <x v="0"/>
    <x v="0"/>
    <s v="Fertiliser"/>
    <n v="25000"/>
  </r>
  <r>
    <n v="9"/>
    <x v="5"/>
    <x v="1"/>
    <x v="0"/>
    <x v="0"/>
    <s v="Medicine"/>
    <n v="8000"/>
  </r>
  <r>
    <n v="10"/>
    <x v="5"/>
    <x v="1"/>
    <x v="0"/>
    <x v="0"/>
    <s v="Others"/>
    <n v="5000"/>
  </r>
  <r>
    <n v="12"/>
    <x v="5"/>
    <x v="1"/>
    <x v="0"/>
    <x v="2"/>
    <s v="Farm"/>
    <n v="1000"/>
  </r>
  <r>
    <n v="13"/>
    <x v="5"/>
    <x v="1"/>
    <x v="0"/>
    <x v="2"/>
    <s v="Fertiliser"/>
    <n v="2400"/>
  </r>
  <r>
    <n v="14"/>
    <x v="5"/>
    <x v="1"/>
    <x v="0"/>
    <x v="2"/>
    <s v="Seeds-mixture"/>
    <n v="400"/>
  </r>
  <r>
    <n v="15"/>
    <x v="5"/>
    <x v="1"/>
    <x v="0"/>
    <x v="3"/>
    <s v="Seeds"/>
    <n v="19000"/>
  </r>
  <r>
    <n v="16"/>
    <x v="5"/>
    <x v="1"/>
    <x v="0"/>
    <x v="3"/>
    <s v="Fertiliser"/>
    <n v="7000"/>
  </r>
  <r>
    <n v="17"/>
    <x v="5"/>
    <x v="1"/>
    <x v="0"/>
    <x v="3"/>
    <s v="Farm"/>
    <n v="1000"/>
  </r>
  <r>
    <n v="18"/>
    <x v="5"/>
    <x v="1"/>
    <x v="1"/>
    <x v="3"/>
    <s v="Sales"/>
    <n v="13000"/>
  </r>
  <r>
    <n v="19"/>
    <x v="6"/>
    <x v="2"/>
    <x v="1"/>
    <x v="2"/>
    <s v="Sales"/>
    <n v="3960"/>
  </r>
  <r>
    <n v="20"/>
    <x v="6"/>
    <x v="2"/>
    <x v="0"/>
    <x v="2"/>
    <s v="Travel Rent"/>
    <n v="500"/>
  </r>
  <r>
    <n v="21"/>
    <x v="1"/>
    <x v="1"/>
    <x v="0"/>
    <x v="0"/>
    <s v="Palper"/>
    <n v="800"/>
  </r>
  <r>
    <n v="22"/>
    <x v="7"/>
    <x v="1"/>
    <x v="0"/>
    <x v="0"/>
    <s v="Coffee Cutting"/>
    <n v="2420"/>
  </r>
  <r>
    <n v="23"/>
    <x v="8"/>
    <x v="1"/>
    <x v="0"/>
    <x v="0"/>
    <s v="Palper"/>
    <n v="400"/>
  </r>
  <r>
    <n v="24"/>
    <x v="9"/>
    <x v="1"/>
    <x v="0"/>
    <x v="0"/>
    <s v="Farm"/>
    <n v="900"/>
  </r>
  <r>
    <n v="25"/>
    <x v="10"/>
    <x v="1"/>
    <x v="0"/>
    <x v="0"/>
    <s v="Palper"/>
    <n v="360"/>
  </r>
  <r>
    <n v="26"/>
    <x v="11"/>
    <x v="1"/>
    <x v="0"/>
    <x v="4"/>
    <s v="Paddy - cutting"/>
    <n v="4550"/>
  </r>
  <r>
    <n v="27"/>
    <x v="12"/>
    <x v="2"/>
    <x v="0"/>
    <x v="0"/>
    <s v="Palper"/>
    <n v="200"/>
  </r>
  <r>
    <n v="28"/>
    <x v="13"/>
    <x v="2"/>
    <x v="0"/>
    <x v="0"/>
    <s v="Coffee Cutting"/>
    <n v="2000"/>
  </r>
  <r>
    <n v="29"/>
    <x v="13"/>
    <x v="2"/>
    <x v="0"/>
    <x v="5"/>
    <s v="Ragi - Cutting"/>
    <n v="2700"/>
  </r>
  <r>
    <n v="30"/>
    <x v="13"/>
    <x v="2"/>
    <x v="0"/>
    <x v="0"/>
    <s v="Palper"/>
    <n v="200"/>
  </r>
  <r>
    <n v="31"/>
    <x v="14"/>
    <x v="2"/>
    <x v="1"/>
    <x v="1"/>
    <s v="December Salary"/>
    <n v="44685"/>
  </r>
  <r>
    <n v="32"/>
    <x v="15"/>
    <x v="3"/>
    <x v="0"/>
    <x v="0"/>
    <s v="Palper"/>
    <n v="200"/>
  </r>
  <r>
    <n v="33"/>
    <x v="16"/>
    <x v="3"/>
    <x v="1"/>
    <x v="0"/>
    <s v="Coffee Bill 14"/>
    <n v="219800"/>
  </r>
  <r>
    <n v="34"/>
    <x v="17"/>
    <x v="3"/>
    <x v="0"/>
    <x v="0"/>
    <s v="Palper"/>
    <n v="400"/>
  </r>
  <r>
    <n v="35"/>
    <x v="18"/>
    <x v="3"/>
    <x v="0"/>
    <x v="0"/>
    <s v="Coffee Cutting"/>
    <n v="6300"/>
  </r>
  <r>
    <n v="36"/>
    <x v="19"/>
    <x v="4"/>
    <x v="0"/>
    <x v="5"/>
    <s v="Ragi Machine"/>
    <n v="2500"/>
  </r>
  <r>
    <n v="37"/>
    <x v="20"/>
    <x v="3"/>
    <x v="1"/>
    <x v="1"/>
    <s v="January Salary"/>
    <n v="43735"/>
  </r>
  <r>
    <n v="38"/>
    <x v="21"/>
    <x v="4"/>
    <x v="0"/>
    <x v="0"/>
    <s v="Silvara Cutting"/>
    <n v="8200"/>
  </r>
  <r>
    <m/>
    <x v="22"/>
    <x v="5"/>
    <x v="2"/>
    <x v="6"/>
    <m/>
    <m/>
  </r>
  <r>
    <m/>
    <x v="22"/>
    <x v="3"/>
    <x v="2"/>
    <x v="6"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24" applyNumberFormats="0" applyBorderFormats="0" applyFontFormats="0" applyPatternFormats="0" applyAlignmentFormats="0" applyWidthHeightFormats="1" dataCaption="Values" grandTotalCaption="Grand Total" updatedVersion="3" minRefreshableVersion="3" showCalcMbrs="0" useAutoFormatting="1" itemPrintTitles="1" createdVersion="3" indent="0" outline="1" outlineData="1" multipleFieldFilters="0" rowHeaderCaption="Expenditure" colHeaderCaption="Title">
  <location ref="A5:I10" firstHeaderRow="1" firstDataRow="2" firstDataCol="1" rowPageCount="2" colPageCount="1"/>
  <pivotFields count="7">
    <pivotField showAll="0"/>
    <pivotField axis="axisPage" numFmtId="14" showAll="0">
      <items count="24">
        <item x="0"/>
        <item x="1"/>
        <item x="7"/>
        <item x="8"/>
        <item x="2"/>
        <item x="9"/>
        <item x="10"/>
        <item x="11"/>
        <item x="3"/>
        <item x="4"/>
        <item x="5"/>
        <item x="6"/>
        <item x="12"/>
        <item x="13"/>
        <item x="14"/>
        <item x="15"/>
        <item x="16"/>
        <item x="17"/>
        <item x="18"/>
        <item x="19"/>
        <item x="20"/>
        <item x="21"/>
        <item x="22"/>
        <item t="default"/>
      </items>
    </pivotField>
    <pivotField axis="axisPage" multipleItemSelectionAllowed="1" showAll="0" defaultSubtotal="0">
      <items count="6">
        <item x="0"/>
        <item x="1"/>
        <item x="2"/>
        <item x="3"/>
        <item x="4"/>
        <item x="5"/>
      </items>
    </pivotField>
    <pivotField axis="axisRow" showAll="0">
      <items count="4">
        <item x="0"/>
        <item x="1"/>
        <item x="2"/>
        <item t="default"/>
      </items>
    </pivotField>
    <pivotField axis="axisCol" showAll="0">
      <items count="8">
        <item x="0"/>
        <item x="2"/>
        <item x="4"/>
        <item x="3"/>
        <item x="5"/>
        <item x="1"/>
        <item x="6"/>
        <item t="default"/>
      </items>
    </pivotField>
    <pivotField showAll="0"/>
    <pivotField dataField="1" showAll="0"/>
  </pivotFields>
  <rowFields count="1">
    <field x="3"/>
  </rowFields>
  <rowItems count="4">
    <i>
      <x/>
    </i>
    <i>
      <x v="1"/>
    </i>
    <i>
      <x v="2"/>
    </i>
    <i t="grand">
      <x/>
    </i>
  </rowItems>
  <colFields count="1">
    <field x="4"/>
  </colFields>
  <col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colItems>
  <pageFields count="2">
    <pageField fld="1" hier="-1"/>
    <pageField fld="2" hier="-1"/>
  </pageFields>
  <dataFields count="1">
    <dataField name="Sum of Amount" fld="6" baseField="0" baseItem="0"/>
  </dataFields>
  <formats count="8">
    <format dxfId="23">
      <pivotArea outline="0" collapsedLevelsAreSubtotals="1" fieldPosition="0"/>
    </format>
    <format dxfId="22">
      <pivotArea field="3" type="button" dataOnly="0" labelOnly="1" outline="0" axis="axisRow" fieldPosition="0"/>
    </format>
    <format dxfId="21">
      <pivotArea dataOnly="0" labelOnly="1" fieldPosition="0">
        <references count="1">
          <reference field="3" count="0"/>
        </references>
      </pivotArea>
    </format>
    <format dxfId="20">
      <pivotArea dataOnly="0" labelOnly="1" grandRow="1" outline="0" fieldPosition="0"/>
    </format>
    <format dxfId="19">
      <pivotArea dataOnly="0" labelOnly="1" fieldPosition="0">
        <references count="1">
          <reference field="4" count="0"/>
        </references>
      </pivotArea>
    </format>
    <format dxfId="18">
      <pivotArea dataOnly="0" labelOnly="1" grandCol="1" outline="0" fieldPosition="0"/>
    </format>
    <format dxfId="17">
      <pivotArea grandRow="1" outline="0" collapsedLevelsAreSubtotals="1" fieldPosition="0"/>
    </format>
    <format dxfId="16">
      <pivotArea dataOnly="0" labelOnly="1" grandRow="1" outline="0" fieldPosition="0"/>
    </format>
  </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name="PivotTable2" cacheId="13" applyNumberFormats="0" applyBorderFormats="0" applyFontFormats="0" applyPatternFormats="0" applyAlignmentFormats="0" applyWidthHeightFormats="1" dataCaption="Values" updatedVersion="3" minRefreshableVersion="3" showCalcMbrs="0" useAutoFormatting="1" itemPrintTitles="1" createdVersion="3" indent="0" outline="1" outlineData="1" multipleFieldFilters="0">
  <location ref="A4:I9" firstHeaderRow="1" firstDataRow="2" firstDataCol="1" rowPageCount="2" colPageCount="1"/>
  <pivotFields count="7">
    <pivotField showAll="0"/>
    <pivotField axis="axisPage" showAll="0">
      <items count="25">
        <item x="0"/>
        <item x="1"/>
        <item x="7"/>
        <item x="8"/>
        <item x="2"/>
        <item x="9"/>
        <item x="10"/>
        <item x="11"/>
        <item x="3"/>
        <item x="4"/>
        <item x="5"/>
        <item x="6"/>
        <item x="12"/>
        <item x="13"/>
        <item x="14"/>
        <item m="1" x="23"/>
        <item x="22"/>
        <item x="15"/>
        <item x="16"/>
        <item x="17"/>
        <item x="18"/>
        <item x="19"/>
        <item x="20"/>
        <item x="21"/>
        <item t="default"/>
      </items>
    </pivotField>
    <pivotField axis="axisPage" showAll="0">
      <items count="7">
        <item x="3"/>
        <item x="0"/>
        <item x="1"/>
        <item x="2"/>
        <item x="5"/>
        <item x="4"/>
        <item t="default"/>
      </items>
    </pivotField>
    <pivotField axis="axisRow" showAll="0">
      <items count="4">
        <item x="0"/>
        <item x="1"/>
        <item x="2"/>
        <item t="default"/>
      </items>
    </pivotField>
    <pivotField axis="axisCol" showAll="0">
      <items count="9">
        <item x="0"/>
        <item x="2"/>
        <item x="4"/>
        <item x="3"/>
        <item x="5"/>
        <item x="1"/>
        <item x="6"/>
        <item m="1" x="7"/>
        <item t="default"/>
      </items>
    </pivotField>
    <pivotField showAll="0"/>
    <pivotField dataField="1" showAll="0"/>
  </pivotFields>
  <rowFields count="1">
    <field x="3"/>
  </rowFields>
  <rowItems count="4">
    <i>
      <x/>
    </i>
    <i>
      <x v="1"/>
    </i>
    <i>
      <x v="2"/>
    </i>
    <i t="grand">
      <x/>
    </i>
  </rowItems>
  <colFields count="1">
    <field x="4"/>
  </colFields>
  <col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colItems>
  <pageFields count="2">
    <pageField fld="1" hier="-1"/>
    <pageField fld="2" hier="-1"/>
  </pageFields>
  <dataFields count="1">
    <dataField name="Sum of Amount" fld="6" baseField="0" baseItem="0"/>
  </dataField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I12"/>
  <sheetViews>
    <sheetView tabSelected="1" workbookViewId="0">
      <selection activeCell="H16" sqref="H16"/>
    </sheetView>
  </sheetViews>
  <sheetFormatPr defaultRowHeight="15"/>
  <cols>
    <col min="1" max="1" width="14.85546875" bestFit="1" customWidth="1"/>
    <col min="2" max="2" width="7.28515625" customWidth="1"/>
    <col min="3" max="3" width="6.140625" bestFit="1" customWidth="1"/>
    <col min="4" max="4" width="6.42578125" bestFit="1" customWidth="1"/>
    <col min="5" max="5" width="6.85546875" bestFit="1" customWidth="1"/>
    <col min="6" max="6" width="5" bestFit="1" customWidth="1"/>
    <col min="7" max="7" width="7" bestFit="1" customWidth="1"/>
    <col min="8" max="8" width="7.28515625" customWidth="1"/>
    <col min="9" max="9" width="11.28515625" bestFit="1" customWidth="1"/>
    <col min="10" max="15" width="5" bestFit="1" customWidth="1"/>
    <col min="16" max="16" width="6" bestFit="1" customWidth="1"/>
    <col min="17" max="17" width="11.85546875" bestFit="1" customWidth="1"/>
    <col min="18" max="18" width="8" bestFit="1" customWidth="1"/>
    <col min="19" max="20" width="4" bestFit="1" customWidth="1"/>
    <col min="21" max="23" width="5" bestFit="1" customWidth="1"/>
    <col min="24" max="24" width="11" bestFit="1" customWidth="1"/>
    <col min="25" max="25" width="8.28515625" bestFit="1" customWidth="1"/>
    <col min="26" max="26" width="11.28515625" bestFit="1" customWidth="1"/>
    <col min="27" max="27" width="8.7109375" bestFit="1" customWidth="1"/>
    <col min="28" max="28" width="5" bestFit="1" customWidth="1"/>
    <col min="29" max="30" width="6" bestFit="1" customWidth="1"/>
    <col min="31" max="31" width="11.7109375" bestFit="1" customWidth="1"/>
    <col min="32" max="32" width="6.5703125" bestFit="1" customWidth="1"/>
    <col min="33" max="33" width="9.5703125" bestFit="1" customWidth="1"/>
    <col min="34" max="34" width="8.140625" bestFit="1" customWidth="1"/>
    <col min="35" max="35" width="6" bestFit="1" customWidth="1"/>
    <col min="36" max="36" width="11.140625" bestFit="1" customWidth="1"/>
    <col min="37" max="37" width="11.28515625" bestFit="1" customWidth="1"/>
  </cols>
  <sheetData>
    <row r="2" spans="1:9">
      <c r="A2" s="56" t="s">
        <v>1</v>
      </c>
      <c r="B2" t="s">
        <v>189</v>
      </c>
    </row>
    <row r="3" spans="1:9">
      <c r="A3" s="56" t="s">
        <v>194</v>
      </c>
      <c r="B3" t="s">
        <v>189</v>
      </c>
    </row>
    <row r="5" spans="1:9">
      <c r="A5" s="56" t="s">
        <v>192</v>
      </c>
      <c r="B5" s="56" t="s">
        <v>126</v>
      </c>
    </row>
    <row r="6" spans="1:9">
      <c r="A6" s="59" t="s">
        <v>125</v>
      </c>
      <c r="B6" s="60" t="s">
        <v>128</v>
      </c>
      <c r="C6" s="60" t="s">
        <v>140</v>
      </c>
      <c r="D6" s="60" t="s">
        <v>175</v>
      </c>
      <c r="E6" s="60" t="s">
        <v>144</v>
      </c>
      <c r="F6" s="60" t="s">
        <v>186</v>
      </c>
      <c r="G6" s="60" t="s">
        <v>131</v>
      </c>
      <c r="H6" s="60" t="s">
        <v>195</v>
      </c>
      <c r="I6" s="60" t="s">
        <v>191</v>
      </c>
    </row>
    <row r="7" spans="1:9">
      <c r="A7" s="61" t="s">
        <v>37</v>
      </c>
      <c r="B7" s="62">
        <v>78100</v>
      </c>
      <c r="C7" s="62">
        <v>4300</v>
      </c>
      <c r="D7" s="62">
        <v>4550</v>
      </c>
      <c r="E7" s="62">
        <v>27000</v>
      </c>
      <c r="F7" s="62">
        <v>5200</v>
      </c>
      <c r="G7" s="62"/>
      <c r="H7" s="62"/>
      <c r="I7" s="62">
        <v>119150</v>
      </c>
    </row>
    <row r="8" spans="1:9" ht="12" customHeight="1">
      <c r="A8" s="61" t="s">
        <v>130</v>
      </c>
      <c r="B8" s="62">
        <v>219800</v>
      </c>
      <c r="C8" s="62">
        <v>3960</v>
      </c>
      <c r="D8" s="62"/>
      <c r="E8" s="62">
        <v>13000</v>
      </c>
      <c r="F8" s="62"/>
      <c r="G8" s="62">
        <v>132380</v>
      </c>
      <c r="H8" s="62"/>
      <c r="I8" s="62">
        <v>369140</v>
      </c>
    </row>
    <row r="9" spans="1:9" hidden="1">
      <c r="A9" s="61" t="s">
        <v>195</v>
      </c>
      <c r="B9" s="62"/>
      <c r="C9" s="62"/>
      <c r="D9" s="62"/>
      <c r="E9" s="62"/>
      <c r="F9" s="62"/>
      <c r="G9" s="62"/>
      <c r="H9" s="62"/>
      <c r="I9" s="62"/>
    </row>
    <row r="10" spans="1:9">
      <c r="A10" s="63" t="s">
        <v>191</v>
      </c>
      <c r="B10" s="64">
        <v>297900</v>
      </c>
      <c r="C10" s="64">
        <v>8260</v>
      </c>
      <c r="D10" s="64">
        <v>4550</v>
      </c>
      <c r="E10" s="64">
        <v>40000</v>
      </c>
      <c r="F10" s="64">
        <v>5200</v>
      </c>
      <c r="G10" s="64">
        <v>132380</v>
      </c>
      <c r="H10" s="64"/>
      <c r="I10" s="64">
        <v>488290</v>
      </c>
    </row>
    <row r="12" spans="1:9">
      <c r="A12" s="65" t="s">
        <v>93</v>
      </c>
      <c r="B12" s="66" t="str">
        <f>IMSUB(GETPIVOTDATA("Amount",$A$5,"Expenditure","Income","Title","Coffee"),GETPIVOTDATA("Amount",$A$5,"Expenditure","Expense","Title","Coffee"))</f>
        <v>141700</v>
      </c>
      <c r="C12" s="66" t="str">
        <f>IMSUB(GETPIVOTDATA("Amount",$A$5,"Expenditure","Income","Title","Jowar"),GETPIVOTDATA("Amount",$A$5,"Expenditure","Expense","Title","Jowar"))</f>
        <v>-340</v>
      </c>
      <c r="D12" s="66" t="str">
        <f>IMSUB(GETPIVOTDATA("Amount",$A$5,"Expenditure","Income","Title","Paddy"),GETPIVOTDATA("Amount",$A$5,"Expenditure","Expense","Title","Paddy"))</f>
        <v>-4550</v>
      </c>
      <c r="E12" s="66" t="str">
        <f>IMSUB(GETPIVOTDATA("Amount",$A$5,"Expenditure","Income","Title","Potato"),GETPIVOTDATA("Amount",$A$5,"Expenditure","Expense","Title","Potato"))</f>
        <v>-14000</v>
      </c>
      <c r="F12" s="66" t="str">
        <f>IMSUB(GETPIVOTDATA("Amount",$A$5,"Expenditure","Income","Title","Ragi"),GETPIVOTDATA("Amount",$A$5,"Expenditure","Expense","Title","Ragi"))</f>
        <v>-5200</v>
      </c>
      <c r="G12" s="66">
        <f>SUM(GETPIVOTDATA("Amount",$A$5,"Expenditure","Income","Title","Salary"),0)</f>
        <v>132380</v>
      </c>
      <c r="H12" s="66" t="e">
        <f>IMSUB(GETPIVOTDATA("Amount",$A$5,"Expenditure","Income","Title","Ginger"),GETPIVOTDATA("Amount",$A$5,"Expenditure","Expense","Title","Ginger"))</f>
        <v>#REF!</v>
      </c>
      <c r="I12" s="66" t="str">
        <f>IMSUB(GETPIVOTDATA("Amount",$A$5,"Expenditure","Income"),GETPIVOTDATA("Amount",$A$5,"Expenditure","Expense"))</f>
        <v>249990</v>
      </c>
    </row>
  </sheetData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"/>
  <sheetViews>
    <sheetView workbookViewId="0">
      <selection activeCell="D10" sqref="D10"/>
    </sheetView>
  </sheetViews>
  <sheetFormatPr defaultRowHeight="15"/>
  <cols>
    <col min="1" max="1" width="14.85546875" customWidth="1"/>
    <col min="2" max="2" width="16.28515625" customWidth="1"/>
    <col min="3" max="3" width="6.140625" customWidth="1"/>
    <col min="4" max="4" width="6.42578125" customWidth="1"/>
    <col min="5" max="5" width="6.85546875" customWidth="1"/>
    <col min="6" max="6" width="5" customWidth="1"/>
    <col min="7" max="7" width="7" bestFit="1" customWidth="1"/>
    <col min="8" max="8" width="7.28515625" customWidth="1"/>
    <col min="9" max="10" width="11.28515625" bestFit="1" customWidth="1"/>
  </cols>
  <sheetData>
    <row r="1" spans="1:9">
      <c r="A1" s="56" t="s">
        <v>1</v>
      </c>
      <c r="B1" t="s">
        <v>189</v>
      </c>
    </row>
    <row r="2" spans="1:9">
      <c r="A2" s="56" t="s">
        <v>194</v>
      </c>
      <c r="B2" t="s">
        <v>189</v>
      </c>
    </row>
    <row r="4" spans="1:9">
      <c r="A4" s="56" t="s">
        <v>192</v>
      </c>
      <c r="B4" s="56" t="s">
        <v>193</v>
      </c>
    </row>
    <row r="5" spans="1:9">
      <c r="A5" s="56" t="s">
        <v>190</v>
      </c>
      <c r="B5" t="s">
        <v>128</v>
      </c>
      <c r="C5" t="s">
        <v>140</v>
      </c>
      <c r="D5" t="s">
        <v>175</v>
      </c>
      <c r="E5" t="s">
        <v>144</v>
      </c>
      <c r="F5" t="s">
        <v>186</v>
      </c>
      <c r="G5" t="s">
        <v>131</v>
      </c>
      <c r="H5" t="s">
        <v>195</v>
      </c>
      <c r="I5" t="s">
        <v>191</v>
      </c>
    </row>
    <row r="6" spans="1:9">
      <c r="A6" s="57" t="s">
        <v>37</v>
      </c>
      <c r="B6" s="58">
        <v>78100</v>
      </c>
      <c r="C6" s="58">
        <v>4300</v>
      </c>
      <c r="D6" s="58">
        <v>4550</v>
      </c>
      <c r="E6" s="58">
        <v>27000</v>
      </c>
      <c r="F6" s="58">
        <v>5200</v>
      </c>
      <c r="G6" s="58"/>
      <c r="H6" s="58"/>
      <c r="I6" s="58">
        <v>119150</v>
      </c>
    </row>
    <row r="7" spans="1:9">
      <c r="A7" s="57" t="s">
        <v>130</v>
      </c>
      <c r="B7" s="58">
        <v>219800</v>
      </c>
      <c r="C7" s="58">
        <v>3960</v>
      </c>
      <c r="D7" s="58"/>
      <c r="E7" s="58">
        <v>13000</v>
      </c>
      <c r="F7" s="58"/>
      <c r="G7" s="58">
        <v>132380</v>
      </c>
      <c r="H7" s="58"/>
      <c r="I7" s="58">
        <v>369140</v>
      </c>
    </row>
    <row r="8" spans="1:9">
      <c r="A8" s="57" t="s">
        <v>195</v>
      </c>
      <c r="B8" s="58"/>
      <c r="C8" s="58"/>
      <c r="D8" s="58"/>
      <c r="E8" s="58"/>
      <c r="F8" s="58"/>
      <c r="G8" s="58"/>
      <c r="H8" s="58"/>
      <c r="I8" s="58"/>
    </row>
    <row r="9" spans="1:9">
      <c r="A9" s="57" t="s">
        <v>191</v>
      </c>
      <c r="B9" s="58">
        <v>297900</v>
      </c>
      <c r="C9" s="58">
        <v>8260</v>
      </c>
      <c r="D9" s="58">
        <v>4550</v>
      </c>
      <c r="E9" s="58">
        <v>40000</v>
      </c>
      <c r="F9" s="58">
        <v>5200</v>
      </c>
      <c r="G9" s="58">
        <v>132380</v>
      </c>
      <c r="H9" s="58"/>
      <c r="I9" s="58">
        <v>488290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42"/>
  <sheetViews>
    <sheetView topLeftCell="E18" zoomScale="90" zoomScaleNormal="90" zoomScaleSheetLayoutView="100" workbookViewId="0">
      <selection activeCell="R34" sqref="R34"/>
    </sheetView>
  </sheetViews>
  <sheetFormatPr defaultRowHeight="15"/>
  <cols>
    <col min="2" max="4" width="12.140625" customWidth="1"/>
    <col min="5" max="5" width="11.140625" customWidth="1"/>
    <col min="6" max="6" width="14.7109375" customWidth="1"/>
    <col min="8" max="8" width="12" bestFit="1" customWidth="1"/>
    <col min="10" max="10" width="12.28515625" bestFit="1" customWidth="1"/>
    <col min="12" max="12" width="11.7109375" customWidth="1"/>
    <col min="13" max="13" width="12.5703125" bestFit="1" customWidth="1"/>
    <col min="14" max="14" width="12.7109375" customWidth="1"/>
    <col min="15" max="15" width="13" customWidth="1"/>
    <col min="17" max="17" width="12" bestFit="1" customWidth="1"/>
    <col min="18" max="19" width="12" customWidth="1"/>
    <col min="20" max="20" width="13" customWidth="1"/>
    <col min="21" max="21" width="12.85546875" customWidth="1"/>
  </cols>
  <sheetData>
    <row r="1" spans="1:21">
      <c r="A1" s="3" t="s">
        <v>2</v>
      </c>
      <c r="B1" s="3" t="s">
        <v>1</v>
      </c>
      <c r="C1" s="3" t="s">
        <v>194</v>
      </c>
      <c r="D1" s="3" t="s">
        <v>125</v>
      </c>
      <c r="E1" s="3" t="s">
        <v>126</v>
      </c>
      <c r="F1" s="3" t="s">
        <v>127</v>
      </c>
      <c r="G1" s="3" t="s">
        <v>4</v>
      </c>
      <c r="I1" s="36" t="s">
        <v>135</v>
      </c>
      <c r="J1" s="36" t="s">
        <v>1</v>
      </c>
      <c r="K1" s="36" t="s">
        <v>126</v>
      </c>
      <c r="L1" s="36" t="s">
        <v>127</v>
      </c>
      <c r="M1" s="36" t="s">
        <v>4</v>
      </c>
      <c r="N1" s="36" t="s">
        <v>145</v>
      </c>
      <c r="O1" s="36" t="s">
        <v>150</v>
      </c>
      <c r="P1" s="36" t="s">
        <v>148</v>
      </c>
      <c r="Q1" s="36" t="s">
        <v>149</v>
      </c>
      <c r="R1" s="36" t="s">
        <v>152</v>
      </c>
      <c r="S1" s="36" t="s">
        <v>202</v>
      </c>
      <c r="T1" s="36" t="s">
        <v>203</v>
      </c>
      <c r="U1" s="36" t="s">
        <v>146</v>
      </c>
    </row>
    <row r="2" spans="1:21">
      <c r="A2" s="2">
        <v>1</v>
      </c>
      <c r="B2" s="20">
        <v>44493</v>
      </c>
      <c r="C2" s="20" t="str">
        <f>TEXT(B2, "mmm")</f>
        <v>Oct</v>
      </c>
      <c r="D2" s="20" t="s">
        <v>37</v>
      </c>
      <c r="E2" s="2" t="s">
        <v>128</v>
      </c>
      <c r="F2" s="2" t="s">
        <v>129</v>
      </c>
      <c r="G2" s="2">
        <v>2000</v>
      </c>
      <c r="I2" s="2">
        <v>1</v>
      </c>
      <c r="J2" s="20">
        <v>44193</v>
      </c>
      <c r="K2" s="2" t="s">
        <v>151</v>
      </c>
      <c r="L2" s="2" t="s">
        <v>153</v>
      </c>
      <c r="M2" s="2">
        <v>100000</v>
      </c>
      <c r="N2" s="2">
        <v>2</v>
      </c>
      <c r="O2" s="20">
        <f ca="1">TODAY()</f>
        <v>44603</v>
      </c>
      <c r="P2" s="2">
        <f ca="1">O2-J2</f>
        <v>410</v>
      </c>
      <c r="Q2" s="2">
        <f ca="1">(P2/365)*12</f>
        <v>13.479452054794521</v>
      </c>
      <c r="R2" s="2">
        <f ca="1">(M2*Q2*N2) /100</f>
        <v>26958.904109589042</v>
      </c>
      <c r="S2" s="2">
        <v>24000</v>
      </c>
      <c r="T2" s="20">
        <v>44587</v>
      </c>
      <c r="U2" s="2">
        <f ca="1">M2+R2-S2</f>
        <v>102958.90410958904</v>
      </c>
    </row>
    <row r="3" spans="1:21">
      <c r="A3" s="2">
        <v>2</v>
      </c>
      <c r="B3" s="20">
        <v>44501</v>
      </c>
      <c r="C3" s="20" t="str">
        <f t="shared" ref="C3:C30" si="0">TEXT(B3, "mmm")</f>
        <v>Nov</v>
      </c>
      <c r="D3" s="20" t="s">
        <v>37</v>
      </c>
      <c r="E3" s="2" t="s">
        <v>128</v>
      </c>
      <c r="F3" s="2" t="s">
        <v>129</v>
      </c>
      <c r="G3" s="2">
        <v>1350</v>
      </c>
      <c r="I3" s="2">
        <v>2</v>
      </c>
      <c r="J3" s="20">
        <v>44200</v>
      </c>
      <c r="K3" s="2" t="s">
        <v>151</v>
      </c>
      <c r="L3" s="2" t="s">
        <v>154</v>
      </c>
      <c r="M3" s="2">
        <v>100000</v>
      </c>
      <c r="N3" s="2">
        <v>2.5</v>
      </c>
      <c r="O3" s="20">
        <f t="shared" ref="O3:O30" ca="1" si="1">TODAY()</f>
        <v>44603</v>
      </c>
      <c r="P3" s="2">
        <f t="shared" ref="P3:P6" ca="1" si="2">O3-J3</f>
        <v>403</v>
      </c>
      <c r="Q3" s="2">
        <f t="shared" ref="Q3:Q13" ca="1" si="3">(P3/365)*12</f>
        <v>13.24931506849315</v>
      </c>
      <c r="R3" s="2">
        <f t="shared" ref="R3:R6" ca="1" si="4">(M3*Q3*N3) /100</f>
        <v>33123.287671232873</v>
      </c>
      <c r="S3" s="2">
        <v>30000</v>
      </c>
      <c r="T3" s="20">
        <v>44589</v>
      </c>
      <c r="U3" s="2">
        <f t="shared" ref="U3:U21" ca="1" si="5">M3+R3-S3</f>
        <v>103123.28767123289</v>
      </c>
    </row>
    <row r="4" spans="1:21">
      <c r="A4" s="2">
        <v>3</v>
      </c>
      <c r="B4" s="20">
        <v>44514</v>
      </c>
      <c r="C4" s="20" t="str">
        <f t="shared" si="0"/>
        <v>Nov</v>
      </c>
      <c r="D4" s="20" t="s">
        <v>37</v>
      </c>
      <c r="E4" s="2" t="s">
        <v>128</v>
      </c>
      <c r="F4" s="2" t="s">
        <v>85</v>
      </c>
      <c r="G4" s="2">
        <v>1000</v>
      </c>
      <c r="I4" s="2">
        <v>3</v>
      </c>
      <c r="J4" s="20">
        <v>44205</v>
      </c>
      <c r="K4" s="2" t="s">
        <v>151</v>
      </c>
      <c r="L4" s="2" t="s">
        <v>155</v>
      </c>
      <c r="M4" s="2">
        <v>100000</v>
      </c>
      <c r="N4" s="2">
        <v>2</v>
      </c>
      <c r="O4" s="20">
        <f t="shared" ca="1" si="1"/>
        <v>44603</v>
      </c>
      <c r="P4" s="2">
        <f t="shared" ca="1" si="2"/>
        <v>398</v>
      </c>
      <c r="Q4" s="2">
        <f t="shared" ca="1" si="3"/>
        <v>13.084931506849315</v>
      </c>
      <c r="R4" s="2">
        <f t="shared" ca="1" si="4"/>
        <v>26169.863013698632</v>
      </c>
      <c r="S4" s="2"/>
      <c r="T4" s="2"/>
      <c r="U4" s="2">
        <f t="shared" ca="1" si="5"/>
        <v>126169.86301369863</v>
      </c>
    </row>
    <row r="5" spans="1:21">
      <c r="A5" s="2">
        <v>4</v>
      </c>
      <c r="B5" s="20">
        <v>44520</v>
      </c>
      <c r="C5" s="20" t="str">
        <f t="shared" si="0"/>
        <v>Nov</v>
      </c>
      <c r="D5" s="20" t="s">
        <v>37</v>
      </c>
      <c r="E5" s="2" t="s">
        <v>128</v>
      </c>
      <c r="F5" s="2" t="s">
        <v>129</v>
      </c>
      <c r="G5" s="2">
        <v>6480</v>
      </c>
      <c r="I5" s="2">
        <v>4</v>
      </c>
      <c r="J5" s="20">
        <v>44236</v>
      </c>
      <c r="K5" s="2" t="s">
        <v>151</v>
      </c>
      <c r="L5" s="2" t="s">
        <v>155</v>
      </c>
      <c r="M5" s="2">
        <v>100000</v>
      </c>
      <c r="N5" s="2">
        <v>2</v>
      </c>
      <c r="O5" s="20">
        <f t="shared" ca="1" si="1"/>
        <v>44603</v>
      </c>
      <c r="P5" s="2">
        <f t="shared" ca="1" si="2"/>
        <v>367</v>
      </c>
      <c r="Q5" s="2">
        <f t="shared" ca="1" si="3"/>
        <v>12.065753424657533</v>
      </c>
      <c r="R5" s="2">
        <f t="shared" ca="1" si="4"/>
        <v>24131.506849315065</v>
      </c>
      <c r="S5" s="2"/>
      <c r="T5" s="2"/>
      <c r="U5" s="2">
        <f t="shared" ca="1" si="5"/>
        <v>124131.50684931506</v>
      </c>
    </row>
    <row r="6" spans="1:21">
      <c r="A6" s="2">
        <v>5</v>
      </c>
      <c r="B6" s="20">
        <v>44522</v>
      </c>
      <c r="C6" s="20" t="str">
        <f t="shared" si="0"/>
        <v>Nov</v>
      </c>
      <c r="D6" s="20" t="s">
        <v>37</v>
      </c>
      <c r="E6" s="2" t="s">
        <v>128</v>
      </c>
      <c r="F6" s="2" t="s">
        <v>84</v>
      </c>
      <c r="G6" s="2">
        <v>2790</v>
      </c>
      <c r="I6" s="2">
        <v>5</v>
      </c>
      <c r="J6" s="20">
        <v>44206</v>
      </c>
      <c r="K6" s="2" t="s">
        <v>151</v>
      </c>
      <c r="L6" s="2" t="s">
        <v>156</v>
      </c>
      <c r="M6" s="2">
        <v>50000</v>
      </c>
      <c r="N6" s="2">
        <v>2</v>
      </c>
      <c r="O6" s="20">
        <f t="shared" ca="1" si="1"/>
        <v>44603</v>
      </c>
      <c r="P6" s="2">
        <f t="shared" ca="1" si="2"/>
        <v>397</v>
      </c>
      <c r="Q6" s="2">
        <f t="shared" ca="1" si="3"/>
        <v>13.052054794520549</v>
      </c>
      <c r="R6" s="2">
        <f t="shared" ca="1" si="4"/>
        <v>13052.054794520549</v>
      </c>
      <c r="S6" s="2">
        <v>12000</v>
      </c>
      <c r="T6" s="20">
        <v>44589</v>
      </c>
      <c r="U6" s="2">
        <f t="shared" ca="1" si="5"/>
        <v>51052.054794520547</v>
      </c>
    </row>
    <row r="7" spans="1:21">
      <c r="A7" s="2">
        <v>6</v>
      </c>
      <c r="B7" s="20">
        <v>44530</v>
      </c>
      <c r="C7" s="20" t="str">
        <f t="shared" si="0"/>
        <v>Nov</v>
      </c>
      <c r="D7" s="2" t="s">
        <v>37</v>
      </c>
      <c r="E7" s="2" t="s">
        <v>128</v>
      </c>
      <c r="F7" s="2" t="s">
        <v>129</v>
      </c>
      <c r="G7" s="2">
        <v>4100</v>
      </c>
      <c r="I7" s="2">
        <v>6</v>
      </c>
      <c r="J7" s="20">
        <v>44214</v>
      </c>
      <c r="K7" s="2" t="s">
        <v>151</v>
      </c>
      <c r="L7" s="2" t="s">
        <v>157</v>
      </c>
      <c r="M7" s="2">
        <v>100000</v>
      </c>
      <c r="N7" s="2">
        <v>2</v>
      </c>
      <c r="O7" s="20">
        <f ca="1">TODAY()</f>
        <v>44603</v>
      </c>
      <c r="P7" s="2">
        <f ca="1">O7-J7</f>
        <v>389</v>
      </c>
      <c r="Q7" s="2">
        <f ca="1">(P7/365)*12</f>
        <v>12.789041095890411</v>
      </c>
      <c r="R7" s="2">
        <f ca="1">(M7*Q7*N7) /100</f>
        <v>25578.082191780824</v>
      </c>
      <c r="S7" s="2">
        <v>24000</v>
      </c>
      <c r="T7" s="20">
        <v>44589</v>
      </c>
      <c r="U7" s="2">
        <f t="shared" ca="1" si="5"/>
        <v>101578.08219178082</v>
      </c>
    </row>
    <row r="8" spans="1:21">
      <c r="A8" s="11">
        <v>7</v>
      </c>
      <c r="B8" s="27">
        <v>44530</v>
      </c>
      <c r="C8" s="20" t="str">
        <f t="shared" si="0"/>
        <v>Nov</v>
      </c>
      <c r="D8" s="11" t="s">
        <v>130</v>
      </c>
      <c r="E8" s="36" t="s">
        <v>131</v>
      </c>
      <c r="F8" s="11" t="s">
        <v>132</v>
      </c>
      <c r="G8" s="11">
        <v>43960</v>
      </c>
      <c r="I8" s="2">
        <v>7</v>
      </c>
      <c r="J8" s="20">
        <v>44202</v>
      </c>
      <c r="K8" s="2" t="s">
        <v>151</v>
      </c>
      <c r="L8" s="2" t="s">
        <v>158</v>
      </c>
      <c r="M8" s="2">
        <v>100000</v>
      </c>
      <c r="N8" s="2">
        <v>2</v>
      </c>
      <c r="O8" s="20">
        <f t="shared" ca="1" si="1"/>
        <v>44603</v>
      </c>
      <c r="P8" s="2">
        <f t="shared" ref="P8:P11" ca="1" si="6">O8-J8</f>
        <v>401</v>
      </c>
      <c r="Q8" s="2">
        <f t="shared" ca="1" si="3"/>
        <v>13.183561643835617</v>
      </c>
      <c r="R8" s="2">
        <f t="shared" ref="R8:R11" ca="1" si="7">(M8*Q8*N8) /100</f>
        <v>26367.123287671231</v>
      </c>
      <c r="S8" s="2">
        <v>24000</v>
      </c>
      <c r="T8" s="20">
        <v>44589</v>
      </c>
      <c r="U8" s="2">
        <f t="shared" ca="1" si="5"/>
        <v>102367.12328767123</v>
      </c>
    </row>
    <row r="9" spans="1:21">
      <c r="A9" s="11">
        <v>8</v>
      </c>
      <c r="B9" s="27">
        <v>44530</v>
      </c>
      <c r="C9" s="20" t="str">
        <f t="shared" si="0"/>
        <v>Nov</v>
      </c>
      <c r="D9" s="11" t="s">
        <v>37</v>
      </c>
      <c r="E9" s="11" t="s">
        <v>128</v>
      </c>
      <c r="F9" s="11" t="s">
        <v>137</v>
      </c>
      <c r="G9" s="11">
        <v>25000</v>
      </c>
      <c r="I9" s="2">
        <v>8</v>
      </c>
      <c r="J9" s="20">
        <v>44226</v>
      </c>
      <c r="K9" s="2" t="s">
        <v>151</v>
      </c>
      <c r="L9" s="2" t="s">
        <v>159</v>
      </c>
      <c r="M9" s="2">
        <v>50000</v>
      </c>
      <c r="N9" s="2">
        <v>2</v>
      </c>
      <c r="O9" s="20">
        <f t="shared" ca="1" si="1"/>
        <v>44603</v>
      </c>
      <c r="P9" s="2">
        <f t="shared" ca="1" si="6"/>
        <v>377</v>
      </c>
      <c r="Q9" s="2">
        <f t="shared" ca="1" si="3"/>
        <v>12.394520547945206</v>
      </c>
      <c r="R9" s="2">
        <f t="shared" ca="1" si="7"/>
        <v>12394.520547945205</v>
      </c>
      <c r="S9" s="2">
        <v>12000</v>
      </c>
      <c r="T9" s="20">
        <v>44587</v>
      </c>
      <c r="U9" s="2">
        <f t="shared" ca="1" si="5"/>
        <v>50394.520547945205</v>
      </c>
    </row>
    <row r="10" spans="1:21">
      <c r="A10" s="11">
        <v>9</v>
      </c>
      <c r="B10" s="27">
        <v>44530</v>
      </c>
      <c r="C10" s="20" t="str">
        <f t="shared" si="0"/>
        <v>Nov</v>
      </c>
      <c r="D10" s="11" t="s">
        <v>37</v>
      </c>
      <c r="E10" s="11" t="s">
        <v>128</v>
      </c>
      <c r="F10" s="11" t="s">
        <v>138</v>
      </c>
      <c r="G10" s="11">
        <v>8000</v>
      </c>
      <c r="I10" s="2">
        <v>9</v>
      </c>
      <c r="J10" s="20">
        <v>44236</v>
      </c>
      <c r="K10" s="2" t="s">
        <v>151</v>
      </c>
      <c r="L10" s="2" t="s">
        <v>153</v>
      </c>
      <c r="M10" s="2">
        <v>50000</v>
      </c>
      <c r="N10" s="2">
        <v>2</v>
      </c>
      <c r="O10" s="20">
        <f t="shared" ca="1" si="1"/>
        <v>44603</v>
      </c>
      <c r="P10" s="2">
        <f t="shared" ca="1" si="6"/>
        <v>367</v>
      </c>
      <c r="Q10" s="2">
        <f t="shared" ca="1" si="3"/>
        <v>12.065753424657533</v>
      </c>
      <c r="R10" s="2">
        <f t="shared" ca="1" si="7"/>
        <v>12065.753424657532</v>
      </c>
      <c r="S10" s="2">
        <v>12000</v>
      </c>
      <c r="T10" s="20">
        <v>44587</v>
      </c>
      <c r="U10" s="2">
        <f t="shared" ca="1" si="5"/>
        <v>50065.753424657531</v>
      </c>
    </row>
    <row r="11" spans="1:21">
      <c r="A11" s="11">
        <v>10</v>
      </c>
      <c r="B11" s="27">
        <v>44530</v>
      </c>
      <c r="C11" s="20" t="str">
        <f t="shared" si="0"/>
        <v>Nov</v>
      </c>
      <c r="D11" s="11" t="s">
        <v>37</v>
      </c>
      <c r="E11" s="11" t="s">
        <v>128</v>
      </c>
      <c r="F11" s="11" t="s">
        <v>139</v>
      </c>
      <c r="G11" s="11">
        <v>5000</v>
      </c>
      <c r="I11" s="2">
        <v>10</v>
      </c>
      <c r="J11" s="20">
        <v>44227</v>
      </c>
      <c r="K11" s="2" t="s">
        <v>151</v>
      </c>
      <c r="L11" s="2" t="s">
        <v>160</v>
      </c>
      <c r="M11" s="2">
        <v>50000</v>
      </c>
      <c r="N11" s="2">
        <v>2</v>
      </c>
      <c r="O11" s="20">
        <f t="shared" ca="1" si="1"/>
        <v>44603</v>
      </c>
      <c r="P11" s="2">
        <f t="shared" ca="1" si="6"/>
        <v>376</v>
      </c>
      <c r="Q11" s="2">
        <f t="shared" ca="1" si="3"/>
        <v>12.361643835616437</v>
      </c>
      <c r="R11" s="2">
        <f t="shared" ca="1" si="7"/>
        <v>12361.643835616438</v>
      </c>
      <c r="S11" s="2">
        <v>12000</v>
      </c>
      <c r="T11" s="20">
        <v>44587</v>
      </c>
      <c r="U11" s="2">
        <f t="shared" ca="1" si="5"/>
        <v>50361.643835616436</v>
      </c>
    </row>
    <row r="12" spans="1:21">
      <c r="A12" s="11">
        <v>12</v>
      </c>
      <c r="B12" s="27">
        <v>44530</v>
      </c>
      <c r="C12" s="20" t="str">
        <f t="shared" si="0"/>
        <v>Nov</v>
      </c>
      <c r="D12" s="11" t="s">
        <v>37</v>
      </c>
      <c r="E12" s="11" t="s">
        <v>140</v>
      </c>
      <c r="F12" s="11" t="s">
        <v>142</v>
      </c>
      <c r="G12" s="11">
        <v>1000</v>
      </c>
      <c r="I12" s="2">
        <v>11</v>
      </c>
      <c r="J12" s="20">
        <v>44513</v>
      </c>
      <c r="K12" s="2" t="s">
        <v>151</v>
      </c>
      <c r="L12" s="2" t="s">
        <v>161</v>
      </c>
      <c r="M12" s="2">
        <v>100000</v>
      </c>
      <c r="N12" s="2">
        <v>2</v>
      </c>
      <c r="O12" s="20">
        <f t="shared" ca="1" si="1"/>
        <v>44603</v>
      </c>
      <c r="P12" s="2">
        <f t="shared" ref="P12:P13" ca="1" si="8">O12-J12</f>
        <v>90</v>
      </c>
      <c r="Q12" s="2">
        <f t="shared" ca="1" si="3"/>
        <v>2.9589041095890409</v>
      </c>
      <c r="R12" s="2">
        <f t="shared" ref="R12:R13" ca="1" si="9">(M12*Q12*N12) /100</f>
        <v>5917.8082191780813</v>
      </c>
      <c r="S12" s="2"/>
      <c r="T12" s="2"/>
      <c r="U12" s="2">
        <f t="shared" ca="1" si="5"/>
        <v>105917.80821917808</v>
      </c>
    </row>
    <row r="13" spans="1:21">
      <c r="A13" s="11">
        <v>13</v>
      </c>
      <c r="B13" s="27">
        <v>44530</v>
      </c>
      <c r="C13" s="20" t="str">
        <f t="shared" si="0"/>
        <v>Nov</v>
      </c>
      <c r="D13" s="11" t="s">
        <v>37</v>
      </c>
      <c r="E13" s="11" t="s">
        <v>140</v>
      </c>
      <c r="F13" s="11" t="s">
        <v>137</v>
      </c>
      <c r="G13" s="11">
        <v>2400</v>
      </c>
      <c r="I13" s="2">
        <v>12</v>
      </c>
      <c r="J13" s="20">
        <v>44513</v>
      </c>
      <c r="K13" s="2" t="s">
        <v>163</v>
      </c>
      <c r="L13" s="2" t="s">
        <v>162</v>
      </c>
      <c r="M13" s="2">
        <v>50000</v>
      </c>
      <c r="N13" s="2"/>
      <c r="O13" s="20">
        <f t="shared" ca="1" si="1"/>
        <v>44603</v>
      </c>
      <c r="P13" s="2">
        <f t="shared" ca="1" si="8"/>
        <v>90</v>
      </c>
      <c r="Q13" s="2">
        <f t="shared" ca="1" si="3"/>
        <v>2.9589041095890409</v>
      </c>
      <c r="R13" s="2">
        <f t="shared" ca="1" si="9"/>
        <v>0</v>
      </c>
      <c r="S13" s="2"/>
      <c r="T13" s="2"/>
      <c r="U13" s="2">
        <f t="shared" ca="1" si="5"/>
        <v>50000</v>
      </c>
    </row>
    <row r="14" spans="1:21">
      <c r="A14" s="11">
        <v>14</v>
      </c>
      <c r="B14" s="27">
        <v>44530</v>
      </c>
      <c r="C14" s="20" t="str">
        <f t="shared" si="0"/>
        <v>Nov</v>
      </c>
      <c r="D14" s="11" t="s">
        <v>37</v>
      </c>
      <c r="E14" s="11" t="s">
        <v>140</v>
      </c>
      <c r="F14" s="11" t="s">
        <v>143</v>
      </c>
      <c r="G14" s="11">
        <v>400</v>
      </c>
      <c r="I14" s="2">
        <v>13</v>
      </c>
      <c r="J14" s="27">
        <v>43885</v>
      </c>
      <c r="K14" s="11" t="s">
        <v>151</v>
      </c>
      <c r="L14" s="11" t="s">
        <v>155</v>
      </c>
      <c r="M14" s="11">
        <v>50000</v>
      </c>
      <c r="N14" s="11">
        <v>2</v>
      </c>
      <c r="O14" s="27">
        <f t="shared" ca="1" si="1"/>
        <v>44603</v>
      </c>
      <c r="P14" s="11">
        <f t="shared" ref="P14:P15" ca="1" si="10">O14-J14</f>
        <v>718</v>
      </c>
      <c r="Q14" s="11">
        <f t="shared" ref="Q14:Q15" ca="1" si="11">(P14/365)*12</f>
        <v>23.605479452054794</v>
      </c>
      <c r="R14" s="11">
        <f t="shared" ref="R14:R15" ca="1" si="12">(M14*Q14*N14) /100</f>
        <v>23605.479452054795</v>
      </c>
      <c r="S14" s="2">
        <v>12000</v>
      </c>
      <c r="T14" s="2"/>
      <c r="U14" s="2">
        <f t="shared" ca="1" si="5"/>
        <v>61605.479452054802</v>
      </c>
    </row>
    <row r="15" spans="1:21">
      <c r="A15" s="11">
        <v>15</v>
      </c>
      <c r="B15" s="27">
        <v>44530</v>
      </c>
      <c r="C15" s="20" t="str">
        <f t="shared" si="0"/>
        <v>Nov</v>
      </c>
      <c r="D15" s="11" t="s">
        <v>37</v>
      </c>
      <c r="E15" s="11" t="s">
        <v>144</v>
      </c>
      <c r="F15" s="11" t="s">
        <v>141</v>
      </c>
      <c r="G15" s="11">
        <v>19000</v>
      </c>
      <c r="I15" s="2">
        <v>14</v>
      </c>
      <c r="J15" s="20">
        <v>44417</v>
      </c>
      <c r="K15" s="2" t="s">
        <v>151</v>
      </c>
      <c r="L15" s="2" t="s">
        <v>154</v>
      </c>
      <c r="M15" s="2">
        <v>10000</v>
      </c>
      <c r="N15" s="2"/>
      <c r="O15" s="20">
        <f t="shared" ca="1" si="1"/>
        <v>44603</v>
      </c>
      <c r="P15" s="2">
        <f t="shared" ca="1" si="10"/>
        <v>186</v>
      </c>
      <c r="Q15" s="2">
        <f t="shared" ca="1" si="11"/>
        <v>6.1150684931506856</v>
      </c>
      <c r="R15" s="2">
        <f t="shared" ca="1" si="12"/>
        <v>0</v>
      </c>
      <c r="S15" s="55"/>
      <c r="T15" s="55"/>
      <c r="U15" s="2">
        <f t="shared" ca="1" si="5"/>
        <v>10000</v>
      </c>
    </row>
    <row r="16" spans="1:21">
      <c r="A16" s="11">
        <v>16</v>
      </c>
      <c r="B16" s="27">
        <v>44530</v>
      </c>
      <c r="C16" s="20" t="str">
        <f t="shared" si="0"/>
        <v>Nov</v>
      </c>
      <c r="D16" s="11" t="s">
        <v>37</v>
      </c>
      <c r="E16" s="11" t="s">
        <v>144</v>
      </c>
      <c r="F16" s="11" t="s">
        <v>137</v>
      </c>
      <c r="G16" s="11">
        <v>7000</v>
      </c>
      <c r="I16" s="2">
        <v>15</v>
      </c>
      <c r="J16" s="20">
        <v>44166</v>
      </c>
      <c r="K16" s="2" t="s">
        <v>151</v>
      </c>
      <c r="L16" s="2" t="s">
        <v>167</v>
      </c>
      <c r="M16" s="2">
        <v>100000</v>
      </c>
      <c r="N16" s="2">
        <v>2</v>
      </c>
      <c r="O16" s="20">
        <f t="shared" ca="1" si="1"/>
        <v>44603</v>
      </c>
      <c r="P16" s="2">
        <f t="shared" ref="P16:P17" ca="1" si="13">O16-J16</f>
        <v>437</v>
      </c>
      <c r="Q16" s="2">
        <f t="shared" ref="Q16:Q17" ca="1" si="14">(P16/365)*12</f>
        <v>14.367123287671234</v>
      </c>
      <c r="R16" s="2">
        <f t="shared" ref="R16:R17" ca="1" si="15">(M16*Q16*N16) /100</f>
        <v>28734.246575342469</v>
      </c>
      <c r="S16" s="55"/>
      <c r="T16" s="55"/>
      <c r="U16" s="2">
        <f t="shared" ca="1" si="5"/>
        <v>128734.24657534246</v>
      </c>
    </row>
    <row r="17" spans="1:21">
      <c r="A17" s="11">
        <v>17</v>
      </c>
      <c r="B17" s="27">
        <v>44530</v>
      </c>
      <c r="C17" s="20" t="str">
        <f t="shared" si="0"/>
        <v>Nov</v>
      </c>
      <c r="D17" s="11" t="s">
        <v>37</v>
      </c>
      <c r="E17" s="11" t="s">
        <v>144</v>
      </c>
      <c r="F17" s="11" t="s">
        <v>142</v>
      </c>
      <c r="G17" s="11">
        <v>1000</v>
      </c>
      <c r="I17" s="2">
        <v>16</v>
      </c>
      <c r="J17" s="20">
        <v>44159</v>
      </c>
      <c r="K17" s="2" t="s">
        <v>151</v>
      </c>
      <c r="L17" s="2" t="s">
        <v>172</v>
      </c>
      <c r="M17" s="2">
        <v>225000</v>
      </c>
      <c r="N17" s="2">
        <v>0.5</v>
      </c>
      <c r="O17" s="20">
        <f t="shared" ca="1" si="1"/>
        <v>44603</v>
      </c>
      <c r="P17" s="2">
        <f t="shared" ca="1" si="13"/>
        <v>444</v>
      </c>
      <c r="Q17" s="2">
        <f t="shared" ca="1" si="14"/>
        <v>14.597260273972605</v>
      </c>
      <c r="R17" s="2">
        <f t="shared" ca="1" si="15"/>
        <v>16421.917808219179</v>
      </c>
      <c r="S17" s="55"/>
      <c r="T17" s="55"/>
      <c r="U17" s="2">
        <f t="shared" ca="1" si="5"/>
        <v>241421.91780821918</v>
      </c>
    </row>
    <row r="18" spans="1:21">
      <c r="A18" s="11">
        <v>18</v>
      </c>
      <c r="B18" s="27">
        <v>44530</v>
      </c>
      <c r="C18" s="20" t="str">
        <f t="shared" si="0"/>
        <v>Nov</v>
      </c>
      <c r="D18" s="11" t="s">
        <v>130</v>
      </c>
      <c r="E18" s="11" t="s">
        <v>144</v>
      </c>
      <c r="F18" s="11" t="s">
        <v>147</v>
      </c>
      <c r="G18" s="11">
        <v>13000</v>
      </c>
      <c r="I18" s="2">
        <v>17</v>
      </c>
      <c r="J18" s="20">
        <v>44506</v>
      </c>
      <c r="K18" s="2" t="s">
        <v>151</v>
      </c>
      <c r="L18" s="2" t="s">
        <v>174</v>
      </c>
      <c r="M18" s="2">
        <v>50000</v>
      </c>
      <c r="N18" s="2">
        <v>2</v>
      </c>
      <c r="O18" s="20">
        <f t="shared" ca="1" si="1"/>
        <v>44603</v>
      </c>
      <c r="P18" s="2">
        <f t="shared" ref="P18:P19" ca="1" si="16">O18-J18</f>
        <v>97</v>
      </c>
      <c r="Q18" s="2">
        <f t="shared" ref="Q18:Q19" ca="1" si="17">(P18/365)*12</f>
        <v>3.1890410958904112</v>
      </c>
      <c r="R18" s="2">
        <f t="shared" ref="R18:R19" ca="1" si="18">(M18*Q18*N18) /100</f>
        <v>3189.0410958904108</v>
      </c>
      <c r="S18" s="55"/>
      <c r="T18" s="55"/>
      <c r="U18" s="2">
        <f t="shared" ca="1" si="5"/>
        <v>53189.04109589041</v>
      </c>
    </row>
    <row r="19" spans="1:21">
      <c r="A19" s="11">
        <v>19</v>
      </c>
      <c r="B19" s="27">
        <v>44538</v>
      </c>
      <c r="C19" s="20" t="str">
        <f t="shared" si="0"/>
        <v>Dec</v>
      </c>
      <c r="D19" s="11" t="s">
        <v>130</v>
      </c>
      <c r="E19" s="11" t="s">
        <v>140</v>
      </c>
      <c r="F19" s="11" t="s">
        <v>147</v>
      </c>
      <c r="G19" s="11">
        <v>3960</v>
      </c>
      <c r="I19" s="2">
        <v>18</v>
      </c>
      <c r="J19" s="20">
        <v>44552</v>
      </c>
      <c r="K19" s="2" t="s">
        <v>151</v>
      </c>
      <c r="L19" s="2" t="s">
        <v>177</v>
      </c>
      <c r="M19" s="2">
        <v>100000</v>
      </c>
      <c r="N19" s="2">
        <v>0.5</v>
      </c>
      <c r="O19" s="20">
        <f t="shared" ca="1" si="1"/>
        <v>44603</v>
      </c>
      <c r="P19" s="2">
        <f t="shared" ca="1" si="16"/>
        <v>51</v>
      </c>
      <c r="Q19" s="2">
        <f t="shared" ca="1" si="17"/>
        <v>1.6767123287671235</v>
      </c>
      <c r="R19" s="2">
        <f t="shared" ca="1" si="18"/>
        <v>838.35616438356169</v>
      </c>
      <c r="S19" s="55"/>
      <c r="T19" s="55"/>
      <c r="U19" s="2">
        <f t="shared" ca="1" si="5"/>
        <v>100838.35616438356</v>
      </c>
    </row>
    <row r="20" spans="1:21">
      <c r="A20" s="11">
        <v>20</v>
      </c>
      <c r="B20" s="27">
        <v>44538</v>
      </c>
      <c r="C20" s="20" t="str">
        <f t="shared" si="0"/>
        <v>Dec</v>
      </c>
      <c r="D20" s="11" t="s">
        <v>37</v>
      </c>
      <c r="E20" s="11" t="s">
        <v>140</v>
      </c>
      <c r="F20" s="11" t="s">
        <v>173</v>
      </c>
      <c r="G20" s="11">
        <v>500</v>
      </c>
      <c r="I20" s="2">
        <v>19</v>
      </c>
      <c r="J20" s="20"/>
      <c r="K20" s="2"/>
      <c r="L20" s="2"/>
      <c r="M20" s="2"/>
      <c r="N20" s="2"/>
      <c r="O20" s="20">
        <f t="shared" ca="1" si="1"/>
        <v>44603</v>
      </c>
      <c r="P20" s="2">
        <f t="shared" ref="P20" ca="1" si="19">O20-J20</f>
        <v>44603</v>
      </c>
      <c r="Q20" s="2">
        <f t="shared" ref="Q20" ca="1" si="20">(P20/365)*12</f>
        <v>1466.4</v>
      </c>
      <c r="R20" s="2">
        <f t="shared" ref="R20" ca="1" si="21">(M20*Q20*N20) /100</f>
        <v>0</v>
      </c>
      <c r="S20" s="55"/>
      <c r="T20" s="55"/>
      <c r="U20" s="2">
        <f t="shared" ca="1" si="5"/>
        <v>0</v>
      </c>
    </row>
    <row r="21" spans="1:21">
      <c r="A21" s="11">
        <v>21</v>
      </c>
      <c r="B21" s="27">
        <v>44501</v>
      </c>
      <c r="C21" s="20" t="str">
        <f t="shared" si="0"/>
        <v>Nov</v>
      </c>
      <c r="D21" s="11" t="s">
        <v>37</v>
      </c>
      <c r="E21" s="11" t="s">
        <v>128</v>
      </c>
      <c r="F21" s="11" t="s">
        <v>84</v>
      </c>
      <c r="G21" s="11">
        <v>800</v>
      </c>
      <c r="I21" s="2">
        <v>20</v>
      </c>
      <c r="J21" s="20"/>
      <c r="K21" s="2"/>
      <c r="L21" s="2"/>
      <c r="M21" s="2"/>
      <c r="N21" s="2"/>
      <c r="O21" s="20">
        <f t="shared" ca="1" si="1"/>
        <v>44603</v>
      </c>
      <c r="P21" s="2">
        <f t="shared" ref="P21" ca="1" si="22">O21-J21</f>
        <v>44603</v>
      </c>
      <c r="Q21" s="2">
        <f t="shared" ref="Q21" ca="1" si="23">(P21/365)*12</f>
        <v>1466.4</v>
      </c>
      <c r="R21" s="2">
        <f t="shared" ref="R21" ca="1" si="24">(M21*Q21*N21) /100</f>
        <v>0</v>
      </c>
      <c r="S21" s="55"/>
      <c r="T21" s="55"/>
      <c r="U21" s="2">
        <f t="shared" ca="1" si="5"/>
        <v>0</v>
      </c>
    </row>
    <row r="22" spans="1:21">
      <c r="A22" s="2">
        <v>22</v>
      </c>
      <c r="B22" s="20">
        <v>44509</v>
      </c>
      <c r="C22" s="20" t="str">
        <f t="shared" si="0"/>
        <v>Nov</v>
      </c>
      <c r="D22" s="2" t="s">
        <v>37</v>
      </c>
      <c r="E22" s="2" t="s">
        <v>128</v>
      </c>
      <c r="F22" s="2" t="s">
        <v>129</v>
      </c>
      <c r="G22" s="2">
        <v>2420</v>
      </c>
      <c r="I22" s="2">
        <v>21</v>
      </c>
      <c r="J22" s="20"/>
      <c r="K22" s="2"/>
      <c r="L22" s="2"/>
      <c r="M22" s="2"/>
      <c r="N22" s="2"/>
      <c r="O22" s="20">
        <f t="shared" ca="1" si="1"/>
        <v>44603</v>
      </c>
      <c r="P22" s="2">
        <f t="shared" ref="P22:P30" ca="1" si="25">O22-J22</f>
        <v>44603</v>
      </c>
      <c r="Q22" s="2">
        <f t="shared" ref="Q22:Q30" ca="1" si="26">(P22/365)*12</f>
        <v>1466.4</v>
      </c>
      <c r="R22" s="2">
        <f t="shared" ref="R22:R30" ca="1" si="27">(M22*Q22*N22) /100</f>
        <v>0</v>
      </c>
      <c r="S22" s="55"/>
      <c r="T22" s="55"/>
      <c r="U22" s="2">
        <f t="shared" ref="U22:U30" ca="1" si="28">M22+R22-S22</f>
        <v>0</v>
      </c>
    </row>
    <row r="23" spans="1:21">
      <c r="A23" s="2">
        <v>23</v>
      </c>
      <c r="B23" s="20">
        <v>44513</v>
      </c>
      <c r="C23" s="20" t="str">
        <f t="shared" si="0"/>
        <v>Nov</v>
      </c>
      <c r="D23" s="2" t="s">
        <v>37</v>
      </c>
      <c r="E23" s="2" t="s">
        <v>128</v>
      </c>
      <c r="F23" s="2" t="s">
        <v>84</v>
      </c>
      <c r="G23" s="2">
        <v>400</v>
      </c>
      <c r="I23" s="2">
        <v>22</v>
      </c>
      <c r="J23" s="20"/>
      <c r="K23" s="2"/>
      <c r="L23" s="2"/>
      <c r="M23" s="2"/>
      <c r="N23" s="2"/>
      <c r="O23" s="20">
        <f t="shared" ca="1" si="1"/>
        <v>44603</v>
      </c>
      <c r="P23" s="2">
        <f t="shared" ca="1" si="25"/>
        <v>44603</v>
      </c>
      <c r="Q23" s="2">
        <f t="shared" ca="1" si="26"/>
        <v>1466.4</v>
      </c>
      <c r="R23" s="2">
        <f t="shared" ca="1" si="27"/>
        <v>0</v>
      </c>
      <c r="S23" s="55"/>
      <c r="T23" s="55"/>
      <c r="U23" s="2">
        <f t="shared" ca="1" si="28"/>
        <v>0</v>
      </c>
    </row>
    <row r="24" spans="1:21">
      <c r="A24" s="2">
        <v>24</v>
      </c>
      <c r="B24" s="20">
        <v>44515</v>
      </c>
      <c r="C24" s="20" t="str">
        <f t="shared" si="0"/>
        <v>Nov</v>
      </c>
      <c r="D24" s="2" t="s">
        <v>37</v>
      </c>
      <c r="E24" s="2" t="s">
        <v>128</v>
      </c>
      <c r="F24" s="2" t="s">
        <v>142</v>
      </c>
      <c r="G24" s="2">
        <v>900</v>
      </c>
      <c r="I24" s="2">
        <v>23</v>
      </c>
      <c r="J24" s="20"/>
      <c r="K24" s="2"/>
      <c r="L24" s="2"/>
      <c r="M24" s="2"/>
      <c r="N24" s="2"/>
      <c r="O24" s="20">
        <f t="shared" ca="1" si="1"/>
        <v>44603</v>
      </c>
      <c r="P24" s="2">
        <f t="shared" ca="1" si="25"/>
        <v>44603</v>
      </c>
      <c r="Q24" s="2">
        <f t="shared" ca="1" si="26"/>
        <v>1466.4</v>
      </c>
      <c r="R24" s="2">
        <f t="shared" ca="1" si="27"/>
        <v>0</v>
      </c>
      <c r="S24" s="55"/>
      <c r="T24" s="55"/>
      <c r="U24" s="2">
        <f t="shared" ca="1" si="28"/>
        <v>0</v>
      </c>
    </row>
    <row r="25" spans="1:21">
      <c r="A25" s="2">
        <v>25</v>
      </c>
      <c r="B25" s="20">
        <v>44516</v>
      </c>
      <c r="C25" s="20" t="str">
        <f t="shared" si="0"/>
        <v>Nov</v>
      </c>
      <c r="D25" s="2" t="s">
        <v>37</v>
      </c>
      <c r="E25" s="2" t="s">
        <v>128</v>
      </c>
      <c r="F25" s="2" t="s">
        <v>84</v>
      </c>
      <c r="G25" s="2">
        <v>360</v>
      </c>
      <c r="I25" s="2">
        <v>24</v>
      </c>
      <c r="J25" s="20"/>
      <c r="K25" s="2"/>
      <c r="L25" s="2"/>
      <c r="M25" s="2"/>
      <c r="N25" s="2"/>
      <c r="O25" s="20">
        <f t="shared" ca="1" si="1"/>
        <v>44603</v>
      </c>
      <c r="P25" s="2">
        <f t="shared" ca="1" si="25"/>
        <v>44603</v>
      </c>
      <c r="Q25" s="2">
        <f t="shared" ca="1" si="26"/>
        <v>1466.4</v>
      </c>
      <c r="R25" s="2">
        <f t="shared" ca="1" si="27"/>
        <v>0</v>
      </c>
      <c r="S25" s="55"/>
      <c r="T25" s="55"/>
      <c r="U25" s="2">
        <f t="shared" ca="1" si="28"/>
        <v>0</v>
      </c>
    </row>
    <row r="26" spans="1:21">
      <c r="A26" s="2">
        <f>SUM(A25,1)</f>
        <v>26</v>
      </c>
      <c r="B26" s="20">
        <v>44517</v>
      </c>
      <c r="C26" s="20" t="str">
        <f t="shared" si="0"/>
        <v>Nov</v>
      </c>
      <c r="D26" s="2" t="s">
        <v>37</v>
      </c>
      <c r="E26" s="2" t="s">
        <v>175</v>
      </c>
      <c r="F26" s="2" t="s">
        <v>176</v>
      </c>
      <c r="G26" s="2">
        <v>4550</v>
      </c>
      <c r="I26" s="2">
        <v>25</v>
      </c>
      <c r="J26" s="20"/>
      <c r="K26" s="2"/>
      <c r="L26" s="2"/>
      <c r="M26" s="2"/>
      <c r="N26" s="2"/>
      <c r="O26" s="20">
        <f t="shared" ca="1" si="1"/>
        <v>44603</v>
      </c>
      <c r="P26" s="2">
        <f t="shared" ca="1" si="25"/>
        <v>44603</v>
      </c>
      <c r="Q26" s="2">
        <f t="shared" ca="1" si="26"/>
        <v>1466.4</v>
      </c>
      <c r="R26" s="2">
        <f t="shared" ca="1" si="27"/>
        <v>0</v>
      </c>
      <c r="S26" s="55"/>
      <c r="T26" s="55"/>
      <c r="U26" s="2">
        <f t="shared" ca="1" si="28"/>
        <v>0</v>
      </c>
    </row>
    <row r="27" spans="1:21">
      <c r="A27" s="2">
        <v>27</v>
      </c>
      <c r="B27" s="20">
        <v>44552</v>
      </c>
      <c r="C27" s="20" t="str">
        <f t="shared" si="0"/>
        <v>Dec</v>
      </c>
      <c r="D27" s="2" t="s">
        <v>37</v>
      </c>
      <c r="E27" s="2" t="s">
        <v>128</v>
      </c>
      <c r="F27" s="2" t="s">
        <v>84</v>
      </c>
      <c r="G27" s="2">
        <v>200</v>
      </c>
      <c r="I27" s="2">
        <v>26</v>
      </c>
      <c r="J27" s="20"/>
      <c r="K27" s="2"/>
      <c r="L27" s="2"/>
      <c r="M27" s="2"/>
      <c r="N27" s="2"/>
      <c r="O27" s="20">
        <f t="shared" ca="1" si="1"/>
        <v>44603</v>
      </c>
      <c r="P27" s="2">
        <f t="shared" ca="1" si="25"/>
        <v>44603</v>
      </c>
      <c r="Q27" s="2">
        <f t="shared" ca="1" si="26"/>
        <v>1466.4</v>
      </c>
      <c r="R27" s="2">
        <f t="shared" ca="1" si="27"/>
        <v>0</v>
      </c>
      <c r="S27" s="55"/>
      <c r="T27" s="55"/>
      <c r="U27" s="2">
        <f t="shared" ca="1" si="28"/>
        <v>0</v>
      </c>
    </row>
    <row r="28" spans="1:21">
      <c r="A28" s="2">
        <v>28</v>
      </c>
      <c r="B28" s="20">
        <v>44560</v>
      </c>
      <c r="C28" s="20" t="str">
        <f t="shared" si="0"/>
        <v>Dec</v>
      </c>
      <c r="D28" s="2" t="s">
        <v>37</v>
      </c>
      <c r="E28" s="2" t="s">
        <v>128</v>
      </c>
      <c r="F28" s="2" t="s">
        <v>129</v>
      </c>
      <c r="G28" s="2">
        <v>2000</v>
      </c>
      <c r="I28" s="2">
        <v>27</v>
      </c>
      <c r="J28" s="20"/>
      <c r="K28" s="2"/>
      <c r="L28" s="2"/>
      <c r="M28" s="2"/>
      <c r="N28" s="2"/>
      <c r="O28" s="20">
        <f t="shared" ca="1" si="1"/>
        <v>44603</v>
      </c>
      <c r="P28" s="2">
        <f t="shared" ca="1" si="25"/>
        <v>44603</v>
      </c>
      <c r="Q28" s="2">
        <f t="shared" ca="1" si="26"/>
        <v>1466.4</v>
      </c>
      <c r="R28" s="2">
        <f t="shared" ca="1" si="27"/>
        <v>0</v>
      </c>
      <c r="S28" s="55"/>
      <c r="T28" s="55"/>
      <c r="U28" s="2">
        <f t="shared" ca="1" si="28"/>
        <v>0</v>
      </c>
    </row>
    <row r="29" spans="1:21">
      <c r="A29" s="2">
        <v>29</v>
      </c>
      <c r="B29" s="20">
        <v>44560</v>
      </c>
      <c r="C29" s="20" t="str">
        <f t="shared" si="0"/>
        <v>Dec</v>
      </c>
      <c r="D29" s="2" t="s">
        <v>37</v>
      </c>
      <c r="E29" s="2" t="s">
        <v>186</v>
      </c>
      <c r="F29" s="2" t="s">
        <v>187</v>
      </c>
      <c r="G29" s="2">
        <v>2700</v>
      </c>
      <c r="I29" s="2">
        <v>28</v>
      </c>
      <c r="J29" s="20"/>
      <c r="K29" s="2"/>
      <c r="L29" s="2"/>
      <c r="M29" s="2"/>
      <c r="N29" s="2"/>
      <c r="O29" s="20">
        <f t="shared" ca="1" si="1"/>
        <v>44603</v>
      </c>
      <c r="P29" s="2">
        <f t="shared" ca="1" si="25"/>
        <v>44603</v>
      </c>
      <c r="Q29" s="2">
        <f t="shared" ca="1" si="26"/>
        <v>1466.4</v>
      </c>
      <c r="R29" s="2">
        <f t="shared" ca="1" si="27"/>
        <v>0</v>
      </c>
      <c r="S29" s="55"/>
      <c r="T29" s="55"/>
      <c r="U29" s="2">
        <f t="shared" ca="1" si="28"/>
        <v>0</v>
      </c>
    </row>
    <row r="30" spans="1:21">
      <c r="A30" s="2">
        <v>30</v>
      </c>
      <c r="B30" s="20">
        <v>44560</v>
      </c>
      <c r="C30" s="20" t="str">
        <f t="shared" si="0"/>
        <v>Dec</v>
      </c>
      <c r="D30" s="2" t="s">
        <v>37</v>
      </c>
      <c r="E30" s="2" t="s">
        <v>128</v>
      </c>
      <c r="F30" s="2" t="s">
        <v>84</v>
      </c>
      <c r="G30" s="2">
        <v>200</v>
      </c>
      <c r="I30" s="2">
        <v>29</v>
      </c>
      <c r="J30" s="20"/>
      <c r="K30" s="2"/>
      <c r="L30" s="2"/>
      <c r="M30" s="2"/>
      <c r="N30" s="2"/>
      <c r="O30" s="20">
        <f t="shared" ca="1" si="1"/>
        <v>44603</v>
      </c>
      <c r="P30" s="2">
        <f t="shared" ca="1" si="25"/>
        <v>44603</v>
      </c>
      <c r="Q30" s="2">
        <f t="shared" ca="1" si="26"/>
        <v>1466.4</v>
      </c>
      <c r="R30" s="2">
        <f t="shared" ca="1" si="27"/>
        <v>0</v>
      </c>
      <c r="S30" s="55"/>
      <c r="T30" s="55"/>
      <c r="U30" s="2">
        <f t="shared" ca="1" si="28"/>
        <v>0</v>
      </c>
    </row>
    <row r="31" spans="1:21">
      <c r="A31" s="2">
        <v>31</v>
      </c>
      <c r="B31" s="20">
        <v>44561</v>
      </c>
      <c r="C31" s="20" t="str">
        <f>TEXT(B31, "mmm")</f>
        <v>Dec</v>
      </c>
      <c r="D31" s="2" t="s">
        <v>130</v>
      </c>
      <c r="E31" s="3" t="s">
        <v>131</v>
      </c>
      <c r="F31" s="2" t="s">
        <v>188</v>
      </c>
      <c r="G31" s="2">
        <v>44685</v>
      </c>
    </row>
    <row r="32" spans="1:21">
      <c r="A32" s="2">
        <v>32</v>
      </c>
      <c r="B32" s="20">
        <v>44564</v>
      </c>
      <c r="C32" s="20" t="str">
        <f>TEXT(B32, "mmm")</f>
        <v>Jan</v>
      </c>
      <c r="D32" s="2" t="s">
        <v>37</v>
      </c>
      <c r="E32" s="2" t="s">
        <v>128</v>
      </c>
      <c r="F32" s="2" t="s">
        <v>84</v>
      </c>
      <c r="G32" s="2">
        <v>200</v>
      </c>
      <c r="M32" s="54"/>
      <c r="N32" s="51"/>
    </row>
    <row r="33" spans="1:14">
      <c r="A33" s="2">
        <v>33</v>
      </c>
      <c r="B33" s="20">
        <v>44577</v>
      </c>
      <c r="C33" s="20" t="str">
        <f t="shared" ref="C33:C39" si="29">TEXT(B33, "mmm")</f>
        <v>Jan</v>
      </c>
      <c r="D33" s="2" t="s">
        <v>130</v>
      </c>
      <c r="E33" s="2" t="s">
        <v>128</v>
      </c>
      <c r="F33" s="2" t="s">
        <v>201</v>
      </c>
      <c r="G33" s="2">
        <v>219800</v>
      </c>
      <c r="M33" s="54" t="s">
        <v>164</v>
      </c>
      <c r="N33" s="51">
        <f ca="1">SUMIF(K2:K21,"Debt",U2:U21)</f>
        <v>1563909.5890410957</v>
      </c>
    </row>
    <row r="34" spans="1:14">
      <c r="A34" s="2">
        <v>34</v>
      </c>
      <c r="B34" s="20">
        <v>44587</v>
      </c>
      <c r="C34" s="20" t="str">
        <f t="shared" si="29"/>
        <v>Jan</v>
      </c>
      <c r="D34" s="2" t="s">
        <v>37</v>
      </c>
      <c r="E34" s="2" t="s">
        <v>128</v>
      </c>
      <c r="F34" s="2" t="s">
        <v>84</v>
      </c>
      <c r="G34" s="2">
        <v>400</v>
      </c>
      <c r="I34" s="45" t="s">
        <v>133</v>
      </c>
      <c r="J34" s="48">
        <f>SUMIF(D2:D42,"Expense",G2:G42)</f>
        <v>119150</v>
      </c>
      <c r="M34" s="52" t="s">
        <v>165</v>
      </c>
      <c r="N34" s="53">
        <f ca="1">SUMIF(K2:K15,"Gave",U2:U15)</f>
        <v>50000</v>
      </c>
    </row>
    <row r="35" spans="1:14">
      <c r="A35" s="2">
        <v>35</v>
      </c>
      <c r="B35" s="20">
        <v>44586</v>
      </c>
      <c r="C35" s="20" t="str">
        <f t="shared" si="29"/>
        <v>Jan</v>
      </c>
      <c r="D35" s="2" t="s">
        <v>37</v>
      </c>
      <c r="E35" s="2" t="s">
        <v>128</v>
      </c>
      <c r="F35" s="2" t="s">
        <v>129</v>
      </c>
      <c r="G35" s="2">
        <v>6300</v>
      </c>
      <c r="I35" s="46" t="s">
        <v>134</v>
      </c>
      <c r="J35" s="49">
        <f>SUMIF(D2:D40,"Income",G2:G40)</f>
        <v>369140</v>
      </c>
      <c r="M35" s="3"/>
      <c r="N35" s="3"/>
    </row>
    <row r="36" spans="1:14">
      <c r="A36" s="2">
        <v>36</v>
      </c>
      <c r="B36" s="20">
        <v>44593</v>
      </c>
      <c r="C36" s="20" t="str">
        <f t="shared" si="29"/>
        <v>Feb</v>
      </c>
      <c r="D36" s="2" t="s">
        <v>37</v>
      </c>
      <c r="E36" s="2" t="s">
        <v>186</v>
      </c>
      <c r="F36" s="2" t="s">
        <v>204</v>
      </c>
      <c r="G36" s="2">
        <v>2500</v>
      </c>
      <c r="J36" s="12"/>
      <c r="M36" s="48" t="s">
        <v>166</v>
      </c>
      <c r="N36" s="8">
        <f ca="1">N34-N33</f>
        <v>-1513909.5890410957</v>
      </c>
    </row>
    <row r="37" spans="1:14">
      <c r="A37" s="2">
        <v>37</v>
      </c>
      <c r="B37" s="20">
        <v>44592</v>
      </c>
      <c r="C37" s="20" t="str">
        <f t="shared" si="29"/>
        <v>Jan</v>
      </c>
      <c r="D37" s="2" t="s">
        <v>130</v>
      </c>
      <c r="E37" s="3" t="s">
        <v>131</v>
      </c>
      <c r="F37" s="2" t="s">
        <v>205</v>
      </c>
      <c r="G37" s="2">
        <v>43735</v>
      </c>
      <c r="I37" s="47" t="s">
        <v>136</v>
      </c>
      <c r="J37" s="50">
        <f>J35-J34</f>
        <v>249990</v>
      </c>
    </row>
    <row r="38" spans="1:14">
      <c r="A38" s="2">
        <v>38</v>
      </c>
      <c r="B38" s="20">
        <v>44602</v>
      </c>
      <c r="C38" s="20" t="str">
        <f t="shared" si="29"/>
        <v>Feb</v>
      </c>
      <c r="D38" s="2" t="s">
        <v>37</v>
      </c>
      <c r="E38" s="2" t="s">
        <v>128</v>
      </c>
      <c r="F38" s="2" t="s">
        <v>206</v>
      </c>
      <c r="G38" s="2">
        <v>8200</v>
      </c>
    </row>
    <row r="39" spans="1:14">
      <c r="A39" s="2"/>
      <c r="B39" s="20"/>
      <c r="C39" s="20" t="str">
        <f t="shared" si="29"/>
        <v>Jan</v>
      </c>
      <c r="D39" s="2"/>
      <c r="E39" s="2"/>
      <c r="F39" s="2"/>
      <c r="G39" s="2"/>
    </row>
    <row r="40" spans="1:14">
      <c r="A40" s="2"/>
      <c r="B40" s="20"/>
      <c r="C40" s="20" t="str">
        <f t="shared" ref="C40:C42" si="30">TEXT(B40, "mmm")</f>
        <v>Jan</v>
      </c>
      <c r="D40" s="2"/>
      <c r="E40" s="2"/>
      <c r="F40" s="2"/>
      <c r="G40" s="2"/>
    </row>
    <row r="41" spans="1:14">
      <c r="A41" s="2"/>
      <c r="B41" s="20"/>
      <c r="C41" s="20" t="str">
        <f t="shared" si="30"/>
        <v>Jan</v>
      </c>
      <c r="D41" s="2"/>
      <c r="E41" s="2"/>
      <c r="F41" s="2"/>
      <c r="G41" s="2"/>
    </row>
    <row r="42" spans="1:14">
      <c r="A42" s="2"/>
      <c r="B42" s="20"/>
      <c r="C42" s="20" t="str">
        <f t="shared" si="30"/>
        <v>Jan</v>
      </c>
      <c r="D42" s="2"/>
      <c r="E42" s="2"/>
      <c r="F42" s="2"/>
      <c r="G42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216"/>
  <sheetViews>
    <sheetView topLeftCell="A153" zoomScaleNormal="60" zoomScaleSheetLayoutView="100" workbookViewId="0">
      <selection activeCell="D207" sqref="D207"/>
    </sheetView>
  </sheetViews>
  <sheetFormatPr defaultRowHeight="15"/>
  <cols>
    <col min="1" max="1" width="7" customWidth="1"/>
    <col min="2" max="2" width="23.42578125" customWidth="1"/>
    <col min="3" max="3" width="8.85546875" bestFit="1" customWidth="1"/>
    <col min="4" max="4" width="11.85546875" customWidth="1"/>
    <col min="5" max="5" width="15.28515625" customWidth="1"/>
    <col min="6" max="6" width="7.28515625" customWidth="1"/>
    <col min="7" max="7" width="13.7109375" customWidth="1"/>
  </cols>
  <sheetData>
    <row r="1" spans="1:5">
      <c r="A1" s="2" t="s">
        <v>2</v>
      </c>
      <c r="B1" s="2" t="s">
        <v>3</v>
      </c>
      <c r="C1" s="2" t="s">
        <v>4</v>
      </c>
      <c r="D1" s="2" t="s">
        <v>5</v>
      </c>
    </row>
    <row r="2" spans="1:5">
      <c r="A2" s="2">
        <v>1</v>
      </c>
      <c r="B2" s="2" t="s">
        <v>6</v>
      </c>
      <c r="C2" s="2">
        <v>2001</v>
      </c>
      <c r="D2" s="2" t="s">
        <v>26</v>
      </c>
    </row>
    <row r="3" spans="1:5">
      <c r="A3" s="2">
        <v>2</v>
      </c>
      <c r="B3" s="2" t="s">
        <v>7</v>
      </c>
      <c r="C3" s="2">
        <v>2000</v>
      </c>
      <c r="D3" s="2" t="s">
        <v>26</v>
      </c>
    </row>
    <row r="4" spans="1:5">
      <c r="A4" s="2">
        <v>3</v>
      </c>
      <c r="B4" s="2" t="s">
        <v>8</v>
      </c>
      <c r="C4" s="2">
        <v>2000</v>
      </c>
      <c r="D4" s="2" t="s">
        <v>11</v>
      </c>
      <c r="E4" t="s">
        <v>23</v>
      </c>
    </row>
    <row r="5" spans="1:5">
      <c r="A5" s="2">
        <v>4</v>
      </c>
      <c r="B5" s="2" t="s">
        <v>9</v>
      </c>
      <c r="C5" s="2">
        <v>500</v>
      </c>
      <c r="D5" s="2" t="s">
        <v>26</v>
      </c>
    </row>
    <row r="6" spans="1:5">
      <c r="A6" s="2">
        <v>5</v>
      </c>
      <c r="B6" s="2" t="s">
        <v>10</v>
      </c>
      <c r="C6" s="2">
        <v>2001</v>
      </c>
      <c r="D6" s="2" t="s">
        <v>11</v>
      </c>
    </row>
    <row r="7" spans="1:5">
      <c r="A7" s="2">
        <v>6</v>
      </c>
      <c r="B7" s="2" t="s">
        <v>124</v>
      </c>
      <c r="C7" s="2">
        <v>1000</v>
      </c>
      <c r="D7" s="2" t="s">
        <v>11</v>
      </c>
    </row>
    <row r="8" spans="1:5">
      <c r="A8" s="2">
        <v>7</v>
      </c>
      <c r="B8" s="2" t="s">
        <v>12</v>
      </c>
      <c r="C8" s="2">
        <v>2001</v>
      </c>
      <c r="D8" s="2" t="s">
        <v>13</v>
      </c>
    </row>
    <row r="9" spans="1:5">
      <c r="A9" s="2">
        <v>8</v>
      </c>
      <c r="B9" s="2" t="s">
        <v>18</v>
      </c>
      <c r="C9" s="2">
        <v>2000</v>
      </c>
      <c r="D9" s="2" t="s">
        <v>13</v>
      </c>
    </row>
    <row r="10" spans="1:5">
      <c r="A10" s="2">
        <v>9</v>
      </c>
      <c r="B10" s="2" t="s">
        <v>15</v>
      </c>
      <c r="C10" s="2">
        <v>1000</v>
      </c>
      <c r="D10" s="2" t="s">
        <v>11</v>
      </c>
    </row>
    <row r="11" spans="1:5">
      <c r="A11" s="2">
        <v>10</v>
      </c>
      <c r="B11" s="2" t="s">
        <v>16</v>
      </c>
      <c r="C11" s="2">
        <v>2000</v>
      </c>
      <c r="D11" s="2" t="s">
        <v>11</v>
      </c>
    </row>
    <row r="12" spans="1:5">
      <c r="A12" s="2">
        <v>11</v>
      </c>
      <c r="B12" s="2" t="s">
        <v>17</v>
      </c>
      <c r="C12" s="2">
        <v>500</v>
      </c>
      <c r="D12" s="2" t="s">
        <v>11</v>
      </c>
    </row>
    <row r="13" spans="1:5">
      <c r="A13" s="2">
        <v>12</v>
      </c>
      <c r="B13" s="2" t="s">
        <v>19</v>
      </c>
      <c r="C13" s="2">
        <v>1000</v>
      </c>
      <c r="D13" s="2" t="s">
        <v>13</v>
      </c>
      <c r="E13" s="10"/>
    </row>
    <row r="14" spans="1:5">
      <c r="A14" s="2">
        <v>13</v>
      </c>
      <c r="B14" s="2" t="s">
        <v>20</v>
      </c>
      <c r="C14" s="2">
        <v>2000</v>
      </c>
      <c r="D14" s="2" t="s">
        <v>26</v>
      </c>
    </row>
    <row r="15" spans="1:5">
      <c r="A15" s="2">
        <v>14</v>
      </c>
      <c r="B15" s="2" t="s">
        <v>21</v>
      </c>
      <c r="C15" s="2">
        <v>2000</v>
      </c>
      <c r="D15" s="2" t="s">
        <v>11</v>
      </c>
    </row>
    <row r="16" spans="1:5">
      <c r="A16" s="2">
        <v>15</v>
      </c>
      <c r="B16" s="2" t="s">
        <v>22</v>
      </c>
      <c r="C16" s="2">
        <v>1000</v>
      </c>
      <c r="D16" s="2" t="s">
        <v>26</v>
      </c>
    </row>
    <row r="17" spans="1:4">
      <c r="A17" s="2">
        <v>16</v>
      </c>
      <c r="B17" s="2" t="s">
        <v>27</v>
      </c>
      <c r="C17" s="2">
        <v>1002</v>
      </c>
      <c r="D17" s="2" t="s">
        <v>11</v>
      </c>
    </row>
    <row r="18" spans="1:4">
      <c r="A18" s="2">
        <v>17</v>
      </c>
      <c r="B18" s="2" t="s">
        <v>28</v>
      </c>
      <c r="C18" s="2">
        <v>2000</v>
      </c>
      <c r="D18" s="2" t="s">
        <v>26</v>
      </c>
    </row>
    <row r="19" spans="1:4">
      <c r="A19" s="2">
        <v>18</v>
      </c>
      <c r="B19" s="2" t="s">
        <v>29</v>
      </c>
      <c r="C19" s="2">
        <v>2000</v>
      </c>
      <c r="D19" s="2" t="s">
        <v>13</v>
      </c>
    </row>
    <row r="20" spans="1:4">
      <c r="A20" s="2">
        <v>19</v>
      </c>
      <c r="B20" s="2" t="s">
        <v>30</v>
      </c>
      <c r="C20" s="2">
        <v>2000</v>
      </c>
      <c r="D20" s="2" t="s">
        <v>11</v>
      </c>
    </row>
    <row r="21" spans="1:4">
      <c r="A21" s="2">
        <v>20</v>
      </c>
      <c r="B21" s="2" t="s">
        <v>103</v>
      </c>
      <c r="C21" s="2">
        <v>500</v>
      </c>
      <c r="D21" s="2" t="s">
        <v>11</v>
      </c>
    </row>
    <row r="22" spans="1:4">
      <c r="A22" s="2">
        <v>21</v>
      </c>
      <c r="B22" s="2" t="s">
        <v>39</v>
      </c>
      <c r="C22" s="2">
        <v>1000</v>
      </c>
      <c r="D22" s="2" t="s">
        <v>11</v>
      </c>
    </row>
    <row r="23" spans="1:4">
      <c r="A23" s="2">
        <v>22</v>
      </c>
      <c r="B23" s="2" t="s">
        <v>80</v>
      </c>
      <c r="C23" s="2">
        <v>500</v>
      </c>
      <c r="D23" s="2" t="s">
        <v>11</v>
      </c>
    </row>
    <row r="24" spans="1:4">
      <c r="A24" s="2">
        <v>23</v>
      </c>
      <c r="B24" s="2" t="s">
        <v>96</v>
      </c>
      <c r="C24" s="2">
        <v>1000</v>
      </c>
      <c r="D24" s="2" t="s">
        <v>11</v>
      </c>
    </row>
    <row r="25" spans="1:4">
      <c r="A25" s="2">
        <v>24</v>
      </c>
      <c r="B25" s="2" t="s">
        <v>97</v>
      </c>
      <c r="C25" s="2">
        <v>1000</v>
      </c>
      <c r="D25" s="2" t="s">
        <v>26</v>
      </c>
    </row>
    <row r="26" spans="1:4">
      <c r="A26" s="2">
        <v>25</v>
      </c>
      <c r="B26" s="2" t="s">
        <v>98</v>
      </c>
      <c r="C26" s="2">
        <v>1000</v>
      </c>
      <c r="D26" s="2" t="s">
        <v>26</v>
      </c>
    </row>
    <row r="27" spans="1:4">
      <c r="A27" s="2">
        <v>26</v>
      </c>
      <c r="B27" s="2" t="s">
        <v>101</v>
      </c>
      <c r="C27" s="2">
        <v>2002</v>
      </c>
      <c r="D27" s="2" t="s">
        <v>11</v>
      </c>
    </row>
    <row r="28" spans="1:4">
      <c r="A28" s="2">
        <v>27</v>
      </c>
      <c r="B28" s="2" t="s">
        <v>102</v>
      </c>
      <c r="C28" s="2">
        <v>500</v>
      </c>
      <c r="D28" s="2" t="s">
        <v>11</v>
      </c>
    </row>
    <row r="29" spans="1:4">
      <c r="A29" s="2">
        <v>28</v>
      </c>
      <c r="B29" s="2" t="s">
        <v>104</v>
      </c>
      <c r="C29" s="2">
        <v>1000</v>
      </c>
      <c r="D29" s="2" t="s">
        <v>11</v>
      </c>
    </row>
    <row r="30" spans="1:4">
      <c r="A30" s="2">
        <v>29</v>
      </c>
      <c r="B30" s="2" t="s">
        <v>105</v>
      </c>
      <c r="C30" s="2">
        <v>500</v>
      </c>
      <c r="D30" s="2" t="s">
        <v>11</v>
      </c>
    </row>
    <row r="31" spans="1:4">
      <c r="A31" s="2">
        <v>30</v>
      </c>
      <c r="B31" s="2" t="s">
        <v>107</v>
      </c>
      <c r="C31" s="2">
        <v>1500</v>
      </c>
      <c r="D31" s="2" t="s">
        <v>26</v>
      </c>
    </row>
    <row r="32" spans="1:4">
      <c r="A32" s="11">
        <v>31</v>
      </c>
      <c r="B32" s="11" t="s">
        <v>106</v>
      </c>
      <c r="C32" s="11">
        <v>1000</v>
      </c>
      <c r="D32" s="11" t="s">
        <v>26</v>
      </c>
    </row>
    <row r="33" spans="1:10">
      <c r="A33" s="11">
        <v>32</v>
      </c>
      <c r="B33" s="11" t="s">
        <v>111</v>
      </c>
      <c r="C33" s="11">
        <v>1000</v>
      </c>
      <c r="D33" s="11" t="s">
        <v>11</v>
      </c>
    </row>
    <row r="34" spans="1:10">
      <c r="A34" s="11">
        <v>33</v>
      </c>
      <c r="B34" s="11" t="s">
        <v>112</v>
      </c>
      <c r="C34" s="11">
        <v>500</v>
      </c>
      <c r="D34" s="11" t="s">
        <v>11</v>
      </c>
    </row>
    <row r="35" spans="1:10">
      <c r="A35" s="11">
        <v>34</v>
      </c>
      <c r="B35" s="11" t="s">
        <v>113</v>
      </c>
      <c r="C35" s="11">
        <v>500</v>
      </c>
      <c r="D35" s="11" t="s">
        <v>26</v>
      </c>
    </row>
    <row r="36" spans="1:10">
      <c r="A36" s="2">
        <v>35</v>
      </c>
      <c r="B36" s="2" t="s">
        <v>123</v>
      </c>
      <c r="C36" s="2">
        <v>500</v>
      </c>
      <c r="D36" s="2" t="s">
        <v>11</v>
      </c>
    </row>
    <row r="37" spans="1:10">
      <c r="A37" s="5"/>
      <c r="B37" s="6"/>
      <c r="C37" s="6"/>
      <c r="D37" s="6"/>
    </row>
    <row r="38" spans="1:10">
      <c r="A38" s="5"/>
      <c r="B38" s="6"/>
      <c r="C38" s="6"/>
      <c r="D38" s="6"/>
    </row>
    <row r="39" spans="1:10">
      <c r="A39" s="2"/>
      <c r="B39" s="7" t="s">
        <v>14</v>
      </c>
      <c r="C39" s="4">
        <f>SUM(C2:C37)</f>
        <v>44007</v>
      </c>
      <c r="D39" s="6"/>
      <c r="E39" s="12" t="s">
        <v>41</v>
      </c>
    </row>
    <row r="40" spans="1:10">
      <c r="E40">
        <v>2000</v>
      </c>
      <c r="F40" t="s">
        <v>11</v>
      </c>
    </row>
    <row r="41" spans="1:10">
      <c r="E41" t="s">
        <v>40</v>
      </c>
    </row>
    <row r="42" spans="1:10">
      <c r="B42" s="2" t="s">
        <v>24</v>
      </c>
      <c r="C42" s="2">
        <f>SUMIF(D2:D37,"Cash",C2:C37)</f>
        <v>22505</v>
      </c>
      <c r="E42" t="s">
        <v>12</v>
      </c>
      <c r="G42" s="2" t="s">
        <v>24</v>
      </c>
      <c r="H42" s="2">
        <f>SUM(C42,500)</f>
        <v>23005</v>
      </c>
    </row>
    <row r="43" spans="1:10">
      <c r="B43" s="2" t="s">
        <v>25</v>
      </c>
      <c r="C43" s="2">
        <f>SUMIF(D2:D37,"Gpay",C2:C37)</f>
        <v>7001</v>
      </c>
      <c r="E43" t="s">
        <v>6</v>
      </c>
      <c r="G43" s="2" t="s">
        <v>26</v>
      </c>
      <c r="H43" s="2">
        <v>14000</v>
      </c>
    </row>
    <row r="44" spans="1:10">
      <c r="B44" s="2" t="s">
        <v>26</v>
      </c>
      <c r="C44" s="2">
        <f>SUMIF(D2:D38,"Phonepe",C2:C38)</f>
        <v>14501</v>
      </c>
      <c r="E44" t="s">
        <v>9</v>
      </c>
      <c r="G44" s="11" t="s">
        <v>13</v>
      </c>
      <c r="H44" s="11">
        <f>SUM(C43,0)</f>
        <v>7001</v>
      </c>
    </row>
    <row r="45" spans="1:10">
      <c r="B45" s="3" t="s">
        <v>44</v>
      </c>
      <c r="C45" s="4">
        <f>SUM(C42:C44)</f>
        <v>44007</v>
      </c>
      <c r="E45" t="s">
        <v>27</v>
      </c>
      <c r="G45" s="11" t="s">
        <v>14</v>
      </c>
      <c r="H45" s="13">
        <f>SUM(H42:H44)</f>
        <v>44006</v>
      </c>
    </row>
    <row r="46" spans="1:10">
      <c r="E46" t="s">
        <v>8</v>
      </c>
      <c r="G46" s="2" t="s">
        <v>43</v>
      </c>
      <c r="H46" s="2">
        <v>2000</v>
      </c>
      <c r="I46">
        <v>500</v>
      </c>
      <c r="J46" t="s">
        <v>38</v>
      </c>
    </row>
    <row r="47" spans="1:10">
      <c r="E47" t="s">
        <v>35</v>
      </c>
      <c r="G47" s="14" t="s">
        <v>42</v>
      </c>
      <c r="H47" s="24">
        <f>SUM(H45:H46)</f>
        <v>46006</v>
      </c>
    </row>
    <row r="48" spans="1:10">
      <c r="E48" t="s">
        <v>33</v>
      </c>
    </row>
    <row r="49" spans="2:9">
      <c r="E49" t="s">
        <v>34</v>
      </c>
    </row>
    <row r="51" spans="2:9">
      <c r="B51" s="23">
        <v>44512</v>
      </c>
    </row>
    <row r="52" spans="2:9">
      <c r="B52" s="1"/>
    </row>
    <row r="53" spans="2:9">
      <c r="B53" s="3" t="s">
        <v>32</v>
      </c>
      <c r="C53" s="2"/>
    </row>
    <row r="54" spans="2:9">
      <c r="B54" s="2" t="s">
        <v>11</v>
      </c>
      <c r="C54" s="2">
        <v>5000</v>
      </c>
    </row>
    <row r="55" spans="2:9">
      <c r="B55" s="2" t="s">
        <v>26</v>
      </c>
      <c r="C55" s="2">
        <v>200</v>
      </c>
    </row>
    <row r="56" spans="2:9">
      <c r="B56" s="2"/>
      <c r="C56" s="2"/>
    </row>
    <row r="57" spans="2:9">
      <c r="B57" s="7" t="s">
        <v>31</v>
      </c>
      <c r="C57" s="2"/>
      <c r="G57" s="2" t="s">
        <v>36</v>
      </c>
      <c r="H57" s="2"/>
    </row>
    <row r="58" spans="2:9">
      <c r="B58" s="2" t="s">
        <v>11</v>
      </c>
      <c r="C58" s="2">
        <v>200</v>
      </c>
      <c r="G58" s="9" t="s">
        <v>11</v>
      </c>
      <c r="H58" s="2" t="s">
        <v>38</v>
      </c>
    </row>
    <row r="59" spans="2:9">
      <c r="B59" s="3" t="s">
        <v>37</v>
      </c>
      <c r="C59" s="8">
        <f>SUM(C54:C58)</f>
        <v>5400</v>
      </c>
      <c r="G59" s="15" t="s">
        <v>37</v>
      </c>
      <c r="H59" s="8">
        <v>500</v>
      </c>
    </row>
    <row r="61" spans="2:9">
      <c r="G61" s="3"/>
      <c r="H61" s="17"/>
    </row>
    <row r="62" spans="2:9">
      <c r="B62" s="3" t="s">
        <v>45</v>
      </c>
      <c r="C62" s="22" t="str">
        <f>IMSUB(C45,C59)</f>
        <v>38607</v>
      </c>
      <c r="G62" s="3" t="s">
        <v>46</v>
      </c>
      <c r="H62" s="16" t="str">
        <f>IMSUB(H47,C59)</f>
        <v>40606</v>
      </c>
      <c r="I62" t="s">
        <v>100</v>
      </c>
    </row>
    <row r="64" spans="2:9">
      <c r="B64" s="69"/>
      <c r="C64" s="69"/>
      <c r="D64" s="69"/>
      <c r="E64" s="69"/>
      <c r="F64" s="69"/>
    </row>
    <row r="65" spans="2:3">
      <c r="B65" s="23">
        <v>44515</v>
      </c>
    </row>
    <row r="67" spans="2:3">
      <c r="B67" s="3" t="s">
        <v>88</v>
      </c>
      <c r="C67" s="18"/>
    </row>
    <row r="68" spans="2:3">
      <c r="B68" s="2" t="s">
        <v>11</v>
      </c>
      <c r="C68" s="2">
        <v>29000</v>
      </c>
    </row>
    <row r="69" spans="2:3">
      <c r="B69" s="2"/>
      <c r="C69" s="2"/>
    </row>
    <row r="70" spans="2:3">
      <c r="B70" s="3" t="s">
        <v>90</v>
      </c>
      <c r="C70" s="2"/>
    </row>
    <row r="71" spans="2:3">
      <c r="B71" s="2" t="s">
        <v>11</v>
      </c>
      <c r="C71" s="2">
        <v>300</v>
      </c>
    </row>
    <row r="72" spans="2:3">
      <c r="B72" s="2"/>
      <c r="C72" s="2"/>
    </row>
    <row r="73" spans="2:3">
      <c r="B73" s="3" t="s">
        <v>91</v>
      </c>
      <c r="C73" s="2"/>
    </row>
    <row r="74" spans="2:3">
      <c r="B74" s="2" t="s">
        <v>26</v>
      </c>
      <c r="C74" s="2">
        <v>400</v>
      </c>
    </row>
    <row r="75" spans="2:3">
      <c r="B75" s="2"/>
      <c r="C75" s="2"/>
    </row>
    <row r="76" spans="2:3">
      <c r="B76" s="3" t="s">
        <v>94</v>
      </c>
      <c r="C76" s="2"/>
    </row>
    <row r="77" spans="2:3">
      <c r="B77" s="2" t="s">
        <v>26</v>
      </c>
      <c r="C77" s="2">
        <v>410</v>
      </c>
    </row>
    <row r="78" spans="2:3">
      <c r="B78" s="2"/>
      <c r="C78" s="21"/>
    </row>
    <row r="79" spans="2:3">
      <c r="B79" s="3" t="s">
        <v>37</v>
      </c>
      <c r="C79" s="8">
        <f>SUM(C68:C77)</f>
        <v>30110</v>
      </c>
    </row>
    <row r="80" spans="2:3">
      <c r="B80" s="2"/>
      <c r="C80" s="2"/>
    </row>
    <row r="81" spans="2:4">
      <c r="B81" s="3" t="s">
        <v>89</v>
      </c>
      <c r="C81" s="22" t="str">
        <f>IMSUB(H62,C79)</f>
        <v>10496</v>
      </c>
      <c r="D81" t="s">
        <v>100</v>
      </c>
    </row>
    <row r="82" spans="2:4">
      <c r="B82" s="19"/>
      <c r="C82" s="33"/>
    </row>
    <row r="83" spans="2:4">
      <c r="B83" s="19"/>
      <c r="C83" s="33"/>
    </row>
    <row r="84" spans="2:4">
      <c r="B84" s="34">
        <v>44516</v>
      </c>
      <c r="C84" s="33"/>
    </row>
    <row r="85" spans="2:4">
      <c r="B85" s="19"/>
      <c r="C85" s="33"/>
    </row>
    <row r="86" spans="2:4">
      <c r="B86" s="3" t="s">
        <v>99</v>
      </c>
      <c r="C86" s="15"/>
    </row>
    <row r="87" spans="2:4">
      <c r="B87" s="9" t="s">
        <v>13</v>
      </c>
      <c r="C87" s="35">
        <v>500</v>
      </c>
    </row>
    <row r="88" spans="2:4">
      <c r="B88" s="36"/>
      <c r="C88" s="37"/>
    </row>
    <row r="89" spans="2:4">
      <c r="B89" s="3" t="s">
        <v>37</v>
      </c>
      <c r="C89" s="15">
        <f>SUM(C87:C88)</f>
        <v>500</v>
      </c>
    </row>
    <row r="90" spans="2:4">
      <c r="B90" s="3"/>
      <c r="C90" s="15"/>
    </row>
    <row r="91" spans="2:4">
      <c r="B91" s="3" t="s">
        <v>89</v>
      </c>
      <c r="C91" s="15" t="str">
        <f>IMSUB(C81,C89)</f>
        <v>9996</v>
      </c>
      <c r="D91" t="s">
        <v>100</v>
      </c>
    </row>
    <row r="92" spans="2:4">
      <c r="B92" s="19"/>
      <c r="C92" s="33"/>
    </row>
    <row r="93" spans="2:4">
      <c r="B93" s="38">
        <v>44517</v>
      </c>
      <c r="C93" s="33"/>
    </row>
    <row r="94" spans="2:4">
      <c r="B94" s="19"/>
      <c r="C94" s="33"/>
    </row>
    <row r="95" spans="2:4">
      <c r="B95" s="3" t="s">
        <v>94</v>
      </c>
      <c r="C95" s="15"/>
    </row>
    <row r="96" spans="2:4">
      <c r="B96" s="9" t="s">
        <v>11</v>
      </c>
      <c r="C96" s="35">
        <v>640</v>
      </c>
    </row>
    <row r="97" spans="2:4">
      <c r="B97" s="3"/>
      <c r="C97" s="15"/>
    </row>
    <row r="98" spans="2:4">
      <c r="B98" s="3" t="s">
        <v>108</v>
      </c>
      <c r="C98" s="15"/>
    </row>
    <row r="99" spans="2:4">
      <c r="B99" s="9" t="s">
        <v>26</v>
      </c>
      <c r="C99" s="35">
        <v>550</v>
      </c>
    </row>
    <row r="100" spans="2:4">
      <c r="B100" s="3"/>
      <c r="C100" s="15"/>
    </row>
    <row r="101" spans="2:4">
      <c r="B101" s="36" t="s">
        <v>109</v>
      </c>
      <c r="C101" s="37"/>
    </row>
    <row r="102" spans="2:4">
      <c r="B102" s="9" t="s">
        <v>11</v>
      </c>
      <c r="C102" s="35">
        <v>100</v>
      </c>
    </row>
    <row r="103" spans="2:4">
      <c r="B103" s="9"/>
      <c r="C103" s="35"/>
    </row>
    <row r="104" spans="2:4">
      <c r="B104" s="3" t="s">
        <v>37</v>
      </c>
      <c r="C104" s="15">
        <f>SUM(C96:C103)</f>
        <v>1290</v>
      </c>
    </row>
    <row r="105" spans="2:4">
      <c r="B105" s="39"/>
      <c r="C105" s="40"/>
    </row>
    <row r="106" spans="2:4">
      <c r="B106" s="3" t="s">
        <v>89</v>
      </c>
      <c r="C106" s="15" t="str">
        <f>IMSUB(C91,C104)</f>
        <v>8706</v>
      </c>
      <c r="D106" t="s">
        <v>100</v>
      </c>
    </row>
    <row r="107" spans="2:4">
      <c r="B107" s="6"/>
      <c r="C107" s="6"/>
    </row>
    <row r="108" spans="2:4">
      <c r="B108" s="38">
        <v>44518</v>
      </c>
      <c r="C108" s="6"/>
    </row>
    <row r="109" spans="2:4">
      <c r="B109" s="6"/>
      <c r="C109" s="6"/>
    </row>
    <row r="110" spans="2:4">
      <c r="B110" s="3" t="s">
        <v>99</v>
      </c>
      <c r="C110" s="2"/>
    </row>
    <row r="111" spans="2:4">
      <c r="B111" s="2" t="s">
        <v>11</v>
      </c>
      <c r="C111" s="2">
        <v>1600</v>
      </c>
    </row>
    <row r="112" spans="2:4">
      <c r="B112" s="2"/>
      <c r="C112" s="2"/>
    </row>
    <row r="113" spans="2:4">
      <c r="B113" s="3" t="s">
        <v>88</v>
      </c>
      <c r="C113" s="2"/>
    </row>
    <row r="114" spans="2:4">
      <c r="B114" s="2" t="s">
        <v>11</v>
      </c>
      <c r="C114" s="2">
        <v>2500</v>
      </c>
    </row>
    <row r="115" spans="2:4">
      <c r="B115" s="2" t="s">
        <v>26</v>
      </c>
      <c r="C115" s="2">
        <v>300</v>
      </c>
    </row>
    <row r="116" spans="2:4">
      <c r="B116" s="2"/>
      <c r="C116" s="2"/>
    </row>
    <row r="117" spans="2:4">
      <c r="B117" s="3" t="s">
        <v>110</v>
      </c>
      <c r="C117" s="2"/>
    </row>
    <row r="118" spans="2:4">
      <c r="B118" s="2" t="s">
        <v>11</v>
      </c>
      <c r="C118" s="2">
        <v>20</v>
      </c>
    </row>
    <row r="119" spans="2:4">
      <c r="B119" s="2"/>
      <c r="C119" s="2"/>
    </row>
    <row r="120" spans="2:4">
      <c r="B120" s="3" t="s">
        <v>37</v>
      </c>
      <c r="C120" s="3">
        <f>SUM(C111:C119)</f>
        <v>4420</v>
      </c>
      <c r="D120" t="s">
        <v>100</v>
      </c>
    </row>
    <row r="121" spans="2:4">
      <c r="B121" s="2"/>
      <c r="C121" s="2"/>
    </row>
    <row r="122" spans="2:4">
      <c r="B122" s="3" t="s">
        <v>45</v>
      </c>
      <c r="C122" s="3" t="str">
        <f>IMSUB(C106,C120)</f>
        <v>4286</v>
      </c>
    </row>
    <row r="123" spans="2:4">
      <c r="B123" s="19"/>
      <c r="C123" s="19"/>
    </row>
    <row r="124" spans="2:4">
      <c r="B124" s="38">
        <v>44520</v>
      </c>
      <c r="C124" s="19"/>
    </row>
    <row r="125" spans="2:4">
      <c r="B125" s="19"/>
      <c r="C125" s="19"/>
    </row>
    <row r="126" spans="2:4">
      <c r="B126" s="19"/>
      <c r="C126" s="19"/>
    </row>
    <row r="127" spans="2:4">
      <c r="B127" s="3" t="s">
        <v>115</v>
      </c>
      <c r="C127" s="3"/>
    </row>
    <row r="128" spans="2:4">
      <c r="B128" s="9" t="s">
        <v>26</v>
      </c>
      <c r="C128" s="9">
        <v>440</v>
      </c>
    </row>
    <row r="129" spans="2:3">
      <c r="B129" s="9"/>
      <c r="C129" s="9"/>
    </row>
    <row r="130" spans="2:3">
      <c r="B130" s="3" t="s">
        <v>117</v>
      </c>
      <c r="C130" s="9"/>
    </row>
    <row r="131" spans="2:3">
      <c r="B131" s="9" t="s">
        <v>116</v>
      </c>
      <c r="C131" s="9">
        <v>300</v>
      </c>
    </row>
    <row r="132" spans="2:3">
      <c r="B132" s="9"/>
      <c r="C132" s="9"/>
    </row>
    <row r="133" spans="2:3">
      <c r="B133" s="3" t="s">
        <v>118</v>
      </c>
      <c r="C133" s="9"/>
    </row>
    <row r="134" spans="2:3">
      <c r="B134" s="9" t="s">
        <v>26</v>
      </c>
      <c r="C134" s="9">
        <v>330</v>
      </c>
    </row>
    <row r="135" spans="2:3">
      <c r="B135" s="9"/>
      <c r="C135" s="9"/>
    </row>
    <row r="136" spans="2:3">
      <c r="B136" s="3" t="s">
        <v>119</v>
      </c>
      <c r="C136" s="9"/>
    </row>
    <row r="137" spans="2:3">
      <c r="B137" s="9" t="s">
        <v>11</v>
      </c>
      <c r="C137" s="9">
        <v>1740</v>
      </c>
    </row>
    <row r="138" spans="2:3">
      <c r="B138" s="9"/>
      <c r="C138" s="9"/>
    </row>
    <row r="139" spans="2:3">
      <c r="B139" s="3" t="s">
        <v>120</v>
      </c>
      <c r="C139" s="9"/>
    </row>
    <row r="140" spans="2:3">
      <c r="B140" s="9" t="s">
        <v>26</v>
      </c>
      <c r="C140" s="9">
        <v>226</v>
      </c>
    </row>
    <row r="141" spans="2:3">
      <c r="B141" s="9"/>
      <c r="C141" s="9"/>
    </row>
    <row r="142" spans="2:3">
      <c r="B142" s="3" t="s">
        <v>121</v>
      </c>
      <c r="C142" s="9"/>
    </row>
    <row r="143" spans="2:3">
      <c r="B143" s="9" t="s">
        <v>11</v>
      </c>
      <c r="C143" s="9">
        <v>120</v>
      </c>
    </row>
    <row r="144" spans="2:3">
      <c r="B144" s="9"/>
      <c r="C144" s="9"/>
    </row>
    <row r="145" spans="2:5">
      <c r="B145" s="3" t="s">
        <v>122</v>
      </c>
      <c r="C145" s="9"/>
    </row>
    <row r="146" spans="2:5">
      <c r="B146" s="9" t="s">
        <v>11</v>
      </c>
      <c r="C146" s="9">
        <v>130</v>
      </c>
    </row>
    <row r="147" spans="2:5">
      <c r="B147" s="9"/>
      <c r="C147" s="9"/>
    </row>
    <row r="148" spans="2:5">
      <c r="B148" s="3" t="s">
        <v>109</v>
      </c>
      <c r="C148" s="9"/>
    </row>
    <row r="149" spans="2:5">
      <c r="B149" s="9" t="s">
        <v>11</v>
      </c>
      <c r="C149" s="9">
        <v>1000</v>
      </c>
    </row>
    <row r="150" spans="2:5">
      <c r="B150" s="9"/>
      <c r="C150" s="9"/>
    </row>
    <row r="151" spans="2:5">
      <c r="B151" s="3" t="s">
        <v>0</v>
      </c>
      <c r="C151" s="3">
        <f>SUM(C128:C150)</f>
        <v>4286</v>
      </c>
      <c r="D151" t="s">
        <v>100</v>
      </c>
    </row>
    <row r="152" spans="2:5">
      <c r="B152" s="9"/>
      <c r="C152" s="9"/>
    </row>
    <row r="153" spans="2:5" s="42" customFormat="1">
      <c r="B153" s="44" t="s">
        <v>89</v>
      </c>
      <c r="C153" s="44" t="str">
        <f>IMSUB(C122,C151)</f>
        <v>0</v>
      </c>
    </row>
    <row r="154" spans="2:5" s="42" customFormat="1">
      <c r="B154" s="43"/>
      <c r="C154" s="43"/>
    </row>
    <row r="155" spans="2:5">
      <c r="B155" s="19"/>
      <c r="C155" s="19"/>
    </row>
    <row r="156" spans="2:5" ht="15.75">
      <c r="B156" s="26" t="s">
        <v>95</v>
      </c>
      <c r="C156" s="25">
        <f>SUM(H47,0)</f>
        <v>46006</v>
      </c>
      <c r="D156" t="s">
        <v>100</v>
      </c>
    </row>
    <row r="157" spans="2:5">
      <c r="B157" t="s">
        <v>100</v>
      </c>
      <c r="C157" t="s">
        <v>114</v>
      </c>
    </row>
    <row r="159" spans="2:5">
      <c r="B159" s="3" t="s">
        <v>1</v>
      </c>
      <c r="C159" s="3" t="s">
        <v>0</v>
      </c>
      <c r="D159" s="3" t="s">
        <v>92</v>
      </c>
      <c r="E159" t="s">
        <v>100</v>
      </c>
    </row>
    <row r="160" spans="2:5">
      <c r="B160" s="20">
        <v>44512</v>
      </c>
      <c r="C160" s="29">
        <f>SUM(C59,0)</f>
        <v>5400</v>
      </c>
      <c r="D160" s="41" t="str">
        <f>IMSUB(C156,C160)</f>
        <v>40606</v>
      </c>
    </row>
    <row r="161" spans="2:4">
      <c r="B161" s="27">
        <v>44515</v>
      </c>
      <c r="C161" s="30">
        <f>SUM(C79,0)</f>
        <v>30110</v>
      </c>
      <c r="D161" s="31" t="str">
        <f>IMSUB(D160,C161)</f>
        <v>10496</v>
      </c>
    </row>
    <row r="162" spans="2:4">
      <c r="B162" s="27">
        <v>44516</v>
      </c>
      <c r="C162" s="30">
        <f>SUM(C89,0)</f>
        <v>500</v>
      </c>
      <c r="D162" s="31" t="str">
        <f>IMSUM(C91,0)</f>
        <v>9996</v>
      </c>
    </row>
    <row r="163" spans="2:4">
      <c r="B163" s="27">
        <v>44517</v>
      </c>
      <c r="C163" s="30">
        <f>SUM(C104,0)</f>
        <v>1290</v>
      </c>
      <c r="D163" s="31" t="str">
        <f>IMSUB(D162,C163)</f>
        <v>8706</v>
      </c>
    </row>
    <row r="164" spans="2:4">
      <c r="B164" s="27">
        <v>44518</v>
      </c>
      <c r="C164" s="30">
        <f>SUM(C120,0)</f>
        <v>4420</v>
      </c>
      <c r="D164" s="31" t="str">
        <f>IMSUB(D163,C120)</f>
        <v>4286</v>
      </c>
    </row>
    <row r="165" spans="2:4">
      <c r="B165" s="27">
        <v>44519</v>
      </c>
      <c r="C165" s="30">
        <f>SUM(C151,0)</f>
        <v>4286</v>
      </c>
      <c r="D165" s="31" t="str">
        <f>IMSUB(C153,0)</f>
        <v>0</v>
      </c>
    </row>
    <row r="166" spans="2:4">
      <c r="B166" s="2"/>
      <c r="C166" s="2"/>
      <c r="D166" s="2"/>
    </row>
    <row r="167" spans="2:4">
      <c r="B167" s="3" t="s">
        <v>93</v>
      </c>
      <c r="C167" s="28">
        <f>SUM(C160:C165)</f>
        <v>46006</v>
      </c>
      <c r="D167" s="32" t="str">
        <f>IMSUB(D165,0)</f>
        <v>0</v>
      </c>
    </row>
    <row r="171" spans="2:4">
      <c r="B171" s="3" t="s">
        <v>171</v>
      </c>
      <c r="C171" s="2"/>
    </row>
    <row r="172" spans="2:4">
      <c r="B172" s="2"/>
      <c r="C172" s="2"/>
    </row>
    <row r="173" spans="2:4">
      <c r="B173" s="3" t="s">
        <v>168</v>
      </c>
      <c r="C173" s="2"/>
    </row>
    <row r="174" spans="2:4">
      <c r="B174" s="2" t="s">
        <v>26</v>
      </c>
      <c r="C174" s="22">
        <v>550</v>
      </c>
    </row>
    <row r="176" spans="2:4">
      <c r="B176" s="2" t="s">
        <v>169</v>
      </c>
      <c r="C176" s="2">
        <v>200</v>
      </c>
    </row>
    <row r="177" spans="1:4">
      <c r="B177" s="2" t="s">
        <v>34</v>
      </c>
      <c r="C177" s="2">
        <v>150</v>
      </c>
    </row>
    <row r="178" spans="1:4">
      <c r="B178" s="2" t="s">
        <v>170</v>
      </c>
      <c r="C178" s="2">
        <v>100</v>
      </c>
    </row>
    <row r="179" spans="1:4">
      <c r="B179" s="2" t="s">
        <v>107</v>
      </c>
      <c r="C179" s="2">
        <v>50</v>
      </c>
    </row>
    <row r="180" spans="1:4">
      <c r="B180" s="2" t="s">
        <v>33</v>
      </c>
      <c r="C180" s="2">
        <v>50</v>
      </c>
    </row>
    <row r="181" spans="1:4">
      <c r="B181" s="6" t="s">
        <v>106</v>
      </c>
      <c r="C181" s="6">
        <v>50</v>
      </c>
      <c r="D181" t="s">
        <v>200</v>
      </c>
    </row>
    <row r="184" spans="1:4">
      <c r="B184" s="1">
        <v>44553</v>
      </c>
    </row>
    <row r="185" spans="1:4">
      <c r="B185" s="12" t="s">
        <v>179</v>
      </c>
    </row>
    <row r="186" spans="1:4">
      <c r="A186" s="2">
        <v>1</v>
      </c>
      <c r="B186" s="2" t="s">
        <v>178</v>
      </c>
      <c r="C186" s="2">
        <v>110</v>
      </c>
    </row>
    <row r="187" spans="1:4">
      <c r="A187" s="2">
        <v>2</v>
      </c>
      <c r="B187" s="2" t="s">
        <v>12</v>
      </c>
      <c r="C187" s="2">
        <v>101</v>
      </c>
    </row>
    <row r="188" spans="1:4">
      <c r="A188" s="2">
        <v>3</v>
      </c>
      <c r="B188" s="2" t="s">
        <v>10</v>
      </c>
      <c r="C188" s="2">
        <v>128</v>
      </c>
    </row>
    <row r="189" spans="1:4">
      <c r="A189" s="2">
        <v>4</v>
      </c>
      <c r="B189" s="2" t="s">
        <v>170</v>
      </c>
      <c r="C189" s="2">
        <v>131</v>
      </c>
    </row>
    <row r="190" spans="1:4">
      <c r="A190" s="2">
        <v>5</v>
      </c>
      <c r="B190" s="2" t="s">
        <v>180</v>
      </c>
      <c r="C190" s="2">
        <v>110</v>
      </c>
    </row>
    <row r="191" spans="1:4">
      <c r="A191" s="2">
        <v>6</v>
      </c>
      <c r="B191" s="2" t="s">
        <v>16</v>
      </c>
      <c r="C191" s="2">
        <v>120</v>
      </c>
    </row>
    <row r="192" spans="1:4">
      <c r="A192" s="2">
        <v>7</v>
      </c>
      <c r="B192" s="2" t="s">
        <v>181</v>
      </c>
      <c r="C192" s="2">
        <v>100</v>
      </c>
    </row>
    <row r="193" spans="1:3">
      <c r="A193" s="2">
        <v>8</v>
      </c>
      <c r="B193" s="2" t="s">
        <v>107</v>
      </c>
      <c r="C193" s="2">
        <v>100</v>
      </c>
    </row>
    <row r="194" spans="1:3">
      <c r="A194" s="2">
        <v>9</v>
      </c>
      <c r="B194" s="2" t="s">
        <v>182</v>
      </c>
      <c r="C194" s="2">
        <v>100</v>
      </c>
    </row>
    <row r="195" spans="1:3">
      <c r="A195" s="2">
        <v>10</v>
      </c>
      <c r="B195" s="2" t="s">
        <v>185</v>
      </c>
      <c r="C195" s="2">
        <v>100</v>
      </c>
    </row>
    <row r="196" spans="1:3">
      <c r="A196" s="2">
        <v>11</v>
      </c>
      <c r="B196" s="2" t="s">
        <v>183</v>
      </c>
      <c r="C196" s="2">
        <v>100</v>
      </c>
    </row>
    <row r="197" spans="1:3">
      <c r="A197" s="2">
        <v>12</v>
      </c>
      <c r="B197" s="2" t="s">
        <v>184</v>
      </c>
      <c r="C197" s="2">
        <v>100</v>
      </c>
    </row>
    <row r="198" spans="1:3">
      <c r="A198" s="2"/>
      <c r="B198" s="2"/>
      <c r="C198" s="2"/>
    </row>
    <row r="199" spans="1:3">
      <c r="A199" s="2"/>
      <c r="B199" s="3" t="s">
        <v>93</v>
      </c>
      <c r="C199" s="22">
        <f>SUM(C186:C198)</f>
        <v>1300</v>
      </c>
    </row>
    <row r="200" spans="1:3">
      <c r="A200" s="2"/>
      <c r="B200" s="3"/>
      <c r="C200" s="68"/>
    </row>
    <row r="201" spans="1:3">
      <c r="A201" s="2"/>
      <c r="B201" s="3"/>
      <c r="C201" s="68"/>
    </row>
    <row r="202" spans="1:3">
      <c r="A202" s="2"/>
      <c r="B202" s="20">
        <v>44622</v>
      </c>
      <c r="C202" s="2"/>
    </row>
    <row r="203" spans="1:3">
      <c r="A203" s="2"/>
      <c r="B203" s="45" t="s">
        <v>196</v>
      </c>
      <c r="C203" s="2"/>
    </row>
    <row r="204" spans="1:3">
      <c r="A204" s="2"/>
      <c r="B204" s="2"/>
      <c r="C204" s="2"/>
    </row>
    <row r="205" spans="1:3">
      <c r="A205" s="11"/>
      <c r="B205" s="3" t="s">
        <v>37</v>
      </c>
      <c r="C205" s="47">
        <v>450</v>
      </c>
    </row>
    <row r="206" spans="1:3">
      <c r="B206" s="12" t="s">
        <v>197</v>
      </c>
    </row>
    <row r="208" spans="1:3">
      <c r="B208" s="60" t="s">
        <v>34</v>
      </c>
      <c r="C208" s="60">
        <v>150</v>
      </c>
    </row>
    <row r="209" spans="2:3">
      <c r="B209" s="60" t="s">
        <v>169</v>
      </c>
      <c r="C209" s="60">
        <v>50</v>
      </c>
    </row>
    <row r="210" spans="2:3">
      <c r="B210" s="60" t="s">
        <v>198</v>
      </c>
      <c r="C210" s="60">
        <v>50</v>
      </c>
    </row>
    <row r="211" spans="2:3">
      <c r="B211" s="60" t="s">
        <v>106</v>
      </c>
      <c r="C211" s="60">
        <v>50</v>
      </c>
    </row>
    <row r="212" spans="2:3">
      <c r="B212" s="60" t="s">
        <v>27</v>
      </c>
      <c r="C212" s="60">
        <v>50</v>
      </c>
    </row>
    <row r="213" spans="2:3">
      <c r="B213" s="60" t="s">
        <v>180</v>
      </c>
      <c r="C213" s="60">
        <v>50</v>
      </c>
    </row>
    <row r="214" spans="2:3">
      <c r="B214" s="60" t="s">
        <v>199</v>
      </c>
      <c r="C214" s="60">
        <v>50</v>
      </c>
    </row>
    <row r="215" spans="2:3">
      <c r="B215" s="6"/>
      <c r="C215" s="6"/>
    </row>
    <row r="216" spans="2:3">
      <c r="B216" s="67" t="s">
        <v>93</v>
      </c>
      <c r="C216" s="67">
        <f>SUM(C208:C215)</f>
        <v>450</v>
      </c>
    </row>
  </sheetData>
  <sortState ref="A1:D46">
    <sortCondition ref="A1:A46"/>
  </sortState>
  <mergeCells count="1">
    <mergeCell ref="B64:F64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C42"/>
  <sheetViews>
    <sheetView topLeftCell="A7" zoomScaleNormal="60" zoomScaleSheetLayoutView="100" workbookViewId="0">
      <selection activeCell="E14" sqref="E14"/>
    </sheetView>
  </sheetViews>
  <sheetFormatPr defaultRowHeight="15"/>
  <cols>
    <col min="1" max="1" width="10.28515625" customWidth="1"/>
  </cols>
  <sheetData>
    <row r="1" spans="1:3">
      <c r="A1" s="2" t="s">
        <v>50</v>
      </c>
      <c r="B1" s="2" t="s">
        <v>81</v>
      </c>
      <c r="C1" s="2" t="s">
        <v>83</v>
      </c>
    </row>
    <row r="2" spans="1:3">
      <c r="A2" s="2" t="s">
        <v>47</v>
      </c>
      <c r="B2" s="2">
        <v>25</v>
      </c>
      <c r="C2" s="2">
        <v>1</v>
      </c>
    </row>
    <row r="3" spans="1:3">
      <c r="A3" s="2" t="s">
        <v>86</v>
      </c>
      <c r="B3" s="2">
        <v>25</v>
      </c>
      <c r="C3" s="2">
        <v>1</v>
      </c>
    </row>
    <row r="4" spans="1:3">
      <c r="A4" s="2" t="s">
        <v>48</v>
      </c>
      <c r="B4" s="2">
        <v>10</v>
      </c>
      <c r="C4" s="2"/>
    </row>
    <row r="5" spans="1:3">
      <c r="A5" s="2" t="s">
        <v>49</v>
      </c>
      <c r="B5" s="2">
        <v>25</v>
      </c>
      <c r="C5" s="2">
        <v>1</v>
      </c>
    </row>
    <row r="6" spans="1:3">
      <c r="A6" s="2" t="s">
        <v>75</v>
      </c>
      <c r="B6" s="2">
        <v>5</v>
      </c>
      <c r="C6" s="2"/>
    </row>
    <row r="7" spans="1:3">
      <c r="A7" s="2" t="s">
        <v>51</v>
      </c>
      <c r="B7" s="2">
        <v>10</v>
      </c>
      <c r="C7" s="2">
        <v>1</v>
      </c>
    </row>
    <row r="8" spans="1:3">
      <c r="A8" s="2" t="s">
        <v>53</v>
      </c>
      <c r="B8" s="2">
        <v>20</v>
      </c>
      <c r="C8" s="2">
        <v>1</v>
      </c>
    </row>
    <row r="9" spans="1:3">
      <c r="A9" s="2" t="s">
        <v>55</v>
      </c>
      <c r="B9" s="2">
        <v>20</v>
      </c>
      <c r="C9" s="2">
        <v>1</v>
      </c>
    </row>
    <row r="10" spans="1:3">
      <c r="A10" s="2" t="s">
        <v>54</v>
      </c>
      <c r="B10" s="2">
        <v>10</v>
      </c>
      <c r="C10" s="2">
        <v>1</v>
      </c>
    </row>
    <row r="11" spans="1:3">
      <c r="A11" s="2" t="s">
        <v>56</v>
      </c>
      <c r="B11" s="2">
        <v>25</v>
      </c>
      <c r="C11" s="2">
        <v>2</v>
      </c>
    </row>
    <row r="12" spans="1:3">
      <c r="A12" s="2" t="s">
        <v>87</v>
      </c>
      <c r="B12" s="2">
        <v>1</v>
      </c>
      <c r="C12" s="2">
        <v>1</v>
      </c>
    </row>
    <row r="13" spans="1:3">
      <c r="A13" s="2" t="s">
        <v>57</v>
      </c>
      <c r="B13" s="2">
        <v>10</v>
      </c>
      <c r="C13" s="2">
        <v>1</v>
      </c>
    </row>
    <row r="14" spans="1:3">
      <c r="A14" s="2" t="s">
        <v>58</v>
      </c>
      <c r="B14" s="2">
        <v>5</v>
      </c>
      <c r="C14" s="2"/>
    </row>
    <row r="15" spans="1:3">
      <c r="A15" s="2" t="s">
        <v>59</v>
      </c>
      <c r="B15" s="2">
        <v>1</v>
      </c>
      <c r="C15" s="2"/>
    </row>
    <row r="16" spans="1:3">
      <c r="A16" s="2" t="s">
        <v>74</v>
      </c>
      <c r="B16" s="2">
        <v>1</v>
      </c>
      <c r="C16" s="2">
        <v>1</v>
      </c>
    </row>
    <row r="17" spans="1:3">
      <c r="A17" s="2" t="s">
        <v>60</v>
      </c>
      <c r="B17" s="2">
        <v>10</v>
      </c>
      <c r="C17" s="2"/>
    </row>
    <row r="18" spans="1:3">
      <c r="A18" s="2" t="s">
        <v>61</v>
      </c>
      <c r="B18" s="2">
        <v>10</v>
      </c>
      <c r="C18" s="2">
        <v>2</v>
      </c>
    </row>
    <row r="19" spans="1:3">
      <c r="A19" s="2" t="s">
        <v>62</v>
      </c>
      <c r="B19" s="2">
        <v>1</v>
      </c>
      <c r="C19" s="2">
        <v>1</v>
      </c>
    </row>
    <row r="20" spans="1:3">
      <c r="A20" s="2" t="s">
        <v>63</v>
      </c>
      <c r="B20" s="2">
        <v>5</v>
      </c>
      <c r="C20" s="2">
        <v>2</v>
      </c>
    </row>
    <row r="21" spans="1:3">
      <c r="A21" s="2" t="s">
        <v>64</v>
      </c>
      <c r="B21" s="2">
        <v>30</v>
      </c>
      <c r="C21" s="2">
        <v>1</v>
      </c>
    </row>
    <row r="22" spans="1:3">
      <c r="A22" s="2" t="s">
        <v>52</v>
      </c>
      <c r="B22" s="2">
        <v>5</v>
      </c>
      <c r="C22" s="2">
        <v>2</v>
      </c>
    </row>
    <row r="23" spans="1:3">
      <c r="A23" s="2" t="s">
        <v>65</v>
      </c>
      <c r="B23" s="2">
        <v>20</v>
      </c>
      <c r="C23" s="2">
        <v>2</v>
      </c>
    </row>
    <row r="24" spans="1:3">
      <c r="A24" s="2" t="s">
        <v>66</v>
      </c>
      <c r="B24" s="2">
        <v>20</v>
      </c>
      <c r="C24" s="2">
        <v>1</v>
      </c>
    </row>
    <row r="25" spans="1:3">
      <c r="A25" s="2" t="s">
        <v>67</v>
      </c>
      <c r="B25" s="2"/>
      <c r="C25" s="2">
        <v>1</v>
      </c>
    </row>
    <row r="26" spans="1:3">
      <c r="A26" s="2" t="s">
        <v>68</v>
      </c>
      <c r="B26" s="2">
        <v>20</v>
      </c>
      <c r="C26" s="2">
        <v>1</v>
      </c>
    </row>
    <row r="27" spans="1:3">
      <c r="A27" s="2" t="s">
        <v>69</v>
      </c>
      <c r="B27" s="2">
        <v>20</v>
      </c>
      <c r="C27" s="2">
        <v>1</v>
      </c>
    </row>
    <row r="28" spans="1:3">
      <c r="A28" s="2" t="s">
        <v>70</v>
      </c>
      <c r="B28" s="2">
        <v>6</v>
      </c>
      <c r="C28" s="2">
        <v>1</v>
      </c>
    </row>
    <row r="29" spans="1:3">
      <c r="A29" s="2" t="s">
        <v>71</v>
      </c>
      <c r="B29" s="2">
        <v>20</v>
      </c>
      <c r="C29" s="2">
        <v>1</v>
      </c>
    </row>
    <row r="30" spans="1:3">
      <c r="A30" s="2" t="s">
        <v>72</v>
      </c>
      <c r="B30" s="2">
        <v>15</v>
      </c>
      <c r="C30" s="2">
        <v>1</v>
      </c>
    </row>
    <row r="31" spans="1:3">
      <c r="A31" s="2" t="s">
        <v>73</v>
      </c>
      <c r="B31" s="2">
        <v>1</v>
      </c>
      <c r="C31" s="2">
        <v>1</v>
      </c>
    </row>
    <row r="32" spans="1:3">
      <c r="A32" s="2" t="s">
        <v>76</v>
      </c>
      <c r="B32" s="2">
        <v>5</v>
      </c>
      <c r="C32" s="2">
        <v>1</v>
      </c>
    </row>
    <row r="33" spans="1:3">
      <c r="A33" s="2" t="s">
        <v>77</v>
      </c>
      <c r="B33" s="2">
        <v>25</v>
      </c>
      <c r="C33" s="2">
        <v>1</v>
      </c>
    </row>
    <row r="34" spans="1:3">
      <c r="A34" s="2" t="s">
        <v>78</v>
      </c>
      <c r="B34" s="2">
        <v>10</v>
      </c>
      <c r="C34" s="2">
        <v>1</v>
      </c>
    </row>
    <row r="35" spans="1:3">
      <c r="A35" s="2" t="s">
        <v>82</v>
      </c>
      <c r="B35" s="2">
        <v>25</v>
      </c>
      <c r="C35" s="2">
        <v>1</v>
      </c>
    </row>
    <row r="36" spans="1:3">
      <c r="A36" s="2" t="s">
        <v>79</v>
      </c>
      <c r="B36" s="2">
        <v>10</v>
      </c>
      <c r="C36" s="2">
        <v>2</v>
      </c>
    </row>
    <row r="37" spans="1:3">
      <c r="A37" s="2"/>
      <c r="B37" s="2"/>
      <c r="C37" s="2"/>
    </row>
    <row r="38" spans="1:3">
      <c r="A38" s="2"/>
      <c r="B38" s="2"/>
      <c r="C38" s="2"/>
    </row>
    <row r="39" spans="1:3">
      <c r="A39" s="2"/>
      <c r="B39" s="2"/>
      <c r="C39" s="2"/>
    </row>
    <row r="40" spans="1:3">
      <c r="A40" s="2"/>
      <c r="B40" s="2"/>
      <c r="C40" s="2"/>
    </row>
    <row r="41" spans="1:3">
      <c r="A41" s="2"/>
      <c r="B41" s="2"/>
      <c r="C41" s="2"/>
    </row>
    <row r="42" spans="1:3">
      <c r="A42" s="2"/>
      <c r="B42" s="2"/>
      <c r="C4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Daily Pivot</vt:lpstr>
      <vt:lpstr>RAW</vt:lpstr>
      <vt:lpstr>Daily Expenditure</vt:lpstr>
      <vt:lpstr>Temple Collection </vt:lpstr>
      <vt:lpstr>Deviramma Banavara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Admin</cp:lastModifiedBy>
  <dcterms:created xsi:type="dcterms:W3CDTF">2021-10-24T13:39:22Z</dcterms:created>
  <dcterms:modified xsi:type="dcterms:W3CDTF">2022-02-11T14:28:46Z</dcterms:modified>
</cp:coreProperties>
</file>