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UnderVC\ApsimX\Tests\UnderReview\SoilTemperature\"/>
    </mc:Choice>
  </mc:AlternateContent>
  <xr:revisionPtr revIDLastSave="0" documentId="8_{49F62912-547B-49A0-9296-8D2458454989}" xr6:coauthVersionLast="47" xr6:coauthVersionMax="47" xr10:uidLastSave="{00000000-0000-0000-0000-000000000000}"/>
  <bookViews>
    <workbookView xWindow="4755" yWindow="1635" windowWidth="28455" windowHeight="19080" activeTab="2" xr2:uid="{A8E8FC64-CFCE-495C-A242-DDF64EDCC546}"/>
  </bookViews>
  <sheets>
    <sheet name="WholeSoil" sheetId="7" r:id="rId1"/>
    <sheet name="Sheet1" sheetId="1" r:id="rId2"/>
    <sheet name="Burnham 1316" sheetId="2" r:id="rId3"/>
    <sheet name="Peat" sheetId="6" r:id="rId4"/>
    <sheet name="Lincoln 1317" sheetId="3" r:id="rId5"/>
    <sheet name="Lincoln 1317 (2)" sheetId="4" r:id="rId6"/>
    <sheet name="Lincoln 1317 (3)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7" l="1"/>
  <c r="J7" i="7"/>
  <c r="J6" i="7"/>
  <c r="J5" i="7"/>
  <c r="J4" i="7"/>
  <c r="J3" i="7"/>
  <c r="J9" i="7"/>
  <c r="I9" i="7"/>
  <c r="H3" i="7"/>
  <c r="H4" i="7"/>
  <c r="H5" i="7"/>
  <c r="H6" i="7"/>
  <c r="H7" i="7"/>
  <c r="H8" i="7"/>
  <c r="H9" i="7"/>
  <c r="I8" i="7"/>
  <c r="I7" i="7"/>
  <c r="I6" i="7"/>
  <c r="I5" i="7"/>
  <c r="I4" i="7"/>
  <c r="I3" i="7"/>
  <c r="N7" i="6"/>
  <c r="L7" i="6"/>
  <c r="M7" i="6" s="1"/>
  <c r="N6" i="6"/>
  <c r="L6" i="6"/>
  <c r="M6" i="6" s="1"/>
  <c r="N5" i="6"/>
  <c r="L5" i="6"/>
  <c r="M5" i="6" s="1"/>
  <c r="N4" i="6"/>
  <c r="L4" i="6"/>
  <c r="M4" i="6" s="1"/>
  <c r="N3" i="6"/>
  <c r="L3" i="6"/>
  <c r="M3" i="6" s="1"/>
  <c r="N2" i="6"/>
  <c r="L2" i="6"/>
  <c r="M2" i="6" s="1"/>
  <c r="O6" i="2"/>
  <c r="L8" i="2"/>
  <c r="O8" i="2" s="1"/>
  <c r="L7" i="2"/>
  <c r="O7" i="2" s="1"/>
  <c r="L6" i="2"/>
  <c r="L5" i="2"/>
  <c r="O5" i="2" s="1"/>
  <c r="L4" i="2"/>
  <c r="O4" i="2" s="1"/>
  <c r="L3" i="2"/>
  <c r="O3" i="2" s="1"/>
  <c r="L2" i="2"/>
  <c r="O2" i="2" s="1"/>
  <c r="N2" i="2"/>
  <c r="N3" i="2"/>
  <c r="N4" i="2"/>
  <c r="N5" i="2"/>
  <c r="N6" i="2"/>
  <c r="N7" i="2"/>
  <c r="N8" i="2"/>
  <c r="L11" i="3"/>
  <c r="M11" i="3" s="1"/>
  <c r="N11" i="3" s="1"/>
  <c r="L10" i="3"/>
  <c r="L9" i="3"/>
  <c r="L8" i="3"/>
  <c r="L7" i="3"/>
  <c r="L6" i="3"/>
  <c r="M6" i="3" s="1"/>
  <c r="N6" i="3" s="1"/>
  <c r="L5" i="3"/>
  <c r="M5" i="3" s="1"/>
  <c r="N5" i="3" s="1"/>
  <c r="L4" i="3"/>
  <c r="L3" i="3"/>
  <c r="M3" i="3" s="1"/>
  <c r="N3" i="3" s="1"/>
  <c r="L2" i="3"/>
  <c r="M2" i="3" s="1"/>
  <c r="N2" i="3" s="1"/>
  <c r="N2" i="5"/>
  <c r="O7" i="5"/>
  <c r="L7" i="5"/>
  <c r="M7" i="5" s="1"/>
  <c r="N7" i="5" s="1"/>
  <c r="O6" i="5"/>
  <c r="L6" i="5"/>
  <c r="M6" i="5" s="1"/>
  <c r="N6" i="5" s="1"/>
  <c r="O5" i="5"/>
  <c r="L5" i="5"/>
  <c r="M5" i="5" s="1"/>
  <c r="N5" i="5" s="1"/>
  <c r="O4" i="5"/>
  <c r="L4" i="5"/>
  <c r="M4" i="5" s="1"/>
  <c r="N4" i="5" s="1"/>
  <c r="O3" i="5"/>
  <c r="L3" i="5"/>
  <c r="M3" i="5" s="1"/>
  <c r="N3" i="5" s="1"/>
  <c r="O2" i="5"/>
  <c r="L2" i="5"/>
  <c r="M2" i="5" s="1"/>
  <c r="O8" i="4"/>
  <c r="L8" i="4"/>
  <c r="M8" i="4" s="1"/>
  <c r="N8" i="4" s="1"/>
  <c r="O7" i="4"/>
  <c r="L7" i="4"/>
  <c r="M7" i="4" s="1"/>
  <c r="N7" i="4" s="1"/>
  <c r="O6" i="4"/>
  <c r="L6" i="4"/>
  <c r="M6" i="4" s="1"/>
  <c r="N6" i="4" s="1"/>
  <c r="O5" i="4"/>
  <c r="L5" i="4"/>
  <c r="M5" i="4" s="1"/>
  <c r="N5" i="4" s="1"/>
  <c r="O4" i="4"/>
  <c r="L4" i="4"/>
  <c r="M4" i="4" s="1"/>
  <c r="N4" i="4" s="1"/>
  <c r="O3" i="4"/>
  <c r="L3" i="4"/>
  <c r="M3" i="4" s="1"/>
  <c r="N3" i="4" s="1"/>
  <c r="O2" i="4"/>
  <c r="L2" i="4"/>
  <c r="M2" i="4" s="1"/>
  <c r="N2" i="4" s="1"/>
  <c r="M9" i="3"/>
  <c r="N9" i="3" s="1"/>
  <c r="O9" i="3"/>
  <c r="M10" i="3"/>
  <c r="N10" i="3"/>
  <c r="O10" i="3"/>
  <c r="O11" i="3"/>
  <c r="O8" i="3"/>
  <c r="M8" i="3"/>
  <c r="N8" i="3" s="1"/>
  <c r="O7" i="3"/>
  <c r="M7" i="3"/>
  <c r="N7" i="3" s="1"/>
  <c r="O6" i="3"/>
  <c r="O5" i="3"/>
  <c r="O4" i="3"/>
  <c r="M4" i="3"/>
  <c r="N4" i="3" s="1"/>
  <c r="O3" i="3"/>
  <c r="O2" i="3"/>
  <c r="G23" i="1" l="1"/>
  <c r="F23" i="1"/>
  <c r="G22" i="1"/>
  <c r="F22" i="1"/>
  <c r="E22" i="1"/>
  <c r="E23" i="1" s="1"/>
  <c r="D22" i="1"/>
  <c r="D23" i="1" s="1"/>
  <c r="C22" i="1"/>
  <c r="C23" i="1" s="1"/>
  <c r="B22" i="1"/>
  <c r="B23" i="1" s="1"/>
  <c r="E8" i="1"/>
  <c r="E6" i="1"/>
  <c r="E5" i="1"/>
  <c r="E4" i="1"/>
  <c r="E2" i="1"/>
  <c r="B8" i="1"/>
  <c r="C4" i="1"/>
  <c r="C6" i="1" l="1"/>
  <c r="C8" i="1" s="1"/>
</calcChain>
</file>

<file path=xl/sharedStrings.xml><?xml version="1.0" encoding="utf-8"?>
<sst xmlns="http://schemas.openxmlformats.org/spreadsheetml/2006/main" count="141" uniqueCount="64">
  <si>
    <t>Actual</t>
  </si>
  <si>
    <t>rocks</t>
  </si>
  <si>
    <t>fine earth</t>
  </si>
  <si>
    <t>clay</t>
  </si>
  <si>
    <t>particle</t>
  </si>
  <si>
    <t>Sat</t>
  </si>
  <si>
    <t>bulk den</t>
  </si>
  <si>
    <t>Back calculate</t>
  </si>
  <si>
    <t>APSIM (what we enter)</t>
  </si>
  <si>
    <t>any vol water content / fine earth fraction</t>
  </si>
  <si>
    <t>Tpeff</t>
  </si>
  <si>
    <t>Sat/Tpeff</t>
  </si>
  <si>
    <t>0-170</t>
  </si>
  <si>
    <t>170-280</t>
  </si>
  <si>
    <t>280-360</t>
  </si>
  <si>
    <t>360-470</t>
  </si>
  <si>
    <t>470-700</t>
  </si>
  <si>
    <t>700-950</t>
  </si>
  <si>
    <t>950-1500</t>
  </si>
  <si>
    <t>Depth</t>
  </si>
  <si>
    <t>Sand</t>
  </si>
  <si>
    <t>Silt</t>
  </si>
  <si>
    <t>Clay</t>
  </si>
  <si>
    <t>Rocks</t>
  </si>
  <si>
    <t>BD</t>
  </si>
  <si>
    <t>Air</t>
  </si>
  <si>
    <t>LL</t>
  </si>
  <si>
    <t>DUL</t>
  </si>
  <si>
    <t>Ratio</t>
  </si>
  <si>
    <t>EstRocks</t>
  </si>
  <si>
    <t>ActRocks</t>
  </si>
  <si>
    <t>0-150</t>
  </si>
  <si>
    <t>150-250</t>
  </si>
  <si>
    <t>250-350</t>
  </si>
  <si>
    <t>350-550</t>
  </si>
  <si>
    <t>550-700</t>
  </si>
  <si>
    <t>700-900</t>
  </si>
  <si>
    <t>900-1000</t>
  </si>
  <si>
    <t>1000-1100</t>
  </si>
  <si>
    <t>1100-1250</t>
  </si>
  <si>
    <t>1250-1500</t>
  </si>
  <si>
    <t>150-300</t>
  </si>
  <si>
    <t>300-600</t>
  </si>
  <si>
    <t>600-900</t>
  </si>
  <si>
    <t>900-1200</t>
  </si>
  <si>
    <t>1200-1500</t>
  </si>
  <si>
    <t>1500-1800</t>
  </si>
  <si>
    <t>150-270</t>
  </si>
  <si>
    <t>270-450</t>
  </si>
  <si>
    <t>450-720</t>
  </si>
  <si>
    <t>720-1100</t>
  </si>
  <si>
    <t>1100-1500</t>
  </si>
  <si>
    <t>0-200</t>
  </si>
  <si>
    <t>200-750</t>
  </si>
  <si>
    <t>750-1062.5</t>
  </si>
  <si>
    <t>1062.5-1375</t>
  </si>
  <si>
    <t>1375-1687.5</t>
  </si>
  <si>
    <t>1687.5-2000</t>
  </si>
  <si>
    <t>Measured</t>
  </si>
  <si>
    <t>Estimated</t>
  </si>
  <si>
    <t>OM</t>
  </si>
  <si>
    <t>Carbon%</t>
  </si>
  <si>
    <t>As in the GUI</t>
  </si>
  <si>
    <t>Whole-soil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</si>
</sst>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'Burnham 1316'!$O$1</c:f>
              <c:strCache>
                <c:ptCount val="1"/>
                <c:pt idx="0">
                  <c:v>Estimated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'Burnham 1316'!$O$2:$O$8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0.84120643163886943</c:v>
                </c:pt>
                <c:pt idx="4">
                  <c:v>0.80051189400782896</c:v>
                </c:pt>
                <c:pt idx="5">
                  <c:v>0.86947147331344499</c:v>
                </c:pt>
                <c:pt idx="6">
                  <c:v>0.91046275369266949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6-468E-8D17-6F30B8959906}"/>
            </c:ext>
          </c:extLst>
        </c:ser>
        <c:ser>
          <c:idx val="1"/>
          <c:order val="1"/>
          <c:tx>
            <c:strRef>
              <c:f>'Burnham 1316'!$N$1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'Burnham 1316'!$N$2:$N$8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0.72</c:v>
                </c:pt>
                <c:pt idx="4">
                  <c:v>0.67</c:v>
                </c:pt>
                <c:pt idx="5">
                  <c:v>0.76</c:v>
                </c:pt>
                <c:pt idx="6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46-4824-9C50-773CC698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235112"/>
        <c:axId val="830238352"/>
      </c:barChart>
      <c:catAx>
        <c:axId val="830235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38352"/>
        <c:crosses val="autoZero"/>
        <c:auto val="1"/>
        <c:lblAlgn val="ctr"/>
        <c:lblOffset val="100"/>
        <c:noMultiLvlLbl val="0"/>
      </c:catAx>
      <c:valAx>
        <c:axId val="8302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3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39391951006126"/>
          <c:y val="7.4123651210265387E-2"/>
          <c:w val="0.82205052493438324"/>
          <c:h val="0.77150882181394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'Burnham 1316'!$N$1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'Burnham 1316'!$N$2:$N$8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0.72</c:v>
                </c:pt>
                <c:pt idx="4">
                  <c:v>0.67</c:v>
                </c:pt>
                <c:pt idx="5">
                  <c:v>0.76</c:v>
                </c:pt>
                <c:pt idx="6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9-4AB1-ADC7-815019969F5E}"/>
            </c:ext>
          </c:extLst>
        </c:ser>
        <c:ser>
          <c:idx val="1"/>
          <c:order val="1"/>
          <c:tx>
            <c:strRef>
              <c:f>'Burnham 1316'!$O$1</c:f>
              <c:strCache>
                <c:ptCount val="1"/>
                <c:pt idx="0">
                  <c:v>Estimated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'Burnham 1316'!$O$2:$O$8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0.84120643163886943</c:v>
                </c:pt>
                <c:pt idx="4">
                  <c:v>0.80051189400782896</c:v>
                </c:pt>
                <c:pt idx="5">
                  <c:v>0.86947147331344499</c:v>
                </c:pt>
                <c:pt idx="6">
                  <c:v>0.91046275369266949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9-4AB1-ADC7-815019969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078432"/>
        <c:axId val="1042073032"/>
      </c:barChart>
      <c:catAx>
        <c:axId val="104207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Soil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73032"/>
        <c:crosses val="autoZero"/>
        <c:auto val="1"/>
        <c:lblAlgn val="ctr"/>
        <c:lblOffset val="100"/>
        <c:noMultiLvlLbl val="0"/>
      </c:catAx>
      <c:valAx>
        <c:axId val="104207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RocksFraction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7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Peat!$M$1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Peat!$M$2:$M$7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D-463D-BBB0-DB3C441A4FBE}"/>
            </c:ext>
          </c:extLst>
        </c:ser>
        <c:ser>
          <c:idx val="1"/>
          <c:order val="1"/>
          <c:tx>
            <c:strRef>
              <c:f>Peat!$N$1</c:f>
              <c:strCache>
                <c:ptCount val="1"/>
                <c:pt idx="0">
                  <c:v>ActRocks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Peat!$N$2:$N$7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2D-463D-BBB0-DB3C441A4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235112"/>
        <c:axId val="830238352"/>
      </c:barChart>
      <c:catAx>
        <c:axId val="830235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38352"/>
        <c:crosses val="autoZero"/>
        <c:auto val="1"/>
        <c:lblAlgn val="ctr"/>
        <c:lblOffset val="100"/>
        <c:noMultiLvlLbl val="0"/>
      </c:catAx>
      <c:valAx>
        <c:axId val="8302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3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'Lincoln 1317'!$M$1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'Lincoln 1317'!$M$2:$M$8</c:f>
              <c:numCache>
                <c:formatCode>General</c:formatCode>
                <c:ptCount val="7"/>
                <c:pt idx="0">
                  <c:v>0.92200460829493092</c:v>
                </c:pt>
                <c:pt idx="1">
                  <c:v>0.93553030303030305</c:v>
                </c:pt>
                <c:pt idx="2">
                  <c:v>0.96236842105263154</c:v>
                </c:pt>
                <c:pt idx="3">
                  <c:v>0.95234375000000027</c:v>
                </c:pt>
                <c:pt idx="4">
                  <c:v>0.96822510822510843</c:v>
                </c:pt>
                <c:pt idx="5">
                  <c:v>0.93</c:v>
                </c:pt>
                <c:pt idx="6">
                  <c:v>0.96552173913043471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D-461D-87C0-4BB67C4EE2F5}"/>
            </c:ext>
          </c:extLst>
        </c:ser>
        <c:ser>
          <c:idx val="1"/>
          <c:order val="1"/>
          <c:tx>
            <c:strRef>
              <c:f>'Lincoln 1317'!$N$1</c:f>
              <c:strCache>
                <c:ptCount val="1"/>
                <c:pt idx="0">
                  <c:v>EstRocks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'Lincoln 1317'!$N$2:$N$8</c:f>
              <c:numCache>
                <c:formatCode>General</c:formatCode>
                <c:ptCount val="7"/>
                <c:pt idx="0">
                  <c:v>7.7995391705069084E-2</c:v>
                </c:pt>
                <c:pt idx="1">
                  <c:v>6.4469696969696955E-2</c:v>
                </c:pt>
                <c:pt idx="2">
                  <c:v>3.763157894736846E-2</c:v>
                </c:pt>
                <c:pt idx="3">
                  <c:v>4.7656249999999734E-2</c:v>
                </c:pt>
                <c:pt idx="4">
                  <c:v>3.1774891774891567E-2</c:v>
                </c:pt>
                <c:pt idx="5">
                  <c:v>6.9999999999999951E-2</c:v>
                </c:pt>
                <c:pt idx="6">
                  <c:v>3.4478260869565291E-2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D-461D-87C0-4BB67C4EE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235112"/>
        <c:axId val="830238352"/>
      </c:barChart>
      <c:catAx>
        <c:axId val="830235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38352"/>
        <c:crosses val="autoZero"/>
        <c:auto val="1"/>
        <c:lblAlgn val="ctr"/>
        <c:lblOffset val="100"/>
        <c:noMultiLvlLbl val="0"/>
      </c:catAx>
      <c:valAx>
        <c:axId val="8302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3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'Lincoln 1317'!$N$1</c:f>
              <c:strCache>
                <c:ptCount val="1"/>
                <c:pt idx="0">
                  <c:v>EstRocks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'Lincoln 1317'!$N$2:$N$11</c:f>
              <c:numCache>
                <c:formatCode>General</c:formatCode>
                <c:ptCount val="10"/>
                <c:pt idx="0">
                  <c:v>7.7995391705069084E-2</c:v>
                </c:pt>
                <c:pt idx="1">
                  <c:v>6.4469696969696955E-2</c:v>
                </c:pt>
                <c:pt idx="2">
                  <c:v>3.763157894736846E-2</c:v>
                </c:pt>
                <c:pt idx="3">
                  <c:v>4.7656249999999734E-2</c:v>
                </c:pt>
                <c:pt idx="4">
                  <c:v>3.1774891774891567E-2</c:v>
                </c:pt>
                <c:pt idx="5">
                  <c:v>6.9999999999999951E-2</c:v>
                </c:pt>
                <c:pt idx="6">
                  <c:v>3.4478260869565291E-2</c:v>
                </c:pt>
                <c:pt idx="7">
                  <c:v>7.1472868217054009E-2</c:v>
                </c:pt>
                <c:pt idx="8">
                  <c:v>6.5196850393700823E-2</c:v>
                </c:pt>
                <c:pt idx="9">
                  <c:v>0.16862745098039211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C-4AFE-898C-D555235E2115}"/>
            </c:ext>
          </c:extLst>
        </c:ser>
        <c:ser>
          <c:idx val="1"/>
          <c:order val="1"/>
          <c:tx>
            <c:strRef>
              <c:f>'Lincoln 1317'!$O$1</c:f>
              <c:strCache>
                <c:ptCount val="1"/>
                <c:pt idx="0">
                  <c:v>ActRocks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'Lincoln 1317'!$O$2:$O$11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C-4AFE-898C-D555235E2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235112"/>
        <c:axId val="830238352"/>
      </c:barChart>
      <c:catAx>
        <c:axId val="830235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38352"/>
        <c:crosses val="autoZero"/>
        <c:auto val="1"/>
        <c:lblAlgn val="ctr"/>
        <c:lblOffset val="100"/>
        <c:noMultiLvlLbl val="0"/>
      </c:catAx>
      <c:valAx>
        <c:axId val="8302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3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'Lincoln 1317 (2)'!$M$1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'Lincoln 1317 (2)'!$M$2:$M$8</c:f>
              <c:numCache>
                <c:formatCode>General</c:formatCode>
                <c:ptCount val="7"/>
                <c:pt idx="0">
                  <c:v>1.0075698924731182</c:v>
                </c:pt>
                <c:pt idx="1">
                  <c:v>1.0075698924731182</c:v>
                </c:pt>
                <c:pt idx="2">
                  <c:v>1.0075447038555219</c:v>
                </c:pt>
                <c:pt idx="3">
                  <c:v>1.0063577402287078</c:v>
                </c:pt>
                <c:pt idx="4">
                  <c:v>1.0084425403225807</c:v>
                </c:pt>
                <c:pt idx="5">
                  <c:v>1.0075447038555219</c:v>
                </c:pt>
                <c:pt idx="6">
                  <c:v>1.0075698924731182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BDA-AED8-403AEC3728B9}"/>
            </c:ext>
          </c:extLst>
        </c:ser>
        <c:ser>
          <c:idx val="1"/>
          <c:order val="1"/>
          <c:tx>
            <c:strRef>
              <c:f>'Lincoln 1317 (2)'!$N$1</c:f>
              <c:strCache>
                <c:ptCount val="1"/>
                <c:pt idx="0">
                  <c:v>EstRocks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'Lincoln 1317 (2)'!$N$2:$N$8</c:f>
              <c:numCache>
                <c:formatCode>General</c:formatCode>
                <c:ptCount val="7"/>
                <c:pt idx="0">
                  <c:v>-7.5698924731182338E-3</c:v>
                </c:pt>
                <c:pt idx="1">
                  <c:v>-7.5698924731182338E-3</c:v>
                </c:pt>
                <c:pt idx="2">
                  <c:v>-7.5447038555218615E-3</c:v>
                </c:pt>
                <c:pt idx="3">
                  <c:v>-6.3577402287078311E-3</c:v>
                </c:pt>
                <c:pt idx="4">
                  <c:v>-8.4425403225807383E-3</c:v>
                </c:pt>
                <c:pt idx="5">
                  <c:v>-7.5447038555218615E-3</c:v>
                </c:pt>
                <c:pt idx="6">
                  <c:v>-7.5698924731182338E-3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9-4BDA-AED8-403AEC372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235112"/>
        <c:axId val="830238352"/>
      </c:barChart>
      <c:catAx>
        <c:axId val="830235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38352"/>
        <c:crosses val="autoZero"/>
        <c:auto val="1"/>
        <c:lblAlgn val="ctr"/>
        <c:lblOffset val="100"/>
        <c:noMultiLvlLbl val="0"/>
      </c:catAx>
      <c:valAx>
        <c:axId val="8302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3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'Lincoln 1317 (2)'!$N$1</c:f>
              <c:strCache>
                <c:ptCount val="1"/>
                <c:pt idx="0">
                  <c:v>EstRocks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'Lincoln 1317 (2)'!$N$2:$N$11</c:f>
              <c:numCache>
                <c:formatCode>General</c:formatCode>
                <c:ptCount val="10"/>
                <c:pt idx="0">
                  <c:v>-7.5698924731182338E-3</c:v>
                </c:pt>
                <c:pt idx="1">
                  <c:v>-7.5698924731182338E-3</c:v>
                </c:pt>
                <c:pt idx="2">
                  <c:v>-7.5447038555218615E-3</c:v>
                </c:pt>
                <c:pt idx="3">
                  <c:v>-6.3577402287078311E-3</c:v>
                </c:pt>
                <c:pt idx="4">
                  <c:v>-8.4425403225807383E-3</c:v>
                </c:pt>
                <c:pt idx="5">
                  <c:v>-7.5447038555218615E-3</c:v>
                </c:pt>
                <c:pt idx="6">
                  <c:v>-7.5698924731182338E-3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8-4998-A204-B027419FB5EC}"/>
            </c:ext>
          </c:extLst>
        </c:ser>
        <c:ser>
          <c:idx val="1"/>
          <c:order val="1"/>
          <c:tx>
            <c:strRef>
              <c:f>'Lincoln 1317 (2)'!$O$1</c:f>
              <c:strCache>
                <c:ptCount val="1"/>
                <c:pt idx="0">
                  <c:v>ActRocks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'Lincoln 1317 (2)'!$O$2:$O$11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58-4998-A204-B027419FB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235112"/>
        <c:axId val="830238352"/>
      </c:barChart>
      <c:catAx>
        <c:axId val="830235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38352"/>
        <c:crosses val="autoZero"/>
        <c:auto val="1"/>
        <c:lblAlgn val="ctr"/>
        <c:lblOffset val="100"/>
        <c:noMultiLvlLbl val="0"/>
      </c:catAx>
      <c:valAx>
        <c:axId val="8302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3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'Lincoln 1317 (3)'!$M$1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'Lincoln 1317 (3)'!$M$2:$M$8</c:f>
              <c:numCache>
                <c:formatCode>General</c:formatCode>
                <c:ptCount val="7"/>
                <c:pt idx="0">
                  <c:v>0.97498514989514007</c:v>
                </c:pt>
                <c:pt idx="1">
                  <c:v>1.027970600244998</c:v>
                </c:pt>
                <c:pt idx="2">
                  <c:v>1.043491477734654</c:v>
                </c:pt>
                <c:pt idx="3">
                  <c:v>1.0223261922350817</c:v>
                </c:pt>
                <c:pt idx="4">
                  <c:v>0.98347357150833192</c:v>
                </c:pt>
                <c:pt idx="5">
                  <c:v>1.0062396473792077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D-4435-BF3D-E243ED226327}"/>
            </c:ext>
          </c:extLst>
        </c:ser>
        <c:ser>
          <c:idx val="1"/>
          <c:order val="1"/>
          <c:tx>
            <c:strRef>
              <c:f>'Lincoln 1317 (3)'!$N$1</c:f>
              <c:strCache>
                <c:ptCount val="1"/>
                <c:pt idx="0">
                  <c:v>EstRocks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'Lincoln 1317 (3)'!$N$2:$N$8</c:f>
              <c:numCache>
                <c:formatCode>General</c:formatCode>
                <c:ptCount val="7"/>
                <c:pt idx="0">
                  <c:v>2.5014850104859931E-2</c:v>
                </c:pt>
                <c:pt idx="1">
                  <c:v>-2.7970600244997978E-2</c:v>
                </c:pt>
                <c:pt idx="2">
                  <c:v>-4.3491477734654005E-2</c:v>
                </c:pt>
                <c:pt idx="3">
                  <c:v>-2.2326192235081699E-2</c:v>
                </c:pt>
                <c:pt idx="4">
                  <c:v>1.6526428491668077E-2</c:v>
                </c:pt>
                <c:pt idx="5">
                  <c:v>-6.2396473792076801E-3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D-4435-BF3D-E243ED226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235112"/>
        <c:axId val="830238352"/>
      </c:barChart>
      <c:catAx>
        <c:axId val="830235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38352"/>
        <c:crosses val="autoZero"/>
        <c:auto val="1"/>
        <c:lblAlgn val="ctr"/>
        <c:lblOffset val="100"/>
        <c:noMultiLvlLbl val="0"/>
      </c:catAx>
      <c:valAx>
        <c:axId val="8302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3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'Lincoln 1317 (3)'!$N$1</c:f>
              <c:strCache>
                <c:ptCount val="1"/>
                <c:pt idx="0">
                  <c:v>EstRocks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'Lincoln 1317 (3)'!$N$2:$N$11</c:f>
              <c:numCache>
                <c:formatCode>General</c:formatCode>
                <c:ptCount val="10"/>
                <c:pt idx="0">
                  <c:v>2.5014850104859931E-2</c:v>
                </c:pt>
                <c:pt idx="1">
                  <c:v>-2.7970600244997978E-2</c:v>
                </c:pt>
                <c:pt idx="2">
                  <c:v>-4.3491477734654005E-2</c:v>
                </c:pt>
                <c:pt idx="3">
                  <c:v>-2.2326192235081699E-2</c:v>
                </c:pt>
                <c:pt idx="4">
                  <c:v>1.6526428491668077E-2</c:v>
                </c:pt>
                <c:pt idx="5">
                  <c:v>-6.2396473792076801E-3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6-4398-AF5A-151BE689EF5B}"/>
            </c:ext>
          </c:extLst>
        </c:ser>
        <c:ser>
          <c:idx val="1"/>
          <c:order val="1"/>
          <c:tx>
            <c:strRef>
              <c:f>'Lincoln 1317 (3)'!$O$1</c:f>
              <c:strCache>
                <c:ptCount val="1"/>
                <c:pt idx="0">
                  <c:v>ActRocks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'Lincoln 1317 (3)'!$O$2:$O$11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6-4398-AF5A-151BE689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235112"/>
        <c:axId val="830238352"/>
      </c:barChart>
      <c:catAx>
        <c:axId val="830235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38352"/>
        <c:crosses val="autoZero"/>
        <c:auto val="1"/>
        <c:lblAlgn val="ctr"/>
        <c:lblOffset val="100"/>
        <c:noMultiLvlLbl val="0"/>
      </c:catAx>
      <c:valAx>
        <c:axId val="8302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3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11</xdr:row>
      <xdr:rowOff>155696</xdr:rowOff>
    </xdr:from>
    <xdr:to>
      <xdr:col>13</xdr:col>
      <xdr:colOff>309562</xdr:colOff>
      <xdr:row>26</xdr:row>
      <xdr:rowOff>41396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17812-1524-49C3-1312-CAB184793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11</xdr:row>
      <xdr:rowOff>152400</xdr:rowOff>
    </xdr:from>
    <xdr:to>
      <xdr:col>13</xdr:col>
      <xdr:colOff>278423</xdr:colOff>
      <xdr:row>26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395DD1-8B63-AB00-0689-AFC2DEF17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85358</xdr:colOff>
      <xdr:row>20</xdr:row>
      <xdr:rowOff>97081</xdr:rowOff>
    </xdr:from>
    <xdr:to>
      <xdr:col>14</xdr:col>
      <xdr:colOff>390158</xdr:colOff>
      <xdr:row>34</xdr:row>
      <xdr:rowOff>173281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C4E69-2ACE-4FC0-998F-0A4BF3D4F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19</xdr:row>
      <xdr:rowOff>23812</xdr:rowOff>
    </xdr:from>
    <xdr:to>
      <xdr:col>7</xdr:col>
      <xdr:colOff>319087</xdr:colOff>
      <xdr:row>33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BA79D-F6E7-4B0A-9ACF-4E0F765C0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20</xdr:row>
      <xdr:rowOff>119062</xdr:rowOff>
    </xdr:from>
    <xdr:to>
      <xdr:col>15</xdr:col>
      <xdr:colOff>404812</xdr:colOff>
      <xdr:row>35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520EF4-C6DD-42EB-8695-EFDF1F6B3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19</xdr:row>
      <xdr:rowOff>23812</xdr:rowOff>
    </xdr:from>
    <xdr:to>
      <xdr:col>7</xdr:col>
      <xdr:colOff>319087</xdr:colOff>
      <xdr:row>33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70405-E324-4AFB-9B23-EE6F8A37C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20</xdr:row>
      <xdr:rowOff>119062</xdr:rowOff>
    </xdr:from>
    <xdr:to>
      <xdr:col>15</xdr:col>
      <xdr:colOff>404812</xdr:colOff>
      <xdr:row>35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59CD03-0680-4D34-8092-077CCB1D2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19</xdr:row>
      <xdr:rowOff>23812</xdr:rowOff>
    </xdr:from>
    <xdr:to>
      <xdr:col>7</xdr:col>
      <xdr:colOff>319087</xdr:colOff>
      <xdr:row>33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C00D6-51D4-4F4A-9461-911CAFED4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20</xdr:row>
      <xdr:rowOff>119062</xdr:rowOff>
    </xdr:from>
    <xdr:to>
      <xdr:col>15</xdr:col>
      <xdr:colOff>404812</xdr:colOff>
      <xdr:row>35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0E7FB7-F651-4E91-B01D-BBF0BDF87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920A-84D0-4F04-B0AC-693F5EAFEF8E}">
  <dimension ref="A1:J9"/>
  <sheetViews>
    <sheetView zoomScale="130" zoomScaleNormal="130" workbookViewId="0">
      <selection activeCell="E35" sqref="E35"/>
    </sheetView>
  </sheetViews>
  <sheetFormatPr defaultRowHeight="15" x14ac:dyDescent="0.25"/>
  <sheetData>
    <row r="1" spans="1:10" x14ac:dyDescent="0.25">
      <c r="A1" t="s">
        <v>62</v>
      </c>
      <c r="H1" t="s">
        <v>63</v>
      </c>
    </row>
    <row r="2" spans="1:10" x14ac:dyDescent="0.25">
      <c r="A2" t="s">
        <v>19</v>
      </c>
      <c r="B2" t="s">
        <v>22</v>
      </c>
      <c r="C2" t="s">
        <v>23</v>
      </c>
      <c r="D2" t="s">
        <v>24</v>
      </c>
      <c r="E2" t="s">
        <v>5</v>
      </c>
      <c r="F2" t="s">
        <v>61</v>
      </c>
      <c r="H2" t="s">
        <v>24</v>
      </c>
      <c r="I2" t="s">
        <v>22</v>
      </c>
      <c r="J2" t="s">
        <v>60</v>
      </c>
    </row>
    <row r="3" spans="1:10" x14ac:dyDescent="0.25">
      <c r="A3" t="s">
        <v>12</v>
      </c>
      <c r="B3">
        <v>22</v>
      </c>
      <c r="C3">
        <v>0</v>
      </c>
      <c r="D3">
        <v>1.2</v>
      </c>
      <c r="E3">
        <v>0.498</v>
      </c>
      <c r="F3">
        <v>2.9</v>
      </c>
      <c r="H3">
        <f>D3+C3/100*2.65</f>
        <v>1.2</v>
      </c>
      <c r="I3">
        <f>(100-C3)*B3/100</f>
        <v>22</v>
      </c>
      <c r="J3">
        <f>(100-C3)*F3/100</f>
        <v>2.9</v>
      </c>
    </row>
    <row r="4" spans="1:10" x14ac:dyDescent="0.25">
      <c r="A4" t="s">
        <v>13</v>
      </c>
      <c r="B4">
        <v>23</v>
      </c>
      <c r="C4">
        <v>0</v>
      </c>
      <c r="D4">
        <v>1.35</v>
      </c>
      <c r="E4">
        <v>0.45800000000000002</v>
      </c>
      <c r="F4">
        <v>1.2</v>
      </c>
      <c r="H4">
        <f>D4+C4/100*2.65</f>
        <v>1.35</v>
      </c>
      <c r="I4">
        <f>(100-C4)*B4/100</f>
        <v>23</v>
      </c>
      <c r="J4">
        <f>(100-C4)*F4/100</f>
        <v>1.2</v>
      </c>
    </row>
    <row r="5" spans="1:10" x14ac:dyDescent="0.25">
      <c r="A5" t="s">
        <v>14</v>
      </c>
      <c r="B5">
        <v>22</v>
      </c>
      <c r="C5">
        <v>0</v>
      </c>
      <c r="D5">
        <v>1.42</v>
      </c>
      <c r="E5">
        <v>0.439</v>
      </c>
      <c r="F5">
        <v>0.67</v>
      </c>
      <c r="H5">
        <f>D5+C5/100*2.65</f>
        <v>1.42</v>
      </c>
      <c r="I5">
        <f>(100-C5)*B5/100</f>
        <v>22</v>
      </c>
      <c r="J5">
        <f>(100-C5)*F5/100</f>
        <v>0.67</v>
      </c>
    </row>
    <row r="6" spans="1:10" x14ac:dyDescent="0.25">
      <c r="A6" t="s">
        <v>15</v>
      </c>
      <c r="B6">
        <v>24</v>
      </c>
      <c r="C6">
        <v>72</v>
      </c>
      <c r="D6">
        <v>0.38900000000000001</v>
      </c>
      <c r="E6">
        <v>0.126</v>
      </c>
      <c r="F6">
        <v>0.92</v>
      </c>
      <c r="H6">
        <f>D6+C6/100*2.65</f>
        <v>2.2969999999999997</v>
      </c>
      <c r="I6">
        <f>(100-C6)*B6/100</f>
        <v>6.72</v>
      </c>
      <c r="J6">
        <f>(100-C6)*F6/100</f>
        <v>0.2576</v>
      </c>
    </row>
    <row r="7" spans="1:10" x14ac:dyDescent="0.25">
      <c r="A7" t="s">
        <v>16</v>
      </c>
      <c r="B7">
        <v>12</v>
      </c>
      <c r="C7">
        <v>67</v>
      </c>
      <c r="D7">
        <v>0.436</v>
      </c>
      <c r="E7">
        <v>0.155</v>
      </c>
      <c r="F7">
        <v>0.77</v>
      </c>
      <c r="H7">
        <f>D7+C7/100*2.65</f>
        <v>2.2115</v>
      </c>
      <c r="I7">
        <f>(100-C7)*B7/100</f>
        <v>3.96</v>
      </c>
      <c r="J7">
        <f>(100-C7)*F7/100</f>
        <v>0.25409999999999999</v>
      </c>
    </row>
    <row r="8" spans="1:10" x14ac:dyDescent="0.25">
      <c r="A8" t="s">
        <v>17</v>
      </c>
      <c r="B8">
        <v>5</v>
      </c>
      <c r="C8">
        <v>76</v>
      </c>
      <c r="D8">
        <v>0.33600000000000002</v>
      </c>
      <c r="E8">
        <v>0.106</v>
      </c>
      <c r="F8">
        <v>0.52</v>
      </c>
      <c r="H8">
        <f>D8+C8/100*2.65</f>
        <v>2.3499999999999996</v>
      </c>
      <c r="I8">
        <f>(100-C8)*B8/100</f>
        <v>1.2</v>
      </c>
      <c r="J8">
        <f>(100-C8)*F8/100</f>
        <v>0.12480000000000001</v>
      </c>
    </row>
    <row r="9" spans="1:10" x14ac:dyDescent="0.25">
      <c r="A9" t="s">
        <v>18</v>
      </c>
      <c r="B9">
        <v>3</v>
      </c>
      <c r="C9">
        <v>81</v>
      </c>
      <c r="D9">
        <v>0.29499999999999998</v>
      </c>
      <c r="E9">
        <v>7.3999999999999996E-2</v>
      </c>
      <c r="F9">
        <v>0.42</v>
      </c>
      <c r="H9">
        <f>D9+C9/100*2.65</f>
        <v>2.4415</v>
      </c>
      <c r="I9">
        <f>(100-C9)*B9/100</f>
        <v>0.56999999999999995</v>
      </c>
      <c r="J9">
        <f>(100-C9)*F9/100</f>
        <v>7.9799999999999996E-2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D03B9-D98E-40C1-AAD7-BE3850A1D9C8}">
  <dimension ref="A1:G23"/>
  <sheetViews>
    <sheetView zoomScale="130" zoomScaleNormal="130" workbookViewId="0">
      <selection activeCell="I14" sqref="I14"/>
    </sheetView>
  </sheetViews>
  <sheetFormatPr defaultRowHeight="15" x14ac:dyDescent="0.25"/>
  <cols>
    <col min="4" max="4" width="16.7109375" customWidth="1"/>
  </cols>
  <sheetData>
    <row r="1" spans="1:7" x14ac:dyDescent="0.25">
      <c r="B1" t="s">
        <v>0</v>
      </c>
      <c r="C1" t="s">
        <v>8</v>
      </c>
      <c r="E1" t="s">
        <v>7</v>
      </c>
    </row>
    <row r="2" spans="1:7" x14ac:dyDescent="0.25">
      <c r="A2" t="s">
        <v>1</v>
      </c>
      <c r="B2">
        <v>0.3</v>
      </c>
      <c r="C2">
        <v>0.3</v>
      </c>
      <c r="E2">
        <f>C2</f>
        <v>0.3</v>
      </c>
    </row>
    <row r="3" spans="1:7" x14ac:dyDescent="0.25">
      <c r="A3" t="s">
        <v>2</v>
      </c>
      <c r="B3">
        <v>0.7</v>
      </c>
      <c r="C3">
        <v>0.7</v>
      </c>
    </row>
    <row r="4" spans="1:7" x14ac:dyDescent="0.25">
      <c r="A4" t="s">
        <v>3</v>
      </c>
      <c r="B4">
        <v>0.2</v>
      </c>
      <c r="C4">
        <f>B4/B3</f>
        <v>0.28571428571428575</v>
      </c>
      <c r="E4">
        <f>C4*C3</f>
        <v>0.2</v>
      </c>
    </row>
    <row r="5" spans="1:7" x14ac:dyDescent="0.25">
      <c r="A5" t="s">
        <v>4</v>
      </c>
      <c r="B5">
        <v>2.65</v>
      </c>
      <c r="C5">
        <v>2.65</v>
      </c>
      <c r="E5">
        <f>C5</f>
        <v>2.65</v>
      </c>
    </row>
    <row r="6" spans="1:7" x14ac:dyDescent="0.25">
      <c r="A6" t="s">
        <v>6</v>
      </c>
      <c r="B6">
        <v>1.2</v>
      </c>
      <c r="C6">
        <f>B6*B3</f>
        <v>0.84</v>
      </c>
      <c r="E6">
        <f>C6/C3</f>
        <v>1.2</v>
      </c>
    </row>
    <row r="8" spans="1:7" x14ac:dyDescent="0.25">
      <c r="A8" t="s">
        <v>5</v>
      </c>
      <c r="B8">
        <f>1-B6/B5</f>
        <v>0.54716981132075471</v>
      </c>
      <c r="C8">
        <f>1-C6/C5</f>
        <v>0.68301886792452837</v>
      </c>
      <c r="E8">
        <f>1-E6/E5</f>
        <v>0.54716981132075471</v>
      </c>
      <c r="G8" t="s">
        <v>9</v>
      </c>
    </row>
    <row r="14" spans="1:7" x14ac:dyDescent="0.25">
      <c r="B14" t="s">
        <v>0</v>
      </c>
    </row>
    <row r="15" spans="1:7" x14ac:dyDescent="0.25">
      <c r="A15" t="s">
        <v>1</v>
      </c>
    </row>
    <row r="16" spans="1:7" x14ac:dyDescent="0.25">
      <c r="A16" t="s">
        <v>2</v>
      </c>
    </row>
    <row r="17" spans="1:7" x14ac:dyDescent="0.25">
      <c r="A17" t="s">
        <v>3</v>
      </c>
    </row>
    <row r="18" spans="1:7" x14ac:dyDescent="0.25">
      <c r="A18" t="s">
        <v>4</v>
      </c>
      <c r="B18">
        <v>2.65</v>
      </c>
      <c r="C18">
        <v>2.65</v>
      </c>
      <c r="D18">
        <v>2.65</v>
      </c>
      <c r="E18">
        <v>2.65</v>
      </c>
      <c r="F18">
        <v>2.65</v>
      </c>
      <c r="G18">
        <v>2.65</v>
      </c>
    </row>
    <row r="19" spans="1:7" x14ac:dyDescent="0.25">
      <c r="A19" t="s">
        <v>6</v>
      </c>
      <c r="B19">
        <v>1.2</v>
      </c>
      <c r="C19">
        <v>1.0149999999999999</v>
      </c>
      <c r="D19">
        <v>1.2</v>
      </c>
      <c r="E19">
        <v>1.2</v>
      </c>
      <c r="F19">
        <v>1.2</v>
      </c>
      <c r="G19">
        <v>1.2</v>
      </c>
    </row>
    <row r="20" spans="1:7" x14ac:dyDescent="0.25">
      <c r="A20" t="s">
        <v>5</v>
      </c>
      <c r="B20">
        <v>0.52</v>
      </c>
      <c r="C20">
        <v>0.45700000000000002</v>
      </c>
      <c r="D20">
        <v>0.52</v>
      </c>
      <c r="E20">
        <v>0.52</v>
      </c>
      <c r="F20">
        <v>0.52</v>
      </c>
      <c r="G20">
        <v>0.52</v>
      </c>
    </row>
    <row r="22" spans="1:7" x14ac:dyDescent="0.25">
      <c r="A22" t="s">
        <v>10</v>
      </c>
      <c r="B22">
        <f>0.93*(1-B19/2.65)</f>
        <v>0.50886792452830187</v>
      </c>
      <c r="C22">
        <f t="shared" ref="C22:G22" si="0">0.93*(1-C19/2.65)</f>
        <v>0.57379245283018865</v>
      </c>
      <c r="D22">
        <f t="shared" si="0"/>
        <v>0.50886792452830187</v>
      </c>
      <c r="E22">
        <f t="shared" si="0"/>
        <v>0.50886792452830187</v>
      </c>
      <c r="F22">
        <f t="shared" si="0"/>
        <v>0.50886792452830187</v>
      </c>
      <c r="G22">
        <f t="shared" si="0"/>
        <v>0.50886792452830187</v>
      </c>
    </row>
    <row r="23" spans="1:7" x14ac:dyDescent="0.25">
      <c r="A23" t="s">
        <v>11</v>
      </c>
      <c r="B23">
        <f>B20/B22</f>
        <v>1.0218761586948462</v>
      </c>
      <c r="C23">
        <f t="shared" ref="C23:G23" si="1">C20/C22</f>
        <v>0.79645523001545504</v>
      </c>
      <c r="D23">
        <f t="shared" si="1"/>
        <v>1.0218761586948462</v>
      </c>
      <c r="E23">
        <f t="shared" si="1"/>
        <v>1.0218761586948462</v>
      </c>
      <c r="F23">
        <f t="shared" si="1"/>
        <v>1.0218761586948462</v>
      </c>
      <c r="G23">
        <f t="shared" si="1"/>
        <v>1.0218761586948462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1E8D-042B-4C40-BDE3-9FE768068DC8}">
  <dimension ref="A1:O8"/>
  <sheetViews>
    <sheetView tabSelected="1" zoomScale="130" zoomScaleNormal="130" workbookViewId="0">
      <selection activeCell="O8" activeCellId="1" sqref="L8 O8"/>
    </sheetView>
  </sheetViews>
  <sheetFormatPr defaultRowHeight="15" x14ac:dyDescent="0.25"/>
  <sheetData>
    <row r="1" spans="1:15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5</v>
      </c>
      <c r="L1" t="s">
        <v>10</v>
      </c>
      <c r="N1" t="s">
        <v>58</v>
      </c>
      <c r="O1" t="s">
        <v>59</v>
      </c>
    </row>
    <row r="2" spans="1:15" x14ac:dyDescent="0.25">
      <c r="A2" t="s">
        <v>12</v>
      </c>
      <c r="B2">
        <v>14.28</v>
      </c>
      <c r="C2">
        <v>63.72</v>
      </c>
      <c r="D2">
        <v>22</v>
      </c>
      <c r="E2">
        <v>0</v>
      </c>
      <c r="F2">
        <v>1.2</v>
      </c>
      <c r="G2">
        <v>0.05</v>
      </c>
      <c r="H2">
        <v>0.153</v>
      </c>
      <c r="I2">
        <v>0.36699999999999999</v>
      </c>
      <c r="J2">
        <v>0.498</v>
      </c>
      <c r="L2">
        <f>0.93*(1-F2/2.65)</f>
        <v>0.50886792452830187</v>
      </c>
      <c r="N2">
        <f>E2/100</f>
        <v>0</v>
      </c>
      <c r="O2">
        <f>IF(ABS(1-J2/L2)&lt;0.1,0,(1-J2/L2))</f>
        <v>0</v>
      </c>
    </row>
    <row r="3" spans="1:15" x14ac:dyDescent="0.25">
      <c r="A3" t="s">
        <v>13</v>
      </c>
      <c r="B3">
        <v>14.35</v>
      </c>
      <c r="C3">
        <v>62.65</v>
      </c>
      <c r="D3">
        <v>23</v>
      </c>
      <c r="E3">
        <v>0</v>
      </c>
      <c r="F3">
        <v>1.35</v>
      </c>
      <c r="G3">
        <v>5.0999999999999997E-2</v>
      </c>
      <c r="H3">
        <v>0.155</v>
      </c>
      <c r="I3">
        <v>0.35199999999999998</v>
      </c>
      <c r="J3">
        <v>0.45800000000000002</v>
      </c>
      <c r="L3">
        <f t="shared" ref="L3:L8" si="0">0.93*(1-F3/2.65)</f>
        <v>0.45622641509433964</v>
      </c>
      <c r="N3">
        <f t="shared" ref="N3:N8" si="1">E3/100</f>
        <v>0</v>
      </c>
      <c r="O3">
        <f>IF(ABS(1-J3/L3)&lt;0.1,0,(1-J3/L3))</f>
        <v>0</v>
      </c>
    </row>
    <row r="4" spans="1:15" x14ac:dyDescent="0.25">
      <c r="A4" t="s">
        <v>14</v>
      </c>
      <c r="B4">
        <v>18.420000000000002</v>
      </c>
      <c r="C4">
        <v>59.58</v>
      </c>
      <c r="D4">
        <v>22</v>
      </c>
      <c r="E4">
        <v>0</v>
      </c>
      <c r="F4">
        <v>1.42</v>
      </c>
      <c r="G4">
        <v>5.1999999999999998E-2</v>
      </c>
      <c r="H4">
        <v>0.159</v>
      </c>
      <c r="I4">
        <v>0.316</v>
      </c>
      <c r="J4">
        <v>0.439</v>
      </c>
      <c r="L4">
        <f t="shared" si="0"/>
        <v>0.43166037735849061</v>
      </c>
      <c r="N4">
        <f t="shared" si="1"/>
        <v>0</v>
      </c>
      <c r="O4">
        <f>IF(ABS(1-J4/L4)&lt;0.1,0,(1-J4/L4))</f>
        <v>0</v>
      </c>
    </row>
    <row r="5" spans="1:15" x14ac:dyDescent="0.25">
      <c r="A5" t="s">
        <v>15</v>
      </c>
      <c r="B5">
        <v>46.28</v>
      </c>
      <c r="C5">
        <v>29.72</v>
      </c>
      <c r="D5">
        <v>24</v>
      </c>
      <c r="E5">
        <v>72</v>
      </c>
      <c r="F5">
        <v>0.38900000000000001</v>
      </c>
      <c r="G5">
        <v>1.2999999999999999E-2</v>
      </c>
      <c r="H5">
        <v>0.04</v>
      </c>
      <c r="I5">
        <v>7.3999999999999996E-2</v>
      </c>
      <c r="J5">
        <v>0.126</v>
      </c>
      <c r="L5">
        <f t="shared" si="0"/>
        <v>0.79348301886792449</v>
      </c>
      <c r="N5">
        <f t="shared" si="1"/>
        <v>0.72</v>
      </c>
      <c r="O5">
        <f>IF(ABS(1-J5/L5)&lt;0.1,0,(1-J5/L5))</f>
        <v>0.84120643163886943</v>
      </c>
    </row>
    <row r="6" spans="1:15" x14ac:dyDescent="0.25">
      <c r="A6" t="s">
        <v>16</v>
      </c>
      <c r="B6">
        <v>77.349999999999994</v>
      </c>
      <c r="C6">
        <v>10.65</v>
      </c>
      <c r="D6">
        <v>12</v>
      </c>
      <c r="E6">
        <v>67</v>
      </c>
      <c r="F6">
        <v>0.436</v>
      </c>
      <c r="G6">
        <v>1.2999999999999999E-2</v>
      </c>
      <c r="H6">
        <v>0.04</v>
      </c>
      <c r="I6">
        <v>7.1999999999999995E-2</v>
      </c>
      <c r="J6">
        <v>0.155</v>
      </c>
      <c r="L6">
        <f t="shared" si="0"/>
        <v>0.77698867924528303</v>
      </c>
      <c r="N6">
        <f t="shared" si="1"/>
        <v>0.67</v>
      </c>
      <c r="O6">
        <f>IF(ABS(1-J6/L6)&lt;0.1,0,(1-J6/L6))</f>
        <v>0.80051189400782896</v>
      </c>
    </row>
    <row r="7" spans="1:15" x14ac:dyDescent="0.25">
      <c r="A7" t="s">
        <v>17</v>
      </c>
      <c r="B7">
        <v>90.56</v>
      </c>
      <c r="C7">
        <v>4.4400000000000004</v>
      </c>
      <c r="D7">
        <v>5</v>
      </c>
      <c r="E7">
        <v>76</v>
      </c>
      <c r="F7">
        <v>0.33600000000000002</v>
      </c>
      <c r="G7">
        <v>6.0000000000000001E-3</v>
      </c>
      <c r="H7">
        <v>1.7999999999999999E-2</v>
      </c>
      <c r="I7">
        <v>3.5000000000000003E-2</v>
      </c>
      <c r="J7">
        <v>0.106</v>
      </c>
      <c r="L7">
        <f t="shared" si="0"/>
        <v>0.81208301886792456</v>
      </c>
      <c r="N7">
        <f t="shared" si="1"/>
        <v>0.76</v>
      </c>
      <c r="O7">
        <f>IF(ABS(1-J7/L7)&lt;0.1,0,(1-J7/L7))</f>
        <v>0.86947147331344499</v>
      </c>
    </row>
    <row r="8" spans="1:15" x14ac:dyDescent="0.25">
      <c r="A8" t="s">
        <v>18</v>
      </c>
      <c r="B8">
        <v>94.35</v>
      </c>
      <c r="C8">
        <v>2.65</v>
      </c>
      <c r="D8">
        <v>3</v>
      </c>
      <c r="E8">
        <v>81</v>
      </c>
      <c r="F8">
        <v>0.29499999999999998</v>
      </c>
      <c r="G8">
        <v>3.0000000000000001E-3</v>
      </c>
      <c r="H8">
        <v>8.9999999999999993E-3</v>
      </c>
      <c r="I8">
        <v>2.1000000000000001E-2</v>
      </c>
      <c r="J8">
        <v>7.3999999999999996E-2</v>
      </c>
      <c r="L8">
        <f t="shared" si="0"/>
        <v>0.82647169811320764</v>
      </c>
      <c r="N8">
        <f t="shared" si="1"/>
        <v>0.81</v>
      </c>
      <c r="O8">
        <f>IF(ABS(1-J8/L8)&lt;0.1,0,(1-J8/L8))</f>
        <v>0.91046275369266949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B0C10-22B4-47CE-8CE5-88587EE276B3}">
  <dimension ref="A1:N7"/>
  <sheetViews>
    <sheetView zoomScale="130" zoomScaleNormal="130" workbookViewId="0">
      <selection activeCell="K10" sqref="K10"/>
    </sheetView>
  </sheetViews>
  <sheetFormatPr defaultRowHeight="15" x14ac:dyDescent="0.25"/>
  <sheetData>
    <row r="1" spans="1:14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5</v>
      </c>
      <c r="L1" t="s">
        <v>10</v>
      </c>
      <c r="M1" t="s">
        <v>28</v>
      </c>
      <c r="N1" t="s">
        <v>30</v>
      </c>
    </row>
    <row r="2" spans="1:14" x14ac:dyDescent="0.25">
      <c r="A2" t="s">
        <v>52</v>
      </c>
      <c r="B2">
        <v>2.5</v>
      </c>
      <c r="C2">
        <v>95</v>
      </c>
      <c r="D2">
        <v>2.5</v>
      </c>
      <c r="F2">
        <v>0.3</v>
      </c>
      <c r="G2">
        <v>9.2999999999999999E-2</v>
      </c>
      <c r="H2">
        <v>0.186</v>
      </c>
      <c r="I2">
        <v>0.63600000000000001</v>
      </c>
      <c r="J2">
        <v>0.80400000000000005</v>
      </c>
      <c r="L2">
        <f>0.93*(1-F2/2.65)</f>
        <v>0.82471698113207559</v>
      </c>
      <c r="M2">
        <f>IF(ABS(1-J2/L2)&lt;0.1,0,(1-J2/L2))</f>
        <v>0</v>
      </c>
      <c r="N2">
        <f>E2/100</f>
        <v>0</v>
      </c>
    </row>
    <row r="3" spans="1:14" x14ac:dyDescent="0.25">
      <c r="A3" t="s">
        <v>53</v>
      </c>
      <c r="B3">
        <v>2.5</v>
      </c>
      <c r="C3">
        <v>95</v>
      </c>
      <c r="D3">
        <v>2.5</v>
      </c>
      <c r="F3">
        <v>0.3</v>
      </c>
      <c r="G3">
        <v>0.16900000000000001</v>
      </c>
      <c r="H3">
        <v>0.186</v>
      </c>
      <c r="I3">
        <v>0.63600000000000001</v>
      </c>
      <c r="J3">
        <v>0.80400000000000005</v>
      </c>
      <c r="L3">
        <f t="shared" ref="L3:L8" si="0">0.93*(1-F3/2.65)</f>
        <v>0.82471698113207559</v>
      </c>
      <c r="M3">
        <f t="shared" ref="M3:M8" si="1">IF(ABS(1-J3/L3)&lt;0.1,0,(1-J3/L3))</f>
        <v>0</v>
      </c>
      <c r="N3">
        <f t="shared" ref="N3:N8" si="2">E3/100</f>
        <v>0</v>
      </c>
    </row>
    <row r="4" spans="1:14" x14ac:dyDescent="0.25">
      <c r="A4" t="s">
        <v>54</v>
      </c>
      <c r="B4">
        <v>7.5</v>
      </c>
      <c r="C4">
        <v>67.5</v>
      </c>
      <c r="D4">
        <v>25</v>
      </c>
      <c r="F4">
        <v>1.3959999999999999</v>
      </c>
      <c r="G4">
        <v>0.217</v>
      </c>
      <c r="H4">
        <v>0.217</v>
      </c>
      <c r="I4">
        <v>0.44500000000000001</v>
      </c>
      <c r="J4">
        <v>0.46600000000000003</v>
      </c>
      <c r="L4">
        <f t="shared" si="0"/>
        <v>0.44008301886792461</v>
      </c>
      <c r="M4">
        <f t="shared" si="1"/>
        <v>0</v>
      </c>
      <c r="N4">
        <f t="shared" si="2"/>
        <v>0</v>
      </c>
    </row>
    <row r="5" spans="1:14" x14ac:dyDescent="0.25">
      <c r="A5" t="s">
        <v>55</v>
      </c>
      <c r="B5">
        <v>7.5</v>
      </c>
      <c r="C5">
        <v>67.5</v>
      </c>
      <c r="D5">
        <v>25</v>
      </c>
      <c r="F5">
        <v>1.3959999999999999</v>
      </c>
      <c r="G5">
        <v>0.217</v>
      </c>
      <c r="H5">
        <v>0.217</v>
      </c>
      <c r="I5">
        <v>0.44500000000000001</v>
      </c>
      <c r="J5">
        <v>0.46600000000000003</v>
      </c>
      <c r="L5">
        <f t="shared" si="0"/>
        <v>0.44008301886792461</v>
      </c>
      <c r="M5">
        <f t="shared" si="1"/>
        <v>0</v>
      </c>
      <c r="N5">
        <f t="shared" si="2"/>
        <v>0</v>
      </c>
    </row>
    <row r="6" spans="1:14" x14ac:dyDescent="0.25">
      <c r="A6" t="s">
        <v>56</v>
      </c>
      <c r="B6">
        <v>7.5</v>
      </c>
      <c r="C6">
        <v>67.5</v>
      </c>
      <c r="D6">
        <v>25</v>
      </c>
      <c r="F6">
        <v>1.3959999999999999</v>
      </c>
      <c r="G6">
        <v>0.217</v>
      </c>
      <c r="H6">
        <v>0.217</v>
      </c>
      <c r="I6">
        <v>0.44500000000000001</v>
      </c>
      <c r="J6">
        <v>0.46600000000000003</v>
      </c>
      <c r="L6">
        <f t="shared" si="0"/>
        <v>0.44008301886792461</v>
      </c>
      <c r="M6">
        <f t="shared" si="1"/>
        <v>0</v>
      </c>
      <c r="N6">
        <f t="shared" si="2"/>
        <v>0</v>
      </c>
    </row>
    <row r="7" spans="1:14" x14ac:dyDescent="0.25">
      <c r="A7" t="s">
        <v>57</v>
      </c>
      <c r="B7">
        <v>7.5</v>
      </c>
      <c r="C7">
        <v>67.5</v>
      </c>
      <c r="D7">
        <v>25</v>
      </c>
      <c r="F7">
        <v>1.3959999999999999</v>
      </c>
      <c r="G7">
        <v>0.217</v>
      </c>
      <c r="H7">
        <v>0.217</v>
      </c>
      <c r="I7">
        <v>0.44500000000000001</v>
      </c>
      <c r="J7">
        <v>0.46600000000000003</v>
      </c>
      <c r="L7">
        <f t="shared" si="0"/>
        <v>0.44008301886792461</v>
      </c>
      <c r="M7">
        <f t="shared" si="1"/>
        <v>0</v>
      </c>
      <c r="N7">
        <f t="shared" si="2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1667E-89D3-495C-B520-25D7570F58C0}">
  <dimension ref="A1:O11"/>
  <sheetViews>
    <sheetView zoomScale="145" zoomScaleNormal="145" workbookViewId="0">
      <selection activeCell="L2" sqref="L2:L11"/>
    </sheetView>
  </sheetViews>
  <sheetFormatPr defaultRowHeight="15" x14ac:dyDescent="0.25"/>
  <sheetData>
    <row r="1" spans="1:15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5</v>
      </c>
      <c r="L1" t="s">
        <v>10</v>
      </c>
      <c r="M1" t="s">
        <v>28</v>
      </c>
      <c r="N1" t="s">
        <v>29</v>
      </c>
      <c r="O1" t="s">
        <v>30</v>
      </c>
    </row>
    <row r="2" spans="1:15" x14ac:dyDescent="0.25">
      <c r="A2" t="s">
        <v>31</v>
      </c>
      <c r="B2">
        <v>15.63</v>
      </c>
      <c r="C2">
        <v>60.37</v>
      </c>
      <c r="D2">
        <v>24</v>
      </c>
      <c r="F2">
        <v>1.3480000000000001</v>
      </c>
      <c r="G2">
        <v>5.5E-2</v>
      </c>
      <c r="H2">
        <v>0.16700000000000001</v>
      </c>
      <c r="I2">
        <v>0.36399999999999999</v>
      </c>
      <c r="J2">
        <v>0.45300000000000001</v>
      </c>
      <c r="L2">
        <f>1*(1-F2/2.65)</f>
        <v>0.49132075471698111</v>
      </c>
      <c r="M2">
        <f>J2/L2</f>
        <v>0.92200460829493092</v>
      </c>
      <c r="N2">
        <f>1-M2</f>
        <v>7.7995391705069084E-2</v>
      </c>
      <c r="O2">
        <f>E2/100</f>
        <v>0</v>
      </c>
    </row>
    <row r="3" spans="1:15" x14ac:dyDescent="0.25">
      <c r="A3" t="s">
        <v>32</v>
      </c>
      <c r="B3">
        <v>13.63</v>
      </c>
      <c r="C3">
        <v>63.37</v>
      </c>
      <c r="D3">
        <v>23</v>
      </c>
      <c r="F3">
        <v>1.33</v>
      </c>
      <c r="G3">
        <v>5.0999999999999997E-2</v>
      </c>
      <c r="H3">
        <v>0.154</v>
      </c>
      <c r="I3">
        <v>0.33200000000000002</v>
      </c>
      <c r="J3">
        <v>0.46600000000000003</v>
      </c>
      <c r="L3">
        <f t="shared" ref="L3:L11" si="0">1*(1-F3/2.65)</f>
        <v>0.49811320754716981</v>
      </c>
      <c r="M3">
        <f t="shared" ref="M3:M8" si="1">J3/L3</f>
        <v>0.93553030303030305</v>
      </c>
      <c r="N3">
        <f t="shared" ref="N3:N11" si="2">1-M3</f>
        <v>6.4469696969696955E-2</v>
      </c>
      <c r="O3">
        <f t="shared" ref="O3:O8" si="3">E3/100</f>
        <v>0</v>
      </c>
    </row>
    <row r="4" spans="1:15" x14ac:dyDescent="0.25">
      <c r="A4" t="s">
        <v>33</v>
      </c>
      <c r="B4">
        <v>10.56</v>
      </c>
      <c r="C4">
        <v>68.44</v>
      </c>
      <c r="D4">
        <v>21</v>
      </c>
      <c r="F4">
        <v>1.51</v>
      </c>
      <c r="G4">
        <v>5.2999999999999999E-2</v>
      </c>
      <c r="H4">
        <v>0.161</v>
      </c>
      <c r="I4">
        <v>0.317</v>
      </c>
      <c r="J4">
        <v>0.41399999999999998</v>
      </c>
      <c r="L4">
        <f t="shared" si="0"/>
        <v>0.43018867924528303</v>
      </c>
      <c r="M4">
        <f t="shared" si="1"/>
        <v>0.96236842105263154</v>
      </c>
      <c r="N4">
        <f t="shared" si="2"/>
        <v>3.763157894736846E-2</v>
      </c>
      <c r="O4">
        <f t="shared" si="3"/>
        <v>0</v>
      </c>
    </row>
    <row r="5" spans="1:15" x14ac:dyDescent="0.25">
      <c r="A5" t="s">
        <v>34</v>
      </c>
      <c r="B5">
        <v>21.33</v>
      </c>
      <c r="C5">
        <v>63.67</v>
      </c>
      <c r="D5">
        <v>15</v>
      </c>
      <c r="F5">
        <v>1.37</v>
      </c>
      <c r="G5">
        <v>3.1E-2</v>
      </c>
      <c r="H5">
        <v>9.2999999999999999E-2</v>
      </c>
      <c r="I5">
        <v>0.313</v>
      </c>
      <c r="J5">
        <v>0.46</v>
      </c>
      <c r="L5">
        <f t="shared" si="0"/>
        <v>0.48301886792452819</v>
      </c>
      <c r="M5">
        <f t="shared" si="1"/>
        <v>0.95234375000000027</v>
      </c>
      <c r="N5">
        <f t="shared" si="2"/>
        <v>4.7656249999999734E-2</v>
      </c>
      <c r="O5">
        <f t="shared" si="3"/>
        <v>0</v>
      </c>
    </row>
    <row r="6" spans="1:15" x14ac:dyDescent="0.25">
      <c r="A6" t="s">
        <v>35</v>
      </c>
      <c r="B6">
        <v>9.6300000000000008</v>
      </c>
      <c r="C6">
        <v>69.37</v>
      </c>
      <c r="D6">
        <v>21</v>
      </c>
      <c r="F6">
        <v>1.4950000000000001</v>
      </c>
      <c r="G6">
        <v>4.7E-2</v>
      </c>
      <c r="H6">
        <v>0.14299999999999999</v>
      </c>
      <c r="I6">
        <v>0.32100000000000001</v>
      </c>
      <c r="J6">
        <v>0.42199999999999999</v>
      </c>
      <c r="L6">
        <f t="shared" si="0"/>
        <v>0.43584905660377349</v>
      </c>
      <c r="M6">
        <f t="shared" si="1"/>
        <v>0.96822510822510843</v>
      </c>
      <c r="N6">
        <f t="shared" si="2"/>
        <v>3.1774891774891567E-2</v>
      </c>
      <c r="O6">
        <f t="shared" si="3"/>
        <v>0</v>
      </c>
    </row>
    <row r="7" spans="1:15" x14ac:dyDescent="0.25">
      <c r="A7" t="s">
        <v>36</v>
      </c>
      <c r="B7">
        <v>74.87</v>
      </c>
      <c r="C7">
        <v>18.13</v>
      </c>
      <c r="D7">
        <v>7</v>
      </c>
      <c r="F7">
        <v>1.325</v>
      </c>
      <c r="G7">
        <v>1.6E-2</v>
      </c>
      <c r="H7">
        <v>4.8000000000000001E-2</v>
      </c>
      <c r="I7">
        <v>0.21099999999999999</v>
      </c>
      <c r="J7">
        <v>0.46500000000000002</v>
      </c>
      <c r="L7">
        <f t="shared" si="0"/>
        <v>0.5</v>
      </c>
      <c r="M7">
        <f t="shared" si="1"/>
        <v>0.93</v>
      </c>
      <c r="N7">
        <f t="shared" si="2"/>
        <v>6.9999999999999951E-2</v>
      </c>
      <c r="O7">
        <f t="shared" si="3"/>
        <v>0</v>
      </c>
    </row>
    <row r="8" spans="1:15" x14ac:dyDescent="0.25">
      <c r="A8" t="s">
        <v>37</v>
      </c>
      <c r="B8">
        <v>38.24</v>
      </c>
      <c r="C8">
        <v>44.76</v>
      </c>
      <c r="D8">
        <v>17</v>
      </c>
      <c r="F8">
        <v>1.5</v>
      </c>
      <c r="G8">
        <v>5.1999999999999998E-2</v>
      </c>
      <c r="H8">
        <v>0.157</v>
      </c>
      <c r="I8">
        <v>0.311</v>
      </c>
      <c r="J8">
        <v>0.41899999999999998</v>
      </c>
      <c r="L8">
        <f t="shared" si="0"/>
        <v>0.43396226415094341</v>
      </c>
      <c r="M8">
        <f t="shared" si="1"/>
        <v>0.96552173913043471</v>
      </c>
      <c r="N8">
        <f t="shared" si="2"/>
        <v>3.4478260869565291E-2</v>
      </c>
      <c r="O8">
        <f t="shared" si="3"/>
        <v>0</v>
      </c>
    </row>
    <row r="9" spans="1:15" x14ac:dyDescent="0.25">
      <c r="A9" t="s">
        <v>38</v>
      </c>
      <c r="B9">
        <v>56.22</v>
      </c>
      <c r="C9">
        <v>34.78</v>
      </c>
      <c r="D9">
        <v>9</v>
      </c>
      <c r="F9">
        <v>1.36</v>
      </c>
      <c r="G9">
        <v>2.7E-2</v>
      </c>
      <c r="H9">
        <v>8.2000000000000003E-2</v>
      </c>
      <c r="I9">
        <v>0.30399999999999999</v>
      </c>
      <c r="J9">
        <v>0.45200000000000001</v>
      </c>
      <c r="L9">
        <f t="shared" si="0"/>
        <v>0.48679245283018857</v>
      </c>
      <c r="M9">
        <f t="shared" ref="M9:M11" si="4">J9/L9</f>
        <v>0.92852713178294599</v>
      </c>
      <c r="N9">
        <f t="shared" si="2"/>
        <v>7.1472868217054009E-2</v>
      </c>
      <c r="O9">
        <f t="shared" ref="O9:O11" si="5">E9/100</f>
        <v>0</v>
      </c>
    </row>
    <row r="10" spans="1:15" x14ac:dyDescent="0.25">
      <c r="A10" t="s">
        <v>39</v>
      </c>
      <c r="B10">
        <v>31.96</v>
      </c>
      <c r="C10">
        <v>58.04</v>
      </c>
      <c r="D10">
        <v>10</v>
      </c>
      <c r="F10">
        <v>1.38</v>
      </c>
      <c r="G10">
        <v>3.1E-2</v>
      </c>
      <c r="H10">
        <v>9.2999999999999999E-2</v>
      </c>
      <c r="I10">
        <v>0.34300000000000003</v>
      </c>
      <c r="J10">
        <v>0.44800000000000001</v>
      </c>
      <c r="L10">
        <f t="shared" si="0"/>
        <v>0.47924528301886793</v>
      </c>
      <c r="M10">
        <f t="shared" si="4"/>
        <v>0.93480314960629918</v>
      </c>
      <c r="N10">
        <f t="shared" si="2"/>
        <v>6.5196850393700823E-2</v>
      </c>
      <c r="O10">
        <f t="shared" si="5"/>
        <v>0</v>
      </c>
    </row>
    <row r="11" spans="1:15" x14ac:dyDescent="0.25">
      <c r="A11" t="s">
        <v>40</v>
      </c>
      <c r="B11">
        <v>7.42</v>
      </c>
      <c r="C11">
        <v>74.58</v>
      </c>
      <c r="D11">
        <v>18</v>
      </c>
      <c r="F11">
        <v>0.1</v>
      </c>
      <c r="G11">
        <v>4.4999999999999998E-2</v>
      </c>
      <c r="H11">
        <v>0.13600000000000001</v>
      </c>
      <c r="I11">
        <v>0.39500000000000002</v>
      </c>
      <c r="J11">
        <v>0.8</v>
      </c>
      <c r="L11">
        <f t="shared" si="0"/>
        <v>0.96226415094339623</v>
      </c>
      <c r="M11">
        <f t="shared" si="4"/>
        <v>0.83137254901960789</v>
      </c>
      <c r="N11">
        <f t="shared" si="2"/>
        <v>0.16862745098039211</v>
      </c>
      <c r="O11">
        <f t="shared" si="5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2767B-6E76-42B3-85B4-792F75FD9C21}">
  <dimension ref="A1:O8"/>
  <sheetViews>
    <sheetView zoomScale="145" zoomScaleNormal="145" workbookViewId="0">
      <selection activeCell="N1" sqref="N1"/>
    </sheetView>
  </sheetViews>
  <sheetFormatPr defaultRowHeight="15" x14ac:dyDescent="0.25"/>
  <sheetData>
    <row r="1" spans="1:15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5</v>
      </c>
      <c r="L1" t="s">
        <v>10</v>
      </c>
      <c r="M1" t="s">
        <v>28</v>
      </c>
      <c r="N1" t="s">
        <v>29</v>
      </c>
      <c r="O1" t="s">
        <v>30</v>
      </c>
    </row>
    <row r="2" spans="1:15" x14ac:dyDescent="0.25">
      <c r="A2" t="s">
        <v>31</v>
      </c>
      <c r="F2">
        <v>1.4</v>
      </c>
      <c r="G2">
        <v>0.1</v>
      </c>
      <c r="H2">
        <v>0.2</v>
      </c>
      <c r="I2">
        <v>0.39</v>
      </c>
      <c r="J2">
        <v>0.442</v>
      </c>
      <c r="L2">
        <f>0.93*(1-F2/2.65)</f>
        <v>0.43867924528301888</v>
      </c>
      <c r="M2">
        <f>J2/L2</f>
        <v>1.0075698924731182</v>
      </c>
      <c r="N2">
        <f>1-M2</f>
        <v>-7.5698924731182338E-3</v>
      </c>
      <c r="O2">
        <f>E2/100</f>
        <v>0</v>
      </c>
    </row>
    <row r="3" spans="1:15" x14ac:dyDescent="0.25">
      <c r="A3" t="s">
        <v>41</v>
      </c>
      <c r="F3">
        <v>1.4</v>
      </c>
      <c r="G3">
        <v>0.184</v>
      </c>
      <c r="H3">
        <v>0.23</v>
      </c>
      <c r="I3">
        <v>0.39</v>
      </c>
      <c r="J3">
        <v>0.442</v>
      </c>
      <c r="L3">
        <f t="shared" ref="L3:L11" si="0">0.93*(1-F3/2.65)</f>
        <v>0.43867924528301888</v>
      </c>
      <c r="M3">
        <f t="shared" ref="M3:M11" si="1">J3/L3</f>
        <v>1.0075698924731182</v>
      </c>
      <c r="N3">
        <f t="shared" ref="N3:N11" si="2">1-M3</f>
        <v>-7.5698924731182338E-3</v>
      </c>
      <c r="O3">
        <f t="shared" ref="O3:O11" si="3">E3/100</f>
        <v>0</v>
      </c>
    </row>
    <row r="4" spans="1:15" x14ac:dyDescent="0.25">
      <c r="A4" t="s">
        <v>42</v>
      </c>
      <c r="F4">
        <v>1.383</v>
      </c>
      <c r="G4">
        <v>0.25900000000000001</v>
      </c>
      <c r="H4">
        <v>0.25900000000000001</v>
      </c>
      <c r="I4">
        <v>0.39800000000000002</v>
      </c>
      <c r="J4">
        <v>0.44800000000000001</v>
      </c>
      <c r="L4">
        <f t="shared" si="0"/>
        <v>0.44464528301886791</v>
      </c>
      <c r="M4">
        <f t="shared" si="1"/>
        <v>1.0075447038555219</v>
      </c>
      <c r="N4">
        <f t="shared" si="2"/>
        <v>-7.5447038555218615E-3</v>
      </c>
      <c r="O4">
        <f t="shared" si="3"/>
        <v>0</v>
      </c>
    </row>
    <row r="5" spans="1:15" x14ac:dyDescent="0.25">
      <c r="A5" t="s">
        <v>43</v>
      </c>
      <c r="F5">
        <v>1.39</v>
      </c>
      <c r="G5">
        <v>0.25900000000000001</v>
      </c>
      <c r="H5">
        <v>0.25900000000000001</v>
      </c>
      <c r="I5">
        <v>0.39</v>
      </c>
      <c r="J5">
        <v>0.44500000000000001</v>
      </c>
      <c r="L5">
        <f t="shared" si="0"/>
        <v>0.44218867924528305</v>
      </c>
      <c r="M5">
        <f t="shared" si="1"/>
        <v>1.0063577402287078</v>
      </c>
      <c r="N5">
        <f t="shared" si="2"/>
        <v>-6.3577402287078311E-3</v>
      </c>
      <c r="O5">
        <f t="shared" si="3"/>
        <v>0</v>
      </c>
    </row>
    <row r="6" spans="1:15" x14ac:dyDescent="0.25">
      <c r="A6" t="s">
        <v>44</v>
      </c>
      <c r="F6">
        <v>1.37</v>
      </c>
      <c r="G6">
        <v>0.25900000000000001</v>
      </c>
      <c r="H6">
        <v>0.25900000000000001</v>
      </c>
      <c r="I6">
        <v>0.4</v>
      </c>
      <c r="J6">
        <v>0.45300000000000001</v>
      </c>
      <c r="L6">
        <f t="shared" si="0"/>
        <v>0.44920754716981126</v>
      </c>
      <c r="M6">
        <f t="shared" si="1"/>
        <v>1.0084425403225807</v>
      </c>
      <c r="N6">
        <f t="shared" si="2"/>
        <v>-8.4425403225807383E-3</v>
      </c>
      <c r="O6">
        <f t="shared" si="3"/>
        <v>0</v>
      </c>
    </row>
    <row r="7" spans="1:15" x14ac:dyDescent="0.25">
      <c r="A7" t="s">
        <v>45</v>
      </c>
      <c r="F7">
        <v>1.383</v>
      </c>
      <c r="G7">
        <v>0.25900000000000001</v>
      </c>
      <c r="H7">
        <v>0.25900000000000001</v>
      </c>
      <c r="I7">
        <v>0.39800000000000002</v>
      </c>
      <c r="J7">
        <v>0.44800000000000001</v>
      </c>
      <c r="L7">
        <f t="shared" si="0"/>
        <v>0.44464528301886791</v>
      </c>
      <c r="M7">
        <f t="shared" si="1"/>
        <v>1.0075447038555219</v>
      </c>
      <c r="N7">
        <f t="shared" si="2"/>
        <v>-7.5447038555218615E-3</v>
      </c>
      <c r="O7">
        <f t="shared" si="3"/>
        <v>0</v>
      </c>
    </row>
    <row r="8" spans="1:15" x14ac:dyDescent="0.25">
      <c r="A8" t="s">
        <v>46</v>
      </c>
      <c r="F8">
        <v>1.4</v>
      </c>
      <c r="G8">
        <v>0.25900000000000001</v>
      </c>
      <c r="H8">
        <v>0.25900000000000001</v>
      </c>
      <c r="I8">
        <v>0.39</v>
      </c>
      <c r="J8">
        <v>0.442</v>
      </c>
      <c r="L8">
        <f t="shared" si="0"/>
        <v>0.43867924528301888</v>
      </c>
      <c r="M8">
        <f t="shared" si="1"/>
        <v>1.0075698924731182</v>
      </c>
      <c r="N8">
        <f t="shared" si="2"/>
        <v>-7.5698924731182338E-3</v>
      </c>
      <c r="O8">
        <f t="shared" si="3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770D8-8CE3-488C-B8F2-A1DA5B50AEFF}">
  <dimension ref="A1:O7"/>
  <sheetViews>
    <sheetView zoomScale="145" zoomScaleNormal="145" workbookViewId="0">
      <selection activeCell="M10" sqref="M10"/>
    </sheetView>
  </sheetViews>
  <sheetFormatPr defaultRowHeight="15" x14ac:dyDescent="0.25"/>
  <sheetData>
    <row r="1" spans="1:15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5</v>
      </c>
      <c r="L1" t="s">
        <v>10</v>
      </c>
      <c r="M1" t="s">
        <v>28</v>
      </c>
      <c r="N1" t="s">
        <v>29</v>
      </c>
      <c r="O1" t="s">
        <v>30</v>
      </c>
    </row>
    <row r="2" spans="1:15" x14ac:dyDescent="0.25">
      <c r="A2" t="s">
        <v>31</v>
      </c>
      <c r="B2">
        <v>6.4480000000000004</v>
      </c>
      <c r="C2">
        <v>36.552</v>
      </c>
      <c r="D2">
        <v>57</v>
      </c>
      <c r="F2">
        <v>0.876</v>
      </c>
      <c r="G2">
        <v>9.2999999999999999E-2</v>
      </c>
      <c r="H2">
        <v>0.28199999999999997</v>
      </c>
      <c r="I2">
        <v>0.502</v>
      </c>
      <c r="J2">
        <v>0.60699999999999998</v>
      </c>
      <c r="L2">
        <f>0.93*(1-F2/2.65)</f>
        <v>0.62257358490566039</v>
      </c>
      <c r="M2">
        <f>J2/L2</f>
        <v>0.97498514989514007</v>
      </c>
      <c r="N2">
        <f>1-M2</f>
        <v>2.5014850104859931E-2</v>
      </c>
      <c r="O2">
        <f>E2/100</f>
        <v>0</v>
      </c>
    </row>
    <row r="3" spans="1:15" x14ac:dyDescent="0.25">
      <c r="A3" t="s">
        <v>47</v>
      </c>
      <c r="B3">
        <v>7.3630000000000004</v>
      </c>
      <c r="C3">
        <v>29.637</v>
      </c>
      <c r="D3">
        <v>63</v>
      </c>
      <c r="F3">
        <v>1.07</v>
      </c>
      <c r="G3">
        <v>9.7000000000000003E-2</v>
      </c>
      <c r="H3">
        <v>0.29499999999999998</v>
      </c>
      <c r="I3">
        <v>0.437</v>
      </c>
      <c r="J3">
        <v>0.56999999999999995</v>
      </c>
      <c r="L3">
        <f t="shared" ref="L3:L11" si="0">0.93*(1-F3/2.65)</f>
        <v>0.55449056603773583</v>
      </c>
      <c r="M3">
        <f t="shared" ref="M3:M11" si="1">J3/L3</f>
        <v>1.027970600244998</v>
      </c>
      <c r="N3">
        <f t="shared" ref="N3:N11" si="2">1-M3</f>
        <v>-2.7970600244997978E-2</v>
      </c>
      <c r="O3">
        <f t="shared" ref="O3:O11" si="3">E3/100</f>
        <v>0</v>
      </c>
    </row>
    <row r="4" spans="1:15" x14ac:dyDescent="0.25">
      <c r="A4" t="s">
        <v>48</v>
      </c>
      <c r="B4">
        <v>5.5190000000000001</v>
      </c>
      <c r="C4">
        <v>26.481000000000002</v>
      </c>
      <c r="D4">
        <v>68</v>
      </c>
      <c r="F4">
        <v>1.129</v>
      </c>
      <c r="G4">
        <v>0.10299999999999999</v>
      </c>
      <c r="H4">
        <v>0.313</v>
      </c>
      <c r="I4">
        <v>0.439</v>
      </c>
      <c r="J4">
        <v>0.55700000000000005</v>
      </c>
      <c r="L4">
        <f t="shared" si="0"/>
        <v>0.5337849056603774</v>
      </c>
      <c r="M4">
        <f t="shared" si="1"/>
        <v>1.043491477734654</v>
      </c>
      <c r="N4">
        <f t="shared" si="2"/>
        <v>-4.3491477734654005E-2</v>
      </c>
      <c r="O4">
        <f t="shared" si="3"/>
        <v>0</v>
      </c>
    </row>
    <row r="5" spans="1:15" x14ac:dyDescent="0.25">
      <c r="A5" t="s">
        <v>49</v>
      </c>
      <c r="B5">
        <v>6.4349999999999996</v>
      </c>
      <c r="C5">
        <v>23.565000000000001</v>
      </c>
      <c r="D5">
        <v>70</v>
      </c>
      <c r="F5">
        <v>1.0780000000000001</v>
      </c>
      <c r="G5">
        <v>0.1</v>
      </c>
      <c r="H5">
        <v>0.30399999999999999</v>
      </c>
      <c r="I5">
        <v>0.435</v>
      </c>
      <c r="J5">
        <v>0.56399999999999995</v>
      </c>
      <c r="L5">
        <f t="shared" si="0"/>
        <v>0.55168301886792448</v>
      </c>
      <c r="M5">
        <f t="shared" si="1"/>
        <v>1.0223261922350817</v>
      </c>
      <c r="N5">
        <f t="shared" si="2"/>
        <v>-2.2326192235081699E-2</v>
      </c>
      <c r="O5">
        <f t="shared" si="3"/>
        <v>0</v>
      </c>
    </row>
    <row r="6" spans="1:15" x14ac:dyDescent="0.25">
      <c r="A6" t="s">
        <v>50</v>
      </c>
      <c r="B6">
        <v>5.5179999999999998</v>
      </c>
      <c r="C6">
        <v>24.481999999999999</v>
      </c>
      <c r="D6">
        <v>70</v>
      </c>
      <c r="F6">
        <v>1.0129999999999999</v>
      </c>
      <c r="G6">
        <v>9.4E-2</v>
      </c>
      <c r="H6">
        <v>0.28599999999999998</v>
      </c>
      <c r="I6">
        <v>0.42599999999999999</v>
      </c>
      <c r="J6">
        <v>0.56499999999999995</v>
      </c>
      <c r="L6">
        <f t="shared" si="0"/>
        <v>0.57449433962264163</v>
      </c>
      <c r="M6">
        <f t="shared" si="1"/>
        <v>0.98347357150833192</v>
      </c>
      <c r="N6">
        <f t="shared" si="2"/>
        <v>1.6526428491668077E-2</v>
      </c>
      <c r="O6">
        <f t="shared" si="3"/>
        <v>0</v>
      </c>
    </row>
    <row r="7" spans="1:15" x14ac:dyDescent="0.25">
      <c r="A7" t="s">
        <v>51</v>
      </c>
      <c r="B7">
        <v>5.1360000000000001</v>
      </c>
      <c r="C7">
        <v>41.363999999999997</v>
      </c>
      <c r="D7">
        <v>53.5</v>
      </c>
      <c r="F7">
        <v>1.1180000000000001</v>
      </c>
      <c r="G7">
        <v>9.7000000000000003E-2</v>
      </c>
      <c r="H7">
        <v>0.29499999999999998</v>
      </c>
      <c r="I7">
        <v>0.42899999999999999</v>
      </c>
      <c r="J7">
        <v>0.54100000000000004</v>
      </c>
      <c r="L7">
        <f t="shared" si="0"/>
        <v>0.53764528301886794</v>
      </c>
      <c r="M7">
        <f t="shared" si="1"/>
        <v>1.0062396473792077</v>
      </c>
      <c r="N7">
        <f t="shared" si="2"/>
        <v>-6.2396473792076801E-3</v>
      </c>
      <c r="O7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WholeSoil</vt:lpstr>
      <vt:lpstr>Sheet1</vt:lpstr>
      <vt:lpstr>Burnham 1316</vt:lpstr>
      <vt:lpstr>Peat</vt:lpstr>
      <vt:lpstr>Lincoln 1317</vt:lpstr>
      <vt:lpstr>Lincoln 1317 (2)</vt:lpstr>
      <vt:lpstr>Lincoln 1317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 Snow</dc:creator>
  <cp:lastModifiedBy>Val Snow</cp:lastModifiedBy>
  <dcterms:created xsi:type="dcterms:W3CDTF">2024-03-11T22:09:36Z</dcterms:created>
  <dcterms:modified xsi:type="dcterms:W3CDTF">2024-03-12T04:11:19Z</dcterms:modified>
</cp:coreProperties>
</file>