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comments4.xml" ContentType="application/vnd.openxmlformats-officedocument.spreadsheetml.comments+xml"/>
  <Override PartName="/xl/threadedComments/threadedComment4.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6.xml" ContentType="application/vnd.openxmlformats-officedocument.spreadsheetml.comments+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8.xml" ContentType="application/vnd.openxmlformats-officedocument.spreadsheetml.comments+xml"/>
  <Override PartName="/xl/threadedComments/threadedComment7.xml" ContentType="application/vnd.ms-excel.threadedcomments+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3.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4.xml" ContentType="application/vnd.openxmlformats-officedocument.themeOverrid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9.xml" ContentType="application/vnd.openxmlformats-officedocument.drawing+xml"/>
  <Override PartName="/xl/comments9.xml" ContentType="application/vnd.openxmlformats-officedocument.spreadsheetml.comments+xml"/>
  <Override PartName="/xl/threadedComments/threadedComment8.xml" ContentType="application/vnd.ms-excel.threaded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0.xml" ContentType="application/vnd.openxmlformats-officedocument.drawing+xml"/>
  <Override PartName="/xl/comments10.xml" ContentType="application/vnd.openxmlformats-officedocument.spreadsheetml.comments+xml"/>
  <Override PartName="/xl/threadedComments/threadedComment9.xml" ContentType="application/vnd.ms-excel.threadedcomment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5.xml" ContentType="application/vnd.openxmlformats-officedocument.themeOverrid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6.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7.xml" ContentType="application/vnd.openxmlformats-officedocument.themeOverrid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8.xml" ContentType="application/vnd.openxmlformats-officedocument.themeOverrid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9.xml" ContentType="application/vnd.openxmlformats-officedocument.themeOverrid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10.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11.xml" ContentType="application/vnd.openxmlformats-officedocument.themeOverrid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12.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13.xml" ContentType="application/vnd.openxmlformats-officedocument.themeOverrid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14.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15.xml" ContentType="application/vnd.openxmlformats-officedocument.themeOverrid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16.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17.xml" ContentType="application/vnd.openxmlformats-officedocument.themeOverrid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18.xml" ContentType="application/vnd.openxmlformats-officedocument.themeOverrid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19.xml" ContentType="application/vnd.openxmlformats-officedocument.themeOverrid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20.xml" ContentType="application/vnd.openxmlformats-officedocument.themeOverrid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21.xml" ContentType="application/vnd.openxmlformats-officedocument.themeOverrid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22.xml" ContentType="application/vnd.openxmlformats-officedocument.themeOverrid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23.xml" ContentType="application/vnd.openxmlformats-officedocument.themeOverrid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heme/themeOverride24.xml" ContentType="application/vnd.openxmlformats-officedocument.themeOverride+xml"/>
  <Override PartName="/xl/pivotTables/pivotTable26.xml" ContentType="application/vnd.openxmlformats-officedocument.spreadsheetml.pivotTable+xml"/>
  <Override PartName="/xl/comments11.xml" ContentType="application/vnd.openxmlformats-officedocument.spreadsheetml.comments+xml"/>
  <Override PartName="/xl/threadedComments/threadedComment10.xml" ContentType="application/vnd.ms-excel.threadedcomments+xml"/>
  <Override PartName="/xl/pivotTables/pivotTable27.xml" ContentType="application/vnd.openxmlformats-officedocument.spreadsheetml.pivotTable+xml"/>
  <Override PartName="/xl/drawings/drawing11.xml" ContentType="application/vnd.openxmlformats-officedocument.drawing+xml"/>
  <Override PartName="/xl/comments12.xml" ContentType="application/vnd.openxmlformats-officedocument.spreadsheetml.comments+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unimelbcloud.sharepoint.com/teams/GRDCWheatYieldPhysiology/Shared Documents/General/Experiments/Dookie trial 2024/"/>
    </mc:Choice>
  </mc:AlternateContent>
  <xr:revisionPtr revIDLastSave="22706" documentId="13_ncr:1_{1AFCFF2E-99F6-4AB5-B1BF-3D81ABEC9BC8}" xr6:coauthVersionLast="47" xr6:coauthVersionMax="47" xr10:uidLastSave="{BD992FA7-7304-43D6-87E4-A7E013628A1C}"/>
  <bookViews>
    <workbookView xWindow="1305" yWindow="1920" windowWidth="17445" windowHeight="6765" tabRatio="907" firstSheet="16" activeTab="17" xr2:uid="{663DA247-34AD-46E8-8C66-8FA926966295}"/>
  </bookViews>
  <sheets>
    <sheet name="McPoyles 1 APSIM" sheetId="34" r:id="rId1"/>
    <sheet name="Site" sheetId="1" r:id="rId2"/>
    <sheet name="Design" sheetId="8" r:id="rId3"/>
    <sheet name="Experiment" sheetId="2" r:id="rId4"/>
    <sheet name="Plan" sheetId="12" r:id="rId5"/>
    <sheet name="Seed" sheetId="13" r:id="rId6"/>
    <sheet name="Diary" sheetId="4" r:id="rId7"/>
    <sheet name="Management" sheetId="10" r:id="rId8"/>
    <sheet name="Measurements" sheetId="5" r:id="rId9"/>
    <sheet name="Soil sample" sheetId="33" r:id="rId10"/>
    <sheet name="Predicta B" sheetId="15" r:id="rId11"/>
    <sheet name="Weather" sheetId="11" r:id="rId12"/>
    <sheet name="Weather2" sheetId="35" r:id="rId13"/>
    <sheet name="Emergence" sheetId="14" r:id="rId14"/>
    <sheet name="Population" sheetId="16" r:id="rId15"/>
    <sheet name="Bare soil NDVI" sheetId="18" r:id="rId16"/>
    <sheet name="NDVI &amp; height" sheetId="17" r:id="rId17"/>
    <sheet name="Haun stage" sheetId="19" r:id="rId18"/>
    <sheet name="Sheet1" sheetId="29" r:id="rId19"/>
    <sheet name="Leaf measurement" sheetId="30" r:id="rId20"/>
    <sheet name="PCDS 6.0" sheetId="21" r:id="rId21"/>
    <sheet name="PCDS 6.0 harvest" sheetId="24" r:id="rId22"/>
    <sheet name="Leaf angle measurement" sheetId="31" r:id="rId23"/>
    <sheet name="PCDS 8.0" sheetId="23" r:id="rId24"/>
    <sheet name="PCDS 8.0 harvest" sheetId="25" r:id="rId25"/>
    <sheet name="PCDS 10.0 harvest" sheetId="26" r:id="rId26"/>
    <sheet name="Intraspecific competition" sheetId="27" r:id="rId27"/>
    <sheet name="James play" sheetId="32" r:id="rId28"/>
    <sheet name="Sterility measurement (frost)" sheetId="22" r:id="rId29"/>
    <sheet name="Machine harvest" sheetId="28" r:id="rId30"/>
    <sheet name="Collated data" sheetId="36" r:id="rId31"/>
  </sheets>
  <definedNames>
    <definedName name="_xlnm._FilterDatabase" localSheetId="17" hidden="1">'Haun stage'!$A$1:$P$705</definedName>
    <definedName name="_xlnm._FilterDatabase" localSheetId="27" hidden="1">'James play'!$A$22:$F$54</definedName>
    <definedName name="_xlnm._FilterDatabase" localSheetId="25" hidden="1">'PCDS 10.0 harvest'!$A$1:$AX$90</definedName>
    <definedName name="_xlnm._FilterDatabase" localSheetId="20" hidden="1">'PCDS 6.0'!$D$1:$D$323</definedName>
    <definedName name="_xlnm._FilterDatabase" localSheetId="21" hidden="1">'PCDS 6.0 harvest'!$A$1:$BT$65</definedName>
    <definedName name="_xlnm._FilterDatabase" localSheetId="14" hidden="1">Population!$A$1:$T$65</definedName>
    <definedName name="_xlnm.Print_Area" localSheetId="4">Plan!$A$1:$AA$14</definedName>
  </definedNames>
  <calcPr calcId="191028"/>
  <pivotCaches>
    <pivotCache cacheId="0" r:id="rId32"/>
    <pivotCache cacheId="1" r:id="rId33"/>
    <pivotCache cacheId="2" r:id="rId34"/>
    <pivotCache cacheId="3" r:id="rId35"/>
    <pivotCache cacheId="4" r:id="rId36"/>
    <pivotCache cacheId="5" r:id="rId37"/>
    <pivotCache cacheId="6" r:id="rId38"/>
    <pivotCache cacheId="7" r:id="rId39"/>
    <pivotCache cacheId="8" r:id="rId40"/>
    <pivotCache cacheId="9" r:id="rId41"/>
    <pivotCache cacheId="10" r:id="rId42"/>
    <pivotCache cacheId="11" r:id="rId43"/>
    <pivotCache cacheId="12" r:id="rId44"/>
    <pivotCache cacheId="13" r:id="rId45"/>
    <pivotCache cacheId="14" r:id="rId46"/>
    <pivotCache cacheId="15" r:id="rId4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1" l="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B2" i="11"/>
  <c r="C2" i="11"/>
  <c r="B3" i="11"/>
  <c r="C3" i="11"/>
  <c r="B4" i="11"/>
  <c r="C4" i="11"/>
  <c r="B5" i="11"/>
  <c r="C5" i="11"/>
  <c r="B6" i="11"/>
  <c r="C6" i="11"/>
  <c r="B7" i="11"/>
  <c r="C7" i="11"/>
  <c r="B8" i="11"/>
  <c r="C8" i="11"/>
  <c r="B9" i="11"/>
  <c r="C9"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B26" i="11"/>
  <c r="C26" i="11"/>
  <c r="B27" i="11"/>
  <c r="C27" i="11"/>
  <c r="B28" i="11"/>
  <c r="C28" i="11"/>
  <c r="B29" i="11"/>
  <c r="C29" i="11"/>
  <c r="B30" i="11"/>
  <c r="C30" i="11"/>
  <c r="B31" i="11"/>
  <c r="C31" i="11"/>
  <c r="B32" i="11"/>
  <c r="C32" i="11"/>
  <c r="B33" i="11"/>
  <c r="C33" i="11"/>
  <c r="B34" i="11"/>
  <c r="C34" i="11"/>
  <c r="B35" i="11"/>
  <c r="C35" i="11"/>
  <c r="B36" i="11"/>
  <c r="C36" i="11"/>
  <c r="B37" i="11"/>
  <c r="C37" i="11"/>
  <c r="B38" i="11"/>
  <c r="C38" i="11"/>
  <c r="B39" i="11"/>
  <c r="C39" i="11"/>
  <c r="B40" i="11"/>
  <c r="C40" i="11"/>
  <c r="B41" i="11"/>
  <c r="C41" i="11"/>
  <c r="B42" i="11"/>
  <c r="C42" i="11"/>
  <c r="B43" i="11"/>
  <c r="C43" i="11"/>
  <c r="B44" i="11"/>
  <c r="C44" i="11"/>
  <c r="B45" i="11"/>
  <c r="C45" i="11"/>
  <c r="B46" i="11"/>
  <c r="C46" i="11"/>
  <c r="B47" i="11"/>
  <c r="C47" i="11"/>
  <c r="B48" i="11"/>
  <c r="C48" i="11"/>
  <c r="B49" i="11"/>
  <c r="C49" i="11"/>
  <c r="B50" i="11"/>
  <c r="C50" i="11"/>
  <c r="B51" i="11"/>
  <c r="C51" i="11"/>
  <c r="B52" i="11"/>
  <c r="C52" i="11"/>
  <c r="B53" i="11"/>
  <c r="C53" i="11"/>
  <c r="B54" i="11"/>
  <c r="C54" i="11"/>
  <c r="B55" i="11"/>
  <c r="C55" i="11"/>
  <c r="B56" i="11"/>
  <c r="C56" i="11"/>
  <c r="B57" i="11"/>
  <c r="C57" i="11"/>
  <c r="B58" i="11"/>
  <c r="C58" i="11"/>
  <c r="B59" i="11"/>
  <c r="C59" i="11"/>
  <c r="B60" i="11"/>
  <c r="C60" i="11"/>
  <c r="B61" i="11"/>
  <c r="C61" i="11"/>
  <c r="B62" i="11"/>
  <c r="C62" i="11"/>
  <c r="B63" i="11"/>
  <c r="C63" i="11"/>
  <c r="B64" i="11"/>
  <c r="C64" i="11"/>
  <c r="B65" i="11"/>
  <c r="C65" i="11"/>
  <c r="B66" i="11"/>
  <c r="C66" i="11"/>
  <c r="B67" i="11"/>
  <c r="C67" i="11"/>
  <c r="B68" i="11"/>
  <c r="C68" i="11"/>
  <c r="B69" i="11"/>
  <c r="C69" i="11"/>
  <c r="B70" i="11"/>
  <c r="C70" i="11"/>
  <c r="B71" i="11"/>
  <c r="C71" i="11"/>
  <c r="B72" i="11"/>
  <c r="C72" i="11"/>
  <c r="B73" i="11"/>
  <c r="C73" i="11"/>
  <c r="B74" i="11"/>
  <c r="C74" i="11"/>
  <c r="B75" i="11"/>
  <c r="C75" i="11"/>
  <c r="B76" i="11"/>
  <c r="C76" i="11"/>
  <c r="B77" i="11"/>
  <c r="C77" i="11"/>
  <c r="B78" i="11"/>
  <c r="C78" i="11"/>
  <c r="B79" i="11"/>
  <c r="C79" i="11"/>
  <c r="B80" i="11"/>
  <c r="C80" i="11"/>
  <c r="B81" i="11"/>
  <c r="C81" i="11"/>
  <c r="B82" i="11"/>
  <c r="C82" i="11"/>
  <c r="B83" i="11"/>
  <c r="C83" i="11"/>
  <c r="B84" i="11"/>
  <c r="C84" i="11"/>
  <c r="B85" i="11"/>
  <c r="C85" i="11"/>
  <c r="B86" i="11"/>
  <c r="C86" i="11"/>
  <c r="B87" i="11"/>
  <c r="C87" i="11"/>
  <c r="B88" i="11"/>
  <c r="C88" i="11"/>
  <c r="B89" i="11"/>
  <c r="C89" i="11"/>
  <c r="B90" i="11"/>
  <c r="C90" i="11"/>
  <c r="B91" i="11"/>
  <c r="C91" i="11"/>
  <c r="B92" i="11"/>
  <c r="C92" i="11"/>
  <c r="B93" i="11"/>
  <c r="C93" i="11"/>
  <c r="B94" i="11"/>
  <c r="C94" i="11"/>
  <c r="B95" i="11"/>
  <c r="C95" i="11"/>
  <c r="B96" i="11"/>
  <c r="C96" i="11"/>
  <c r="B97" i="11"/>
  <c r="C97" i="11"/>
  <c r="B98" i="11"/>
  <c r="C98" i="11"/>
  <c r="B99" i="11"/>
  <c r="C99" i="11"/>
  <c r="B100" i="11"/>
  <c r="C100" i="11"/>
  <c r="B101" i="11"/>
  <c r="C101" i="11"/>
  <c r="B102" i="11"/>
  <c r="C102" i="11"/>
  <c r="B103" i="11"/>
  <c r="C103" i="11"/>
  <c r="B104" i="11"/>
  <c r="C104" i="11"/>
  <c r="B105" i="11"/>
  <c r="C105" i="11"/>
  <c r="B106" i="11"/>
  <c r="C106" i="11"/>
  <c r="B107" i="11"/>
  <c r="C107" i="11"/>
  <c r="G2" i="34"/>
  <c r="M2" i="34"/>
  <c r="G3" i="34"/>
  <c r="M3" i="34"/>
  <c r="G4" i="34"/>
  <c r="M4" i="34"/>
  <c r="G5" i="34"/>
  <c r="M5" i="34"/>
  <c r="G6" i="34"/>
  <c r="M6" i="34"/>
  <c r="G7" i="34"/>
  <c r="M7" i="34"/>
  <c r="G8" i="34"/>
  <c r="M8" i="34"/>
  <c r="G9" i="34"/>
  <c r="M9" i="34"/>
  <c r="G10" i="34"/>
  <c r="M10" i="34"/>
  <c r="G11" i="34"/>
  <c r="M11" i="34"/>
  <c r="P50" i="32"/>
  <c r="P48" i="32"/>
  <c r="P43" i="32"/>
  <c r="P45" i="32" s="1"/>
  <c r="P46" i="32" s="1"/>
  <c r="BB32" i="19"/>
  <c r="BC32" i="19"/>
  <c r="BD32" i="19"/>
  <c r="BA32" i="19"/>
  <c r="AG2" i="32" l="1"/>
  <c r="AE2" i="26"/>
  <c r="AP5" i="26"/>
  <c r="BE2" i="24"/>
  <c r="BF2" i="24" s="1"/>
  <c r="BG2" i="24" s="1"/>
  <c r="BD2" i="24"/>
  <c r="AP2" i="26"/>
  <c r="AS2" i="26"/>
  <c r="AR2" i="26"/>
  <c r="H109" i="11"/>
  <c r="I109" i="11" s="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K137" i="11" s="1"/>
  <c r="L137" i="11" s="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108" i="11"/>
  <c r="P566" i="19"/>
  <c r="P561" i="19"/>
  <c r="P543" i="19"/>
  <c r="P521" i="19"/>
  <c r="P701" i="19"/>
  <c r="P686" i="19"/>
  <c r="P672" i="19"/>
  <c r="P651" i="19"/>
  <c r="P557" i="19"/>
  <c r="P530" i="19"/>
  <c r="P520" i="19"/>
  <c r="AJ40" i="19"/>
  <c r="AJ39" i="19"/>
  <c r="AC2" i="26"/>
  <c r="AG2" i="26" s="1"/>
  <c r="R2" i="32"/>
  <c r="M6" i="28"/>
  <c r="O6" i="28"/>
  <c r="AP3" i="26"/>
  <c r="AT3" i="26"/>
  <c r="AC3" i="26"/>
  <c r="AJ3" i="26" s="1"/>
  <c r="AE3" i="26"/>
  <c r="AP4" i="26"/>
  <c r="AT4" i="26"/>
  <c r="AC4" i="26"/>
  <c r="AJ4" i="26" s="1"/>
  <c r="AE4" i="26"/>
  <c r="AT5" i="26"/>
  <c r="AC5" i="26"/>
  <c r="AJ5" i="26" s="1"/>
  <c r="AE5" i="26"/>
  <c r="AP6" i="26"/>
  <c r="AT6" i="26"/>
  <c r="AC6" i="26"/>
  <c r="AJ6" i="26" s="1"/>
  <c r="AE6" i="26"/>
  <c r="AP7" i="26"/>
  <c r="AT7" i="26"/>
  <c r="AC7" i="26"/>
  <c r="AF7" i="26" s="1"/>
  <c r="AE7" i="26"/>
  <c r="AP8" i="26"/>
  <c r="AT8" i="26"/>
  <c r="AC8" i="26"/>
  <c r="AJ8" i="26" s="1"/>
  <c r="AE8" i="26"/>
  <c r="AQ8" i="26" s="1"/>
  <c r="AP9" i="26"/>
  <c r="AT9" i="26"/>
  <c r="AC9" i="26"/>
  <c r="AJ9" i="26" s="1"/>
  <c r="AE9" i="26"/>
  <c r="AP10" i="26"/>
  <c r="AT10" i="26"/>
  <c r="AC10" i="26"/>
  <c r="AJ10" i="26" s="1"/>
  <c r="AE10" i="26"/>
  <c r="AP11" i="26"/>
  <c r="AT11" i="26"/>
  <c r="AC11" i="26"/>
  <c r="AF11" i="26" s="1"/>
  <c r="AE11" i="26"/>
  <c r="AP12" i="26"/>
  <c r="AT12" i="26"/>
  <c r="AC12" i="26"/>
  <c r="AJ12" i="26" s="1"/>
  <c r="AE12" i="26"/>
  <c r="AP13" i="26"/>
  <c r="AT13" i="26"/>
  <c r="AC13" i="26"/>
  <c r="AJ13" i="26" s="1"/>
  <c r="AE13" i="26"/>
  <c r="AP14" i="26"/>
  <c r="AT14" i="26"/>
  <c r="AC14" i="26"/>
  <c r="AI14" i="26" s="1"/>
  <c r="AE14" i="26"/>
  <c r="AP15" i="26"/>
  <c r="AT15" i="26"/>
  <c r="AC15" i="26"/>
  <c r="AJ15" i="26" s="1"/>
  <c r="AE15" i="26"/>
  <c r="AP16" i="26"/>
  <c r="AT16" i="26"/>
  <c r="AC16" i="26"/>
  <c r="AJ16" i="26" s="1"/>
  <c r="AE16" i="26"/>
  <c r="AP17" i="26"/>
  <c r="AT17" i="26"/>
  <c r="AC17" i="26"/>
  <c r="AJ17" i="26" s="1"/>
  <c r="AE17" i="26"/>
  <c r="AP18" i="26"/>
  <c r="AT18" i="26"/>
  <c r="AC18" i="26"/>
  <c r="AE18" i="26"/>
  <c r="AP19" i="26"/>
  <c r="AT19" i="26"/>
  <c r="AC19" i="26"/>
  <c r="AE19" i="26"/>
  <c r="AP20" i="26"/>
  <c r="AT20" i="26"/>
  <c r="AC20" i="26"/>
  <c r="AE20" i="26"/>
  <c r="AP21" i="26"/>
  <c r="AT21" i="26"/>
  <c r="AC21" i="26"/>
  <c r="AJ21" i="26" s="1"/>
  <c r="AE21" i="26"/>
  <c r="AP22" i="26"/>
  <c r="AT22" i="26"/>
  <c r="AC22" i="26"/>
  <c r="AJ22" i="26" s="1"/>
  <c r="AE22" i="26"/>
  <c r="AP23" i="26"/>
  <c r="AT23" i="26"/>
  <c r="AC23" i="26"/>
  <c r="AJ23" i="26" s="1"/>
  <c r="AE23" i="26"/>
  <c r="AP24" i="26"/>
  <c r="AT24" i="26"/>
  <c r="AC24" i="26"/>
  <c r="AE24" i="26"/>
  <c r="AP25" i="26"/>
  <c r="AT25" i="26"/>
  <c r="AC25" i="26"/>
  <c r="AJ25" i="26" s="1"/>
  <c r="AE25" i="26"/>
  <c r="AP26" i="26"/>
  <c r="AT26" i="26"/>
  <c r="AC26" i="26"/>
  <c r="AE26" i="26"/>
  <c r="AP27" i="26"/>
  <c r="AT27" i="26"/>
  <c r="AC27" i="26"/>
  <c r="AE27" i="26"/>
  <c r="AP28" i="26"/>
  <c r="AT28" i="26"/>
  <c r="AC28" i="26"/>
  <c r="AE28" i="26"/>
  <c r="AP29" i="26"/>
  <c r="AT29" i="26"/>
  <c r="AC29" i="26"/>
  <c r="AJ29" i="26" s="1"/>
  <c r="AE29" i="26"/>
  <c r="AP30" i="26"/>
  <c r="AT30" i="26"/>
  <c r="AC30" i="26"/>
  <c r="AE30" i="26"/>
  <c r="AP31" i="26"/>
  <c r="AT31" i="26"/>
  <c r="AC31" i="26"/>
  <c r="AE31" i="26"/>
  <c r="AP32" i="26"/>
  <c r="AT32" i="26"/>
  <c r="AC32" i="26"/>
  <c r="AE32" i="26"/>
  <c r="AP33" i="26"/>
  <c r="AT33" i="26"/>
  <c r="AC33" i="26"/>
  <c r="AJ33" i="26" s="1"/>
  <c r="AE33" i="26"/>
  <c r="AP34" i="26"/>
  <c r="AT34" i="26"/>
  <c r="AC34" i="26"/>
  <c r="AJ34" i="26" s="1"/>
  <c r="AE34" i="26"/>
  <c r="AP35" i="26"/>
  <c r="AT35" i="26"/>
  <c r="AC35" i="26"/>
  <c r="AE35" i="26"/>
  <c r="AP36" i="26"/>
  <c r="AT36" i="26"/>
  <c r="AC36" i="26"/>
  <c r="AE36" i="26"/>
  <c r="AP37" i="26"/>
  <c r="AT37" i="26"/>
  <c r="AC37" i="26"/>
  <c r="AJ37" i="26" s="1"/>
  <c r="AE37" i="26"/>
  <c r="AP38" i="26"/>
  <c r="AT38" i="26"/>
  <c r="AC38" i="26"/>
  <c r="AJ38" i="26" s="1"/>
  <c r="AE38" i="26"/>
  <c r="AP39" i="26"/>
  <c r="AT39" i="26"/>
  <c r="AC39" i="26"/>
  <c r="AJ39" i="26" s="1"/>
  <c r="AE39" i="26"/>
  <c r="AP40" i="26"/>
  <c r="AT40" i="26"/>
  <c r="AC40" i="26"/>
  <c r="AJ40" i="26" s="1"/>
  <c r="AE40" i="26"/>
  <c r="AP41" i="26"/>
  <c r="AT41" i="26"/>
  <c r="AC41" i="26"/>
  <c r="AJ41" i="26" s="1"/>
  <c r="AE41" i="26"/>
  <c r="AP42" i="26"/>
  <c r="AT42" i="26"/>
  <c r="AC42" i="26"/>
  <c r="AJ42" i="26" s="1"/>
  <c r="AE42" i="26"/>
  <c r="AP43" i="26"/>
  <c r="AT43" i="26"/>
  <c r="AC43" i="26"/>
  <c r="AI43" i="26" s="1"/>
  <c r="AE43" i="26"/>
  <c r="AP44" i="26"/>
  <c r="AT44" i="26"/>
  <c r="AC44" i="26"/>
  <c r="AJ44" i="26" s="1"/>
  <c r="AE44" i="26"/>
  <c r="AP45" i="26"/>
  <c r="AT45" i="26"/>
  <c r="AC45" i="26"/>
  <c r="AD45" i="26" s="1"/>
  <c r="AE45" i="26"/>
  <c r="AP46" i="26"/>
  <c r="AT46" i="26"/>
  <c r="AC46" i="26"/>
  <c r="AJ46" i="26" s="1"/>
  <c r="AE46" i="26"/>
  <c r="AP47" i="26"/>
  <c r="AT47" i="26"/>
  <c r="AC47" i="26"/>
  <c r="AH47" i="26" s="1"/>
  <c r="AE47" i="26"/>
  <c r="AQ47" i="26" s="1"/>
  <c r="AP48" i="26"/>
  <c r="AT48" i="26"/>
  <c r="AC48" i="26"/>
  <c r="AJ48" i="26" s="1"/>
  <c r="AE48" i="26"/>
  <c r="AP49" i="26"/>
  <c r="AT49" i="26"/>
  <c r="AC49" i="26"/>
  <c r="AJ49" i="26" s="1"/>
  <c r="AE49" i="26"/>
  <c r="AP50" i="26"/>
  <c r="AT50" i="26"/>
  <c r="AC50" i="26"/>
  <c r="AJ50" i="26" s="1"/>
  <c r="AE50" i="26"/>
  <c r="AP51" i="26"/>
  <c r="AT51" i="26"/>
  <c r="AC51" i="26"/>
  <c r="AE51" i="26"/>
  <c r="AP52" i="26"/>
  <c r="AT52" i="26"/>
  <c r="AC52" i="26"/>
  <c r="AJ52" i="26" s="1"/>
  <c r="AE52" i="26"/>
  <c r="AP53" i="26"/>
  <c r="AT53" i="26"/>
  <c r="AC53" i="26"/>
  <c r="AJ53" i="26" s="1"/>
  <c r="AE53" i="26"/>
  <c r="AP54" i="26"/>
  <c r="AT54" i="26"/>
  <c r="AC54" i="26"/>
  <c r="AE54" i="26"/>
  <c r="AP55" i="26"/>
  <c r="AT55" i="26"/>
  <c r="AC55" i="26"/>
  <c r="AJ55" i="26" s="1"/>
  <c r="AE55" i="26"/>
  <c r="AP56" i="26"/>
  <c r="AT56" i="26"/>
  <c r="AC56" i="26"/>
  <c r="AF56" i="26" s="1"/>
  <c r="AE56" i="26"/>
  <c r="AP57" i="26"/>
  <c r="AT57" i="26"/>
  <c r="AC57" i="26"/>
  <c r="AJ57" i="26" s="1"/>
  <c r="AE57" i="26"/>
  <c r="AP58" i="26"/>
  <c r="AT58" i="26"/>
  <c r="AC58" i="26"/>
  <c r="AE58" i="26"/>
  <c r="AP59" i="26"/>
  <c r="AT59" i="26"/>
  <c r="AC59" i="26"/>
  <c r="AE59" i="26"/>
  <c r="AP60" i="26"/>
  <c r="AT60" i="26"/>
  <c r="AC60" i="26"/>
  <c r="AE60" i="26"/>
  <c r="AP61" i="26"/>
  <c r="AT61" i="26"/>
  <c r="AC61" i="26"/>
  <c r="AJ61" i="26" s="1"/>
  <c r="AE61" i="26"/>
  <c r="AP62" i="26"/>
  <c r="AT62" i="26"/>
  <c r="AC62" i="26"/>
  <c r="AI62" i="26" s="1"/>
  <c r="AE62" i="26"/>
  <c r="AP63" i="26"/>
  <c r="AT63" i="26"/>
  <c r="AC63" i="26"/>
  <c r="AE63" i="26"/>
  <c r="AP64" i="26"/>
  <c r="AT64" i="26"/>
  <c r="AC64" i="26"/>
  <c r="AJ64" i="26" s="1"/>
  <c r="AE64" i="26"/>
  <c r="AP65" i="26"/>
  <c r="AT65" i="26"/>
  <c r="AC65" i="26"/>
  <c r="AD65" i="26" s="1"/>
  <c r="AE65" i="26"/>
  <c r="AT2" i="26"/>
  <c r="AB17" i="28"/>
  <c r="AB30" i="28" s="1"/>
  <c r="AB26" i="28"/>
  <c r="AB29" i="28" s="1"/>
  <c r="AB27" i="28"/>
  <c r="AB11" i="28"/>
  <c r="AB12" i="28"/>
  <c r="AB13" i="28"/>
  <c r="AB14" i="28"/>
  <c r="AB15" i="28"/>
  <c r="AB16" i="28"/>
  <c r="AB19" i="28"/>
  <c r="AB20" i="28"/>
  <c r="AB21" i="28"/>
  <c r="AB22" i="28"/>
  <c r="AB23" i="28"/>
  <c r="AB24" i="28"/>
  <c r="AB25" i="28"/>
  <c r="AB10" i="28"/>
  <c r="M10" i="28"/>
  <c r="O10" i="28"/>
  <c r="M14" i="28"/>
  <c r="O14" i="28"/>
  <c r="M18" i="28"/>
  <c r="O18" i="28"/>
  <c r="M22" i="28"/>
  <c r="O22" i="28"/>
  <c r="M26" i="28"/>
  <c r="O26" i="28"/>
  <c r="M30" i="28"/>
  <c r="O30" i="28"/>
  <c r="M34" i="28"/>
  <c r="O34" i="28"/>
  <c r="M38" i="28"/>
  <c r="O38" i="28"/>
  <c r="M42" i="28"/>
  <c r="O42" i="28"/>
  <c r="M46" i="28"/>
  <c r="O46" i="28"/>
  <c r="M50" i="28"/>
  <c r="O50" i="28"/>
  <c r="M54" i="28"/>
  <c r="O54" i="28"/>
  <c r="M58" i="28"/>
  <c r="O58" i="28"/>
  <c r="M62" i="28"/>
  <c r="O62" i="28"/>
  <c r="M3" i="28"/>
  <c r="O3" i="28"/>
  <c r="M7" i="28"/>
  <c r="O7" i="28"/>
  <c r="M11" i="28"/>
  <c r="O11" i="28"/>
  <c r="M15" i="28"/>
  <c r="O15" i="28"/>
  <c r="M19" i="28"/>
  <c r="O19" i="28"/>
  <c r="M23" i="28"/>
  <c r="O23" i="28"/>
  <c r="M27" i="28"/>
  <c r="O27" i="28"/>
  <c r="M31" i="28"/>
  <c r="O31" i="28"/>
  <c r="M35" i="28"/>
  <c r="O35" i="28"/>
  <c r="M39" i="28"/>
  <c r="O39" i="28"/>
  <c r="M43" i="28"/>
  <c r="O43" i="28"/>
  <c r="M47" i="28"/>
  <c r="O47" i="28"/>
  <c r="M51" i="28"/>
  <c r="O51" i="28"/>
  <c r="M55" i="28"/>
  <c r="O55" i="28"/>
  <c r="M59" i="28"/>
  <c r="O59" i="28"/>
  <c r="M63" i="28"/>
  <c r="O63" i="28"/>
  <c r="M4" i="28"/>
  <c r="O4" i="28"/>
  <c r="M8" i="28"/>
  <c r="O8" i="28"/>
  <c r="M12" i="28"/>
  <c r="O12" i="28"/>
  <c r="M16" i="28"/>
  <c r="O16" i="28"/>
  <c r="M20" i="28"/>
  <c r="O20" i="28"/>
  <c r="M24" i="28"/>
  <c r="O24" i="28"/>
  <c r="M28" i="28"/>
  <c r="O28" i="28"/>
  <c r="M32" i="28"/>
  <c r="O32" i="28"/>
  <c r="M36" i="28"/>
  <c r="O36" i="28"/>
  <c r="M40" i="28"/>
  <c r="O40" i="28"/>
  <c r="M44" i="28"/>
  <c r="O44" i="28"/>
  <c r="M48" i="28"/>
  <c r="O48" i="28"/>
  <c r="M52" i="28"/>
  <c r="O52" i="28"/>
  <c r="M56" i="28"/>
  <c r="O56" i="28"/>
  <c r="M60" i="28"/>
  <c r="O60" i="28"/>
  <c r="M64" i="28"/>
  <c r="O64" i="28"/>
  <c r="M5" i="28"/>
  <c r="O5" i="28"/>
  <c r="M9" i="28"/>
  <c r="O9" i="28"/>
  <c r="M13" i="28"/>
  <c r="O13" i="28"/>
  <c r="M17" i="28"/>
  <c r="O17" i="28"/>
  <c r="M21" i="28"/>
  <c r="O21" i="28"/>
  <c r="M25" i="28"/>
  <c r="O25" i="28"/>
  <c r="M29" i="28"/>
  <c r="O29" i="28"/>
  <c r="M33" i="28"/>
  <c r="O33" i="28"/>
  <c r="M37" i="28"/>
  <c r="O37" i="28"/>
  <c r="M41" i="28"/>
  <c r="O41" i="28"/>
  <c r="M45" i="28"/>
  <c r="O45" i="28"/>
  <c r="M49" i="28"/>
  <c r="O49" i="28"/>
  <c r="M53" i="28"/>
  <c r="O53" i="28"/>
  <c r="M57" i="28"/>
  <c r="O57" i="28"/>
  <c r="M61" i="28"/>
  <c r="O61" i="28"/>
  <c r="M65" i="28"/>
  <c r="O65" i="28"/>
  <c r="M2" i="28"/>
  <c r="O2" i="28"/>
  <c r="BG2" i="25"/>
  <c r="BH2" i="25" s="1"/>
  <c r="BI2" i="25" s="1"/>
  <c r="T3" i="26"/>
  <c r="T4" i="26"/>
  <c r="T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49" i="26"/>
  <c r="T50" i="26"/>
  <c r="T51" i="26"/>
  <c r="T52" i="26"/>
  <c r="T53" i="26"/>
  <c r="T54" i="26"/>
  <c r="T55" i="26"/>
  <c r="T56" i="26"/>
  <c r="T57" i="26"/>
  <c r="T58" i="26"/>
  <c r="T59" i="26"/>
  <c r="T60" i="26"/>
  <c r="T61" i="26"/>
  <c r="T62" i="26"/>
  <c r="T63" i="26"/>
  <c r="T64" i="26"/>
  <c r="T65" i="26"/>
  <c r="T2" i="26"/>
  <c r="AS3" i="26"/>
  <c r="AS4" i="26"/>
  <c r="AS5" i="26"/>
  <c r="AS6" i="26"/>
  <c r="AS7" i="26"/>
  <c r="AS8" i="26"/>
  <c r="AS9" i="26"/>
  <c r="AS10" i="26"/>
  <c r="AS11" i="26"/>
  <c r="AS12" i="26"/>
  <c r="AS13" i="26"/>
  <c r="AS14" i="26"/>
  <c r="AS15" i="26"/>
  <c r="AS16" i="26"/>
  <c r="AS17" i="26"/>
  <c r="AS18" i="26"/>
  <c r="AS19" i="26"/>
  <c r="AS20" i="26"/>
  <c r="AS21" i="26"/>
  <c r="AS22" i="26"/>
  <c r="AS23" i="26"/>
  <c r="AS24" i="26"/>
  <c r="AS25" i="26"/>
  <c r="AS26" i="26"/>
  <c r="AS27" i="26"/>
  <c r="AS28" i="26"/>
  <c r="AS29" i="26"/>
  <c r="AS30" i="26"/>
  <c r="AS31" i="26"/>
  <c r="AS32" i="26"/>
  <c r="AS33" i="26"/>
  <c r="AS34" i="26"/>
  <c r="AS35" i="26"/>
  <c r="AS36" i="26"/>
  <c r="AS37" i="26"/>
  <c r="AS38" i="26"/>
  <c r="AS39" i="26"/>
  <c r="AS40" i="26"/>
  <c r="AS41" i="26"/>
  <c r="AS42" i="26"/>
  <c r="AS43" i="26"/>
  <c r="AS44" i="26"/>
  <c r="AS45" i="26"/>
  <c r="AS46" i="26"/>
  <c r="AS47" i="26"/>
  <c r="AS48" i="26"/>
  <c r="AS49" i="26"/>
  <c r="AS50" i="26"/>
  <c r="AS51" i="26"/>
  <c r="AS52" i="26"/>
  <c r="AS53" i="26"/>
  <c r="AS54" i="26"/>
  <c r="AS55" i="26"/>
  <c r="AS56" i="26"/>
  <c r="AS57" i="26"/>
  <c r="AS58" i="26"/>
  <c r="AS59" i="26"/>
  <c r="AS60" i="26"/>
  <c r="AS61" i="26"/>
  <c r="AS62" i="26"/>
  <c r="AS63" i="26"/>
  <c r="AS64" i="26"/>
  <c r="AS65" i="26"/>
  <c r="AR3" i="26"/>
  <c r="AR4" i="26"/>
  <c r="AR5" i="26"/>
  <c r="AR6" i="26"/>
  <c r="AR7" i="26"/>
  <c r="AR8" i="26"/>
  <c r="AR9" i="26"/>
  <c r="AR10" i="26"/>
  <c r="AR11" i="26"/>
  <c r="AR12" i="26"/>
  <c r="AR13" i="26"/>
  <c r="AR14" i="26"/>
  <c r="AR15" i="26"/>
  <c r="AR16" i="26"/>
  <c r="AR17" i="26"/>
  <c r="AR18" i="26"/>
  <c r="AR19" i="26"/>
  <c r="AR20" i="26"/>
  <c r="AR21" i="26"/>
  <c r="AR22" i="26"/>
  <c r="AR23" i="26"/>
  <c r="AR24" i="26"/>
  <c r="AR25" i="26"/>
  <c r="AR26" i="26"/>
  <c r="AR27" i="26"/>
  <c r="AR28" i="26"/>
  <c r="AR29" i="26"/>
  <c r="AR30" i="26"/>
  <c r="AR31" i="26"/>
  <c r="AR32" i="26"/>
  <c r="AR33" i="26"/>
  <c r="AR34" i="26"/>
  <c r="AR35" i="26"/>
  <c r="AR36" i="26"/>
  <c r="AR37" i="26"/>
  <c r="AR38" i="26"/>
  <c r="AR39" i="26"/>
  <c r="AR40" i="26"/>
  <c r="AR41" i="26"/>
  <c r="AR42" i="26"/>
  <c r="AR43" i="26"/>
  <c r="AR44" i="26"/>
  <c r="AR45" i="26"/>
  <c r="AR46" i="26"/>
  <c r="AR47" i="26"/>
  <c r="AR48" i="26"/>
  <c r="AR49" i="26"/>
  <c r="AR50" i="26"/>
  <c r="AR51" i="26"/>
  <c r="AR52" i="26"/>
  <c r="AR53" i="26"/>
  <c r="AR54" i="26"/>
  <c r="AR55" i="26"/>
  <c r="AR56" i="26"/>
  <c r="AR57" i="26"/>
  <c r="AR58" i="26"/>
  <c r="AR59" i="26"/>
  <c r="AR60" i="26"/>
  <c r="AR61" i="26"/>
  <c r="AR62" i="26"/>
  <c r="AR63" i="26"/>
  <c r="AR64" i="26"/>
  <c r="AR65" i="26"/>
  <c r="BO11" i="26"/>
  <c r="BO12" i="26"/>
  <c r="BO13" i="26"/>
  <c r="BO14" i="26"/>
  <c r="BO15" i="26"/>
  <c r="BO16" i="26"/>
  <c r="BO17" i="26"/>
  <c r="BO18" i="26"/>
  <c r="BO19" i="26"/>
  <c r="BO20" i="26"/>
  <c r="BO21" i="26"/>
  <c r="BO22" i="26"/>
  <c r="BO23" i="26"/>
  <c r="BO24" i="26"/>
  <c r="BO25" i="26"/>
  <c r="BO10" i="26"/>
  <c r="AG3" i="32"/>
  <c r="AG4" i="32"/>
  <c r="AG5" i="32"/>
  <c r="AG6" i="32"/>
  <c r="AG7" i="32"/>
  <c r="AG8" i="32"/>
  <c r="AG9" i="32"/>
  <c r="AG10" i="32"/>
  <c r="AG11" i="32"/>
  <c r="AG12" i="32"/>
  <c r="AG13" i="32"/>
  <c r="AG14" i="32"/>
  <c r="AG15" i="32"/>
  <c r="AG16" i="32"/>
  <c r="AG17" i="32"/>
  <c r="S51" i="26"/>
  <c r="S52" i="26"/>
  <c r="S53" i="26"/>
  <c r="S54" i="26"/>
  <c r="S55" i="26"/>
  <c r="S56" i="26"/>
  <c r="S57" i="26"/>
  <c r="S58" i="26"/>
  <c r="S59" i="26"/>
  <c r="S60" i="26"/>
  <c r="S61" i="26"/>
  <c r="S62" i="26"/>
  <c r="S63" i="26"/>
  <c r="S64" i="26"/>
  <c r="S65" i="26"/>
  <c r="S20" i="26"/>
  <c r="S21" i="26"/>
  <c r="S22" i="26"/>
  <c r="S23" i="26"/>
  <c r="S24" i="26"/>
  <c r="S25" i="26"/>
  <c r="S26" i="26"/>
  <c r="S27" i="26"/>
  <c r="S28" i="26"/>
  <c r="S29" i="26"/>
  <c r="S30" i="26"/>
  <c r="S31" i="26"/>
  <c r="S32" i="26"/>
  <c r="S33" i="26"/>
  <c r="S50" i="26"/>
  <c r="S19" i="26"/>
  <c r="S18" i="26"/>
  <c r="S34" i="26"/>
  <c r="S35" i="26"/>
  <c r="S36" i="26"/>
  <c r="S37" i="26"/>
  <c r="S38" i="26"/>
  <c r="S39" i="26"/>
  <c r="S40" i="26"/>
  <c r="S41" i="26"/>
  <c r="S42" i="26"/>
  <c r="S43" i="26"/>
  <c r="S44" i="26"/>
  <c r="S45" i="26"/>
  <c r="S46" i="26"/>
  <c r="S47" i="26"/>
  <c r="S48" i="26"/>
  <c r="S49" i="26"/>
  <c r="S3" i="26"/>
  <c r="S4" i="26"/>
  <c r="S5" i="26"/>
  <c r="S6" i="26"/>
  <c r="S7" i="26"/>
  <c r="S8" i="26"/>
  <c r="S9" i="26"/>
  <c r="S10" i="26"/>
  <c r="S11" i="26"/>
  <c r="S12" i="26"/>
  <c r="S13" i="26"/>
  <c r="S14" i="26"/>
  <c r="S15" i="26"/>
  <c r="S16" i="26"/>
  <c r="S17" i="26"/>
  <c r="S2" i="26"/>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O52" i="22"/>
  <c r="AO53" i="22"/>
  <c r="AO54" i="22"/>
  <c r="AO55" i="22"/>
  <c r="AO56" i="22"/>
  <c r="AO57" i="22"/>
  <c r="AO58" i="22"/>
  <c r="AO59" i="22"/>
  <c r="AO60" i="22"/>
  <c r="AO61" i="22"/>
  <c r="AO62" i="22"/>
  <c r="AO63" i="22"/>
  <c r="AO64" i="22"/>
  <c r="AO65" i="22"/>
  <c r="AN18" i="22"/>
  <c r="AN19" i="22"/>
  <c r="AN20" i="22"/>
  <c r="AN21" i="22"/>
  <c r="AN22" i="22"/>
  <c r="AN23" i="22"/>
  <c r="AN24" i="22"/>
  <c r="AN25" i="22"/>
  <c r="AN26" i="22"/>
  <c r="AN27" i="22"/>
  <c r="AN28" i="22"/>
  <c r="AN29" i="22"/>
  <c r="AN30" i="22"/>
  <c r="AN31" i="22"/>
  <c r="AN32" i="22"/>
  <c r="AN33" i="22"/>
  <c r="AN34" i="22"/>
  <c r="AN35" i="22"/>
  <c r="AN36" i="22"/>
  <c r="AN37" i="22"/>
  <c r="AN38" i="22"/>
  <c r="AN39" i="22"/>
  <c r="AN40" i="22"/>
  <c r="AN41" i="22"/>
  <c r="AN42" i="22"/>
  <c r="AN43" i="22"/>
  <c r="AN44" i="22"/>
  <c r="AN45" i="22"/>
  <c r="AN46" i="22"/>
  <c r="AN47" i="22"/>
  <c r="AN48" i="22"/>
  <c r="AN49" i="22"/>
  <c r="AN50" i="22"/>
  <c r="AN51" i="22"/>
  <c r="AN52" i="22"/>
  <c r="AN53" i="22"/>
  <c r="AN54" i="22"/>
  <c r="AN55" i="22"/>
  <c r="AN56" i="22"/>
  <c r="AN57" i="22"/>
  <c r="AN58" i="22"/>
  <c r="AN59" i="22"/>
  <c r="AN60" i="22"/>
  <c r="AN61" i="22"/>
  <c r="AN62" i="22"/>
  <c r="AN63" i="22"/>
  <c r="AN64" i="22"/>
  <c r="AN65" i="22"/>
  <c r="AM18" i="22"/>
  <c r="AM19" i="22"/>
  <c r="AM20" i="22"/>
  <c r="AM21" i="22"/>
  <c r="AM22" i="22"/>
  <c r="AM23" i="22"/>
  <c r="AM24" i="22"/>
  <c r="AM25" i="22"/>
  <c r="AM26" i="22"/>
  <c r="AM27" i="22"/>
  <c r="AM28" i="22"/>
  <c r="AM29" i="22"/>
  <c r="AM30" i="22"/>
  <c r="AM31" i="22"/>
  <c r="AM32" i="22"/>
  <c r="AM33" i="22"/>
  <c r="AM34" i="22"/>
  <c r="AM35" i="22"/>
  <c r="AM36" i="22"/>
  <c r="AM37" i="22"/>
  <c r="AM38" i="22"/>
  <c r="AM39" i="22"/>
  <c r="AM40" i="22"/>
  <c r="AM41" i="22"/>
  <c r="AM42" i="22"/>
  <c r="AM43" i="22"/>
  <c r="AM44" i="22"/>
  <c r="AM45" i="22"/>
  <c r="AM46" i="22"/>
  <c r="AM47" i="22"/>
  <c r="AM48" i="22"/>
  <c r="AM49" i="22"/>
  <c r="AM50" i="22"/>
  <c r="AM51" i="22"/>
  <c r="AM52" i="22"/>
  <c r="AM53" i="22"/>
  <c r="AM54" i="22"/>
  <c r="AM55" i="22"/>
  <c r="AM56" i="22"/>
  <c r="AM57" i="22"/>
  <c r="AM58" i="22"/>
  <c r="AM59" i="22"/>
  <c r="AM60" i="22"/>
  <c r="AM61" i="22"/>
  <c r="AM62" i="22"/>
  <c r="AM63" i="22"/>
  <c r="AM64" i="22"/>
  <c r="AM65"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L64" i="22"/>
  <c r="AL65" i="22"/>
  <c r="AK17" i="22"/>
  <c r="AK18" i="22"/>
  <c r="AK19" i="22"/>
  <c r="AK20" i="22"/>
  <c r="AK21" i="22"/>
  <c r="AK22" i="22"/>
  <c r="AK23" i="22"/>
  <c r="AK24" i="22"/>
  <c r="AK25" i="22"/>
  <c r="AK26" i="22"/>
  <c r="AK27" i="22"/>
  <c r="AK28" i="22"/>
  <c r="AK29" i="22"/>
  <c r="AK30" i="22"/>
  <c r="AK31" i="22"/>
  <c r="AK32" i="22"/>
  <c r="AK33" i="22"/>
  <c r="AK34" i="22"/>
  <c r="AK35" i="22"/>
  <c r="AK36" i="22"/>
  <c r="AK37" i="22"/>
  <c r="AK38" i="22"/>
  <c r="AK39" i="22"/>
  <c r="AK40" i="22"/>
  <c r="AK41" i="22"/>
  <c r="AK42" i="22"/>
  <c r="AK43" i="22"/>
  <c r="AK44" i="22"/>
  <c r="AK45" i="22"/>
  <c r="AK46" i="22"/>
  <c r="AK47" i="22"/>
  <c r="AK48" i="22"/>
  <c r="AK49" i="22"/>
  <c r="AK50" i="22"/>
  <c r="AK51" i="22"/>
  <c r="AK52" i="22"/>
  <c r="AK53" i="22"/>
  <c r="AK54" i="22"/>
  <c r="AK55" i="22"/>
  <c r="AK56" i="22"/>
  <c r="AK57" i="22"/>
  <c r="AK58" i="22"/>
  <c r="AK59" i="22"/>
  <c r="AK60" i="22"/>
  <c r="AK61" i="22"/>
  <c r="AK62" i="22"/>
  <c r="AK63" i="22"/>
  <c r="AK64" i="22"/>
  <c r="AK65" i="22"/>
  <c r="AJ18" i="22"/>
  <c r="AJ19" i="22"/>
  <c r="AJ20" i="22"/>
  <c r="AJ21" i="22"/>
  <c r="AJ22" i="22"/>
  <c r="AJ23" i="22"/>
  <c r="AJ24" i="22"/>
  <c r="AJ25" i="22"/>
  <c r="AJ26" i="22"/>
  <c r="AJ27" i="22"/>
  <c r="AJ28" i="22"/>
  <c r="AJ29" i="22"/>
  <c r="AJ30" i="22"/>
  <c r="AJ31" i="22"/>
  <c r="AJ32" i="22"/>
  <c r="AJ33" i="22"/>
  <c r="AJ34" i="22"/>
  <c r="AJ35" i="22"/>
  <c r="AJ36" i="22"/>
  <c r="AJ37" i="22"/>
  <c r="AJ38" i="22"/>
  <c r="AJ39" i="22"/>
  <c r="AJ40" i="22"/>
  <c r="AJ41" i="22"/>
  <c r="AJ42" i="22"/>
  <c r="AJ43" i="22"/>
  <c r="AJ44" i="22"/>
  <c r="AJ45" i="22"/>
  <c r="AJ46" i="22"/>
  <c r="AJ47" i="22"/>
  <c r="AJ48" i="22"/>
  <c r="AJ49" i="22"/>
  <c r="AJ50" i="22"/>
  <c r="AJ51" i="22"/>
  <c r="AJ52" i="22"/>
  <c r="AJ53" i="22"/>
  <c r="AJ54" i="22"/>
  <c r="AJ55" i="22"/>
  <c r="AJ56" i="22"/>
  <c r="AJ57" i="22"/>
  <c r="AJ58" i="22"/>
  <c r="AJ59" i="22"/>
  <c r="AJ60" i="22"/>
  <c r="AJ61" i="22"/>
  <c r="AJ62" i="22"/>
  <c r="AJ63" i="22"/>
  <c r="AJ64" i="22"/>
  <c r="AJ65" i="22"/>
  <c r="AH14" i="22"/>
  <c r="AH15" i="22"/>
  <c r="AH16" i="22"/>
  <c r="AH17" i="22"/>
  <c r="AH18" i="22"/>
  <c r="AH19" i="22"/>
  <c r="AH20" i="22"/>
  <c r="AH21" i="22"/>
  <c r="AH22" i="22"/>
  <c r="AH23" i="22"/>
  <c r="AH24" i="22"/>
  <c r="AH25" i="22"/>
  <c r="AH26" i="22"/>
  <c r="AH27" i="22"/>
  <c r="AH28" i="22"/>
  <c r="AH29" i="22"/>
  <c r="AP29" i="22" s="1"/>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H53" i="22"/>
  <c r="AH54" i="22"/>
  <c r="AH55" i="22"/>
  <c r="AH56" i="22"/>
  <c r="AH57" i="22"/>
  <c r="AH58" i="22"/>
  <c r="AH59" i="22"/>
  <c r="AH60" i="22"/>
  <c r="AH61" i="22"/>
  <c r="AH62" i="22"/>
  <c r="AH63" i="22"/>
  <c r="AH64" i="22"/>
  <c r="AH65"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I52" i="22"/>
  <c r="AI53" i="22"/>
  <c r="AI54" i="22"/>
  <c r="AI55" i="22"/>
  <c r="AI56" i="22"/>
  <c r="AI57" i="22"/>
  <c r="AI58" i="22"/>
  <c r="AI59" i="22"/>
  <c r="AI60" i="22"/>
  <c r="AI61" i="22"/>
  <c r="AI62" i="22"/>
  <c r="AI63" i="22"/>
  <c r="AI64" i="22"/>
  <c r="AI65" i="22"/>
  <c r="AG18" i="22"/>
  <c r="AG19" i="22"/>
  <c r="AG20" i="22"/>
  <c r="AG21" i="22"/>
  <c r="AG22" i="22"/>
  <c r="AG23" i="22"/>
  <c r="AG24" i="22"/>
  <c r="AG25" i="22"/>
  <c r="AG26" i="22"/>
  <c r="AG27" i="22"/>
  <c r="AG28" i="22"/>
  <c r="AG29" i="22"/>
  <c r="AG30" i="22"/>
  <c r="AG31" i="22"/>
  <c r="AG32" i="22"/>
  <c r="AG33" i="22"/>
  <c r="AG34" i="22"/>
  <c r="AG35" i="22"/>
  <c r="AG36" i="22"/>
  <c r="AG37" i="22"/>
  <c r="AG38" i="22"/>
  <c r="AG39" i="22"/>
  <c r="AG40" i="22"/>
  <c r="AG41" i="22"/>
  <c r="AG42" i="22"/>
  <c r="AG43" i="22"/>
  <c r="AG44" i="22"/>
  <c r="AG45" i="22"/>
  <c r="AG46" i="22"/>
  <c r="AG47" i="22"/>
  <c r="AG48" i="22"/>
  <c r="AG49" i="22"/>
  <c r="AG50" i="22"/>
  <c r="AG51" i="22"/>
  <c r="AG52" i="22"/>
  <c r="AG53" i="22"/>
  <c r="AG54" i="22"/>
  <c r="AG55" i="22"/>
  <c r="AG56" i="22"/>
  <c r="AG57" i="22"/>
  <c r="AG58" i="22"/>
  <c r="AG59" i="22"/>
  <c r="AG60" i="22"/>
  <c r="AG61" i="22"/>
  <c r="AG62" i="22"/>
  <c r="AG63" i="22"/>
  <c r="AG64" i="22"/>
  <c r="AG65" i="22"/>
  <c r="AF18" i="22"/>
  <c r="AF19" i="22"/>
  <c r="AF20" i="22"/>
  <c r="AP20" i="22" s="1"/>
  <c r="AF21" i="22"/>
  <c r="AF22" i="22"/>
  <c r="AF23" i="22"/>
  <c r="AF24" i="22"/>
  <c r="AF25" i="22"/>
  <c r="AF26" i="22"/>
  <c r="AF27" i="22"/>
  <c r="AF28" i="22"/>
  <c r="AF29" i="22"/>
  <c r="AF30" i="22"/>
  <c r="AF31" i="22"/>
  <c r="AF32" i="22"/>
  <c r="AP32" i="22" s="1"/>
  <c r="AF33" i="22"/>
  <c r="AF34" i="22"/>
  <c r="AF35" i="22"/>
  <c r="AP35" i="22" s="1"/>
  <c r="AF36" i="22"/>
  <c r="AF37" i="22"/>
  <c r="AF38" i="22"/>
  <c r="AF39" i="22"/>
  <c r="AF40" i="22"/>
  <c r="AF41" i="22"/>
  <c r="AF42" i="22"/>
  <c r="AF43" i="22"/>
  <c r="AF44" i="22"/>
  <c r="AF45" i="22"/>
  <c r="AF46" i="22"/>
  <c r="AF47" i="22"/>
  <c r="AF48" i="22"/>
  <c r="AF49" i="22"/>
  <c r="AF50" i="22"/>
  <c r="AF51" i="22"/>
  <c r="AF52" i="22"/>
  <c r="AF53" i="22"/>
  <c r="AF54" i="22"/>
  <c r="AF55" i="22"/>
  <c r="AF56" i="22"/>
  <c r="AP56" i="22" s="1"/>
  <c r="AF57" i="22"/>
  <c r="AF58" i="22"/>
  <c r="AF59" i="22"/>
  <c r="AF60" i="22"/>
  <c r="AF61" i="22"/>
  <c r="AF62" i="22"/>
  <c r="AF63" i="22"/>
  <c r="AF64" i="22"/>
  <c r="AF65" i="22"/>
  <c r="AF16" i="22"/>
  <c r="AF17" i="22"/>
  <c r="Z2" i="32"/>
  <c r="G47" i="32"/>
  <c r="H47" i="32"/>
  <c r="G39" i="32"/>
  <c r="H39" i="32"/>
  <c r="G31" i="32"/>
  <c r="H31" i="32"/>
  <c r="G23" i="32"/>
  <c r="H23" i="32"/>
  <c r="Z3" i="32"/>
  <c r="Z4" i="32"/>
  <c r="Z5" i="32"/>
  <c r="Z6" i="32"/>
  <c r="Z7" i="32"/>
  <c r="Z8" i="32"/>
  <c r="Z9" i="32"/>
  <c r="Z10" i="32"/>
  <c r="Z11" i="32"/>
  <c r="AA11" i="32"/>
  <c r="Z12" i="32"/>
  <c r="Z13" i="32"/>
  <c r="AA13" i="32"/>
  <c r="Z14" i="32"/>
  <c r="AA14" i="32"/>
  <c r="Z15" i="32"/>
  <c r="Z16" i="32"/>
  <c r="Z17" i="32"/>
  <c r="U3" i="32"/>
  <c r="U4" i="32"/>
  <c r="U5" i="32"/>
  <c r="U6" i="32"/>
  <c r="U7" i="32"/>
  <c r="U8" i="32"/>
  <c r="U9" i="32"/>
  <c r="U10" i="32"/>
  <c r="U11" i="32"/>
  <c r="U12" i="32"/>
  <c r="U13" i="32"/>
  <c r="U14" i="32"/>
  <c r="U15" i="32"/>
  <c r="V15" i="32"/>
  <c r="U16" i="32"/>
  <c r="U17" i="32"/>
  <c r="U2" i="32"/>
  <c r="Q3" i="32"/>
  <c r="Q4" i="32"/>
  <c r="Q5" i="32"/>
  <c r="Q6" i="32"/>
  <c r="Q7" i="32"/>
  <c r="Q8" i="32"/>
  <c r="Q9" i="32"/>
  <c r="Q10" i="32"/>
  <c r="Q11" i="32"/>
  <c r="Q12" i="32"/>
  <c r="Q13" i="32"/>
  <c r="Q14" i="32"/>
  <c r="Q15" i="32"/>
  <c r="Q16" i="32"/>
  <c r="Q17" i="32"/>
  <c r="Q2" i="32"/>
  <c r="I3" i="32"/>
  <c r="W3" i="32"/>
  <c r="I4" i="32"/>
  <c r="W4" i="32"/>
  <c r="I5" i="32"/>
  <c r="W5" i="32"/>
  <c r="I6" i="32"/>
  <c r="W6" i="32"/>
  <c r="I7" i="32"/>
  <c r="W7" i="32"/>
  <c r="I8" i="32"/>
  <c r="W8" i="32"/>
  <c r="I9" i="32"/>
  <c r="W9" i="32"/>
  <c r="I10" i="32"/>
  <c r="W10" i="32"/>
  <c r="I11" i="32"/>
  <c r="W11" i="32"/>
  <c r="I12" i="32"/>
  <c r="W12" i="32"/>
  <c r="I13" i="32"/>
  <c r="W13" i="32"/>
  <c r="I14" i="32"/>
  <c r="W14" i="32"/>
  <c r="I15" i="32"/>
  <c r="W15" i="32"/>
  <c r="I16" i="32"/>
  <c r="W16" i="32"/>
  <c r="I17" i="32"/>
  <c r="W17" i="32"/>
  <c r="I2" i="32"/>
  <c r="W2" i="32"/>
  <c r="AO17" i="22"/>
  <c r="AN17" i="22"/>
  <c r="AM17" i="22"/>
  <c r="AL17" i="22"/>
  <c r="AJ17" i="22"/>
  <c r="AG17" i="22"/>
  <c r="AO16" i="22"/>
  <c r="AL16" i="22"/>
  <c r="AK16" i="22"/>
  <c r="AJ16" i="22"/>
  <c r="AI16" i="22"/>
  <c r="AN15" i="22"/>
  <c r="AK15" i="22"/>
  <c r="AG15" i="22"/>
  <c r="AF15" i="22"/>
  <c r="AM14" i="22"/>
  <c r="AO13" i="22"/>
  <c r="AN13" i="22"/>
  <c r="AM13" i="22"/>
  <c r="AL13" i="22"/>
  <c r="AK13" i="22"/>
  <c r="AH13" i="22"/>
  <c r="AG13" i="22"/>
  <c r="AO12" i="22"/>
  <c r="AL12" i="22"/>
  <c r="AJ12" i="22"/>
  <c r="AH12" i="22"/>
  <c r="AF12" i="22"/>
  <c r="AG10" i="22"/>
  <c r="AH10" i="22"/>
  <c r="AI10" i="22"/>
  <c r="AJ10" i="22"/>
  <c r="AK10" i="22"/>
  <c r="AL10" i="22"/>
  <c r="AM10" i="22"/>
  <c r="AN10" i="22"/>
  <c r="AO10" i="22"/>
  <c r="AG11" i="22"/>
  <c r="AH11" i="22"/>
  <c r="AI11" i="22"/>
  <c r="AJ11" i="22"/>
  <c r="AK11" i="22"/>
  <c r="AL11" i="22"/>
  <c r="AM11" i="22"/>
  <c r="AN11" i="22"/>
  <c r="AO11" i="22"/>
  <c r="AF11" i="22"/>
  <c r="AG9" i="22"/>
  <c r="AH9" i="22"/>
  <c r="AI9" i="22"/>
  <c r="AJ9" i="22"/>
  <c r="AK9" i="22"/>
  <c r="AL9" i="22"/>
  <c r="AM9" i="22"/>
  <c r="AN9" i="22"/>
  <c r="AO9" i="22"/>
  <c r="AG7" i="22"/>
  <c r="AH7" i="22"/>
  <c r="AI7" i="22"/>
  <c r="AJ7" i="22"/>
  <c r="AK7" i="22"/>
  <c r="AL7" i="22"/>
  <c r="AM7" i="22"/>
  <c r="AN7" i="22"/>
  <c r="AO7" i="22"/>
  <c r="AG8" i="22"/>
  <c r="AH8" i="22"/>
  <c r="AI8" i="22"/>
  <c r="AJ8" i="22"/>
  <c r="AK8" i="22"/>
  <c r="AL8" i="22"/>
  <c r="AM8" i="22"/>
  <c r="AN8" i="22"/>
  <c r="AO8" i="22"/>
  <c r="AF8" i="22"/>
  <c r="AF10" i="22"/>
  <c r="AF9" i="22"/>
  <c r="AG6" i="22"/>
  <c r="AH6" i="22"/>
  <c r="AI6" i="22"/>
  <c r="AJ6" i="22"/>
  <c r="AK6" i="22"/>
  <c r="AL6" i="22"/>
  <c r="AM6" i="22"/>
  <c r="AN6" i="22"/>
  <c r="AO6" i="22"/>
  <c r="AF7" i="22"/>
  <c r="AG4" i="22"/>
  <c r="AH4" i="22"/>
  <c r="AI4" i="22"/>
  <c r="AJ4" i="22"/>
  <c r="AK4" i="22"/>
  <c r="AL4" i="22"/>
  <c r="AM4" i="22"/>
  <c r="AN4" i="22"/>
  <c r="AO4" i="22"/>
  <c r="AG5" i="22"/>
  <c r="AH5" i="22"/>
  <c r="AI5" i="22"/>
  <c r="AJ5" i="22"/>
  <c r="AK5" i="22"/>
  <c r="AL5" i="22"/>
  <c r="AM5" i="22"/>
  <c r="AN5" i="22"/>
  <c r="AO5" i="22"/>
  <c r="AF5" i="22"/>
  <c r="AA12" i="32"/>
  <c r="AA10" i="32"/>
  <c r="V2" i="32"/>
  <c r="V6" i="32"/>
  <c r="AA9" i="32"/>
  <c r="V17" i="32"/>
  <c r="V5" i="32"/>
  <c r="AA8" i="32"/>
  <c r="V11" i="32"/>
  <c r="V16" i="32"/>
  <c r="V4" i="32"/>
  <c r="AA7" i="32"/>
  <c r="V3" i="32"/>
  <c r="V14" i="32"/>
  <c r="V13" i="32"/>
  <c r="V12" i="32"/>
  <c r="AA2" i="32"/>
  <c r="AA6" i="32"/>
  <c r="V10" i="32"/>
  <c r="AA17" i="32"/>
  <c r="AA5" i="32"/>
  <c r="V9" i="32"/>
  <c r="AA16" i="32"/>
  <c r="AA4" i="32"/>
  <c r="V8" i="32"/>
  <c r="AA15" i="32"/>
  <c r="AA3" i="32"/>
  <c r="V7" i="32"/>
  <c r="AF6" i="22"/>
  <c r="AF4" i="22"/>
  <c r="AG3" i="22"/>
  <c r="AH3" i="22"/>
  <c r="AI3" i="22"/>
  <c r="AJ3" i="22"/>
  <c r="AK3" i="22"/>
  <c r="AL3" i="22"/>
  <c r="AM3" i="22"/>
  <c r="AN3" i="22"/>
  <c r="AO3" i="22"/>
  <c r="AG2" i="22"/>
  <c r="AH2" i="22"/>
  <c r="AI2" i="22"/>
  <c r="AJ2" i="22"/>
  <c r="AK2" i="22"/>
  <c r="AL2" i="22"/>
  <c r="AM2" i="22"/>
  <c r="AN2" i="22"/>
  <c r="AO2" i="22"/>
  <c r="AF2" i="22"/>
  <c r="AF3" i="22"/>
  <c r="BC19" i="25"/>
  <c r="BC3" i="25"/>
  <c r="BC4" i="25"/>
  <c r="BC5" i="25"/>
  <c r="BC6" i="25"/>
  <c r="BC7" i="25"/>
  <c r="BC8" i="25"/>
  <c r="BC9" i="25"/>
  <c r="BC10" i="25"/>
  <c r="BC11" i="25"/>
  <c r="BC12" i="25"/>
  <c r="BC13" i="25"/>
  <c r="BC14" i="25"/>
  <c r="BC15" i="25"/>
  <c r="BC16" i="25"/>
  <c r="BC17" i="25"/>
  <c r="BC18" i="25"/>
  <c r="BC20" i="25"/>
  <c r="BC21" i="25"/>
  <c r="BC22" i="25"/>
  <c r="BK22" i="25" s="1"/>
  <c r="BC23" i="25"/>
  <c r="BL23" i="25" s="1"/>
  <c r="BC24" i="25"/>
  <c r="BC25" i="25"/>
  <c r="BC26" i="25"/>
  <c r="BC27" i="25"/>
  <c r="BC28" i="25"/>
  <c r="BC29" i="25"/>
  <c r="BM29" i="25" s="1"/>
  <c r="BC30" i="25"/>
  <c r="BK30" i="25" s="1"/>
  <c r="BC31" i="25"/>
  <c r="BC32" i="25"/>
  <c r="BC33" i="25"/>
  <c r="BC34" i="25"/>
  <c r="BC35" i="25"/>
  <c r="BJ35" i="25" s="1"/>
  <c r="BC36" i="25"/>
  <c r="BC37" i="25"/>
  <c r="BC38" i="25"/>
  <c r="BC39" i="25"/>
  <c r="BC40" i="25"/>
  <c r="BC41" i="25"/>
  <c r="BC42" i="25"/>
  <c r="BC43" i="25"/>
  <c r="BC44" i="25"/>
  <c r="BC45" i="25"/>
  <c r="BM45" i="25" s="1"/>
  <c r="BC46" i="25"/>
  <c r="BC47" i="25"/>
  <c r="BL47" i="25" s="1"/>
  <c r="BC48" i="25"/>
  <c r="BC49" i="25"/>
  <c r="BL49" i="25" s="1"/>
  <c r="BC50" i="25"/>
  <c r="BL50" i="25" s="1"/>
  <c r="BC51" i="25"/>
  <c r="BC52" i="25"/>
  <c r="BM52" i="25" s="1"/>
  <c r="BC53" i="25"/>
  <c r="BM53" i="25" s="1"/>
  <c r="BC54" i="25"/>
  <c r="BC55" i="25"/>
  <c r="BL55" i="25" s="1"/>
  <c r="BC56" i="25"/>
  <c r="BC57" i="25"/>
  <c r="BC58" i="25"/>
  <c r="BL58" i="25" s="1"/>
  <c r="BC59" i="25"/>
  <c r="BJ59" i="25" s="1"/>
  <c r="BC60" i="25"/>
  <c r="BC61" i="25"/>
  <c r="BM61" i="25" s="1"/>
  <c r="BC62" i="25"/>
  <c r="BC63" i="25"/>
  <c r="BC64" i="25"/>
  <c r="BC65" i="25"/>
  <c r="BC2" i="25"/>
  <c r="BF3" i="25"/>
  <c r="BF4" i="25"/>
  <c r="BF5" i="25"/>
  <c r="BF6" i="25"/>
  <c r="BF7" i="25"/>
  <c r="BF8" i="25"/>
  <c r="BF9" i="25"/>
  <c r="BF10" i="25"/>
  <c r="BF11" i="25"/>
  <c r="BF12" i="25"/>
  <c r="BF13" i="25"/>
  <c r="BF14" i="25"/>
  <c r="BF15" i="25"/>
  <c r="BF16" i="25"/>
  <c r="BF17" i="25"/>
  <c r="BF18" i="25"/>
  <c r="BF19" i="25"/>
  <c r="BF20" i="25"/>
  <c r="BF21" i="25"/>
  <c r="BF22" i="25"/>
  <c r="BF23" i="25"/>
  <c r="BF24" i="25"/>
  <c r="BF25" i="25"/>
  <c r="BF26" i="25"/>
  <c r="BF27" i="25"/>
  <c r="BF28" i="25"/>
  <c r="BF29" i="25"/>
  <c r="BF30" i="25"/>
  <c r="BF31" i="25"/>
  <c r="BF32" i="25"/>
  <c r="BF33" i="25"/>
  <c r="BF34" i="25"/>
  <c r="BF35" i="25"/>
  <c r="BF36" i="25"/>
  <c r="BF37" i="25"/>
  <c r="BF38" i="25"/>
  <c r="BF39" i="25"/>
  <c r="BF40" i="25"/>
  <c r="BF41" i="25"/>
  <c r="BF42" i="25"/>
  <c r="BF43" i="25"/>
  <c r="BF44" i="25"/>
  <c r="BF45" i="25"/>
  <c r="BF46" i="25"/>
  <c r="BF47" i="25"/>
  <c r="BF48" i="25"/>
  <c r="BF49" i="25"/>
  <c r="BF50" i="25"/>
  <c r="BF51" i="25"/>
  <c r="BF52" i="25"/>
  <c r="BF53" i="25"/>
  <c r="BF54" i="25"/>
  <c r="BF55" i="25"/>
  <c r="BF56" i="25"/>
  <c r="BF57" i="25"/>
  <c r="BF58" i="25"/>
  <c r="BF59" i="25"/>
  <c r="BF60" i="25"/>
  <c r="BF61" i="25"/>
  <c r="BF62" i="25"/>
  <c r="BF63" i="25"/>
  <c r="BF64" i="25"/>
  <c r="BF65" i="25"/>
  <c r="BF2" i="25"/>
  <c r="BD3" i="25"/>
  <c r="BE3" i="25" s="1"/>
  <c r="BD4" i="25"/>
  <c r="BE4" i="25" s="1"/>
  <c r="BD5" i="25"/>
  <c r="BE5" i="25" s="1"/>
  <c r="BD6" i="25"/>
  <c r="BE6" i="25" s="1"/>
  <c r="BD7" i="25"/>
  <c r="BE7" i="25" s="1"/>
  <c r="BD8" i="25"/>
  <c r="BE8" i="25" s="1"/>
  <c r="BD9" i="25"/>
  <c r="BE9" i="25" s="1"/>
  <c r="BD10" i="25"/>
  <c r="BE10" i="25" s="1"/>
  <c r="BD11" i="25"/>
  <c r="BE11" i="25" s="1"/>
  <c r="BD12" i="25"/>
  <c r="BE12" i="25" s="1"/>
  <c r="BD13" i="25"/>
  <c r="BE13" i="25" s="1"/>
  <c r="BD14" i="25"/>
  <c r="BE14" i="25" s="1"/>
  <c r="BD15" i="25"/>
  <c r="BE15" i="25" s="1"/>
  <c r="BD16" i="25"/>
  <c r="BE16" i="25" s="1"/>
  <c r="BD17" i="25"/>
  <c r="BE17" i="25" s="1"/>
  <c r="BD18" i="25"/>
  <c r="BE18" i="25" s="1"/>
  <c r="BD19" i="25"/>
  <c r="BE19" i="25" s="1"/>
  <c r="BD20" i="25"/>
  <c r="BE20" i="25" s="1"/>
  <c r="BD21" i="25"/>
  <c r="BE21" i="25" s="1"/>
  <c r="BD22" i="25"/>
  <c r="BE22" i="25" s="1"/>
  <c r="BD23" i="25"/>
  <c r="BE23" i="25" s="1"/>
  <c r="BD24" i="25"/>
  <c r="BE24" i="25" s="1"/>
  <c r="BD25" i="25"/>
  <c r="BE25" i="25" s="1"/>
  <c r="BD26" i="25"/>
  <c r="BE26" i="25" s="1"/>
  <c r="BD27" i="25"/>
  <c r="BE27" i="25" s="1"/>
  <c r="BD28" i="25"/>
  <c r="BE28" i="25" s="1"/>
  <c r="BD29" i="25"/>
  <c r="BE29" i="25" s="1"/>
  <c r="BD30" i="25"/>
  <c r="BE30" i="25" s="1"/>
  <c r="BD31" i="25"/>
  <c r="BE31" i="25" s="1"/>
  <c r="BD32" i="25"/>
  <c r="BE32" i="25" s="1"/>
  <c r="BD33" i="25"/>
  <c r="BE33" i="25" s="1"/>
  <c r="BD34" i="25"/>
  <c r="BE34" i="25" s="1"/>
  <c r="BD35" i="25"/>
  <c r="BE35" i="25" s="1"/>
  <c r="BD36" i="25"/>
  <c r="BE36" i="25" s="1"/>
  <c r="BD37" i="25"/>
  <c r="BE37" i="25" s="1"/>
  <c r="BD38" i="25"/>
  <c r="BE38" i="25" s="1"/>
  <c r="BD39" i="25"/>
  <c r="BE39" i="25" s="1"/>
  <c r="BD40" i="25"/>
  <c r="BE40" i="25" s="1"/>
  <c r="BD41" i="25"/>
  <c r="BE41" i="25" s="1"/>
  <c r="BD42" i="25"/>
  <c r="BE42" i="25" s="1"/>
  <c r="BD43" i="25"/>
  <c r="BE43" i="25" s="1"/>
  <c r="BD44" i="25"/>
  <c r="BE44" i="25" s="1"/>
  <c r="BD45" i="25"/>
  <c r="BE45" i="25" s="1"/>
  <c r="BD46" i="25"/>
  <c r="BE46" i="25" s="1"/>
  <c r="BD47" i="25"/>
  <c r="BE47" i="25" s="1"/>
  <c r="BD48" i="25"/>
  <c r="BE48" i="25" s="1"/>
  <c r="BD49" i="25"/>
  <c r="BE49" i="25" s="1"/>
  <c r="BD50" i="25"/>
  <c r="BE50" i="25" s="1"/>
  <c r="BD51" i="25"/>
  <c r="BE51" i="25" s="1"/>
  <c r="BD52" i="25"/>
  <c r="BE52" i="25" s="1"/>
  <c r="BD53" i="25"/>
  <c r="BE53" i="25" s="1"/>
  <c r="BD54" i="25"/>
  <c r="BE54" i="25" s="1"/>
  <c r="BD55" i="25"/>
  <c r="BE55" i="25" s="1"/>
  <c r="BD56" i="25"/>
  <c r="BE56" i="25" s="1"/>
  <c r="BD57" i="25"/>
  <c r="BE57" i="25" s="1"/>
  <c r="BD58" i="25"/>
  <c r="BE58" i="25" s="1"/>
  <c r="BD59" i="25"/>
  <c r="BE59" i="25" s="1"/>
  <c r="BD60" i="25"/>
  <c r="BE60" i="25" s="1"/>
  <c r="BD61" i="25"/>
  <c r="BE61" i="25" s="1"/>
  <c r="BD62" i="25"/>
  <c r="BE62" i="25" s="1"/>
  <c r="BD63" i="25"/>
  <c r="BE63" i="25" s="1"/>
  <c r="BD64" i="25"/>
  <c r="BE64" i="25" s="1"/>
  <c r="BD65" i="25"/>
  <c r="BE65" i="25" s="1"/>
  <c r="BD2" i="25"/>
  <c r="BE2" i="25" s="1"/>
  <c r="L3" i="32"/>
  <c r="L4" i="32"/>
  <c r="L5" i="32"/>
  <c r="L6" i="32"/>
  <c r="L7" i="32"/>
  <c r="L8" i="32"/>
  <c r="L9" i="32"/>
  <c r="L10" i="32"/>
  <c r="L11" i="32"/>
  <c r="L12" i="32"/>
  <c r="L13" i="32"/>
  <c r="L14" i="32"/>
  <c r="L15" i="32"/>
  <c r="L16" i="32"/>
  <c r="L17" i="32"/>
  <c r="L2" i="32"/>
  <c r="BG3" i="25"/>
  <c r="BH3" i="25" s="1"/>
  <c r="BI3" i="25" s="1"/>
  <c r="BG4" i="25"/>
  <c r="BG5" i="25"/>
  <c r="BH5" i="25" s="1"/>
  <c r="BI5" i="25" s="1"/>
  <c r="BG6" i="25"/>
  <c r="BH6" i="25" s="1"/>
  <c r="BI6" i="25" s="1"/>
  <c r="BG7" i="25"/>
  <c r="BG8" i="25"/>
  <c r="BH8" i="25" s="1"/>
  <c r="BI8" i="25" s="1"/>
  <c r="BG9" i="25"/>
  <c r="BH9" i="25" s="1"/>
  <c r="BI9" i="25" s="1"/>
  <c r="BG10" i="25"/>
  <c r="BH10" i="25" s="1"/>
  <c r="BI10" i="25" s="1"/>
  <c r="BG11" i="25"/>
  <c r="BG12" i="25"/>
  <c r="BH12" i="25" s="1"/>
  <c r="BI12" i="25" s="1"/>
  <c r="BG13" i="25"/>
  <c r="BH13" i="25"/>
  <c r="BI13" i="25" s="1"/>
  <c r="BG14" i="25"/>
  <c r="BG15" i="25"/>
  <c r="BH15" i="25" s="1"/>
  <c r="BI15" i="25" s="1"/>
  <c r="BG16" i="25"/>
  <c r="BH16" i="25" s="1"/>
  <c r="BI16" i="25" s="1"/>
  <c r="BG17" i="25"/>
  <c r="BG18" i="25"/>
  <c r="BG19" i="25"/>
  <c r="BH19" i="25" s="1"/>
  <c r="BI19" i="25" s="1"/>
  <c r="BG20" i="25"/>
  <c r="BG21" i="25"/>
  <c r="BG22" i="25"/>
  <c r="BH22" i="25" s="1"/>
  <c r="BI22" i="25" s="1"/>
  <c r="BG23" i="25"/>
  <c r="BG24" i="25"/>
  <c r="BH24" i="25" s="1"/>
  <c r="BI24" i="25" s="1"/>
  <c r="BG25" i="25"/>
  <c r="BG26" i="25"/>
  <c r="BH26" i="25" s="1"/>
  <c r="BI26" i="25" s="1"/>
  <c r="BG27" i="25"/>
  <c r="BG28" i="25"/>
  <c r="BG29" i="25"/>
  <c r="BH29" i="25" s="1"/>
  <c r="BI29" i="25" s="1"/>
  <c r="BG30" i="25"/>
  <c r="BG31" i="25"/>
  <c r="BG32" i="25"/>
  <c r="BH32" i="25" s="1"/>
  <c r="BI32" i="25" s="1"/>
  <c r="BG33" i="25"/>
  <c r="BG34" i="25"/>
  <c r="BG35" i="25"/>
  <c r="BH35" i="25" s="1"/>
  <c r="BI35" i="25" s="1"/>
  <c r="BG36" i="25"/>
  <c r="BG37" i="25"/>
  <c r="BG38" i="25"/>
  <c r="BG39" i="25"/>
  <c r="BG40" i="25"/>
  <c r="BG41" i="25"/>
  <c r="BH41" i="25" s="1"/>
  <c r="BI41" i="25" s="1"/>
  <c r="BG42" i="25"/>
  <c r="BH42" i="25" s="1"/>
  <c r="BI42" i="25" s="1"/>
  <c r="BG43" i="25"/>
  <c r="BH43" i="25" s="1"/>
  <c r="BI43" i="25" s="1"/>
  <c r="BG44" i="25"/>
  <c r="BG45" i="25"/>
  <c r="BG46" i="25"/>
  <c r="BH46" i="25" s="1"/>
  <c r="BI46" i="25" s="1"/>
  <c r="BG47" i="25"/>
  <c r="BH47" i="25" s="1"/>
  <c r="BI47" i="25" s="1"/>
  <c r="BG48" i="25"/>
  <c r="BG49" i="25"/>
  <c r="BG50" i="25"/>
  <c r="BG51" i="25"/>
  <c r="BG52" i="25"/>
  <c r="BH52" i="25" s="1"/>
  <c r="BI52" i="25" s="1"/>
  <c r="BG53" i="25"/>
  <c r="BH53" i="25" s="1"/>
  <c r="BI53" i="25" s="1"/>
  <c r="BG54" i="25"/>
  <c r="BH54" i="25" s="1"/>
  <c r="BI54" i="25" s="1"/>
  <c r="BG55" i="25"/>
  <c r="BH55" i="25" s="1"/>
  <c r="BI55" i="25" s="1"/>
  <c r="BG56" i="25"/>
  <c r="BH56" i="25" s="1"/>
  <c r="BI56" i="25" s="1"/>
  <c r="BG57" i="25"/>
  <c r="BG58" i="25"/>
  <c r="BG59" i="25"/>
  <c r="BH59" i="25" s="1"/>
  <c r="BI59" i="25" s="1"/>
  <c r="BG60" i="25"/>
  <c r="BG61" i="25"/>
  <c r="BH61" i="25" s="1"/>
  <c r="BI61" i="25" s="1"/>
  <c r="BG62" i="25"/>
  <c r="BG63" i="25"/>
  <c r="BH63" i="25" s="1"/>
  <c r="BI63" i="25" s="1"/>
  <c r="BG64" i="25"/>
  <c r="BG65" i="25"/>
  <c r="BH65" i="25" s="1"/>
  <c r="BI65" i="25" s="1"/>
  <c r="BV65" i="25"/>
  <c r="BU65" i="25"/>
  <c r="BT65" i="25"/>
  <c r="BS65" i="25"/>
  <c r="BR65" i="25"/>
  <c r="BV64" i="25"/>
  <c r="BU64" i="25"/>
  <c r="BT64" i="25"/>
  <c r="BS64" i="25"/>
  <c r="BR64" i="25"/>
  <c r="BV63" i="25"/>
  <c r="BU63" i="25"/>
  <c r="BT63" i="25"/>
  <c r="BS63" i="25"/>
  <c r="BR63" i="25"/>
  <c r="BV62" i="25"/>
  <c r="BU62" i="25"/>
  <c r="BT62" i="25"/>
  <c r="BS62" i="25"/>
  <c r="BR62" i="25"/>
  <c r="BV61" i="25"/>
  <c r="BU61" i="25"/>
  <c r="BT61" i="25"/>
  <c r="BS61" i="25"/>
  <c r="BR61" i="25"/>
  <c r="BV60" i="25"/>
  <c r="BU60" i="25"/>
  <c r="BT60" i="25"/>
  <c r="BS60" i="25"/>
  <c r="BR60" i="25"/>
  <c r="BV59" i="25"/>
  <c r="BU59" i="25"/>
  <c r="BT59" i="25"/>
  <c r="BS59" i="25"/>
  <c r="BR59" i="25"/>
  <c r="BV58" i="25"/>
  <c r="BU58" i="25"/>
  <c r="BT58" i="25"/>
  <c r="BS58" i="25"/>
  <c r="BR58" i="25"/>
  <c r="BV57" i="25"/>
  <c r="BU57" i="25"/>
  <c r="BT57" i="25"/>
  <c r="BS57" i="25"/>
  <c r="BR57" i="25"/>
  <c r="BV56" i="25"/>
  <c r="BU56" i="25"/>
  <c r="BT56" i="25"/>
  <c r="BS56" i="25"/>
  <c r="BR56" i="25"/>
  <c r="BV55" i="25"/>
  <c r="BU55" i="25"/>
  <c r="BT55" i="25"/>
  <c r="BS55" i="25"/>
  <c r="BR55" i="25"/>
  <c r="BV54" i="25"/>
  <c r="BU54" i="25"/>
  <c r="BT54" i="25"/>
  <c r="BS54" i="25"/>
  <c r="BR54" i="25"/>
  <c r="BV53" i="25"/>
  <c r="BU53" i="25"/>
  <c r="BT53" i="25"/>
  <c r="BS53" i="25"/>
  <c r="BR53" i="25"/>
  <c r="BV52" i="25"/>
  <c r="BU52" i="25"/>
  <c r="BT52" i="25"/>
  <c r="BS52" i="25"/>
  <c r="BR52" i="25"/>
  <c r="BV51" i="25"/>
  <c r="BU51" i="25"/>
  <c r="BT51" i="25"/>
  <c r="BS51" i="25"/>
  <c r="BR51" i="25"/>
  <c r="BV50" i="25"/>
  <c r="BU50" i="25"/>
  <c r="BT50" i="25"/>
  <c r="BS50" i="25"/>
  <c r="BR50" i="25"/>
  <c r="BV49" i="25"/>
  <c r="BU49" i="25"/>
  <c r="BT49" i="25"/>
  <c r="BS49" i="25"/>
  <c r="BR49" i="25"/>
  <c r="BV48" i="25"/>
  <c r="BU48" i="25"/>
  <c r="BT48" i="25"/>
  <c r="BS48" i="25"/>
  <c r="BR48" i="25"/>
  <c r="BV47" i="25"/>
  <c r="BU47" i="25"/>
  <c r="BT47" i="25"/>
  <c r="BS47" i="25"/>
  <c r="BR47" i="25"/>
  <c r="BV46" i="25"/>
  <c r="BU46" i="25"/>
  <c r="BT46" i="25"/>
  <c r="BS46" i="25"/>
  <c r="BR46" i="25"/>
  <c r="BV45" i="25"/>
  <c r="BU45" i="25"/>
  <c r="BT45" i="25"/>
  <c r="BS45" i="25"/>
  <c r="BR45" i="25"/>
  <c r="BV44" i="25"/>
  <c r="BU44" i="25"/>
  <c r="BT44" i="25"/>
  <c r="BS44" i="25"/>
  <c r="BR44" i="25"/>
  <c r="BV43" i="25"/>
  <c r="BU43" i="25"/>
  <c r="BT43" i="25"/>
  <c r="BS43" i="25"/>
  <c r="BR43" i="25"/>
  <c r="BV42" i="25"/>
  <c r="BU42" i="25"/>
  <c r="BT42" i="25"/>
  <c r="BS42" i="25"/>
  <c r="BR42" i="25"/>
  <c r="BV41" i="25"/>
  <c r="BU41" i="25"/>
  <c r="BT41" i="25"/>
  <c r="BS41" i="25"/>
  <c r="BR41" i="25"/>
  <c r="BV40" i="25"/>
  <c r="BU40" i="25"/>
  <c r="BT40" i="25"/>
  <c r="BS40" i="25"/>
  <c r="BR40" i="25"/>
  <c r="BV39" i="25"/>
  <c r="BU39" i="25"/>
  <c r="BT39" i="25"/>
  <c r="BS39" i="25"/>
  <c r="BR39" i="25"/>
  <c r="BV38" i="25"/>
  <c r="BU38" i="25"/>
  <c r="BT38" i="25"/>
  <c r="BS38" i="25"/>
  <c r="BR38" i="25"/>
  <c r="BV37" i="25"/>
  <c r="BU37" i="25"/>
  <c r="BT37" i="25"/>
  <c r="BS37" i="25"/>
  <c r="BR37" i="25"/>
  <c r="BV36" i="25"/>
  <c r="BU36" i="25"/>
  <c r="BT36" i="25"/>
  <c r="BS36" i="25"/>
  <c r="BR36" i="25"/>
  <c r="BV35" i="25"/>
  <c r="BU35" i="25"/>
  <c r="BT35" i="25"/>
  <c r="BS35" i="25"/>
  <c r="BR35" i="25"/>
  <c r="BV34" i="25"/>
  <c r="BU34" i="25"/>
  <c r="BT34" i="25"/>
  <c r="BS34" i="25"/>
  <c r="BR34" i="25"/>
  <c r="BV33" i="25"/>
  <c r="BU33" i="25"/>
  <c r="BT33" i="25"/>
  <c r="BS33" i="25"/>
  <c r="BR33" i="25"/>
  <c r="BV32" i="25"/>
  <c r="BU32" i="25"/>
  <c r="BT32" i="25"/>
  <c r="BS32" i="25"/>
  <c r="BR32" i="25"/>
  <c r="BV31" i="25"/>
  <c r="BU31" i="25"/>
  <c r="BT31" i="25"/>
  <c r="BS31" i="25"/>
  <c r="BR31" i="25"/>
  <c r="BV30" i="25"/>
  <c r="BU30" i="25"/>
  <c r="BT30" i="25"/>
  <c r="BS30" i="25"/>
  <c r="BR30" i="25"/>
  <c r="BV29" i="25"/>
  <c r="BU29" i="25"/>
  <c r="BT29" i="25"/>
  <c r="BS29" i="25"/>
  <c r="BR29" i="25"/>
  <c r="BV28" i="25"/>
  <c r="BU28" i="25"/>
  <c r="BT28" i="25"/>
  <c r="BS28" i="25"/>
  <c r="BR28" i="25"/>
  <c r="BV27" i="25"/>
  <c r="BU27" i="25"/>
  <c r="BT27" i="25"/>
  <c r="BS27" i="25"/>
  <c r="BR27" i="25"/>
  <c r="BV26" i="25"/>
  <c r="BU26" i="25"/>
  <c r="BT26" i="25"/>
  <c r="BS26" i="25"/>
  <c r="BR26" i="25"/>
  <c r="BV25" i="25"/>
  <c r="BU25" i="25"/>
  <c r="BT25" i="25"/>
  <c r="BS25" i="25"/>
  <c r="BR25" i="25"/>
  <c r="BV24" i="25"/>
  <c r="BU24" i="25"/>
  <c r="BT24" i="25"/>
  <c r="BS24" i="25"/>
  <c r="BR24" i="25"/>
  <c r="BV23" i="25"/>
  <c r="BU23" i="25"/>
  <c r="BT23" i="25"/>
  <c r="BS23" i="25"/>
  <c r="BR23" i="25"/>
  <c r="BV22" i="25"/>
  <c r="BU22" i="25"/>
  <c r="BT22" i="25"/>
  <c r="BS22" i="25"/>
  <c r="BR22" i="25"/>
  <c r="BV21" i="25"/>
  <c r="BU21" i="25"/>
  <c r="BT21" i="25"/>
  <c r="BS21" i="25"/>
  <c r="BR21" i="25"/>
  <c r="BV20" i="25"/>
  <c r="BU20" i="25"/>
  <c r="BT20" i="25"/>
  <c r="BS20" i="25"/>
  <c r="BR20" i="25"/>
  <c r="BV19" i="25"/>
  <c r="BU19" i="25"/>
  <c r="BT19" i="25"/>
  <c r="BS19" i="25"/>
  <c r="BR19" i="25"/>
  <c r="BV18" i="25"/>
  <c r="BU18" i="25"/>
  <c r="BT18" i="25"/>
  <c r="BS18" i="25"/>
  <c r="BR18" i="25"/>
  <c r="BV17" i="25"/>
  <c r="BU17" i="25"/>
  <c r="BT17" i="25"/>
  <c r="BS17" i="25"/>
  <c r="BR17" i="25"/>
  <c r="BV16" i="25"/>
  <c r="BU16" i="25"/>
  <c r="BT16" i="25"/>
  <c r="BS16" i="25"/>
  <c r="BR16" i="25"/>
  <c r="BV15" i="25"/>
  <c r="BU15" i="25"/>
  <c r="BT15" i="25"/>
  <c r="BS15" i="25"/>
  <c r="BR15" i="25"/>
  <c r="BV14" i="25"/>
  <c r="BU14" i="25"/>
  <c r="BT14" i="25"/>
  <c r="BS14" i="25"/>
  <c r="BR14" i="25"/>
  <c r="BV13" i="25"/>
  <c r="BU13" i="25"/>
  <c r="BT13" i="25"/>
  <c r="BS13" i="25"/>
  <c r="BR13" i="25"/>
  <c r="BV12" i="25"/>
  <c r="BU12" i="25"/>
  <c r="BT12" i="25"/>
  <c r="BS12" i="25"/>
  <c r="BR12" i="25"/>
  <c r="BV11" i="25"/>
  <c r="BU11" i="25"/>
  <c r="BT11" i="25"/>
  <c r="BS11" i="25"/>
  <c r="BR11" i="25"/>
  <c r="BV10" i="25"/>
  <c r="BU10" i="25"/>
  <c r="BT10" i="25"/>
  <c r="BS10" i="25"/>
  <c r="BR10" i="25"/>
  <c r="BV9" i="25"/>
  <c r="BU9" i="25"/>
  <c r="BT9" i="25"/>
  <c r="BS9" i="25"/>
  <c r="BR9" i="25"/>
  <c r="BV8" i="25"/>
  <c r="BU8" i="25"/>
  <c r="BT8" i="25"/>
  <c r="BS8" i="25"/>
  <c r="BR8" i="25"/>
  <c r="BV7" i="25"/>
  <c r="BU7" i="25"/>
  <c r="BT7" i="25"/>
  <c r="BS7" i="25"/>
  <c r="BR7" i="25"/>
  <c r="BV6" i="25"/>
  <c r="BU6" i="25"/>
  <c r="BT6" i="25"/>
  <c r="BS6" i="25"/>
  <c r="BR6" i="25"/>
  <c r="BV5" i="25"/>
  <c r="BU5" i="25"/>
  <c r="BT5" i="25"/>
  <c r="BS5" i="25"/>
  <c r="BR5" i="25"/>
  <c r="BV4" i="25"/>
  <c r="BU4" i="25"/>
  <c r="BT4" i="25"/>
  <c r="BS4" i="25"/>
  <c r="BR4" i="25"/>
  <c r="BV3" i="25"/>
  <c r="BU3" i="25"/>
  <c r="BT3" i="25"/>
  <c r="BS3" i="25"/>
  <c r="BR3" i="25"/>
  <c r="BV2" i="25"/>
  <c r="BU2" i="25"/>
  <c r="BT2" i="25"/>
  <c r="BS2" i="25"/>
  <c r="BR2" i="25"/>
  <c r="O260" i="23"/>
  <c r="O261" i="23"/>
  <c r="O263" i="23"/>
  <c r="O264" i="23"/>
  <c r="O265" i="23"/>
  <c r="O267" i="23"/>
  <c r="O270" i="23"/>
  <c r="O273" i="23"/>
  <c r="O274" i="23"/>
  <c r="O279" i="23"/>
  <c r="O280" i="23"/>
  <c r="O281" i="23"/>
  <c r="O282" i="23"/>
  <c r="O286" i="23"/>
  <c r="O287" i="23"/>
  <c r="O288" i="23"/>
  <c r="O290" i="23"/>
  <c r="O295" i="23"/>
  <c r="O297" i="23"/>
  <c r="O300" i="23"/>
  <c r="O301" i="23"/>
  <c r="O302" i="23"/>
  <c r="O304" i="23"/>
  <c r="O305" i="23"/>
  <c r="O306" i="23"/>
  <c r="O309" i="23"/>
  <c r="O310" i="23"/>
  <c r="O311" i="23"/>
  <c r="O314" i="23"/>
  <c r="O317" i="23"/>
  <c r="O318" i="23"/>
  <c r="O320" i="23"/>
  <c r="AR65" i="25"/>
  <c r="AR64" i="25"/>
  <c r="AR63" i="25"/>
  <c r="AR62" i="25"/>
  <c r="AR61" i="25"/>
  <c r="AR60" i="25"/>
  <c r="AR59" i="25"/>
  <c r="AR58" i="25"/>
  <c r="AR57" i="25"/>
  <c r="AR56" i="25"/>
  <c r="AR55" i="25"/>
  <c r="AR54" i="25"/>
  <c r="AR53" i="25"/>
  <c r="AR52" i="25"/>
  <c r="AR51" i="25"/>
  <c r="AR50" i="25"/>
  <c r="AR49" i="25"/>
  <c r="AR48" i="25"/>
  <c r="AR47" i="25"/>
  <c r="AR46" i="25"/>
  <c r="AR45" i="25"/>
  <c r="AR44" i="25"/>
  <c r="AR43" i="25"/>
  <c r="AR42" i="25"/>
  <c r="AR41" i="25"/>
  <c r="AR40" i="25"/>
  <c r="AR39" i="25"/>
  <c r="AR38" i="25"/>
  <c r="AR37" i="25"/>
  <c r="AR36" i="25"/>
  <c r="AR35" i="25"/>
  <c r="AR34" i="25"/>
  <c r="AR33" i="25"/>
  <c r="AR32" i="25"/>
  <c r="AR31" i="25"/>
  <c r="AR30" i="25"/>
  <c r="AR29" i="25"/>
  <c r="AR28" i="25"/>
  <c r="AR27" i="25"/>
  <c r="AR26" i="25"/>
  <c r="AR25" i="25"/>
  <c r="AR24" i="25"/>
  <c r="AR23" i="25"/>
  <c r="AR22" i="25"/>
  <c r="AR21" i="25"/>
  <c r="AR20" i="25"/>
  <c r="AR19" i="25"/>
  <c r="AR18" i="25"/>
  <c r="AR17" i="25"/>
  <c r="AR16" i="25"/>
  <c r="AR15" i="25"/>
  <c r="AR14" i="25"/>
  <c r="AR13" i="25"/>
  <c r="AR12" i="25"/>
  <c r="AR11" i="25"/>
  <c r="AR10" i="25"/>
  <c r="AR9" i="25"/>
  <c r="AR8" i="25"/>
  <c r="AR7" i="25"/>
  <c r="AR6" i="25"/>
  <c r="AR5" i="25"/>
  <c r="AR4" i="25"/>
  <c r="AR3" i="25"/>
  <c r="AR2" i="25"/>
  <c r="T3" i="25"/>
  <c r="T4" i="25"/>
  <c r="T5" i="25"/>
  <c r="T6" i="25"/>
  <c r="T7" i="25"/>
  <c r="T8" i="25"/>
  <c r="T9" i="25"/>
  <c r="T10" i="25"/>
  <c r="T11" i="25"/>
  <c r="T12" i="25"/>
  <c r="T13" i="25"/>
  <c r="T14" i="25"/>
  <c r="T15" i="25"/>
  <c r="T16" i="25"/>
  <c r="T17" i="25"/>
  <c r="T18" i="25"/>
  <c r="T19" i="25"/>
  <c r="T20" i="25"/>
  <c r="T21" i="25"/>
  <c r="T22" i="25"/>
  <c r="T23" i="25"/>
  <c r="T24" i="25"/>
  <c r="T25" i="25"/>
  <c r="T26" i="25"/>
  <c r="T27" i="25"/>
  <c r="T28" i="25"/>
  <c r="T29" i="25"/>
  <c r="T30" i="25"/>
  <c r="T31" i="25"/>
  <c r="T32" i="25"/>
  <c r="T33" i="25"/>
  <c r="T34" i="25"/>
  <c r="T35" i="25"/>
  <c r="T36" i="25"/>
  <c r="T37" i="25"/>
  <c r="T38" i="25"/>
  <c r="T39" i="25"/>
  <c r="T40" i="25"/>
  <c r="T41" i="25"/>
  <c r="T42" i="25"/>
  <c r="T43" i="25"/>
  <c r="T44" i="25"/>
  <c r="T45" i="25"/>
  <c r="T46" i="25"/>
  <c r="T47" i="25"/>
  <c r="T48" i="25"/>
  <c r="T49" i="25"/>
  <c r="T50" i="25"/>
  <c r="T51" i="25"/>
  <c r="T52" i="25"/>
  <c r="T53" i="25"/>
  <c r="T54" i="25"/>
  <c r="T55" i="25"/>
  <c r="T56" i="25"/>
  <c r="T57" i="25"/>
  <c r="T58" i="25"/>
  <c r="T59" i="25"/>
  <c r="T60" i="25"/>
  <c r="T61" i="25"/>
  <c r="T62" i="25"/>
  <c r="T63" i="25"/>
  <c r="T64" i="25"/>
  <c r="T65" i="25"/>
  <c r="S3" i="25"/>
  <c r="S4" i="25"/>
  <c r="S5" i="25"/>
  <c r="S6" i="25"/>
  <c r="S7" i="25"/>
  <c r="S8" i="25"/>
  <c r="S9" i="25"/>
  <c r="S10" i="25"/>
  <c r="S11" i="25"/>
  <c r="S12" i="25"/>
  <c r="S13" i="25"/>
  <c r="S14" i="25"/>
  <c r="S15" i="25"/>
  <c r="S16" i="25"/>
  <c r="S17" i="25"/>
  <c r="S18" i="25"/>
  <c r="S19" i="25"/>
  <c r="S20" i="25"/>
  <c r="S21" i="25"/>
  <c r="S22" i="25"/>
  <c r="S23" i="25"/>
  <c r="S24" i="25"/>
  <c r="S25" i="25"/>
  <c r="S26" i="25"/>
  <c r="S27" i="25"/>
  <c r="S28" i="25"/>
  <c r="S29" i="25"/>
  <c r="S30" i="25"/>
  <c r="S31" i="25"/>
  <c r="S32" i="25"/>
  <c r="S33" i="25"/>
  <c r="S34" i="25"/>
  <c r="S35" i="25"/>
  <c r="S36" i="25"/>
  <c r="S37" i="25"/>
  <c r="S38" i="25"/>
  <c r="S39" i="25"/>
  <c r="S40" i="25"/>
  <c r="S41" i="25"/>
  <c r="S42" i="25"/>
  <c r="S43" i="25"/>
  <c r="S44" i="25"/>
  <c r="S45" i="25"/>
  <c r="S46" i="25"/>
  <c r="S47" i="25"/>
  <c r="S48" i="25"/>
  <c r="S49" i="25"/>
  <c r="S50" i="25"/>
  <c r="S51" i="25"/>
  <c r="S52" i="25"/>
  <c r="S53" i="25"/>
  <c r="S54" i="25"/>
  <c r="S55" i="25"/>
  <c r="S56" i="25"/>
  <c r="S57" i="25"/>
  <c r="S58" i="25"/>
  <c r="S59" i="25"/>
  <c r="S60" i="25"/>
  <c r="S61" i="25"/>
  <c r="S62" i="25"/>
  <c r="S63" i="25"/>
  <c r="S64" i="25"/>
  <c r="S65" i="25"/>
  <c r="R3" i="25"/>
  <c r="R4" i="25"/>
  <c r="R5" i="25"/>
  <c r="R6" i="25"/>
  <c r="R7" i="25"/>
  <c r="R8" i="25"/>
  <c r="R9" i="25"/>
  <c r="R10" i="25"/>
  <c r="R11" i="25"/>
  <c r="R12" i="25"/>
  <c r="R13" i="25"/>
  <c r="R14" i="25"/>
  <c r="R15" i="25"/>
  <c r="R16" i="25"/>
  <c r="R17" i="25"/>
  <c r="R18" i="25"/>
  <c r="R19" i="25"/>
  <c r="R20" i="25"/>
  <c r="R21" i="25"/>
  <c r="R22" i="25"/>
  <c r="R23" i="25"/>
  <c r="R24" i="25"/>
  <c r="R25" i="25"/>
  <c r="R26" i="25"/>
  <c r="R27" i="25"/>
  <c r="R28" i="25"/>
  <c r="R29" i="25"/>
  <c r="R30" i="25"/>
  <c r="R31" i="25"/>
  <c r="R32" i="25"/>
  <c r="R33" i="25"/>
  <c r="R34" i="25"/>
  <c r="R35" i="25"/>
  <c r="R36" i="25"/>
  <c r="R37" i="25"/>
  <c r="R38" i="25"/>
  <c r="R39" i="25"/>
  <c r="R40" i="25"/>
  <c r="R41" i="25"/>
  <c r="R42" i="25"/>
  <c r="R43" i="25"/>
  <c r="R44" i="25"/>
  <c r="R45" i="25"/>
  <c r="R46" i="25"/>
  <c r="R47" i="25"/>
  <c r="R48" i="25"/>
  <c r="R49" i="25"/>
  <c r="R50" i="25"/>
  <c r="R51" i="25"/>
  <c r="R52" i="25"/>
  <c r="R53" i="25"/>
  <c r="R54" i="25"/>
  <c r="R55" i="25"/>
  <c r="R56" i="25"/>
  <c r="R57" i="25"/>
  <c r="R58" i="25"/>
  <c r="R59" i="25"/>
  <c r="R60" i="25"/>
  <c r="R61" i="25"/>
  <c r="R62" i="25"/>
  <c r="R63" i="25"/>
  <c r="R64" i="25"/>
  <c r="R65" i="25"/>
  <c r="Q4" i="25"/>
  <c r="Q5"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BB18" i="24"/>
  <c r="BJ18" i="24" s="1"/>
  <c r="BB34" i="24"/>
  <c r="BK34" i="24" s="1"/>
  <c r="BB50" i="24"/>
  <c r="BJ50" i="24" s="1"/>
  <c r="BB51" i="24"/>
  <c r="BJ51" i="24" s="1"/>
  <c r="BB35" i="24"/>
  <c r="BI35" i="24" s="1"/>
  <c r="BB19" i="24"/>
  <c r="BJ19" i="24" s="1"/>
  <c r="BB3" i="24"/>
  <c r="BK3" i="24" s="1"/>
  <c r="BB4" i="24"/>
  <c r="BJ4" i="24" s="1"/>
  <c r="BB20" i="24"/>
  <c r="BJ20" i="24" s="1"/>
  <c r="BB36" i="24"/>
  <c r="BJ36" i="24" s="1"/>
  <c r="BB52" i="24"/>
  <c r="BH52" i="24" s="1"/>
  <c r="BB53" i="24"/>
  <c r="BJ53" i="24" s="1"/>
  <c r="BB37" i="24"/>
  <c r="BI37" i="24" s="1"/>
  <c r="BB21" i="24"/>
  <c r="BJ21" i="24" s="1"/>
  <c r="BB5" i="24"/>
  <c r="BJ5" i="24" s="1"/>
  <c r="BB6" i="24"/>
  <c r="BK6" i="24" s="1"/>
  <c r="BB22" i="24"/>
  <c r="BK22" i="24" s="1"/>
  <c r="BB38" i="24"/>
  <c r="BI38" i="24" s="1"/>
  <c r="BB54" i="24"/>
  <c r="BH54" i="24" s="1"/>
  <c r="BB55" i="24"/>
  <c r="BJ55" i="24" s="1"/>
  <c r="BB39" i="24"/>
  <c r="BI39" i="24" s="1"/>
  <c r="BB23" i="24"/>
  <c r="BJ23" i="24" s="1"/>
  <c r="BB7" i="24"/>
  <c r="BJ7" i="24" s="1"/>
  <c r="BB8" i="24"/>
  <c r="BH8" i="24" s="1"/>
  <c r="BB24" i="24"/>
  <c r="BI24" i="24" s="1"/>
  <c r="BB40" i="24"/>
  <c r="BH40" i="24" s="1"/>
  <c r="BB56" i="24"/>
  <c r="BI56" i="24" s="1"/>
  <c r="BB57" i="24"/>
  <c r="BJ57" i="24" s="1"/>
  <c r="BB41" i="24"/>
  <c r="BI41" i="24" s="1"/>
  <c r="BB25" i="24"/>
  <c r="BH25" i="24" s="1"/>
  <c r="BB9" i="24"/>
  <c r="BJ9" i="24" s="1"/>
  <c r="BB10" i="24"/>
  <c r="BI10" i="24" s="1"/>
  <c r="BB26" i="24"/>
  <c r="BH26" i="24" s="1"/>
  <c r="BB42" i="24"/>
  <c r="BH42" i="24" s="1"/>
  <c r="BB58" i="24"/>
  <c r="BJ58" i="24" s="1"/>
  <c r="BB59" i="24"/>
  <c r="BJ59" i="24" s="1"/>
  <c r="BB43" i="24"/>
  <c r="BI43" i="24" s="1"/>
  <c r="BB27" i="24"/>
  <c r="BJ27" i="24" s="1"/>
  <c r="BB11" i="24"/>
  <c r="BH11" i="24" s="1"/>
  <c r="BB12" i="24"/>
  <c r="BI12" i="24" s="1"/>
  <c r="BB28" i="24"/>
  <c r="BK28" i="24" s="1"/>
  <c r="BB44" i="24"/>
  <c r="BI44" i="24" s="1"/>
  <c r="BB60" i="24"/>
  <c r="BJ60" i="24" s="1"/>
  <c r="BB61" i="24"/>
  <c r="BJ61" i="24" s="1"/>
  <c r="BB45" i="24"/>
  <c r="BI45" i="24" s="1"/>
  <c r="BB29" i="24"/>
  <c r="BJ29" i="24" s="1"/>
  <c r="BB13" i="24"/>
  <c r="BI13" i="24" s="1"/>
  <c r="BB14" i="24"/>
  <c r="BJ14" i="24" s="1"/>
  <c r="BB30" i="24"/>
  <c r="BK30" i="24" s="1"/>
  <c r="BB46" i="24"/>
  <c r="BJ46" i="24" s="1"/>
  <c r="BB62" i="24"/>
  <c r="BH62" i="24" s="1"/>
  <c r="BB63" i="24"/>
  <c r="BJ63" i="24" s="1"/>
  <c r="BB47" i="24"/>
  <c r="BI47" i="24" s="1"/>
  <c r="BB31" i="24"/>
  <c r="BJ31" i="24" s="1"/>
  <c r="BB15" i="24"/>
  <c r="BH15" i="24" s="1"/>
  <c r="BB16" i="24"/>
  <c r="BK16" i="24" s="1"/>
  <c r="BB32" i="24"/>
  <c r="BK32" i="24" s="1"/>
  <c r="BB48" i="24"/>
  <c r="BK48" i="24" s="1"/>
  <c r="BB64" i="24"/>
  <c r="BK64" i="24" s="1"/>
  <c r="BB65" i="24"/>
  <c r="BJ65" i="24" s="1"/>
  <c r="BB49" i="24"/>
  <c r="BI49" i="24" s="1"/>
  <c r="BB33" i="24"/>
  <c r="BH33" i="24" s="1"/>
  <c r="BB17" i="24"/>
  <c r="BH17" i="24" s="1"/>
  <c r="BB2" i="24"/>
  <c r="BH2" i="24" s="1"/>
  <c r="M12" i="32"/>
  <c r="R12" i="32"/>
  <c r="AC12" i="32"/>
  <c r="AB12" i="32"/>
  <c r="M11" i="32"/>
  <c r="R11" i="32"/>
  <c r="AC11" i="32"/>
  <c r="AB11" i="32"/>
  <c r="M2" i="32"/>
  <c r="AC2" i="32"/>
  <c r="AB2" i="32"/>
  <c r="R6" i="32"/>
  <c r="M6" i="32"/>
  <c r="AC6" i="32"/>
  <c r="AB6" i="32"/>
  <c r="R8" i="32"/>
  <c r="M8" i="32"/>
  <c r="AB8" i="32"/>
  <c r="AC8" i="32"/>
  <c r="R17" i="32"/>
  <c r="M17" i="32"/>
  <c r="AC17" i="32"/>
  <c r="AB17" i="32"/>
  <c r="R5" i="32"/>
  <c r="M5" i="32"/>
  <c r="AB5" i="32"/>
  <c r="AC5" i="32"/>
  <c r="R10" i="32"/>
  <c r="M10" i="32"/>
  <c r="AC10" i="32"/>
  <c r="AB10" i="32"/>
  <c r="R16" i="32"/>
  <c r="M16" i="32"/>
  <c r="AC16" i="32"/>
  <c r="AB16" i="32"/>
  <c r="R4" i="32"/>
  <c r="M4" i="32"/>
  <c r="AC4" i="32"/>
  <c r="AB4" i="32"/>
  <c r="R9" i="32"/>
  <c r="M9" i="32"/>
  <c r="AC9" i="32"/>
  <c r="AB9" i="32"/>
  <c r="R15" i="32"/>
  <c r="M15" i="32"/>
  <c r="AB15" i="32"/>
  <c r="AC15" i="32"/>
  <c r="R3" i="32"/>
  <c r="M3" i="32"/>
  <c r="AC3" i="32"/>
  <c r="AB3" i="32"/>
  <c r="R7" i="32"/>
  <c r="M7" i="32"/>
  <c r="AB7" i="32"/>
  <c r="AC7" i="32"/>
  <c r="M14" i="32"/>
  <c r="R14" i="32"/>
  <c r="AC14" i="32"/>
  <c r="AB14" i="32"/>
  <c r="M13" i="32"/>
  <c r="R13" i="32"/>
  <c r="AB13" i="32"/>
  <c r="AC13" i="32"/>
  <c r="BH5" i="24"/>
  <c r="BK36" i="24"/>
  <c r="BH46" i="24"/>
  <c r="BK46" i="24"/>
  <c r="BH21" i="24"/>
  <c r="BK21" i="24"/>
  <c r="BJ39" i="24"/>
  <c r="BK39" i="24"/>
  <c r="Q3" i="25"/>
  <c r="R2" i="25"/>
  <c r="S2" i="25"/>
  <c r="T2" i="25"/>
  <c r="Q2" i="25"/>
  <c r="O195" i="23"/>
  <c r="O196" i="23"/>
  <c r="O197" i="23"/>
  <c r="O198" i="23"/>
  <c r="O199" i="23"/>
  <c r="O200" i="23"/>
  <c r="O201" i="23"/>
  <c r="O202" i="23"/>
  <c r="O203" i="23"/>
  <c r="O204" i="23"/>
  <c r="O206" i="23"/>
  <c r="O209" i="23"/>
  <c r="O210" i="23"/>
  <c r="O211" i="23"/>
  <c r="O212" i="23"/>
  <c r="O213" i="23"/>
  <c r="O215" i="23"/>
  <c r="O216" i="23"/>
  <c r="O217" i="23"/>
  <c r="O218" i="23"/>
  <c r="O222" i="23"/>
  <c r="O223" i="23"/>
  <c r="O224" i="23"/>
  <c r="O225" i="23"/>
  <c r="O226" i="23"/>
  <c r="O227" i="23"/>
  <c r="O229" i="23"/>
  <c r="O230" i="23"/>
  <c r="O231" i="23"/>
  <c r="O232" i="23"/>
  <c r="O233" i="23"/>
  <c r="O235" i="23"/>
  <c r="O236" i="23"/>
  <c r="O237" i="23"/>
  <c r="O238" i="23"/>
  <c r="O240" i="23"/>
  <c r="O241" i="23"/>
  <c r="O242" i="23"/>
  <c r="O244" i="23"/>
  <c r="O245" i="23"/>
  <c r="O246" i="23"/>
  <c r="O247" i="23"/>
  <c r="O248" i="23"/>
  <c r="O250" i="23"/>
  <c r="O251" i="23"/>
  <c r="O252" i="23"/>
  <c r="O253" i="23"/>
  <c r="O254" i="23"/>
  <c r="O256" i="23"/>
  <c r="T191" i="30"/>
  <c r="P191" i="30"/>
  <c r="T190" i="30"/>
  <c r="P190" i="30"/>
  <c r="T187" i="30"/>
  <c r="P187" i="30"/>
  <c r="T186" i="30"/>
  <c r="P186" i="30"/>
  <c r="T183" i="30"/>
  <c r="P183" i="30"/>
  <c r="T182" i="30"/>
  <c r="P182" i="30"/>
  <c r="T179" i="30"/>
  <c r="P179" i="30"/>
  <c r="T178" i="30"/>
  <c r="P178" i="30"/>
  <c r="T177" i="30"/>
  <c r="P177" i="30"/>
  <c r="T176" i="30"/>
  <c r="P176" i="30"/>
  <c r="T173" i="30"/>
  <c r="P173" i="30"/>
  <c r="T172" i="30"/>
  <c r="P172" i="30"/>
  <c r="T169" i="30"/>
  <c r="P169" i="30"/>
  <c r="T168" i="30"/>
  <c r="P168" i="30"/>
  <c r="T165" i="30"/>
  <c r="P165" i="30"/>
  <c r="T164" i="30"/>
  <c r="P164" i="30"/>
  <c r="T159" i="30"/>
  <c r="P159" i="30"/>
  <c r="T158" i="30"/>
  <c r="P158" i="30"/>
  <c r="T155" i="30"/>
  <c r="P155" i="30"/>
  <c r="T154" i="30"/>
  <c r="P154" i="30"/>
  <c r="T151" i="30"/>
  <c r="P151" i="30"/>
  <c r="T150" i="30"/>
  <c r="P150" i="30"/>
  <c r="T147" i="30"/>
  <c r="P147" i="30"/>
  <c r="T146" i="30"/>
  <c r="P146" i="30"/>
  <c r="T145" i="30"/>
  <c r="P145" i="30"/>
  <c r="T144" i="30"/>
  <c r="P144" i="30"/>
  <c r="T141" i="30"/>
  <c r="P141" i="30"/>
  <c r="T140" i="30"/>
  <c r="P140" i="30"/>
  <c r="T137" i="30"/>
  <c r="P137" i="30"/>
  <c r="T136" i="30"/>
  <c r="P136" i="30"/>
  <c r="T133" i="30"/>
  <c r="P133" i="30"/>
  <c r="T132" i="30"/>
  <c r="P132" i="30"/>
  <c r="W3" i="31"/>
  <c r="W4" i="31"/>
  <c r="W5" i="31"/>
  <c r="W6" i="31"/>
  <c r="W7" i="31"/>
  <c r="W8" i="31"/>
  <c r="W9" i="31"/>
  <c r="W10" i="31"/>
  <c r="W11" i="31"/>
  <c r="W12" i="31"/>
  <c r="W13" i="31"/>
  <c r="W14" i="31"/>
  <c r="W15" i="31"/>
  <c r="W16" i="31"/>
  <c r="W17" i="31"/>
  <c r="W18" i="31"/>
  <c r="W19" i="31"/>
  <c r="W20" i="31"/>
  <c r="W21" i="31"/>
  <c r="W22" i="31"/>
  <c r="W23" i="31"/>
  <c r="W24" i="31"/>
  <c r="W25" i="31"/>
  <c r="W26" i="31"/>
  <c r="W27" i="31"/>
  <c r="W28" i="31"/>
  <c r="W29" i="31"/>
  <c r="W30" i="31"/>
  <c r="W31" i="31"/>
  <c r="W32" i="31"/>
  <c r="W33" i="31"/>
  <c r="W34" i="31"/>
  <c r="W35" i="31"/>
  <c r="W36" i="31"/>
  <c r="W37" i="31"/>
  <c r="W38" i="31"/>
  <c r="W39" i="31"/>
  <c r="W40" i="31"/>
  <c r="W41" i="31"/>
  <c r="W42" i="31"/>
  <c r="W43" i="31"/>
  <c r="W44" i="31"/>
  <c r="W45" i="31"/>
  <c r="W46" i="31"/>
  <c r="W47" i="31"/>
  <c r="W48" i="31"/>
  <c r="W49" i="31"/>
  <c r="W50" i="31"/>
  <c r="W51" i="31"/>
  <c r="W52" i="31"/>
  <c r="W53" i="31"/>
  <c r="W54" i="31"/>
  <c r="W55" i="31"/>
  <c r="W56" i="31"/>
  <c r="W57" i="31"/>
  <c r="W58" i="31"/>
  <c r="W59" i="31"/>
  <c r="W60" i="31"/>
  <c r="W61" i="31"/>
  <c r="W62" i="31"/>
  <c r="W63" i="31"/>
  <c r="W64" i="31"/>
  <c r="W65" i="31"/>
  <c r="V3" i="31"/>
  <c r="V4" i="31"/>
  <c r="V5" i="31"/>
  <c r="V6" i="31"/>
  <c r="V7" i="31"/>
  <c r="V8" i="31"/>
  <c r="V9" i="31"/>
  <c r="V10" i="31"/>
  <c r="V11" i="31"/>
  <c r="V12" i="31"/>
  <c r="V13" i="31"/>
  <c r="V14" i="31"/>
  <c r="V15" i="31"/>
  <c r="V16" i="31"/>
  <c r="V17" i="31"/>
  <c r="V18" i="31"/>
  <c r="V19" i="31"/>
  <c r="V20" i="31"/>
  <c r="V21" i="31"/>
  <c r="V22" i="31"/>
  <c r="V23" i="31"/>
  <c r="V24" i="31"/>
  <c r="V25" i="31"/>
  <c r="V26" i="31"/>
  <c r="V27" i="31"/>
  <c r="V28" i="31"/>
  <c r="V29" i="31"/>
  <c r="V30" i="31"/>
  <c r="V31" i="31"/>
  <c r="V32" i="31"/>
  <c r="V33" i="31"/>
  <c r="V34" i="31"/>
  <c r="V35" i="31"/>
  <c r="V36" i="31"/>
  <c r="V37" i="31"/>
  <c r="V38" i="31"/>
  <c r="V39" i="31"/>
  <c r="V40" i="31"/>
  <c r="V41" i="31"/>
  <c r="V42" i="31"/>
  <c r="V43" i="31"/>
  <c r="V44" i="31"/>
  <c r="V45" i="31"/>
  <c r="V46" i="31"/>
  <c r="V47" i="31"/>
  <c r="V48" i="31"/>
  <c r="V49" i="31"/>
  <c r="V50" i="31"/>
  <c r="V51" i="31"/>
  <c r="V52" i="31"/>
  <c r="V53" i="31"/>
  <c r="V54" i="31"/>
  <c r="V55" i="31"/>
  <c r="V56" i="31"/>
  <c r="V57" i="31"/>
  <c r="V58" i="31"/>
  <c r="V59" i="31"/>
  <c r="V60" i="31"/>
  <c r="V61" i="31"/>
  <c r="V62" i="31"/>
  <c r="V63" i="31"/>
  <c r="V64" i="31"/>
  <c r="V65" i="31"/>
  <c r="U3" i="31"/>
  <c r="U4" i="31"/>
  <c r="U5" i="31"/>
  <c r="U6" i="31"/>
  <c r="U7" i="31"/>
  <c r="U8" i="31"/>
  <c r="U9" i="31"/>
  <c r="U10" i="31"/>
  <c r="U11" i="31"/>
  <c r="U12" i="31"/>
  <c r="U13" i="31"/>
  <c r="U14" i="31"/>
  <c r="U15" i="31"/>
  <c r="U16" i="31"/>
  <c r="U17" i="31"/>
  <c r="U18" i="31"/>
  <c r="U19" i="31"/>
  <c r="U20" i="31"/>
  <c r="U21" i="31"/>
  <c r="U22" i="31"/>
  <c r="U23" i="31"/>
  <c r="U24" i="31"/>
  <c r="U25" i="31"/>
  <c r="U26" i="31"/>
  <c r="U27" i="31"/>
  <c r="U28" i="31"/>
  <c r="U29" i="31"/>
  <c r="U30" i="31"/>
  <c r="U31" i="31"/>
  <c r="U32" i="31"/>
  <c r="U33" i="31"/>
  <c r="U34" i="31"/>
  <c r="U35" i="31"/>
  <c r="U36" i="31"/>
  <c r="U37" i="31"/>
  <c r="U38" i="31"/>
  <c r="U39" i="31"/>
  <c r="U40" i="31"/>
  <c r="U41" i="31"/>
  <c r="U42" i="31"/>
  <c r="U43" i="31"/>
  <c r="U44" i="31"/>
  <c r="U45" i="31"/>
  <c r="U46" i="31"/>
  <c r="U47" i="31"/>
  <c r="U48" i="31"/>
  <c r="U49" i="31"/>
  <c r="U50" i="31"/>
  <c r="U51" i="31"/>
  <c r="U52" i="31"/>
  <c r="U53" i="31"/>
  <c r="U54" i="31"/>
  <c r="U55" i="31"/>
  <c r="U56" i="31"/>
  <c r="U57" i="31"/>
  <c r="U58" i="31"/>
  <c r="U59" i="31"/>
  <c r="U60" i="31"/>
  <c r="U61" i="31"/>
  <c r="U62" i="31"/>
  <c r="U63" i="31"/>
  <c r="U64" i="31"/>
  <c r="U65" i="31"/>
  <c r="V2" i="31"/>
  <c r="W2" i="31"/>
  <c r="U2" i="31"/>
  <c r="P574" i="19"/>
  <c r="P693" i="19"/>
  <c r="BE50" i="24"/>
  <c r="BF50" i="24" s="1"/>
  <c r="BG50" i="24" s="1"/>
  <c r="BE51" i="24"/>
  <c r="BE35" i="24"/>
  <c r="BF35" i="24" s="1"/>
  <c r="BG35" i="24" s="1"/>
  <c r="BE19" i="24"/>
  <c r="BF19" i="24" s="1"/>
  <c r="BG19" i="24" s="1"/>
  <c r="BE3" i="24"/>
  <c r="BF3" i="24" s="1"/>
  <c r="BG3" i="24" s="1"/>
  <c r="BE4" i="24"/>
  <c r="BF4" i="24" s="1"/>
  <c r="BG4" i="24" s="1"/>
  <c r="BE20" i="24"/>
  <c r="BF20" i="24" s="1"/>
  <c r="BG20" i="24" s="1"/>
  <c r="BE36" i="24"/>
  <c r="BF36" i="24" s="1"/>
  <c r="BG36" i="24" s="1"/>
  <c r="BE52" i="24"/>
  <c r="BF52" i="24" s="1"/>
  <c r="BG52" i="24" s="1"/>
  <c r="BE53" i="24"/>
  <c r="BF53" i="24" s="1"/>
  <c r="BG53" i="24" s="1"/>
  <c r="BE37" i="24"/>
  <c r="BF37" i="24" s="1"/>
  <c r="BG37" i="24" s="1"/>
  <c r="BE21" i="24"/>
  <c r="BF21" i="24" s="1"/>
  <c r="BG21" i="24" s="1"/>
  <c r="BE5" i="24"/>
  <c r="BE6" i="24"/>
  <c r="BF6" i="24" s="1"/>
  <c r="BG6" i="24" s="1"/>
  <c r="BE22" i="24"/>
  <c r="BF22" i="24" s="1"/>
  <c r="BG22" i="24" s="1"/>
  <c r="BE38" i="24"/>
  <c r="BF38" i="24" s="1"/>
  <c r="BG38" i="24" s="1"/>
  <c r="BE54" i="24"/>
  <c r="BF54" i="24" s="1"/>
  <c r="BG54" i="24" s="1"/>
  <c r="BE55" i="24"/>
  <c r="BF55" i="24" s="1"/>
  <c r="BG55" i="24" s="1"/>
  <c r="BE39" i="24"/>
  <c r="BF39" i="24" s="1"/>
  <c r="BG39" i="24" s="1"/>
  <c r="BE23" i="24"/>
  <c r="BF23" i="24" s="1"/>
  <c r="BG23" i="24" s="1"/>
  <c r="BE7" i="24"/>
  <c r="BF7" i="24" s="1"/>
  <c r="BG7" i="24" s="1"/>
  <c r="BE8" i="24"/>
  <c r="BF8" i="24" s="1"/>
  <c r="BG8" i="24" s="1"/>
  <c r="BE24" i="24"/>
  <c r="BF24" i="24" s="1"/>
  <c r="BG24" i="24" s="1"/>
  <c r="BE40" i="24"/>
  <c r="BF40" i="24" s="1"/>
  <c r="BG40" i="24" s="1"/>
  <c r="BE56" i="24"/>
  <c r="BF56" i="24" s="1"/>
  <c r="BG56" i="24" s="1"/>
  <c r="BE57" i="24"/>
  <c r="BF57" i="24" s="1"/>
  <c r="BG57" i="24" s="1"/>
  <c r="BE41" i="24"/>
  <c r="BF41" i="24" s="1"/>
  <c r="BG41" i="24" s="1"/>
  <c r="BE25" i="24"/>
  <c r="BE9" i="24"/>
  <c r="BF9" i="24" s="1"/>
  <c r="BG9" i="24" s="1"/>
  <c r="BE10" i="24"/>
  <c r="BF10" i="24" s="1"/>
  <c r="BG10" i="24" s="1"/>
  <c r="BE26" i="24"/>
  <c r="BE42" i="24"/>
  <c r="BF42" i="24" s="1"/>
  <c r="BG42" i="24" s="1"/>
  <c r="BE58" i="24"/>
  <c r="BF58" i="24" s="1"/>
  <c r="BG58" i="24" s="1"/>
  <c r="BE59" i="24"/>
  <c r="BF59" i="24" s="1"/>
  <c r="BG59" i="24" s="1"/>
  <c r="BE43" i="24"/>
  <c r="BF43" i="24" s="1"/>
  <c r="BG43" i="24" s="1"/>
  <c r="BE27" i="24"/>
  <c r="BF27" i="24" s="1"/>
  <c r="BG27" i="24" s="1"/>
  <c r="BE11" i="24"/>
  <c r="BF11" i="24" s="1"/>
  <c r="BG11" i="24" s="1"/>
  <c r="BE12" i="24"/>
  <c r="BF12" i="24" s="1"/>
  <c r="BG12" i="24" s="1"/>
  <c r="BE28" i="24"/>
  <c r="BF28" i="24" s="1"/>
  <c r="BG28" i="24" s="1"/>
  <c r="BE44" i="24"/>
  <c r="BF44" i="24" s="1"/>
  <c r="BG44" i="24" s="1"/>
  <c r="BE60" i="24"/>
  <c r="BF60" i="24" s="1"/>
  <c r="BG60" i="24" s="1"/>
  <c r="BE61" i="24"/>
  <c r="BF61" i="24" s="1"/>
  <c r="BG61" i="24" s="1"/>
  <c r="BE45" i="24"/>
  <c r="BF45" i="24" s="1"/>
  <c r="BG45" i="24" s="1"/>
  <c r="BE29" i="24"/>
  <c r="BF29" i="24" s="1"/>
  <c r="BG29" i="24" s="1"/>
  <c r="BE13" i="24"/>
  <c r="BF13" i="24" s="1"/>
  <c r="BG13" i="24" s="1"/>
  <c r="BE14" i="24"/>
  <c r="BF14" i="24" s="1"/>
  <c r="BG14" i="24" s="1"/>
  <c r="BE30" i="24"/>
  <c r="BF30" i="24" s="1"/>
  <c r="BG30" i="24" s="1"/>
  <c r="BE46" i="24"/>
  <c r="BF46" i="24" s="1"/>
  <c r="BG46" i="24" s="1"/>
  <c r="BE62" i="24"/>
  <c r="BE63" i="24"/>
  <c r="BF63" i="24" s="1"/>
  <c r="BG63" i="24" s="1"/>
  <c r="BE47" i="24"/>
  <c r="BF47" i="24" s="1"/>
  <c r="BG47" i="24" s="1"/>
  <c r="BE31" i="24"/>
  <c r="BE15" i="24"/>
  <c r="BF15" i="24" s="1"/>
  <c r="BG15" i="24" s="1"/>
  <c r="BE16" i="24"/>
  <c r="BF16" i="24" s="1"/>
  <c r="BG16" i="24" s="1"/>
  <c r="BE32" i="24"/>
  <c r="BF32" i="24" s="1"/>
  <c r="BG32" i="24" s="1"/>
  <c r="BE48" i="24"/>
  <c r="BF48" i="24" s="1"/>
  <c r="BG48" i="24" s="1"/>
  <c r="BE64" i="24"/>
  <c r="BF64" i="24" s="1"/>
  <c r="BG64" i="24" s="1"/>
  <c r="BE65" i="24"/>
  <c r="BF65" i="24" s="1"/>
  <c r="BG65" i="24" s="1"/>
  <c r="BE49" i="24"/>
  <c r="BF49" i="24" s="1"/>
  <c r="BG49" i="24" s="1"/>
  <c r="BE33" i="24"/>
  <c r="BF33" i="24" s="1"/>
  <c r="BG33" i="24" s="1"/>
  <c r="BE17" i="24"/>
  <c r="BF17" i="24" s="1"/>
  <c r="BG17" i="24" s="1"/>
  <c r="BE18" i="24"/>
  <c r="BF18" i="24" s="1"/>
  <c r="BG18" i="24" s="1"/>
  <c r="BE34" i="24"/>
  <c r="BF34" i="24" s="1"/>
  <c r="BG34" i="24" s="1"/>
  <c r="BD18" i="24"/>
  <c r="BD34" i="24"/>
  <c r="BD50" i="24"/>
  <c r="BD51" i="24"/>
  <c r="BD35" i="24"/>
  <c r="BD19" i="24"/>
  <c r="BD3" i="24"/>
  <c r="BD4" i="24"/>
  <c r="BD20" i="24"/>
  <c r="BD36" i="24"/>
  <c r="BD52" i="24"/>
  <c r="BD53" i="24"/>
  <c r="BD37" i="24"/>
  <c r="BD21" i="24"/>
  <c r="BD5" i="24"/>
  <c r="BD6" i="24"/>
  <c r="BD22" i="24"/>
  <c r="BD38" i="24"/>
  <c r="BD54" i="24"/>
  <c r="BD55" i="24"/>
  <c r="BD39" i="24"/>
  <c r="BD23" i="24"/>
  <c r="BD7" i="24"/>
  <c r="BD8" i="24"/>
  <c r="BD24" i="24"/>
  <c r="BD40" i="24"/>
  <c r="BD56" i="24"/>
  <c r="BD57" i="24"/>
  <c r="BD41" i="24"/>
  <c r="BD25" i="24"/>
  <c r="BD9" i="24"/>
  <c r="BD10" i="24"/>
  <c r="BD26" i="24"/>
  <c r="BD42" i="24"/>
  <c r="BD58" i="24"/>
  <c r="BD59" i="24"/>
  <c r="BD43" i="24"/>
  <c r="BD27" i="24"/>
  <c r="BD11" i="24"/>
  <c r="BD12" i="24"/>
  <c r="BD28" i="24"/>
  <c r="BD44" i="24"/>
  <c r="BD60" i="24"/>
  <c r="BD61" i="24"/>
  <c r="BD45" i="24"/>
  <c r="BD29" i="24"/>
  <c r="BD13" i="24"/>
  <c r="BD14" i="24"/>
  <c r="BD30" i="24"/>
  <c r="BD46" i="24"/>
  <c r="BD62" i="24"/>
  <c r="BD63" i="24"/>
  <c r="BD47" i="24"/>
  <c r="BD31" i="24"/>
  <c r="BD15" i="24"/>
  <c r="BD16" i="24"/>
  <c r="BD32" i="24"/>
  <c r="BD48" i="24"/>
  <c r="BD64" i="24"/>
  <c r="BD65" i="24"/>
  <c r="BD49" i="24"/>
  <c r="BD33" i="24"/>
  <c r="BD17" i="24"/>
  <c r="BC18" i="24"/>
  <c r="BC34" i="24"/>
  <c r="BC50" i="24"/>
  <c r="BC51" i="24"/>
  <c r="BC35" i="24"/>
  <c r="BC19" i="24"/>
  <c r="BC3" i="24"/>
  <c r="BC4" i="24"/>
  <c r="BC20" i="24"/>
  <c r="BC36" i="24"/>
  <c r="BC52" i="24"/>
  <c r="BC53" i="24"/>
  <c r="BC37" i="24"/>
  <c r="BC21" i="24"/>
  <c r="BC5" i="24"/>
  <c r="BC6" i="24"/>
  <c r="BC22" i="24"/>
  <c r="BC38" i="24"/>
  <c r="BC54" i="24"/>
  <c r="BC55" i="24"/>
  <c r="BC39" i="24"/>
  <c r="BC23" i="24"/>
  <c r="BC7" i="24"/>
  <c r="BC8" i="24"/>
  <c r="BC24" i="24"/>
  <c r="BC40" i="24"/>
  <c r="BC56" i="24"/>
  <c r="BC57" i="24"/>
  <c r="BC41" i="24"/>
  <c r="BC25" i="24"/>
  <c r="BC9" i="24"/>
  <c r="BC10" i="24"/>
  <c r="BC26" i="24"/>
  <c r="BC42" i="24"/>
  <c r="BC58" i="24"/>
  <c r="BC59" i="24"/>
  <c r="BC43" i="24"/>
  <c r="BC27" i="24"/>
  <c r="BC11" i="24"/>
  <c r="BC12" i="24"/>
  <c r="BC28" i="24"/>
  <c r="BC44" i="24"/>
  <c r="BC60" i="24"/>
  <c r="BC61" i="24"/>
  <c r="BC45" i="24"/>
  <c r="BC29" i="24"/>
  <c r="BC13" i="24"/>
  <c r="BC14" i="24"/>
  <c r="BC30" i="24"/>
  <c r="BC46" i="24"/>
  <c r="BC62" i="24"/>
  <c r="BC63" i="24"/>
  <c r="BC47" i="24"/>
  <c r="BC31" i="24"/>
  <c r="BC15" i="24"/>
  <c r="BC16" i="24"/>
  <c r="BC32" i="24"/>
  <c r="BC48" i="24"/>
  <c r="BC64" i="24"/>
  <c r="BC65" i="24"/>
  <c r="BC49" i="24"/>
  <c r="BC33" i="24"/>
  <c r="BC17" i="24"/>
  <c r="BF26" i="24"/>
  <c r="BG26" i="24" s="1"/>
  <c r="O141" i="23"/>
  <c r="O155" i="23"/>
  <c r="O164" i="23"/>
  <c r="O179" i="23"/>
  <c r="O122" i="23"/>
  <c r="O123" i="23"/>
  <c r="O124" i="23"/>
  <c r="O125" i="23"/>
  <c r="O126" i="23"/>
  <c r="O127" i="23"/>
  <c r="O128" i="23"/>
  <c r="O129" i="23"/>
  <c r="O3" i="23"/>
  <c r="O4" i="23"/>
  <c r="O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O39" i="23"/>
  <c r="O40" i="23"/>
  <c r="O41" i="23"/>
  <c r="O42" i="23"/>
  <c r="O43" i="23"/>
  <c r="O44" i="23"/>
  <c r="O45" i="23"/>
  <c r="O46" i="23"/>
  <c r="O47" i="23"/>
  <c r="O48" i="23"/>
  <c r="O49" i="23"/>
  <c r="O50" i="23"/>
  <c r="O51" i="23"/>
  <c r="O52" i="23"/>
  <c r="O53" i="23"/>
  <c r="O54" i="23"/>
  <c r="O55" i="23"/>
  <c r="O56" i="23"/>
  <c r="O57" i="23"/>
  <c r="O58" i="23"/>
  <c r="O59" i="23"/>
  <c r="O60" i="23"/>
  <c r="O61" i="23"/>
  <c r="O62" i="23"/>
  <c r="O63" i="23"/>
  <c r="O64" i="23"/>
  <c r="O65" i="23"/>
  <c r="O66" i="23"/>
  <c r="O67" i="23"/>
  <c r="O68" i="23"/>
  <c r="O69" i="23"/>
  <c r="O70" i="23"/>
  <c r="O71" i="23"/>
  <c r="O72" i="23"/>
  <c r="O73" i="23"/>
  <c r="O74" i="23"/>
  <c r="O75" i="23"/>
  <c r="O76" i="23"/>
  <c r="O77" i="23"/>
  <c r="O78" i="23"/>
  <c r="O79" i="23"/>
  <c r="O80" i="23"/>
  <c r="O81" i="23"/>
  <c r="O82" i="23"/>
  <c r="O83" i="23"/>
  <c r="O84" i="23"/>
  <c r="O85" i="23"/>
  <c r="O86" i="23"/>
  <c r="O87" i="23"/>
  <c r="O88" i="23"/>
  <c r="O89" i="23"/>
  <c r="O90" i="23"/>
  <c r="O91" i="23"/>
  <c r="O92" i="23"/>
  <c r="O93" i="23"/>
  <c r="O94" i="23"/>
  <c r="O95" i="23"/>
  <c r="O96" i="23"/>
  <c r="O97" i="23"/>
  <c r="O98" i="23"/>
  <c r="O99" i="23"/>
  <c r="O100" i="23"/>
  <c r="O101" i="23"/>
  <c r="O102" i="23"/>
  <c r="O103" i="23"/>
  <c r="O104" i="23"/>
  <c r="O105" i="23"/>
  <c r="O106" i="23"/>
  <c r="O107" i="23"/>
  <c r="O108" i="23"/>
  <c r="O109" i="23"/>
  <c r="O110" i="23"/>
  <c r="O111" i="23"/>
  <c r="O112" i="23"/>
  <c r="O113" i="23"/>
  <c r="O114" i="23"/>
  <c r="O115" i="23"/>
  <c r="O116" i="23"/>
  <c r="O117" i="23"/>
  <c r="O118" i="23"/>
  <c r="O119" i="23"/>
  <c r="O120" i="23"/>
  <c r="O121" i="23"/>
  <c r="O2" i="23"/>
  <c r="T193" i="30"/>
  <c r="P193" i="30"/>
  <c r="T192" i="30"/>
  <c r="P192" i="30"/>
  <c r="T189" i="30"/>
  <c r="P189" i="30"/>
  <c r="T188" i="30"/>
  <c r="P188" i="30"/>
  <c r="T185" i="30"/>
  <c r="P185" i="30"/>
  <c r="T184" i="30"/>
  <c r="P184" i="30"/>
  <c r="T181" i="30"/>
  <c r="P181" i="30"/>
  <c r="T180" i="30"/>
  <c r="P180" i="30"/>
  <c r="T175" i="30"/>
  <c r="P175" i="30"/>
  <c r="T174" i="30"/>
  <c r="P174" i="30"/>
  <c r="T171" i="30"/>
  <c r="P171" i="30"/>
  <c r="T170" i="30"/>
  <c r="P170" i="30"/>
  <c r="T167" i="30"/>
  <c r="P167" i="30"/>
  <c r="T166" i="30"/>
  <c r="P166" i="30"/>
  <c r="T163" i="30"/>
  <c r="P163" i="30"/>
  <c r="T162" i="30"/>
  <c r="P162" i="30"/>
  <c r="T161" i="30"/>
  <c r="P161" i="30"/>
  <c r="T160" i="30"/>
  <c r="P160" i="30"/>
  <c r="T157" i="30"/>
  <c r="P157" i="30"/>
  <c r="T156" i="30"/>
  <c r="P156" i="30"/>
  <c r="T153" i="30"/>
  <c r="P153" i="30"/>
  <c r="T152" i="30"/>
  <c r="P152" i="30"/>
  <c r="T149" i="30"/>
  <c r="P149" i="30"/>
  <c r="T148" i="30"/>
  <c r="P148" i="30"/>
  <c r="T143" i="30"/>
  <c r="P143" i="30"/>
  <c r="T142" i="30"/>
  <c r="P142" i="30"/>
  <c r="T139" i="30"/>
  <c r="P139" i="30"/>
  <c r="T138" i="30"/>
  <c r="P138" i="30"/>
  <c r="T135" i="30"/>
  <c r="P135" i="30"/>
  <c r="T134" i="30"/>
  <c r="P134" i="30"/>
  <c r="T131" i="30"/>
  <c r="P131" i="30"/>
  <c r="T130" i="30"/>
  <c r="P130" i="30"/>
  <c r="T127" i="30"/>
  <c r="P127" i="30"/>
  <c r="T126" i="30"/>
  <c r="P126" i="30"/>
  <c r="T123" i="30"/>
  <c r="P123" i="30"/>
  <c r="T122" i="30"/>
  <c r="P122" i="30"/>
  <c r="T119" i="30"/>
  <c r="P119" i="30"/>
  <c r="T118" i="30"/>
  <c r="P118" i="30"/>
  <c r="T115" i="30"/>
  <c r="P115" i="30"/>
  <c r="T114" i="30"/>
  <c r="P114" i="30"/>
  <c r="T113" i="30"/>
  <c r="P113" i="30"/>
  <c r="T112" i="30"/>
  <c r="P112" i="30"/>
  <c r="T109" i="30"/>
  <c r="P109" i="30"/>
  <c r="T108" i="30"/>
  <c r="P108" i="30"/>
  <c r="T105" i="30"/>
  <c r="P105" i="30"/>
  <c r="T104" i="30"/>
  <c r="P104" i="30"/>
  <c r="T101" i="30"/>
  <c r="P101" i="30"/>
  <c r="T100" i="30"/>
  <c r="P100" i="30"/>
  <c r="T95" i="30"/>
  <c r="P95" i="30"/>
  <c r="T94" i="30"/>
  <c r="P94" i="30"/>
  <c r="T91" i="30"/>
  <c r="P91" i="30"/>
  <c r="T90" i="30"/>
  <c r="P90" i="30"/>
  <c r="T87" i="30"/>
  <c r="P87" i="30"/>
  <c r="T86" i="30"/>
  <c r="P86" i="30"/>
  <c r="T83" i="30"/>
  <c r="P83" i="30"/>
  <c r="T82" i="30"/>
  <c r="P82" i="30"/>
  <c r="T81" i="30"/>
  <c r="P81" i="30"/>
  <c r="T80" i="30"/>
  <c r="P80" i="30"/>
  <c r="T77" i="30"/>
  <c r="P77" i="30"/>
  <c r="T76" i="30"/>
  <c r="P76" i="30"/>
  <c r="T73" i="30"/>
  <c r="P73" i="30"/>
  <c r="T72" i="30"/>
  <c r="P72" i="30"/>
  <c r="T69" i="30"/>
  <c r="P69" i="30"/>
  <c r="T68" i="30"/>
  <c r="P68" i="30"/>
  <c r="P641" i="19"/>
  <c r="P640" i="19"/>
  <c r="P637" i="19"/>
  <c r="P636" i="19"/>
  <c r="P633" i="19"/>
  <c r="P632" i="19"/>
  <c r="P629" i="19"/>
  <c r="P628" i="19"/>
  <c r="P623" i="19"/>
  <c r="P622" i="19"/>
  <c r="P619" i="19"/>
  <c r="P618" i="19"/>
  <c r="P615" i="19"/>
  <c r="P614" i="19"/>
  <c r="P611" i="19"/>
  <c r="P610" i="19"/>
  <c r="P609" i="19"/>
  <c r="P608" i="19"/>
  <c r="P605" i="19"/>
  <c r="P604" i="19"/>
  <c r="P601" i="19"/>
  <c r="P600" i="19"/>
  <c r="P597" i="19"/>
  <c r="P596" i="19"/>
  <c r="P591" i="19"/>
  <c r="P590" i="19"/>
  <c r="P587" i="19"/>
  <c r="P586" i="19"/>
  <c r="P583" i="19"/>
  <c r="P582" i="19"/>
  <c r="P579" i="19"/>
  <c r="P578" i="19"/>
  <c r="P511" i="19"/>
  <c r="P510" i="19"/>
  <c r="P507" i="19"/>
  <c r="P506" i="19"/>
  <c r="P503" i="19"/>
  <c r="P502" i="19"/>
  <c r="P499" i="19"/>
  <c r="P498" i="19"/>
  <c r="P497" i="19"/>
  <c r="P496" i="19"/>
  <c r="P493" i="19"/>
  <c r="P492" i="19"/>
  <c r="P489" i="19"/>
  <c r="P488" i="19"/>
  <c r="P485" i="19"/>
  <c r="P484" i="19"/>
  <c r="P479" i="19"/>
  <c r="P478" i="19"/>
  <c r="P475" i="19"/>
  <c r="P474" i="19"/>
  <c r="P471" i="19"/>
  <c r="P470" i="19"/>
  <c r="P467" i="19"/>
  <c r="P466" i="19"/>
  <c r="P465" i="19"/>
  <c r="P464" i="19"/>
  <c r="P461" i="19"/>
  <c r="P460" i="19"/>
  <c r="P457" i="19"/>
  <c r="P456" i="19"/>
  <c r="P453" i="19"/>
  <c r="P452" i="19"/>
  <c r="T18" i="24"/>
  <c r="T34" i="24"/>
  <c r="T50" i="24"/>
  <c r="T51" i="24"/>
  <c r="T35" i="24"/>
  <c r="T19" i="24"/>
  <c r="T3" i="24"/>
  <c r="T4" i="24"/>
  <c r="T20" i="24"/>
  <c r="T36" i="24"/>
  <c r="T52" i="24"/>
  <c r="T53" i="24"/>
  <c r="T37" i="24"/>
  <c r="T21" i="24"/>
  <c r="T5" i="24"/>
  <c r="T6" i="24"/>
  <c r="T22" i="24"/>
  <c r="T38" i="24"/>
  <c r="T54" i="24"/>
  <c r="T55" i="24"/>
  <c r="T39" i="24"/>
  <c r="T23" i="24"/>
  <c r="T7" i="24"/>
  <c r="T8" i="24"/>
  <c r="T24" i="24"/>
  <c r="T40" i="24"/>
  <c r="T56" i="24"/>
  <c r="T57" i="24"/>
  <c r="T41" i="24"/>
  <c r="T25" i="24"/>
  <c r="T9" i="24"/>
  <c r="T10" i="24"/>
  <c r="T26" i="24"/>
  <c r="T42" i="24"/>
  <c r="T58" i="24"/>
  <c r="T59" i="24"/>
  <c r="T43" i="24"/>
  <c r="T27" i="24"/>
  <c r="T11" i="24"/>
  <c r="T12" i="24"/>
  <c r="T28" i="24"/>
  <c r="T44" i="24"/>
  <c r="T60" i="24"/>
  <c r="T61" i="24"/>
  <c r="T45" i="24"/>
  <c r="T29" i="24"/>
  <c r="T13" i="24"/>
  <c r="T14" i="24"/>
  <c r="T30" i="24"/>
  <c r="T46" i="24"/>
  <c r="T62" i="24"/>
  <c r="T63" i="24"/>
  <c r="T47" i="24"/>
  <c r="T31" i="24"/>
  <c r="T15" i="24"/>
  <c r="T16" i="24"/>
  <c r="T32" i="24"/>
  <c r="T48" i="24"/>
  <c r="T64" i="24"/>
  <c r="T65" i="24"/>
  <c r="T49" i="24"/>
  <c r="T33" i="24"/>
  <c r="T17" i="24"/>
  <c r="T2" i="24"/>
  <c r="S18" i="24"/>
  <c r="S34" i="24"/>
  <c r="S50" i="24"/>
  <c r="S51" i="24"/>
  <c r="S35" i="24"/>
  <c r="S19" i="24"/>
  <c r="S3" i="24"/>
  <c r="S4" i="24"/>
  <c r="S20" i="24"/>
  <c r="S36" i="24"/>
  <c r="S52" i="24"/>
  <c r="S53" i="24"/>
  <c r="S37" i="24"/>
  <c r="S21" i="24"/>
  <c r="S5" i="24"/>
  <c r="S6" i="24"/>
  <c r="S22" i="24"/>
  <c r="S38" i="24"/>
  <c r="S54" i="24"/>
  <c r="S55" i="24"/>
  <c r="S39" i="24"/>
  <c r="S23" i="24"/>
  <c r="S7" i="24"/>
  <c r="S8" i="24"/>
  <c r="S24" i="24"/>
  <c r="S40" i="24"/>
  <c r="S56" i="24"/>
  <c r="S57" i="24"/>
  <c r="S41" i="24"/>
  <c r="S25" i="24"/>
  <c r="S9" i="24"/>
  <c r="S10" i="24"/>
  <c r="S26" i="24"/>
  <c r="S42" i="24"/>
  <c r="S58" i="24"/>
  <c r="S59" i="24"/>
  <c r="S43" i="24"/>
  <c r="S27" i="24"/>
  <c r="S11" i="24"/>
  <c r="S12" i="24"/>
  <c r="S28" i="24"/>
  <c r="S44" i="24"/>
  <c r="S60" i="24"/>
  <c r="S61" i="24"/>
  <c r="S45" i="24"/>
  <c r="S29" i="24"/>
  <c r="S13" i="24"/>
  <c r="S14" i="24"/>
  <c r="S30" i="24"/>
  <c r="S46" i="24"/>
  <c r="S62" i="24"/>
  <c r="S63" i="24"/>
  <c r="S47" i="24"/>
  <c r="S31" i="24"/>
  <c r="S15" i="24"/>
  <c r="S16" i="24"/>
  <c r="S32" i="24"/>
  <c r="S48" i="24"/>
  <c r="S64" i="24"/>
  <c r="S65" i="24"/>
  <c r="S49" i="24"/>
  <c r="S33" i="24"/>
  <c r="S17" i="24"/>
  <c r="S2" i="24"/>
  <c r="R18" i="24"/>
  <c r="R34" i="24"/>
  <c r="R50" i="24"/>
  <c r="R51" i="24"/>
  <c r="R35" i="24"/>
  <c r="R19" i="24"/>
  <c r="R3" i="24"/>
  <c r="R4" i="24"/>
  <c r="R20" i="24"/>
  <c r="R36" i="24"/>
  <c r="R52" i="24"/>
  <c r="R53" i="24"/>
  <c r="R37" i="24"/>
  <c r="R21" i="24"/>
  <c r="R5" i="24"/>
  <c r="R6" i="24"/>
  <c r="R22" i="24"/>
  <c r="R38" i="24"/>
  <c r="R54" i="24"/>
  <c r="R55" i="24"/>
  <c r="R39" i="24"/>
  <c r="R23" i="24"/>
  <c r="R7" i="24"/>
  <c r="R8" i="24"/>
  <c r="R24" i="24"/>
  <c r="R40" i="24"/>
  <c r="R56" i="24"/>
  <c r="R57" i="24"/>
  <c r="R41" i="24"/>
  <c r="R25" i="24"/>
  <c r="R9" i="24"/>
  <c r="R10" i="24"/>
  <c r="R26" i="24"/>
  <c r="R42" i="24"/>
  <c r="R58" i="24"/>
  <c r="R59" i="24"/>
  <c r="R43" i="24"/>
  <c r="R27" i="24"/>
  <c r="R11" i="24"/>
  <c r="R12" i="24"/>
  <c r="R28" i="24"/>
  <c r="R44" i="24"/>
  <c r="R60" i="24"/>
  <c r="R61" i="24"/>
  <c r="R45" i="24"/>
  <c r="R29" i="24"/>
  <c r="R13" i="24"/>
  <c r="R14" i="24"/>
  <c r="R30" i="24"/>
  <c r="R46" i="24"/>
  <c r="R62" i="24"/>
  <c r="R63" i="24"/>
  <c r="R47" i="24"/>
  <c r="R31" i="24"/>
  <c r="R15" i="24"/>
  <c r="R16" i="24"/>
  <c r="R32" i="24"/>
  <c r="R48" i="24"/>
  <c r="R64" i="24"/>
  <c r="R65" i="24"/>
  <c r="R49" i="24"/>
  <c r="R33" i="24"/>
  <c r="R17" i="24"/>
  <c r="R2" i="24"/>
  <c r="Q18" i="24"/>
  <c r="Q34" i="24"/>
  <c r="Q50" i="24"/>
  <c r="Q51" i="24"/>
  <c r="Q35" i="24"/>
  <c r="Q19" i="24"/>
  <c r="Q3" i="24"/>
  <c r="Q4" i="24"/>
  <c r="Q20" i="24"/>
  <c r="Q36" i="24"/>
  <c r="Q52" i="24"/>
  <c r="Q53" i="24"/>
  <c r="Q37" i="24"/>
  <c r="Q21" i="24"/>
  <c r="Q5" i="24"/>
  <c r="Q6" i="24"/>
  <c r="Q22" i="24"/>
  <c r="Q38" i="24"/>
  <c r="Q54" i="24"/>
  <c r="Q55" i="24"/>
  <c r="Q39" i="24"/>
  <c r="Q23" i="24"/>
  <c r="Q7" i="24"/>
  <c r="Q8" i="24"/>
  <c r="Q24" i="24"/>
  <c r="Q40" i="24"/>
  <c r="Q56" i="24"/>
  <c r="Q57" i="24"/>
  <c r="Q41" i="24"/>
  <c r="Q25" i="24"/>
  <c r="Q9" i="24"/>
  <c r="Q10" i="24"/>
  <c r="Q26" i="24"/>
  <c r="Q42" i="24"/>
  <c r="Q58" i="24"/>
  <c r="Q59" i="24"/>
  <c r="Q43" i="24"/>
  <c r="Q27" i="24"/>
  <c r="Q11" i="24"/>
  <c r="Q12" i="24"/>
  <c r="Q28" i="24"/>
  <c r="Q44" i="24"/>
  <c r="Q60" i="24"/>
  <c r="Q61" i="24"/>
  <c r="Q45" i="24"/>
  <c r="Q29" i="24"/>
  <c r="Q13" i="24"/>
  <c r="Q14" i="24"/>
  <c r="Q30" i="24"/>
  <c r="Q46" i="24"/>
  <c r="Q62" i="24"/>
  <c r="Q63" i="24"/>
  <c r="Q47" i="24"/>
  <c r="Q31" i="24"/>
  <c r="Q15" i="24"/>
  <c r="Q16" i="24"/>
  <c r="Q32" i="24"/>
  <c r="Q48" i="24"/>
  <c r="Q64" i="24"/>
  <c r="Q65" i="24"/>
  <c r="Q49" i="24"/>
  <c r="Q33" i="24"/>
  <c r="Q17" i="24"/>
  <c r="Q2" i="24"/>
  <c r="BT40" i="24"/>
  <c r="BT7" i="24"/>
  <c r="BS7" i="24"/>
  <c r="BR7" i="24"/>
  <c r="BQ7" i="24"/>
  <c r="BP7" i="24"/>
  <c r="AR18" i="24"/>
  <c r="AR34" i="24"/>
  <c r="AR50" i="24"/>
  <c r="AR51" i="24"/>
  <c r="AR35" i="24"/>
  <c r="AR19" i="24"/>
  <c r="AR3" i="24"/>
  <c r="AR4" i="24"/>
  <c r="AR20" i="24"/>
  <c r="AR36" i="24"/>
  <c r="AR52" i="24"/>
  <c r="AR53" i="24"/>
  <c r="AR37" i="24"/>
  <c r="AR21" i="24"/>
  <c r="AR5" i="24"/>
  <c r="AR6" i="24"/>
  <c r="AR22" i="24"/>
  <c r="AR38" i="24"/>
  <c r="AR54" i="24"/>
  <c r="AR55" i="24"/>
  <c r="AR39" i="24"/>
  <c r="AR23" i="24"/>
  <c r="AR7" i="24"/>
  <c r="AR8" i="24"/>
  <c r="AR24" i="24"/>
  <c r="AR40" i="24"/>
  <c r="AR56" i="24"/>
  <c r="AR57" i="24"/>
  <c r="AR41" i="24"/>
  <c r="AR25" i="24"/>
  <c r="AR9" i="24"/>
  <c r="AR10" i="24"/>
  <c r="AR26" i="24"/>
  <c r="AR42" i="24"/>
  <c r="AR58" i="24"/>
  <c r="AR59" i="24"/>
  <c r="AR43" i="24"/>
  <c r="AR27" i="24"/>
  <c r="AR11" i="24"/>
  <c r="AR12" i="24"/>
  <c r="AR28" i="24"/>
  <c r="AR44" i="24"/>
  <c r="AR60" i="24"/>
  <c r="AR61" i="24"/>
  <c r="AR45" i="24"/>
  <c r="AR29" i="24"/>
  <c r="AR13" i="24"/>
  <c r="AR14" i="24"/>
  <c r="AR30" i="24"/>
  <c r="AR46" i="24"/>
  <c r="AR62" i="24"/>
  <c r="AR63" i="24"/>
  <c r="AR47" i="24"/>
  <c r="AR31" i="24"/>
  <c r="AR15" i="24"/>
  <c r="AR16" i="24"/>
  <c r="AR32" i="24"/>
  <c r="AR48" i="24"/>
  <c r="AR64" i="24"/>
  <c r="AR65" i="24"/>
  <c r="AR49" i="24"/>
  <c r="AR33" i="24"/>
  <c r="AR17" i="24"/>
  <c r="BC2" i="24"/>
  <c r="BP3" i="24"/>
  <c r="BQ3" i="24"/>
  <c r="BR3" i="24"/>
  <c r="BS3" i="24"/>
  <c r="BT3" i="24"/>
  <c r="BP4" i="24"/>
  <c r="BQ4" i="24"/>
  <c r="BR4" i="24"/>
  <c r="BS4" i="24"/>
  <c r="BT4" i="24"/>
  <c r="BP5" i="24"/>
  <c r="BQ5" i="24"/>
  <c r="BR5" i="24"/>
  <c r="BS5" i="24"/>
  <c r="BT5" i="24"/>
  <c r="BP6" i="24"/>
  <c r="BQ6" i="24"/>
  <c r="BR6" i="24"/>
  <c r="BS6" i="24"/>
  <c r="BT6" i="24"/>
  <c r="BP8" i="24"/>
  <c r="BQ8" i="24"/>
  <c r="BR8" i="24"/>
  <c r="BS8" i="24"/>
  <c r="BT8" i="24"/>
  <c r="BP9" i="24"/>
  <c r="BQ9" i="24"/>
  <c r="BR9" i="24"/>
  <c r="BS9" i="24"/>
  <c r="BT9" i="24"/>
  <c r="BP10" i="24"/>
  <c r="BQ10" i="24"/>
  <c r="BR10" i="24"/>
  <c r="BS10" i="24"/>
  <c r="BT10" i="24"/>
  <c r="BP11" i="24"/>
  <c r="BQ11" i="24"/>
  <c r="BR11" i="24"/>
  <c r="BS11" i="24"/>
  <c r="BT11" i="24"/>
  <c r="BP12" i="24"/>
  <c r="BQ12" i="24"/>
  <c r="BR12" i="24"/>
  <c r="BS12" i="24"/>
  <c r="BT12" i="24"/>
  <c r="BP13" i="24"/>
  <c r="BQ13" i="24"/>
  <c r="BR13" i="24"/>
  <c r="BS13" i="24"/>
  <c r="BT13" i="24"/>
  <c r="BP14" i="24"/>
  <c r="BQ14" i="24"/>
  <c r="BR14" i="24"/>
  <c r="BS14" i="24"/>
  <c r="BT14" i="24"/>
  <c r="BP15" i="24"/>
  <c r="BQ15" i="24"/>
  <c r="BR15" i="24"/>
  <c r="BS15" i="24"/>
  <c r="BT15" i="24"/>
  <c r="BP16" i="24"/>
  <c r="BQ16" i="24"/>
  <c r="BR16" i="24"/>
  <c r="BS16" i="24"/>
  <c r="BT16" i="24"/>
  <c r="BP17" i="24"/>
  <c r="BQ17" i="24"/>
  <c r="BR17" i="24"/>
  <c r="BS17" i="24"/>
  <c r="BT17" i="24"/>
  <c r="BP18" i="24"/>
  <c r="BQ18" i="24"/>
  <c r="BR18" i="24"/>
  <c r="BS18" i="24"/>
  <c r="BT18" i="24"/>
  <c r="BP19" i="24"/>
  <c r="BQ19" i="24"/>
  <c r="BR19" i="24"/>
  <c r="BS19" i="24"/>
  <c r="BT19" i="24"/>
  <c r="BP20" i="24"/>
  <c r="BQ20" i="24"/>
  <c r="BR20" i="24"/>
  <c r="BS20" i="24"/>
  <c r="BT20" i="24"/>
  <c r="BP21" i="24"/>
  <c r="BQ21" i="24"/>
  <c r="BR21" i="24"/>
  <c r="BS21" i="24"/>
  <c r="BT21" i="24"/>
  <c r="BP22" i="24"/>
  <c r="BQ22" i="24"/>
  <c r="BR22" i="24"/>
  <c r="BS22" i="24"/>
  <c r="BT22" i="24"/>
  <c r="BP23" i="24"/>
  <c r="BQ23" i="24"/>
  <c r="BR23" i="24"/>
  <c r="BS23" i="24"/>
  <c r="BT23" i="24"/>
  <c r="BP24" i="24"/>
  <c r="BQ24" i="24"/>
  <c r="BR24" i="24"/>
  <c r="BS24" i="24"/>
  <c r="BT24" i="24"/>
  <c r="BP25" i="24"/>
  <c r="BQ25" i="24"/>
  <c r="BR25" i="24"/>
  <c r="BS25" i="24"/>
  <c r="BT25" i="24"/>
  <c r="BP26" i="24"/>
  <c r="BQ26" i="24"/>
  <c r="BR26" i="24"/>
  <c r="BS26" i="24"/>
  <c r="BT26" i="24"/>
  <c r="BP27" i="24"/>
  <c r="BQ27" i="24"/>
  <c r="BR27" i="24"/>
  <c r="BS27" i="24"/>
  <c r="BT27" i="24"/>
  <c r="BP28" i="24"/>
  <c r="BQ28" i="24"/>
  <c r="BR28" i="24"/>
  <c r="BS28" i="24"/>
  <c r="BT28" i="24"/>
  <c r="BP29" i="24"/>
  <c r="BQ29" i="24"/>
  <c r="BR29" i="24"/>
  <c r="BS29" i="24"/>
  <c r="BT29" i="24"/>
  <c r="BP30" i="24"/>
  <c r="BQ30" i="24"/>
  <c r="BR30" i="24"/>
  <c r="BS30" i="24"/>
  <c r="BT30" i="24"/>
  <c r="BP31" i="24"/>
  <c r="BQ31" i="24"/>
  <c r="BR31" i="24"/>
  <c r="BS31" i="24"/>
  <c r="BT31" i="24"/>
  <c r="BP32" i="24"/>
  <c r="BQ32" i="24"/>
  <c r="BR32" i="24"/>
  <c r="BS32" i="24"/>
  <c r="BT32" i="24"/>
  <c r="BP33" i="24"/>
  <c r="BQ33" i="24"/>
  <c r="BR33" i="24"/>
  <c r="BS33" i="24"/>
  <c r="BT33" i="24"/>
  <c r="BP34" i="24"/>
  <c r="BQ34" i="24"/>
  <c r="BR34" i="24"/>
  <c r="BS34" i="24"/>
  <c r="BT34" i="24"/>
  <c r="BP35" i="24"/>
  <c r="BQ35" i="24"/>
  <c r="BR35" i="24"/>
  <c r="BS35" i="24"/>
  <c r="BT35" i="24"/>
  <c r="BP36" i="24"/>
  <c r="BQ36" i="24"/>
  <c r="BR36" i="24"/>
  <c r="BS36" i="24"/>
  <c r="BT36" i="24"/>
  <c r="BP37" i="24"/>
  <c r="BQ37" i="24"/>
  <c r="BR37" i="24"/>
  <c r="BS37" i="24"/>
  <c r="BT37" i="24"/>
  <c r="BP38" i="24"/>
  <c r="BQ38" i="24"/>
  <c r="BR38" i="24"/>
  <c r="BS38" i="24"/>
  <c r="BT38" i="24"/>
  <c r="BP39" i="24"/>
  <c r="BQ39" i="24"/>
  <c r="BR39" i="24"/>
  <c r="BS39" i="24"/>
  <c r="BT39" i="24"/>
  <c r="BO40" i="24"/>
  <c r="BP40" i="24"/>
  <c r="BQ40" i="24"/>
  <c r="BR40" i="24"/>
  <c r="BS40" i="24"/>
  <c r="BP41" i="24"/>
  <c r="BQ41" i="24"/>
  <c r="BR41" i="24"/>
  <c r="BS41" i="24"/>
  <c r="BT41" i="24"/>
  <c r="BP42" i="24"/>
  <c r="BQ42" i="24"/>
  <c r="BR42" i="24"/>
  <c r="BS42" i="24"/>
  <c r="BT42" i="24"/>
  <c r="BP43" i="24"/>
  <c r="BQ43" i="24"/>
  <c r="BR43" i="24"/>
  <c r="BS43" i="24"/>
  <c r="BT43" i="24"/>
  <c r="BP44" i="24"/>
  <c r="BQ44" i="24"/>
  <c r="BR44" i="24"/>
  <c r="BS44" i="24"/>
  <c r="BT44" i="24"/>
  <c r="BP45" i="24"/>
  <c r="BQ45" i="24"/>
  <c r="BR45" i="24"/>
  <c r="BS45" i="24"/>
  <c r="BT45" i="24"/>
  <c r="BP46" i="24"/>
  <c r="BQ46" i="24"/>
  <c r="BR46" i="24"/>
  <c r="BS46" i="24"/>
  <c r="BT46" i="24"/>
  <c r="BP47" i="24"/>
  <c r="BQ47" i="24"/>
  <c r="BR47" i="24"/>
  <c r="BS47" i="24"/>
  <c r="BT47" i="24"/>
  <c r="BP48" i="24"/>
  <c r="BQ48" i="24"/>
  <c r="BR48" i="24"/>
  <c r="BS48" i="24"/>
  <c r="BT48" i="24"/>
  <c r="BP49" i="24"/>
  <c r="BQ49" i="24"/>
  <c r="BR49" i="24"/>
  <c r="BS49" i="24"/>
  <c r="BT49" i="24"/>
  <c r="BP50" i="24"/>
  <c r="BQ50" i="24"/>
  <c r="BR50" i="24"/>
  <c r="BS50" i="24"/>
  <c r="BT50" i="24"/>
  <c r="BP51" i="24"/>
  <c r="BQ51" i="24"/>
  <c r="BR51" i="24"/>
  <c r="BS51" i="24"/>
  <c r="BT51" i="24"/>
  <c r="BP52" i="24"/>
  <c r="BQ52" i="24"/>
  <c r="BR52" i="24"/>
  <c r="BS52" i="24"/>
  <c r="BT52" i="24"/>
  <c r="BP53" i="24"/>
  <c r="BQ53" i="24"/>
  <c r="BR53" i="24"/>
  <c r="BS53" i="24"/>
  <c r="BT53" i="24"/>
  <c r="BP54" i="24"/>
  <c r="BQ54" i="24"/>
  <c r="BR54" i="24"/>
  <c r="BS54" i="24"/>
  <c r="BT54" i="24"/>
  <c r="BP55" i="24"/>
  <c r="BQ55" i="24"/>
  <c r="BR55" i="24"/>
  <c r="BS55" i="24"/>
  <c r="BT55" i="24"/>
  <c r="BP56" i="24"/>
  <c r="BQ56" i="24"/>
  <c r="BR56" i="24"/>
  <c r="BS56" i="24"/>
  <c r="BT56" i="24"/>
  <c r="BP57" i="24"/>
  <c r="BQ57" i="24"/>
  <c r="BR57" i="24"/>
  <c r="BS57" i="24"/>
  <c r="BT57" i="24"/>
  <c r="BP58" i="24"/>
  <c r="BQ58" i="24"/>
  <c r="BR58" i="24"/>
  <c r="BS58" i="24"/>
  <c r="BT58" i="24"/>
  <c r="BP59" i="24"/>
  <c r="BQ59" i="24"/>
  <c r="BR59" i="24"/>
  <c r="BS59" i="24"/>
  <c r="BT59" i="24"/>
  <c r="BP60" i="24"/>
  <c r="BQ60" i="24"/>
  <c r="BR60" i="24"/>
  <c r="BS60" i="24"/>
  <c r="BT60" i="24"/>
  <c r="BP61" i="24"/>
  <c r="BQ61" i="24"/>
  <c r="BR61" i="24"/>
  <c r="BS61" i="24"/>
  <c r="BT61" i="24"/>
  <c r="BP62" i="24"/>
  <c r="BQ62" i="24"/>
  <c r="BR62" i="24"/>
  <c r="BS62" i="24"/>
  <c r="BT62" i="24"/>
  <c r="BP63" i="24"/>
  <c r="BQ63" i="24"/>
  <c r="BR63" i="24"/>
  <c r="BS63" i="24"/>
  <c r="BT63" i="24"/>
  <c r="BP64" i="24"/>
  <c r="BQ64" i="24"/>
  <c r="BR64" i="24"/>
  <c r="BS64" i="24"/>
  <c r="BT64" i="24"/>
  <c r="BP65" i="24"/>
  <c r="BQ65" i="24"/>
  <c r="BR65" i="24"/>
  <c r="BS65" i="24"/>
  <c r="BT65" i="24"/>
  <c r="BT2" i="24"/>
  <c r="BS2" i="24"/>
  <c r="BR2" i="24"/>
  <c r="BQ2" i="24"/>
  <c r="BP2" i="24"/>
  <c r="AR2" i="24"/>
  <c r="O66" i="21"/>
  <c r="O3" i="21"/>
  <c r="O4" i="21"/>
  <c r="O5" i="21"/>
  <c r="O6" i="21"/>
  <c r="O7" i="21"/>
  <c r="O8" i="21"/>
  <c r="O9" i="21"/>
  <c r="O10" i="21"/>
  <c r="O11" i="21"/>
  <c r="O12" i="21"/>
  <c r="O13" i="21"/>
  <c r="O14" i="21"/>
  <c r="O15" i="21"/>
  <c r="O16" i="21"/>
  <c r="O17" i="21"/>
  <c r="O18" i="21"/>
  <c r="O19" i="21"/>
  <c r="O20" i="21"/>
  <c r="O21" i="21"/>
  <c r="O22" i="21"/>
  <c r="O23" i="21"/>
  <c r="O24" i="21"/>
  <c r="O25" i="21"/>
  <c r="O26" i="21"/>
  <c r="O27" i="21"/>
  <c r="O28" i="21"/>
  <c r="O29" i="21"/>
  <c r="O30" i="21"/>
  <c r="O31" i="21"/>
  <c r="O32" i="21"/>
  <c r="O33" i="21"/>
  <c r="O34" i="21"/>
  <c r="O35" i="21"/>
  <c r="O36" i="21"/>
  <c r="O37" i="21"/>
  <c r="O38" i="21"/>
  <c r="O39" i="21"/>
  <c r="O40" i="21"/>
  <c r="O41" i="21"/>
  <c r="O42" i="21"/>
  <c r="O43" i="21"/>
  <c r="O44" i="21"/>
  <c r="O45" i="21"/>
  <c r="O46" i="21"/>
  <c r="O47" i="21"/>
  <c r="O48" i="21"/>
  <c r="O49" i="21"/>
  <c r="O50" i="21"/>
  <c r="O51" i="21"/>
  <c r="O52" i="21"/>
  <c r="O53" i="21"/>
  <c r="O54" i="21"/>
  <c r="O55" i="21"/>
  <c r="O56" i="21"/>
  <c r="O57" i="21"/>
  <c r="O58" i="21"/>
  <c r="O59" i="21"/>
  <c r="O60" i="21"/>
  <c r="O61" i="21"/>
  <c r="O62" i="21"/>
  <c r="O63" i="21"/>
  <c r="O64" i="21"/>
  <c r="O65" i="21"/>
  <c r="O67" i="21"/>
  <c r="O68" i="21"/>
  <c r="O69" i="21"/>
  <c r="O70" i="21"/>
  <c r="O71" i="21"/>
  <c r="O72" i="21"/>
  <c r="O73" i="21"/>
  <c r="O74" i="21"/>
  <c r="O75" i="21"/>
  <c r="O76" i="21"/>
  <c r="O77" i="21"/>
  <c r="O78" i="21"/>
  <c r="O79" i="21"/>
  <c r="O80" i="21"/>
  <c r="O81" i="21"/>
  <c r="O82" i="21"/>
  <c r="O83" i="21"/>
  <c r="O84" i="21"/>
  <c r="O85" i="21"/>
  <c r="O86" i="21"/>
  <c r="O87" i="21"/>
  <c r="O88" i="21"/>
  <c r="O89" i="21"/>
  <c r="O90" i="21"/>
  <c r="O91" i="21"/>
  <c r="O92" i="21"/>
  <c r="O93" i="21"/>
  <c r="O94" i="21"/>
  <c r="O95" i="21"/>
  <c r="O96" i="21"/>
  <c r="O97" i="21"/>
  <c r="O98" i="21"/>
  <c r="O99" i="21"/>
  <c r="O100" i="21"/>
  <c r="O101" i="21"/>
  <c r="O102" i="21"/>
  <c r="O103" i="21"/>
  <c r="O104" i="21"/>
  <c r="O105" i="21"/>
  <c r="O106" i="21"/>
  <c r="O107" i="21"/>
  <c r="O108" i="21"/>
  <c r="O109" i="21"/>
  <c r="O110" i="21"/>
  <c r="O111" i="21"/>
  <c r="O112" i="21"/>
  <c r="O113" i="21"/>
  <c r="O114" i="21"/>
  <c r="O115" i="21"/>
  <c r="O116" i="21"/>
  <c r="O117" i="21"/>
  <c r="O118" i="21"/>
  <c r="O119" i="21"/>
  <c r="O120" i="21"/>
  <c r="O121" i="21"/>
  <c r="O122" i="21"/>
  <c r="O123" i="21"/>
  <c r="O124" i="21"/>
  <c r="O125" i="21"/>
  <c r="O126" i="21"/>
  <c r="O127" i="21"/>
  <c r="O128" i="21"/>
  <c r="O129" i="21"/>
  <c r="O130" i="21"/>
  <c r="O131" i="21"/>
  <c r="O132" i="21"/>
  <c r="O133" i="21"/>
  <c r="O134" i="21"/>
  <c r="O135" i="21"/>
  <c r="O136" i="21"/>
  <c r="O137" i="21"/>
  <c r="O138" i="21"/>
  <c r="O139" i="21"/>
  <c r="O140" i="21"/>
  <c r="O141" i="21"/>
  <c r="O142" i="21"/>
  <c r="O143" i="21"/>
  <c r="O144" i="21"/>
  <c r="O145" i="21"/>
  <c r="O146" i="21"/>
  <c r="O147" i="21"/>
  <c r="O148" i="21"/>
  <c r="O149" i="21"/>
  <c r="O150" i="21"/>
  <c r="O151" i="21"/>
  <c r="O152" i="21"/>
  <c r="O153" i="21"/>
  <c r="O154" i="21"/>
  <c r="O155" i="21"/>
  <c r="O156" i="21"/>
  <c r="O157" i="21"/>
  <c r="O158" i="21"/>
  <c r="O159" i="21"/>
  <c r="O160" i="21"/>
  <c r="O161" i="21"/>
  <c r="O162" i="21"/>
  <c r="O163" i="21"/>
  <c r="O164" i="21"/>
  <c r="O165" i="21"/>
  <c r="O166" i="21"/>
  <c r="O167" i="21"/>
  <c r="O168" i="21"/>
  <c r="O169" i="21"/>
  <c r="O170" i="21"/>
  <c r="O171" i="21"/>
  <c r="O172" i="21"/>
  <c r="O173" i="21"/>
  <c r="O174" i="21"/>
  <c r="O175" i="21"/>
  <c r="O176" i="21"/>
  <c r="O177" i="21"/>
  <c r="O178" i="21"/>
  <c r="O179" i="21"/>
  <c r="O180" i="21"/>
  <c r="O181" i="21"/>
  <c r="O182" i="21"/>
  <c r="O183" i="21"/>
  <c r="O184" i="21"/>
  <c r="O185" i="21"/>
  <c r="O186" i="21"/>
  <c r="O187" i="21"/>
  <c r="O188" i="21"/>
  <c r="O189" i="21"/>
  <c r="O190" i="21"/>
  <c r="O191" i="21"/>
  <c r="O192" i="21"/>
  <c r="O193" i="21"/>
  <c r="O194" i="21"/>
  <c r="O195" i="21"/>
  <c r="O196" i="21"/>
  <c r="O197" i="21"/>
  <c r="O198" i="21"/>
  <c r="O199" i="21"/>
  <c r="O200" i="21"/>
  <c r="O201" i="21"/>
  <c r="O203" i="21"/>
  <c r="O204" i="21"/>
  <c r="O205" i="21"/>
  <c r="O206" i="21"/>
  <c r="O207" i="21"/>
  <c r="O208" i="21"/>
  <c r="O209" i="21"/>
  <c r="O210" i="21"/>
  <c r="O211" i="21"/>
  <c r="O212" i="21"/>
  <c r="O213" i="21"/>
  <c r="O214" i="21"/>
  <c r="O215" i="21"/>
  <c r="O216" i="21"/>
  <c r="O217" i="21"/>
  <c r="O218" i="21"/>
  <c r="O219" i="21"/>
  <c r="O220" i="21"/>
  <c r="O221" i="21"/>
  <c r="O222" i="21"/>
  <c r="O223" i="21"/>
  <c r="O224" i="21"/>
  <c r="O225" i="21"/>
  <c r="O226" i="21"/>
  <c r="O227" i="21"/>
  <c r="O228" i="21"/>
  <c r="O229" i="21"/>
  <c r="O230" i="21"/>
  <c r="O231" i="21"/>
  <c r="O233" i="21"/>
  <c r="O235" i="21"/>
  <c r="O236" i="21"/>
  <c r="O237" i="21"/>
  <c r="O238" i="21"/>
  <c r="O240" i="21"/>
  <c r="O241" i="21"/>
  <c r="O242" i="21"/>
  <c r="O243" i="21"/>
  <c r="O244" i="21"/>
  <c r="O245" i="21"/>
  <c r="O246" i="21"/>
  <c r="O247" i="21"/>
  <c r="O250" i="21"/>
  <c r="O251" i="21"/>
  <c r="O252" i="21"/>
  <c r="O253" i="21"/>
  <c r="O254" i="21"/>
  <c r="O255" i="21"/>
  <c r="O256" i="21"/>
  <c r="O257" i="21"/>
  <c r="O261" i="21"/>
  <c r="O263" i="21"/>
  <c r="O281" i="21"/>
  <c r="O282" i="21"/>
  <c r="O290" i="21"/>
  <c r="O300" i="21"/>
  <c r="O306" i="21"/>
  <c r="O309" i="21"/>
  <c r="O2" i="21"/>
  <c r="P447" i="19"/>
  <c r="P446" i="19"/>
  <c r="P443" i="19"/>
  <c r="P442" i="19"/>
  <c r="P439" i="19"/>
  <c r="P438" i="19"/>
  <c r="P435" i="19"/>
  <c r="P434" i="19"/>
  <c r="P433" i="19"/>
  <c r="P432" i="19"/>
  <c r="P429" i="19"/>
  <c r="P428" i="19"/>
  <c r="P425" i="19"/>
  <c r="P424" i="19"/>
  <c r="P421" i="19"/>
  <c r="P420" i="19"/>
  <c r="P415" i="19"/>
  <c r="P414" i="19"/>
  <c r="P411" i="19"/>
  <c r="P410" i="19"/>
  <c r="P407" i="19"/>
  <c r="P406" i="19"/>
  <c r="P403" i="19"/>
  <c r="P402" i="19"/>
  <c r="P401" i="19"/>
  <c r="P400" i="19"/>
  <c r="P397" i="19"/>
  <c r="P396" i="19"/>
  <c r="P393" i="19"/>
  <c r="P392" i="19"/>
  <c r="P389" i="19"/>
  <c r="P388" i="19"/>
  <c r="P577" i="19"/>
  <c r="P576" i="19"/>
  <c r="P573" i="19"/>
  <c r="P572" i="19"/>
  <c r="P569" i="19"/>
  <c r="P568" i="19"/>
  <c r="P565" i="19"/>
  <c r="P564" i="19"/>
  <c r="P559" i="19"/>
  <c r="P558" i="19"/>
  <c r="P555" i="19"/>
  <c r="P554" i="19"/>
  <c r="P551" i="19"/>
  <c r="P550" i="19"/>
  <c r="P547" i="19"/>
  <c r="P546" i="19"/>
  <c r="P545" i="19"/>
  <c r="P544" i="19"/>
  <c r="P541" i="19"/>
  <c r="P540" i="19"/>
  <c r="P537" i="19"/>
  <c r="P536" i="19"/>
  <c r="P533" i="19"/>
  <c r="P532" i="19"/>
  <c r="P527" i="19"/>
  <c r="P526" i="19"/>
  <c r="P523" i="19"/>
  <c r="P522" i="19"/>
  <c r="P519" i="19"/>
  <c r="P518" i="19"/>
  <c r="P515" i="19"/>
  <c r="P514" i="19"/>
  <c r="P383" i="19"/>
  <c r="P382" i="19"/>
  <c r="P379" i="19"/>
  <c r="P378" i="19"/>
  <c r="P375" i="19"/>
  <c r="P374" i="19"/>
  <c r="P371" i="19"/>
  <c r="P370" i="19"/>
  <c r="P369" i="19"/>
  <c r="P368" i="19"/>
  <c r="P365" i="19"/>
  <c r="P364" i="19"/>
  <c r="P361" i="19"/>
  <c r="P360" i="19"/>
  <c r="P357" i="19"/>
  <c r="P356" i="19"/>
  <c r="P351" i="19"/>
  <c r="P350" i="19"/>
  <c r="P347" i="19"/>
  <c r="P346" i="19"/>
  <c r="P343" i="19"/>
  <c r="P342" i="19"/>
  <c r="P339" i="19"/>
  <c r="P338" i="19"/>
  <c r="P337" i="19"/>
  <c r="P336" i="19"/>
  <c r="P333" i="19"/>
  <c r="P332" i="19"/>
  <c r="P329" i="19"/>
  <c r="P328" i="19"/>
  <c r="P325" i="19"/>
  <c r="P324" i="19"/>
  <c r="P513" i="19"/>
  <c r="P512" i="19"/>
  <c r="P509" i="19"/>
  <c r="P508" i="19"/>
  <c r="P505" i="19"/>
  <c r="P504" i="19"/>
  <c r="P501" i="19"/>
  <c r="P500" i="19"/>
  <c r="P495" i="19"/>
  <c r="P494" i="19"/>
  <c r="P491" i="19"/>
  <c r="P490" i="19"/>
  <c r="P487" i="19"/>
  <c r="P486" i="19"/>
  <c r="P483" i="19"/>
  <c r="P482" i="19"/>
  <c r="P481" i="19"/>
  <c r="P480" i="19"/>
  <c r="P477" i="19"/>
  <c r="P476" i="19"/>
  <c r="P473" i="19"/>
  <c r="P472" i="19"/>
  <c r="P469" i="19"/>
  <c r="P468" i="19"/>
  <c r="P463" i="19"/>
  <c r="P462" i="19"/>
  <c r="P459" i="19"/>
  <c r="P458" i="19"/>
  <c r="P455" i="19"/>
  <c r="P454" i="19"/>
  <c r="P451" i="19"/>
  <c r="P450" i="19"/>
  <c r="T63" i="30"/>
  <c r="P63" i="30"/>
  <c r="T62" i="30"/>
  <c r="P62" i="30"/>
  <c r="T59" i="30"/>
  <c r="P59" i="30"/>
  <c r="T58" i="30"/>
  <c r="P58" i="30"/>
  <c r="T55" i="30"/>
  <c r="P55" i="30"/>
  <c r="T54" i="30"/>
  <c r="P54" i="30"/>
  <c r="T51" i="30"/>
  <c r="P51" i="30"/>
  <c r="T50" i="30"/>
  <c r="P50" i="30"/>
  <c r="T49" i="30"/>
  <c r="P49" i="30"/>
  <c r="T48" i="30"/>
  <c r="P48" i="30"/>
  <c r="T45" i="30"/>
  <c r="P45" i="30"/>
  <c r="T44" i="30"/>
  <c r="P44" i="30"/>
  <c r="T41" i="30"/>
  <c r="P41" i="30"/>
  <c r="T40" i="30"/>
  <c r="P40" i="30"/>
  <c r="T37" i="30"/>
  <c r="P37" i="30"/>
  <c r="T36" i="30"/>
  <c r="P36" i="30"/>
  <c r="T31" i="30"/>
  <c r="P31" i="30"/>
  <c r="T30" i="30"/>
  <c r="P30" i="30"/>
  <c r="T27" i="30"/>
  <c r="P27" i="30"/>
  <c r="T26" i="30"/>
  <c r="P26" i="30"/>
  <c r="T23" i="30"/>
  <c r="P23" i="30"/>
  <c r="T22" i="30"/>
  <c r="P22" i="30"/>
  <c r="T19" i="30"/>
  <c r="P19" i="30"/>
  <c r="T18" i="30"/>
  <c r="P18" i="30"/>
  <c r="T17" i="30"/>
  <c r="P17" i="30"/>
  <c r="T16" i="30"/>
  <c r="P16" i="30"/>
  <c r="T13" i="30"/>
  <c r="P13" i="30"/>
  <c r="T12" i="30"/>
  <c r="P12" i="30"/>
  <c r="T9" i="30"/>
  <c r="P9" i="30"/>
  <c r="T8" i="30"/>
  <c r="P8" i="30"/>
  <c r="T5" i="30"/>
  <c r="P5" i="30"/>
  <c r="T4" i="30"/>
  <c r="P4" i="30"/>
  <c r="P319" i="19"/>
  <c r="P318" i="19"/>
  <c r="P315" i="19"/>
  <c r="P314" i="19"/>
  <c r="P311" i="19"/>
  <c r="P310" i="19"/>
  <c r="P307" i="19"/>
  <c r="P306" i="19"/>
  <c r="P305" i="19"/>
  <c r="P304" i="19"/>
  <c r="P301" i="19"/>
  <c r="P300" i="19"/>
  <c r="P297" i="19"/>
  <c r="P296" i="19"/>
  <c r="P293" i="19"/>
  <c r="P292" i="19"/>
  <c r="P287" i="19"/>
  <c r="P286" i="19"/>
  <c r="P283" i="19"/>
  <c r="P282" i="19"/>
  <c r="P279" i="19"/>
  <c r="P278" i="19"/>
  <c r="P275" i="19"/>
  <c r="P274" i="19"/>
  <c r="P273" i="19"/>
  <c r="P272" i="19"/>
  <c r="P269" i="19"/>
  <c r="P268" i="19"/>
  <c r="P265" i="19"/>
  <c r="P264" i="19"/>
  <c r="P261" i="19"/>
  <c r="P260" i="19"/>
  <c r="P449" i="19"/>
  <c r="P448" i="19"/>
  <c r="P445" i="19"/>
  <c r="P444" i="19"/>
  <c r="P441" i="19"/>
  <c r="P440" i="19"/>
  <c r="P437" i="19"/>
  <c r="P436" i="19"/>
  <c r="P431" i="19"/>
  <c r="P430" i="19"/>
  <c r="P427" i="19"/>
  <c r="P426" i="19"/>
  <c r="P423" i="19"/>
  <c r="P422" i="19"/>
  <c r="P419" i="19"/>
  <c r="P418" i="19"/>
  <c r="P417" i="19"/>
  <c r="P416" i="19"/>
  <c r="P413" i="19"/>
  <c r="P412" i="19"/>
  <c r="P409" i="19"/>
  <c r="P408" i="19"/>
  <c r="P405" i="19"/>
  <c r="P404" i="19"/>
  <c r="P399" i="19"/>
  <c r="P398" i="19"/>
  <c r="P395" i="19"/>
  <c r="P394" i="19"/>
  <c r="P391" i="19"/>
  <c r="P390" i="19"/>
  <c r="P387" i="19"/>
  <c r="P386" i="19"/>
  <c r="P255" i="19"/>
  <c r="P254" i="19"/>
  <c r="P251" i="19"/>
  <c r="P250" i="19"/>
  <c r="P247" i="19"/>
  <c r="P246" i="19"/>
  <c r="P243" i="19"/>
  <c r="P242" i="19"/>
  <c r="P241" i="19"/>
  <c r="P240" i="19"/>
  <c r="P237" i="19"/>
  <c r="P236" i="19"/>
  <c r="P233" i="19"/>
  <c r="P232" i="19"/>
  <c r="P229" i="19"/>
  <c r="P228" i="19"/>
  <c r="P223" i="19"/>
  <c r="P222" i="19"/>
  <c r="P219" i="19"/>
  <c r="P218" i="19"/>
  <c r="P215" i="19"/>
  <c r="P214" i="19"/>
  <c r="P211" i="19"/>
  <c r="P210" i="19"/>
  <c r="P209" i="19"/>
  <c r="P208" i="19"/>
  <c r="P205" i="19"/>
  <c r="P204" i="19"/>
  <c r="P201" i="19"/>
  <c r="P200" i="19"/>
  <c r="P197" i="19"/>
  <c r="P196" i="19"/>
  <c r="P322" i="19"/>
  <c r="P323" i="19"/>
  <c r="P326" i="19"/>
  <c r="P327" i="19"/>
  <c r="P330" i="19"/>
  <c r="P331" i="19"/>
  <c r="P334" i="19"/>
  <c r="P335" i="19"/>
  <c r="P340" i="19"/>
  <c r="P341" i="19"/>
  <c r="P344" i="19"/>
  <c r="P345" i="19"/>
  <c r="P348" i="19"/>
  <c r="P349" i="19"/>
  <c r="P352" i="19"/>
  <c r="P353" i="19"/>
  <c r="P354" i="19"/>
  <c r="P355" i="19"/>
  <c r="P358" i="19"/>
  <c r="P359" i="19"/>
  <c r="P362" i="19"/>
  <c r="P363" i="19"/>
  <c r="P366" i="19"/>
  <c r="P367" i="19"/>
  <c r="P372" i="19"/>
  <c r="P373" i="19"/>
  <c r="P376" i="19"/>
  <c r="P377" i="19"/>
  <c r="P380" i="19"/>
  <c r="P381" i="19"/>
  <c r="P384" i="19"/>
  <c r="P385" i="19"/>
  <c r="P191" i="19"/>
  <c r="P190" i="19"/>
  <c r="P187" i="19"/>
  <c r="P186" i="19"/>
  <c r="P183" i="19"/>
  <c r="P182" i="19"/>
  <c r="P179" i="19"/>
  <c r="P178" i="19"/>
  <c r="P177" i="19"/>
  <c r="P176" i="19"/>
  <c r="P173" i="19"/>
  <c r="P172" i="19"/>
  <c r="P169" i="19"/>
  <c r="P168" i="19"/>
  <c r="P165" i="19"/>
  <c r="P164" i="19"/>
  <c r="P159" i="19"/>
  <c r="P158" i="19"/>
  <c r="P155" i="19"/>
  <c r="P154" i="19"/>
  <c r="P151" i="19"/>
  <c r="P150" i="19"/>
  <c r="P147" i="19"/>
  <c r="P146" i="19"/>
  <c r="P145" i="19"/>
  <c r="P144" i="19"/>
  <c r="P141" i="19"/>
  <c r="P140" i="19"/>
  <c r="P137" i="19"/>
  <c r="P136" i="19"/>
  <c r="P133" i="19"/>
  <c r="P132" i="19"/>
  <c r="P321" i="19"/>
  <c r="P320" i="19"/>
  <c r="P317" i="19"/>
  <c r="P316" i="19"/>
  <c r="P313" i="19"/>
  <c r="P312" i="19"/>
  <c r="P309" i="19"/>
  <c r="P308" i="19"/>
  <c r="P303" i="19"/>
  <c r="P302" i="19"/>
  <c r="P299" i="19"/>
  <c r="P298" i="19"/>
  <c r="P295" i="19"/>
  <c r="P294" i="19"/>
  <c r="P291" i="19"/>
  <c r="P290" i="19"/>
  <c r="P289" i="19"/>
  <c r="P288" i="19"/>
  <c r="P285" i="19"/>
  <c r="P284" i="19"/>
  <c r="P281" i="19"/>
  <c r="P280" i="19"/>
  <c r="P277" i="19"/>
  <c r="P276" i="19"/>
  <c r="P271" i="19"/>
  <c r="P270" i="19"/>
  <c r="P267" i="19"/>
  <c r="P266" i="19"/>
  <c r="P263" i="19"/>
  <c r="P262" i="19"/>
  <c r="P259" i="19"/>
  <c r="P258" i="19"/>
  <c r="P127" i="19"/>
  <c r="P126" i="19"/>
  <c r="P123" i="19"/>
  <c r="P122" i="19"/>
  <c r="P119" i="19"/>
  <c r="P118" i="19"/>
  <c r="P115" i="19"/>
  <c r="P114" i="19"/>
  <c r="P113" i="19"/>
  <c r="P112" i="19"/>
  <c r="P109" i="19"/>
  <c r="P108" i="19"/>
  <c r="P105" i="19"/>
  <c r="P104" i="19"/>
  <c r="P101" i="19"/>
  <c r="P100" i="19"/>
  <c r="P95" i="19"/>
  <c r="P94" i="19"/>
  <c r="P91" i="19"/>
  <c r="P90" i="19"/>
  <c r="P87" i="19"/>
  <c r="P86" i="19"/>
  <c r="P83" i="19"/>
  <c r="P82" i="19"/>
  <c r="P81" i="19"/>
  <c r="P80" i="19"/>
  <c r="P77" i="19"/>
  <c r="P76" i="19"/>
  <c r="P73" i="19"/>
  <c r="P72" i="19"/>
  <c r="P69" i="19"/>
  <c r="P68" i="19"/>
  <c r="P257" i="19"/>
  <c r="P256" i="19"/>
  <c r="P253" i="19"/>
  <c r="P252" i="19"/>
  <c r="P249" i="19"/>
  <c r="P248" i="19"/>
  <c r="P245" i="19"/>
  <c r="P244" i="19"/>
  <c r="P239" i="19"/>
  <c r="P238" i="19"/>
  <c r="P235" i="19"/>
  <c r="P234" i="19"/>
  <c r="P231" i="19"/>
  <c r="P230" i="19"/>
  <c r="P227" i="19"/>
  <c r="P226" i="19"/>
  <c r="P225" i="19"/>
  <c r="P224" i="19"/>
  <c r="P221" i="19"/>
  <c r="P220" i="19"/>
  <c r="P217" i="19"/>
  <c r="P216" i="19"/>
  <c r="P213" i="19"/>
  <c r="P212" i="19"/>
  <c r="P207" i="19"/>
  <c r="P206" i="19"/>
  <c r="P203" i="19"/>
  <c r="P202" i="19"/>
  <c r="P199" i="19"/>
  <c r="P198" i="19"/>
  <c r="P195" i="19"/>
  <c r="P194" i="19"/>
  <c r="P63" i="19"/>
  <c r="P62" i="19"/>
  <c r="P59" i="19"/>
  <c r="P58" i="19"/>
  <c r="P55" i="19"/>
  <c r="P54" i="19"/>
  <c r="P51" i="19"/>
  <c r="P50" i="19"/>
  <c r="P49" i="19"/>
  <c r="P48" i="19"/>
  <c r="P45" i="19"/>
  <c r="P44" i="19"/>
  <c r="P41" i="19"/>
  <c r="P40" i="19"/>
  <c r="P37" i="19"/>
  <c r="P36" i="19"/>
  <c r="P31" i="19"/>
  <c r="P30" i="19"/>
  <c r="P27" i="19"/>
  <c r="P26" i="19"/>
  <c r="P23" i="19"/>
  <c r="P22" i="19"/>
  <c r="P19" i="19"/>
  <c r="P18" i="19"/>
  <c r="P17" i="19"/>
  <c r="P16" i="19"/>
  <c r="P13" i="19"/>
  <c r="P12" i="19"/>
  <c r="P9" i="19"/>
  <c r="P8" i="19"/>
  <c r="P5" i="19"/>
  <c r="P4" i="19"/>
  <c r="T129" i="30"/>
  <c r="T128" i="30"/>
  <c r="T125" i="30"/>
  <c r="T124" i="30"/>
  <c r="T121" i="30"/>
  <c r="T120" i="30"/>
  <c r="T117" i="30"/>
  <c r="T116" i="30"/>
  <c r="T111" i="30"/>
  <c r="T110" i="30"/>
  <c r="T107" i="30"/>
  <c r="T106" i="30"/>
  <c r="T103" i="30"/>
  <c r="T102" i="30"/>
  <c r="T99" i="30"/>
  <c r="T98" i="30"/>
  <c r="T97" i="30"/>
  <c r="T96" i="30"/>
  <c r="T93" i="30"/>
  <c r="T92" i="30"/>
  <c r="T89" i="30"/>
  <c r="T88" i="30"/>
  <c r="T85" i="30"/>
  <c r="T84" i="30"/>
  <c r="T79" i="30"/>
  <c r="T78" i="30"/>
  <c r="T75" i="30"/>
  <c r="T74" i="30"/>
  <c r="T71" i="30"/>
  <c r="T70" i="30"/>
  <c r="T67" i="30"/>
  <c r="T66" i="30"/>
  <c r="P129" i="30"/>
  <c r="P128" i="30"/>
  <c r="P125" i="30"/>
  <c r="P124" i="30"/>
  <c r="P121" i="30"/>
  <c r="P120" i="30"/>
  <c r="P117" i="30"/>
  <c r="P116" i="30"/>
  <c r="P111" i="30"/>
  <c r="P110" i="30"/>
  <c r="P107" i="30"/>
  <c r="P106" i="30"/>
  <c r="P103" i="30"/>
  <c r="P102" i="30"/>
  <c r="P99" i="30"/>
  <c r="P98" i="30"/>
  <c r="P97" i="30"/>
  <c r="P96" i="30"/>
  <c r="P93" i="30"/>
  <c r="P92" i="30"/>
  <c r="P89" i="30"/>
  <c r="P88" i="30"/>
  <c r="P85" i="30"/>
  <c r="P84" i="30"/>
  <c r="P79" i="30"/>
  <c r="P78" i="30"/>
  <c r="P75" i="30"/>
  <c r="P74" i="30"/>
  <c r="P71" i="30"/>
  <c r="P70" i="30"/>
  <c r="P67" i="30"/>
  <c r="P66" i="30"/>
  <c r="T65" i="30"/>
  <c r="T64" i="30"/>
  <c r="T61" i="30"/>
  <c r="T60" i="30"/>
  <c r="T57" i="30"/>
  <c r="T56" i="30"/>
  <c r="T53" i="30"/>
  <c r="T52" i="30"/>
  <c r="T47" i="30"/>
  <c r="T46" i="30"/>
  <c r="T43" i="30"/>
  <c r="T42" i="30"/>
  <c r="T39" i="30"/>
  <c r="T38" i="30"/>
  <c r="T35" i="30"/>
  <c r="T34" i="30"/>
  <c r="T33" i="30"/>
  <c r="T32" i="30"/>
  <c r="T29" i="30"/>
  <c r="T28" i="30"/>
  <c r="T25" i="30"/>
  <c r="T24" i="30"/>
  <c r="T21" i="30"/>
  <c r="T20" i="30"/>
  <c r="T15" i="30"/>
  <c r="T14" i="30"/>
  <c r="T10" i="30"/>
  <c r="T7" i="30"/>
  <c r="T6" i="30"/>
  <c r="T3" i="30"/>
  <c r="T2" i="30"/>
  <c r="P65" i="30"/>
  <c r="P64" i="30"/>
  <c r="P61" i="30"/>
  <c r="P60" i="30"/>
  <c r="P57" i="30"/>
  <c r="P56" i="30"/>
  <c r="P53" i="30"/>
  <c r="P52" i="30"/>
  <c r="P47" i="30"/>
  <c r="P46" i="30"/>
  <c r="P43" i="30"/>
  <c r="P42" i="30"/>
  <c r="P39" i="30"/>
  <c r="P38" i="30"/>
  <c r="P35" i="30"/>
  <c r="P34" i="30"/>
  <c r="P33" i="30"/>
  <c r="P32" i="30"/>
  <c r="P29" i="30"/>
  <c r="P28" i="30"/>
  <c r="P25" i="30"/>
  <c r="P24" i="30"/>
  <c r="P21" i="30"/>
  <c r="P20" i="30"/>
  <c r="P15" i="30"/>
  <c r="P14" i="30"/>
  <c r="P11" i="30"/>
  <c r="T11" i="30"/>
  <c r="P10" i="30"/>
  <c r="P7" i="30"/>
  <c r="P6" i="30"/>
  <c r="P3" i="30"/>
  <c r="P2" i="30"/>
  <c r="T35" i="16"/>
  <c r="T36" i="16"/>
  <c r="T37" i="16"/>
  <c r="T38" i="16"/>
  <c r="T39" i="16"/>
  <c r="T41" i="16"/>
  <c r="T42" i="16"/>
  <c r="T46" i="16"/>
  <c r="T51" i="16"/>
  <c r="T52" i="16"/>
  <c r="T53" i="16"/>
  <c r="T54" i="16"/>
  <c r="T55" i="16"/>
  <c r="T57" i="16"/>
  <c r="T58" i="16"/>
  <c r="T62" i="16"/>
  <c r="R35" i="16"/>
  <c r="R36" i="16"/>
  <c r="R37" i="16"/>
  <c r="R38" i="16"/>
  <c r="R39" i="16"/>
  <c r="R40" i="16"/>
  <c r="T40" i="16" s="1"/>
  <c r="R41" i="16"/>
  <c r="R42" i="16"/>
  <c r="R43" i="16"/>
  <c r="T43" i="16" s="1"/>
  <c r="R44" i="16"/>
  <c r="T44" i="16" s="1"/>
  <c r="R45" i="16"/>
  <c r="T45" i="16" s="1"/>
  <c r="R46" i="16"/>
  <c r="R47" i="16"/>
  <c r="T47" i="16" s="1"/>
  <c r="R48" i="16"/>
  <c r="T48" i="16" s="1"/>
  <c r="R49" i="16"/>
  <c r="T49" i="16" s="1"/>
  <c r="R50" i="16"/>
  <c r="T50" i="16" s="1"/>
  <c r="R51" i="16"/>
  <c r="R52" i="16"/>
  <c r="R53" i="16"/>
  <c r="R54" i="16"/>
  <c r="R55" i="16"/>
  <c r="R56" i="16"/>
  <c r="T56" i="16" s="1"/>
  <c r="R57" i="16"/>
  <c r="R58" i="16"/>
  <c r="R59" i="16"/>
  <c r="T59" i="16" s="1"/>
  <c r="R60" i="16"/>
  <c r="T60" i="16" s="1"/>
  <c r="R61" i="16"/>
  <c r="T61" i="16" s="1"/>
  <c r="R62" i="16"/>
  <c r="R63" i="16"/>
  <c r="T63" i="16" s="1"/>
  <c r="R64" i="16"/>
  <c r="T64" i="16" s="1"/>
  <c r="R65" i="16"/>
  <c r="T65" i="16" s="1"/>
  <c r="R34" i="16"/>
  <c r="T34" i="16" s="1"/>
  <c r="P193" i="19"/>
  <c r="P192" i="19"/>
  <c r="P189" i="19"/>
  <c r="P188" i="19"/>
  <c r="P185" i="19"/>
  <c r="P184" i="19"/>
  <c r="P181" i="19"/>
  <c r="P180" i="19"/>
  <c r="P175" i="19"/>
  <c r="P174" i="19"/>
  <c r="P171" i="19"/>
  <c r="P170" i="19"/>
  <c r="P167" i="19"/>
  <c r="P166" i="19"/>
  <c r="P163" i="19"/>
  <c r="P162" i="19"/>
  <c r="P161" i="19"/>
  <c r="P160" i="19"/>
  <c r="P157" i="19"/>
  <c r="P156" i="19"/>
  <c r="P153" i="19"/>
  <c r="P152" i="19"/>
  <c r="P149" i="19"/>
  <c r="P148" i="19"/>
  <c r="P143" i="19"/>
  <c r="P142" i="19"/>
  <c r="P139" i="19"/>
  <c r="P138" i="19"/>
  <c r="P135" i="19"/>
  <c r="P134" i="19"/>
  <c r="P131" i="19"/>
  <c r="P130" i="19"/>
  <c r="AF3" i="26"/>
  <c r="AK3" i="26" s="1"/>
  <c r="P78" i="19"/>
  <c r="P129" i="19"/>
  <c r="P128" i="19"/>
  <c r="P125" i="19"/>
  <c r="P124" i="19"/>
  <c r="P121" i="19"/>
  <c r="P120" i="19"/>
  <c r="P117" i="19"/>
  <c r="P116" i="19"/>
  <c r="P111" i="19"/>
  <c r="P110" i="19"/>
  <c r="P107" i="19"/>
  <c r="P106" i="19"/>
  <c r="P103" i="19"/>
  <c r="P102" i="19"/>
  <c r="P99" i="19"/>
  <c r="P98" i="19"/>
  <c r="P97" i="19"/>
  <c r="P96" i="19"/>
  <c r="P93" i="19"/>
  <c r="P92" i="19"/>
  <c r="P89" i="19"/>
  <c r="P88" i="19"/>
  <c r="P85" i="19"/>
  <c r="P84" i="19"/>
  <c r="P79" i="19"/>
  <c r="P75" i="19"/>
  <c r="P74" i="19"/>
  <c r="P71" i="19"/>
  <c r="P70" i="19"/>
  <c r="P67" i="19"/>
  <c r="P66" i="19"/>
  <c r="P3" i="19"/>
  <c r="P6" i="19"/>
  <c r="P7" i="19"/>
  <c r="P10" i="19"/>
  <c r="P11" i="19"/>
  <c r="P14" i="19"/>
  <c r="P15" i="19"/>
  <c r="P20" i="19"/>
  <c r="P21" i="19"/>
  <c r="P24" i="19"/>
  <c r="P25" i="19"/>
  <c r="P28" i="19"/>
  <c r="P29" i="19"/>
  <c r="P32" i="19"/>
  <c r="P33" i="19"/>
  <c r="P34" i="19"/>
  <c r="P35" i="19"/>
  <c r="P38" i="19"/>
  <c r="P39" i="19"/>
  <c r="P42" i="19"/>
  <c r="P43" i="19"/>
  <c r="P46" i="19"/>
  <c r="P47" i="19"/>
  <c r="P52" i="19"/>
  <c r="P53" i="19"/>
  <c r="P56" i="19"/>
  <c r="P57" i="19"/>
  <c r="P60" i="19"/>
  <c r="P61" i="19"/>
  <c r="P64" i="19"/>
  <c r="P65" i="19"/>
  <c r="P2" i="19"/>
  <c r="R24" i="16"/>
  <c r="T24" i="16" s="1"/>
  <c r="R25" i="16"/>
  <c r="T25" i="16" s="1"/>
  <c r="R26" i="16"/>
  <c r="T26" i="16" s="1"/>
  <c r="R27" i="16"/>
  <c r="T27" i="16" s="1"/>
  <c r="R28" i="16"/>
  <c r="T28" i="16" s="1"/>
  <c r="R29" i="16"/>
  <c r="R30" i="16"/>
  <c r="R31" i="16"/>
  <c r="R32" i="16"/>
  <c r="R33" i="16"/>
  <c r="R23" i="16"/>
  <c r="R22" i="16"/>
  <c r="T22" i="16" s="1"/>
  <c r="R21" i="16"/>
  <c r="T21" i="16" s="1"/>
  <c r="R20" i="16"/>
  <c r="T20" i="16" s="1"/>
  <c r="R19" i="16"/>
  <c r="T19" i="16"/>
  <c r="R18" i="16"/>
  <c r="R17" i="16"/>
  <c r="R16" i="16"/>
  <c r="R15" i="16"/>
  <c r="R14" i="16"/>
  <c r="R13" i="16"/>
  <c r="R12" i="16"/>
  <c r="R11" i="16"/>
  <c r="R10" i="16"/>
  <c r="T10" i="16" s="1"/>
  <c r="R9" i="16"/>
  <c r="T9" i="16" s="1"/>
  <c r="R8" i="16"/>
  <c r="T8" i="16" s="1"/>
  <c r="R7" i="16"/>
  <c r="T7" i="16" s="1"/>
  <c r="R6" i="16"/>
  <c r="T6" i="16" s="1"/>
  <c r="R5" i="16"/>
  <c r="T5" i="16" s="1"/>
  <c r="R4" i="16"/>
  <c r="T4" i="16" s="1"/>
  <c r="R3" i="16"/>
  <c r="T3" i="16" s="1"/>
  <c r="R2" i="16"/>
  <c r="T11" i="16"/>
  <c r="T12" i="16"/>
  <c r="T13" i="16"/>
  <c r="T14" i="16"/>
  <c r="T15" i="16"/>
  <c r="T16" i="16"/>
  <c r="T17" i="16"/>
  <c r="T18" i="16"/>
  <c r="T23" i="16"/>
  <c r="T29" i="16"/>
  <c r="T30" i="16"/>
  <c r="T31" i="16"/>
  <c r="T32" i="16"/>
  <c r="T33" i="16"/>
  <c r="T2" i="16"/>
  <c r="D9" i="12"/>
  <c r="E9" i="12"/>
  <c r="G9" i="12"/>
  <c r="H9" i="12"/>
  <c r="J9" i="12"/>
  <c r="K9" i="12"/>
  <c r="M9" i="12"/>
  <c r="N9" i="12"/>
  <c r="P9" i="12"/>
  <c r="Q9" i="12"/>
  <c r="S9" i="12"/>
  <c r="T9" i="12"/>
  <c r="V9" i="12"/>
  <c r="W9" i="12"/>
  <c r="Y9" i="12"/>
  <c r="Z9" i="12"/>
  <c r="D10" i="12"/>
  <c r="E10" i="12"/>
  <c r="G10" i="12"/>
  <c r="H10" i="12"/>
  <c r="J10" i="12"/>
  <c r="K10" i="12"/>
  <c r="M10" i="12"/>
  <c r="N10" i="12"/>
  <c r="P10" i="12"/>
  <c r="Q10" i="12"/>
  <c r="S10" i="12"/>
  <c r="T10" i="12"/>
  <c r="V10" i="12"/>
  <c r="W10" i="12"/>
  <c r="Y10" i="12"/>
  <c r="Z10" i="12"/>
  <c r="D11" i="12"/>
  <c r="E11" i="12"/>
  <c r="G11" i="12"/>
  <c r="H11" i="12"/>
  <c r="J11" i="12"/>
  <c r="K11" i="12"/>
  <c r="M11" i="12"/>
  <c r="N11" i="12"/>
  <c r="P11" i="12"/>
  <c r="Q11" i="12"/>
  <c r="S11" i="12"/>
  <c r="T11" i="12"/>
  <c r="V11" i="12"/>
  <c r="W11" i="12"/>
  <c r="Y11" i="12"/>
  <c r="Z11" i="12"/>
  <c r="Z8" i="12"/>
  <c r="Y8" i="12"/>
  <c r="W8" i="12"/>
  <c r="V8" i="12"/>
  <c r="T8" i="12"/>
  <c r="S8" i="12"/>
  <c r="Q8" i="12"/>
  <c r="P8" i="12"/>
  <c r="N8" i="12"/>
  <c r="M8" i="12"/>
  <c r="K8" i="12"/>
  <c r="J8" i="12"/>
  <c r="H8" i="12"/>
  <c r="G8" i="12"/>
  <c r="E8" i="12"/>
  <c r="D8" i="12"/>
  <c r="AJ28" i="12"/>
  <c r="AJ36" i="12"/>
  <c r="AJ44" i="12"/>
  <c r="AJ52" i="12"/>
  <c r="AJ60" i="12"/>
  <c r="AJ68" i="12"/>
  <c r="AJ76" i="12"/>
  <c r="AJ29" i="12"/>
  <c r="AJ37" i="12"/>
  <c r="AJ45" i="12"/>
  <c r="AJ53" i="12"/>
  <c r="AJ61" i="12"/>
  <c r="AJ69" i="12"/>
  <c r="AJ77" i="12"/>
  <c r="AJ30" i="12"/>
  <c r="AJ38" i="12"/>
  <c r="AJ46" i="12"/>
  <c r="AJ54" i="12"/>
  <c r="AJ62" i="12"/>
  <c r="AJ70" i="12"/>
  <c r="AJ78" i="12"/>
  <c r="AJ31" i="12"/>
  <c r="AJ39" i="12"/>
  <c r="AJ47" i="12"/>
  <c r="AJ55" i="12"/>
  <c r="AJ63" i="12"/>
  <c r="AJ71" i="12"/>
  <c r="AJ79" i="12"/>
  <c r="AJ24" i="12"/>
  <c r="AJ32" i="12"/>
  <c r="AJ40" i="12"/>
  <c r="AJ48" i="12"/>
  <c r="AJ56" i="12"/>
  <c r="AJ64" i="12"/>
  <c r="AJ72" i="12"/>
  <c r="AJ25" i="12"/>
  <c r="AJ33" i="12"/>
  <c r="AJ41" i="12"/>
  <c r="AJ49" i="12"/>
  <c r="AJ57" i="12"/>
  <c r="AJ65" i="12"/>
  <c r="AJ73" i="12"/>
  <c r="AJ26" i="12"/>
  <c r="AJ34" i="12"/>
  <c r="AJ42" i="12"/>
  <c r="AJ50" i="12"/>
  <c r="AJ58" i="12"/>
  <c r="AJ66" i="12"/>
  <c r="AJ74" i="12"/>
  <c r="AJ27" i="12"/>
  <c r="AJ35" i="12"/>
  <c r="AJ43" i="12"/>
  <c r="AJ51" i="12"/>
  <c r="AJ59" i="12"/>
  <c r="AJ67" i="12"/>
  <c r="AJ75" i="12"/>
  <c r="J3" i="13"/>
  <c r="J4" i="13"/>
  <c r="K4" i="13"/>
  <c r="J5" i="13"/>
  <c r="J6" i="13"/>
  <c r="K6" i="13"/>
  <c r="J7" i="13"/>
  <c r="J8" i="13"/>
  <c r="K8" i="13"/>
  <c r="J9" i="13"/>
  <c r="K9" i="13"/>
  <c r="J10" i="13"/>
  <c r="K10" i="13"/>
  <c r="J11" i="13"/>
  <c r="K11" i="13"/>
  <c r="J12" i="13"/>
  <c r="J13" i="13"/>
  <c r="K13" i="13"/>
  <c r="J14" i="13"/>
  <c r="K14" i="13"/>
  <c r="J15" i="13"/>
  <c r="K15" i="13"/>
  <c r="J16" i="13"/>
  <c r="J17" i="13"/>
  <c r="K17" i="13"/>
  <c r="J2" i="13"/>
  <c r="G3" i="13"/>
  <c r="G4" i="13"/>
  <c r="G5" i="13"/>
  <c r="G6" i="13"/>
  <c r="G7" i="13"/>
  <c r="G8" i="13"/>
  <c r="G9" i="13"/>
  <c r="G10" i="13"/>
  <c r="G11" i="13"/>
  <c r="G12" i="13"/>
  <c r="G13" i="13"/>
  <c r="G14" i="13"/>
  <c r="G15" i="13"/>
  <c r="G16" i="13"/>
  <c r="G17" i="13"/>
  <c r="G2" i="13"/>
  <c r="K16" i="13"/>
  <c r="K2" i="13"/>
  <c r="K3" i="13"/>
  <c r="K7" i="13"/>
  <c r="K5" i="13"/>
  <c r="K12" i="13"/>
  <c r="D21" i="2"/>
  <c r="D17" i="2"/>
  <c r="D19" i="2"/>
  <c r="D22" i="2"/>
  <c r="D20" i="2"/>
  <c r="D18" i="2"/>
  <c r="D23" i="2"/>
  <c r="D24" i="2"/>
  <c r="AI6" i="26"/>
  <c r="AN6" i="26" s="1"/>
  <c r="AF6" i="26"/>
  <c r="AK6" i="26" s="1"/>
  <c r="AD42" i="26"/>
  <c r="AI42" i="26"/>
  <c r="AF42" i="26"/>
  <c r="AK42" i="26" s="1"/>
  <c r="AH42" i="26"/>
  <c r="AM42" i="26" s="1"/>
  <c r="AD4" i="26"/>
  <c r="AH39" i="26"/>
  <c r="AD39" i="26"/>
  <c r="AF39" i="26"/>
  <c r="AK39" i="26" s="1"/>
  <c r="AG39" i="26"/>
  <c r="AL39" i="26" s="1"/>
  <c r="AG12" i="26"/>
  <c r="AL12" i="26" s="1"/>
  <c r="AI12" i="26"/>
  <c r="AD12" i="26"/>
  <c r="AI3" i="26"/>
  <c r="AN3" i="26" s="1"/>
  <c r="AD3" i="26"/>
  <c r="AG3" i="26"/>
  <c r="AH3" i="26"/>
  <c r="AM3" i="26" s="1"/>
  <c r="AG15" i="26"/>
  <c r="AD15" i="26"/>
  <c r="AH15" i="26"/>
  <c r="AM15" i="26" s="1"/>
  <c r="AI15" i="26"/>
  <c r="AG42" i="26"/>
  <c r="AL42" i="26" s="1"/>
  <c r="AF12" i="26"/>
  <c r="AK12" i="26" s="1"/>
  <c r="AH12" i="26"/>
  <c r="AM12" i="26" s="1"/>
  <c r="AI39" i="26"/>
  <c r="AI51" i="26"/>
  <c r="AN51" i="26" s="1"/>
  <c r="AF51" i="26"/>
  <c r="AK51" i="26" s="1"/>
  <c r="AD51" i="26"/>
  <c r="AH51" i="26"/>
  <c r="AG6" i="26"/>
  <c r="AL6" i="26" s="1"/>
  <c r="AH6" i="26"/>
  <c r="AM6" i="26" s="1"/>
  <c r="AH54" i="26"/>
  <c r="AM54" i="26" s="1"/>
  <c r="AD54" i="26"/>
  <c r="AG54" i="26"/>
  <c r="AI18" i="26"/>
  <c r="AD18" i="26"/>
  <c r="AF18" i="26"/>
  <c r="AH18" i="26"/>
  <c r="AM18" i="26" s="1"/>
  <c r="AF15" i="26"/>
  <c r="AD6" i="26"/>
  <c r="AH60" i="26"/>
  <c r="AM60" i="26" s="1"/>
  <c r="AQ60" i="26"/>
  <c r="AQ24" i="26"/>
  <c r="AQ15" i="26"/>
  <c r="AQ63" i="26"/>
  <c r="AP4" i="22" l="1"/>
  <c r="AP12" i="22"/>
  <c r="AP45" i="22"/>
  <c r="AP58" i="22"/>
  <c r="AP46" i="22"/>
  <c r="AP34" i="22"/>
  <c r="AP22" i="22"/>
  <c r="AP26" i="22"/>
  <c r="AP55" i="22"/>
  <c r="AP43" i="22"/>
  <c r="AP31" i="22"/>
  <c r="AP19" i="22"/>
  <c r="AP48" i="22"/>
  <c r="AP54" i="22"/>
  <c r="AP47" i="22"/>
  <c r="AP65" i="22"/>
  <c r="AP52" i="22"/>
  <c r="AP50" i="22"/>
  <c r="AP21" i="22"/>
  <c r="AP16" i="22"/>
  <c r="AP57" i="22"/>
  <c r="AP8" i="22"/>
  <c r="AP11" i="22"/>
  <c r="AP9" i="22"/>
  <c r="AP5" i="22"/>
  <c r="AP7" i="22"/>
  <c r="AP17" i="22"/>
  <c r="AP51" i="22"/>
  <c r="AP39" i="22"/>
  <c r="AP27" i="22"/>
  <c r="AP63" i="22"/>
  <c r="AP64" i="22"/>
  <c r="AP40" i="22"/>
  <c r="AP28" i="22"/>
  <c r="AP44" i="22"/>
  <c r="AP6" i="22"/>
  <c r="AP15" i="22"/>
  <c r="AP61" i="22"/>
  <c r="AP10" i="22"/>
  <c r="AP13" i="22"/>
  <c r="AP37" i="22"/>
  <c r="AP25" i="22"/>
  <c r="AP49" i="22"/>
  <c r="AP62" i="22"/>
  <c r="AP38" i="22"/>
  <c r="AP14" i="22"/>
  <c r="AP42" i="22"/>
  <c r="AP30" i="22"/>
  <c r="AP18" i="22"/>
  <c r="AP2" i="22"/>
  <c r="AP3" i="22"/>
  <c r="AP59" i="22"/>
  <c r="AP36" i="22"/>
  <c r="AP24" i="22"/>
  <c r="AP60" i="22"/>
  <c r="AP53" i="22"/>
  <c r="AP41" i="22"/>
  <c r="AP23" i="22"/>
  <c r="AP33" i="22"/>
  <c r="AQ31" i="26"/>
  <c r="AQ28" i="26"/>
  <c r="AQ25" i="26"/>
  <c r="AQ16" i="26"/>
  <c r="AQ3" i="26"/>
  <c r="BJ37" i="24"/>
  <c r="BK49" i="24"/>
  <c r="BH41" i="24"/>
  <c r="BH53" i="24"/>
  <c r="BL53" i="24" s="1"/>
  <c r="BI53" i="24"/>
  <c r="BM53" i="24" s="1"/>
  <c r="AQ64" i="26"/>
  <c r="AQ43" i="26"/>
  <c r="AK7" i="26"/>
  <c r="AQ57" i="26"/>
  <c r="AQ51" i="26"/>
  <c r="AQ48" i="26"/>
  <c r="AQ39" i="26"/>
  <c r="AQ21" i="26"/>
  <c r="AQ12" i="26"/>
  <c r="AQ9" i="26"/>
  <c r="AQ55" i="26"/>
  <c r="AD40" i="26"/>
  <c r="AD46" i="26"/>
  <c r="AI7" i="26"/>
  <c r="AN7" i="26" s="1"/>
  <c r="AQ49" i="26"/>
  <c r="AQ36" i="26"/>
  <c r="AQ27" i="26"/>
  <c r="AU55" i="26"/>
  <c r="AW55" i="26" s="1"/>
  <c r="AD38" i="26"/>
  <c r="AK56" i="26"/>
  <c r="AG47" i="26"/>
  <c r="AL47" i="26" s="1"/>
  <c r="AF38" i="26"/>
  <c r="AK38" i="26" s="1"/>
  <c r="AD22" i="26"/>
  <c r="AD47" i="26"/>
  <c r="AK11" i="26"/>
  <c r="AF22" i="26"/>
  <c r="AK22" i="26" s="1"/>
  <c r="AG7" i="26"/>
  <c r="AL7" i="26" s="1"/>
  <c r="AH22" i="26"/>
  <c r="AM22" i="26" s="1"/>
  <c r="AD52" i="26"/>
  <c r="AG40" i="26"/>
  <c r="AL40" i="26" s="1"/>
  <c r="AF5" i="26"/>
  <c r="AK5" i="26" s="1"/>
  <c r="AH7" i="26"/>
  <c r="AM7" i="26" s="1"/>
  <c r="AI38" i="26"/>
  <c r="AN38" i="26" s="1"/>
  <c r="AI47" i="26"/>
  <c r="AN47" i="26" s="1"/>
  <c r="AG38" i="26"/>
  <c r="AL38" i="26" s="1"/>
  <c r="AF40" i="26"/>
  <c r="AK40" i="26" s="1"/>
  <c r="AH43" i="26"/>
  <c r="AM43" i="26" s="1"/>
  <c r="AH38" i="26"/>
  <c r="AM38" i="26" s="1"/>
  <c r="AF47" i="26"/>
  <c r="AK47" i="26" s="1"/>
  <c r="AQ19" i="26"/>
  <c r="AF50" i="26"/>
  <c r="AK50" i="26" s="1"/>
  <c r="AI50" i="26"/>
  <c r="AN50" i="26" s="1"/>
  <c r="AH50" i="26"/>
  <c r="AM50" i="26" s="1"/>
  <c r="AG50" i="26"/>
  <c r="AL50" i="26" s="1"/>
  <c r="AD50" i="26"/>
  <c r="AU50" i="26"/>
  <c r="AW50" i="26" s="1"/>
  <c r="AN15" i="26"/>
  <c r="AQ4" i="26"/>
  <c r="AU5" i="26"/>
  <c r="AW5" i="26" s="1"/>
  <c r="AN14" i="26"/>
  <c r="BK55" i="24"/>
  <c r="BK61" i="24"/>
  <c r="BH63" i="24"/>
  <c r="BL63" i="24" s="1"/>
  <c r="BH64" i="25"/>
  <c r="BI64" i="25" s="1"/>
  <c r="BH21" i="25"/>
  <c r="BI21" i="25" s="1"/>
  <c r="BO21" i="25" s="1"/>
  <c r="BH33" i="25"/>
  <c r="BI33" i="25" s="1"/>
  <c r="BQ29" i="25"/>
  <c r="BH38" i="25"/>
  <c r="BI38" i="25" s="1"/>
  <c r="BH31" i="25"/>
  <c r="BI31" i="25" s="1"/>
  <c r="BH60" i="25"/>
  <c r="BI60" i="25" s="1"/>
  <c r="BH37" i="25"/>
  <c r="BI37" i="25" s="1"/>
  <c r="BH11" i="25"/>
  <c r="BI11" i="25" s="1"/>
  <c r="BH48" i="25"/>
  <c r="BI48" i="25" s="1"/>
  <c r="BH20" i="25"/>
  <c r="BI20" i="25" s="1"/>
  <c r="BH36" i="25"/>
  <c r="BI36" i="25" s="1"/>
  <c r="BH18" i="25"/>
  <c r="BI18" i="25" s="1"/>
  <c r="BH57" i="25"/>
  <c r="BI57" i="25" s="1"/>
  <c r="BP57" i="25" s="1"/>
  <c r="BH51" i="25"/>
  <c r="BI51" i="25" s="1"/>
  <c r="BH45" i="25"/>
  <c r="BI45" i="25" s="1"/>
  <c r="BQ45" i="25" s="1"/>
  <c r="BH39" i="25"/>
  <c r="BI39" i="25" s="1"/>
  <c r="BH28" i="25"/>
  <c r="BI28" i="25" s="1"/>
  <c r="BH4" i="25"/>
  <c r="BI4" i="25" s="1"/>
  <c r="BI42" i="24"/>
  <c r="BM42" i="24" s="1"/>
  <c r="BJ42" i="24"/>
  <c r="BN42" i="24" s="1"/>
  <c r="BK29" i="24"/>
  <c r="BH47" i="24"/>
  <c r="BL47" i="24" s="1"/>
  <c r="BI61" i="24"/>
  <c r="BI48" i="24"/>
  <c r="BK42" i="24"/>
  <c r="BO42" i="24" s="1"/>
  <c r="BH36" i="24"/>
  <c r="BL36" i="24" s="1"/>
  <c r="BH61" i="24"/>
  <c r="BL61" i="24" s="1"/>
  <c r="BK33" i="24"/>
  <c r="BO33" i="24" s="1"/>
  <c r="BI29" i="24"/>
  <c r="BM29" i="24" s="1"/>
  <c r="BF25" i="24"/>
  <c r="BG25" i="24" s="1"/>
  <c r="BL25" i="24" s="1"/>
  <c r="BK37" i="24"/>
  <c r="BH39" i="24"/>
  <c r="BL39" i="24" s="1"/>
  <c r="BH12" i="24"/>
  <c r="BL12" i="24" s="1"/>
  <c r="BI36" i="24"/>
  <c r="BM36" i="24" s="1"/>
  <c r="BJ12" i="24"/>
  <c r="BN12" i="24" s="1"/>
  <c r="BI50" i="24"/>
  <c r="BM50" i="24" s="1"/>
  <c r="BI64" i="24"/>
  <c r="BM64" i="24" s="1"/>
  <c r="BK50" i="24"/>
  <c r="BO50" i="24" s="1"/>
  <c r="BJ33" i="24"/>
  <c r="BN33" i="24" s="1"/>
  <c r="BH50" i="24"/>
  <c r="BK62" i="24"/>
  <c r="BJ64" i="24"/>
  <c r="BN64" i="24" s="1"/>
  <c r="BI46" i="24"/>
  <c r="BI33" i="24"/>
  <c r="BM33" i="24" s="1"/>
  <c r="BF5" i="24"/>
  <c r="BG5" i="24" s="1"/>
  <c r="BL5" i="24" s="1"/>
  <c r="BH49" i="24"/>
  <c r="BL49" i="24" s="1"/>
  <c r="BK41" i="24"/>
  <c r="BO41" i="24" s="1"/>
  <c r="BK53" i="24"/>
  <c r="BO53" i="24" s="1"/>
  <c r="BH44" i="24"/>
  <c r="BL44" i="24" s="1"/>
  <c r="BK47" i="24"/>
  <c r="BO47" i="24" s="1"/>
  <c r="BK38" i="24"/>
  <c r="BO38" i="24" s="1"/>
  <c r="BH34" i="24"/>
  <c r="BL34" i="24" s="1"/>
  <c r="BH38" i="24"/>
  <c r="BL38" i="24" s="1"/>
  <c r="BJ44" i="24"/>
  <c r="BN44" i="24" s="1"/>
  <c r="BJ34" i="24"/>
  <c r="BN34" i="24" s="1"/>
  <c r="BJ41" i="24"/>
  <c r="BN41" i="24" s="1"/>
  <c r="BJ38" i="24"/>
  <c r="BN38" i="24" s="1"/>
  <c r="BI34" i="24"/>
  <c r="BM34" i="24" s="1"/>
  <c r="BH29" i="24"/>
  <c r="BL29" i="24" s="1"/>
  <c r="BH60" i="24"/>
  <c r="BL60" i="24" s="1"/>
  <c r="BJ28" i="24"/>
  <c r="BN28" i="24" s="1"/>
  <c r="BK63" i="24"/>
  <c r="BO63" i="24" s="1"/>
  <c r="BK54" i="24"/>
  <c r="BO54" i="24" s="1"/>
  <c r="BH18" i="24"/>
  <c r="BL18" i="24" s="1"/>
  <c r="BI21" i="24"/>
  <c r="BM21" i="24" s="1"/>
  <c r="BJ47" i="24"/>
  <c r="BN47" i="24" s="1"/>
  <c r="BJ49" i="24"/>
  <c r="BN49" i="24" s="1"/>
  <c r="BH37" i="24"/>
  <c r="BL37" i="24" s="1"/>
  <c r="BK44" i="24"/>
  <c r="BJ52" i="24"/>
  <c r="BN52" i="24" s="1"/>
  <c r="BH58" i="24"/>
  <c r="BL58" i="24" s="1"/>
  <c r="BK60" i="24"/>
  <c r="BO60" i="24" s="1"/>
  <c r="BI7" i="24"/>
  <c r="BM7" i="24" s="1"/>
  <c r="BL33" i="24"/>
  <c r="BH31" i="24"/>
  <c r="BF51" i="24"/>
  <c r="BG51" i="24" s="1"/>
  <c r="BN51" i="24" s="1"/>
  <c r="BI31" i="24"/>
  <c r="BJ3" i="24"/>
  <c r="BN3" i="24" s="1"/>
  <c r="BK52" i="24"/>
  <c r="BO52" i="24" s="1"/>
  <c r="BK31" i="24"/>
  <c r="BI52" i="24"/>
  <c r="BM52" i="24" s="1"/>
  <c r="BJ54" i="24"/>
  <c r="BN54" i="24" s="1"/>
  <c r="BJ48" i="24"/>
  <c r="BO55" i="24"/>
  <c r="BK25" i="24"/>
  <c r="BH27" i="24"/>
  <c r="BL27" i="24" s="1"/>
  <c r="BI54" i="24"/>
  <c r="BM54" i="24" s="1"/>
  <c r="BH14" i="24"/>
  <c r="BL14" i="24" s="1"/>
  <c r="BI5" i="24"/>
  <c r="BK27" i="24"/>
  <c r="BO27" i="24" s="1"/>
  <c r="BK4" i="24"/>
  <c r="BO4" i="24" s="1"/>
  <c r="BI25" i="24"/>
  <c r="BH4" i="24"/>
  <c r="BL4" i="24" s="1"/>
  <c r="BK8" i="24"/>
  <c r="BO8" i="24" s="1"/>
  <c r="BO29" i="24"/>
  <c r="BI11" i="24"/>
  <c r="BM11" i="24" s="1"/>
  <c r="BI65" i="24"/>
  <c r="BM65" i="24" s="1"/>
  <c r="BI4" i="24"/>
  <c r="BM4" i="24" s="1"/>
  <c r="BL2" i="24"/>
  <c r="BJ11" i="24"/>
  <c r="BN11" i="24" s="1"/>
  <c r="BH57" i="24"/>
  <c r="BL57" i="24" s="1"/>
  <c r="BI27" i="24"/>
  <c r="BM27" i="24" s="1"/>
  <c r="BH10" i="24"/>
  <c r="BL10" i="24" s="1"/>
  <c r="BJ25" i="24"/>
  <c r="BK65" i="24"/>
  <c r="BO65" i="24" s="1"/>
  <c r="BH22" i="24"/>
  <c r="BL22" i="24" s="1"/>
  <c r="BK14" i="24"/>
  <c r="BO14" i="24" s="1"/>
  <c r="BH65" i="24"/>
  <c r="BL65" i="24" s="1"/>
  <c r="BH9" i="24"/>
  <c r="BL9" i="24" s="1"/>
  <c r="BI57" i="24"/>
  <c r="BM57" i="24" s="1"/>
  <c r="BH48" i="24"/>
  <c r="BL48" i="24" s="1"/>
  <c r="BI14" i="24"/>
  <c r="BJ43" i="24"/>
  <c r="BN43" i="24" s="1"/>
  <c r="BK51" i="24"/>
  <c r="BI58" i="24"/>
  <c r="BM58" i="24" s="1"/>
  <c r="BI51" i="24"/>
  <c r="BJ40" i="24"/>
  <c r="BN40" i="24" s="1"/>
  <c r="BM45" i="24"/>
  <c r="BF31" i="24"/>
  <c r="BG31" i="24" s="1"/>
  <c r="BN31" i="24" s="1"/>
  <c r="BK19" i="24"/>
  <c r="BO19" i="24" s="1"/>
  <c r="BK58" i="24"/>
  <c r="BO58" i="24" s="1"/>
  <c r="BI40" i="24"/>
  <c r="BM40" i="24" s="1"/>
  <c r="BK40" i="24"/>
  <c r="BH35" i="24"/>
  <c r="BL35" i="24" s="1"/>
  <c r="BI19" i="24"/>
  <c r="BM19" i="24" s="1"/>
  <c r="BH59" i="24"/>
  <c r="BL59" i="24" s="1"/>
  <c r="BK56" i="24"/>
  <c r="BH56" i="24"/>
  <c r="BL56" i="24" s="1"/>
  <c r="BK5" i="24"/>
  <c r="BH43" i="24"/>
  <c r="BL43" i="24" s="1"/>
  <c r="BI59" i="24"/>
  <c r="BM59" i="24" s="1"/>
  <c r="BO16" i="24"/>
  <c r="BK35" i="24"/>
  <c r="BO35" i="24" s="1"/>
  <c r="BK43" i="24"/>
  <c r="BO43" i="24" s="1"/>
  <c r="BK59" i="24"/>
  <c r="BO59" i="24" s="1"/>
  <c r="BH19" i="24"/>
  <c r="BL19" i="24" s="1"/>
  <c r="BN20" i="24"/>
  <c r="BN4" i="24"/>
  <c r="BJ35" i="24"/>
  <c r="BN35" i="24" s="1"/>
  <c r="BH51" i="24"/>
  <c r="BH13" i="24"/>
  <c r="BL13" i="24" s="1"/>
  <c r="AL3" i="26"/>
  <c r="AQ7" i="26"/>
  <c r="AU9" i="26"/>
  <c r="AW9" i="26" s="1"/>
  <c r="AQ11" i="26"/>
  <c r="AQ14" i="26"/>
  <c r="AQ23" i="26"/>
  <c r="AU26" i="26"/>
  <c r="AW26" i="26" s="1"/>
  <c r="AQ44" i="26"/>
  <c r="AU54" i="26"/>
  <c r="AW54" i="26" s="1"/>
  <c r="AU57" i="26"/>
  <c r="AW57" i="26" s="1"/>
  <c r="AQ32" i="26"/>
  <c r="AU38" i="26"/>
  <c r="AW38" i="26" s="1"/>
  <c r="AQ35" i="26"/>
  <c r="AJ7" i="26"/>
  <c r="AO7" i="26" s="1"/>
  <c r="AD7" i="26"/>
  <c r="AJ11" i="26"/>
  <c r="AO11" i="26" s="1"/>
  <c r="AD11" i="26"/>
  <c r="AG11" i="26"/>
  <c r="AL11" i="26" s="1"/>
  <c r="AI11" i="26"/>
  <c r="AN11" i="26" s="1"/>
  <c r="AH11" i="26"/>
  <c r="AM11" i="26" s="1"/>
  <c r="AJ14" i="26"/>
  <c r="AO14" i="26" s="1"/>
  <c r="AG14" i="26"/>
  <c r="AL14" i="26" s="1"/>
  <c r="AF14" i="26"/>
  <c r="AK14" i="26" s="1"/>
  <c r="AD14" i="26"/>
  <c r="AH14" i="26"/>
  <c r="AM14" i="26" s="1"/>
  <c r="AJ18" i="26"/>
  <c r="AO18" i="26" s="1"/>
  <c r="AG18" i="26"/>
  <c r="AL18" i="26" s="1"/>
  <c r="AJ19" i="26"/>
  <c r="AO19" i="26" s="1"/>
  <c r="AD19" i="26"/>
  <c r="AJ20" i="26"/>
  <c r="AO20" i="26" s="1"/>
  <c r="AH20" i="26"/>
  <c r="AM20" i="26" s="1"/>
  <c r="AG20" i="26"/>
  <c r="AL20" i="26" s="1"/>
  <c r="AD20" i="26"/>
  <c r="AI20" i="26"/>
  <c r="AN20" i="26" s="1"/>
  <c r="AF20" i="26"/>
  <c r="AK20" i="26" s="1"/>
  <c r="AJ24" i="26"/>
  <c r="AO24" i="26" s="1"/>
  <c r="AG24" i="26"/>
  <c r="AL24" i="26" s="1"/>
  <c r="AH24" i="26"/>
  <c r="AM24" i="26" s="1"/>
  <c r="AI24" i="26"/>
  <c r="AN24" i="26" s="1"/>
  <c r="AF24" i="26"/>
  <c r="AK24" i="26" s="1"/>
  <c r="AD24" i="26"/>
  <c r="AJ26" i="26"/>
  <c r="AO26" i="26" s="1"/>
  <c r="AF26" i="26"/>
  <c r="AK26" i="26" s="1"/>
  <c r="AH26" i="26"/>
  <c r="AM26" i="26" s="1"/>
  <c r="AG26" i="26"/>
  <c r="AL26" i="26" s="1"/>
  <c r="AI26" i="26"/>
  <c r="AN26" i="26" s="1"/>
  <c r="AD26" i="26"/>
  <c r="AJ27" i="26"/>
  <c r="AO27" i="26" s="1"/>
  <c r="AI27" i="26"/>
  <c r="AN27" i="26" s="1"/>
  <c r="AH27" i="26"/>
  <c r="AM27" i="26" s="1"/>
  <c r="AF27" i="26"/>
  <c r="AK27" i="26" s="1"/>
  <c r="AD27" i="26"/>
  <c r="AG27" i="26"/>
  <c r="AL27" i="26" s="1"/>
  <c r="AJ28" i="26"/>
  <c r="AO28" i="26" s="1"/>
  <c r="AD28" i="26"/>
  <c r="AI28" i="26"/>
  <c r="AN28" i="26" s="1"/>
  <c r="AF28" i="26"/>
  <c r="AK28" i="26" s="1"/>
  <c r="AG28" i="26"/>
  <c r="AL28" i="26" s="1"/>
  <c r="AJ30" i="26"/>
  <c r="AO30" i="26" s="1"/>
  <c r="AH30" i="26"/>
  <c r="AM30" i="26" s="1"/>
  <c r="AG30" i="26"/>
  <c r="AL30" i="26" s="1"/>
  <c r="AD30" i="26"/>
  <c r="AI30" i="26"/>
  <c r="AN30" i="26" s="1"/>
  <c r="AF30" i="26"/>
  <c r="AK30" i="26" s="1"/>
  <c r="AJ31" i="26"/>
  <c r="AO31" i="26" s="1"/>
  <c r="AH31" i="26"/>
  <c r="AM31" i="26" s="1"/>
  <c r="AJ32" i="26"/>
  <c r="AO32" i="26" s="1"/>
  <c r="AF32" i="26"/>
  <c r="AK32" i="26" s="1"/>
  <c r="AG32" i="26"/>
  <c r="AL32" i="26" s="1"/>
  <c r="AH32" i="26"/>
  <c r="AM32" i="26" s="1"/>
  <c r="AD32" i="26"/>
  <c r="AI32" i="26"/>
  <c r="AN32" i="26" s="1"/>
  <c r="AJ35" i="26"/>
  <c r="AO35" i="26" s="1"/>
  <c r="AF35" i="26"/>
  <c r="AK35" i="26" s="1"/>
  <c r="AD35" i="26"/>
  <c r="AH35" i="26"/>
  <c r="AM35" i="26" s="1"/>
  <c r="AG35" i="26"/>
  <c r="AL35" i="26" s="1"/>
  <c r="AJ36" i="26"/>
  <c r="AO36" i="26" s="1"/>
  <c r="AF36" i="26"/>
  <c r="AK36" i="26" s="1"/>
  <c r="AD36" i="26"/>
  <c r="AH36" i="26"/>
  <c r="AM36" i="26" s="1"/>
  <c r="AG36" i="26"/>
  <c r="AL36" i="26" s="1"/>
  <c r="AI36" i="26"/>
  <c r="AN36" i="26" s="1"/>
  <c r="AJ51" i="26"/>
  <c r="AO51" i="26" s="1"/>
  <c r="AG51" i="26"/>
  <c r="AL51" i="26" s="1"/>
  <c r="AJ54" i="26"/>
  <c r="AO54" i="26" s="1"/>
  <c r="AI54" i="26"/>
  <c r="AN54" i="26" s="1"/>
  <c r="AF54" i="26"/>
  <c r="AK54" i="26" s="1"/>
  <c r="AJ56" i="26"/>
  <c r="AO56" i="26" s="1"/>
  <c r="AH56" i="26"/>
  <c r="AM56" i="26" s="1"/>
  <c r="AI56" i="26"/>
  <c r="AN56" i="26" s="1"/>
  <c r="AG56" i="26"/>
  <c r="AL56" i="26" s="1"/>
  <c r="AD56" i="26"/>
  <c r="AJ58" i="26"/>
  <c r="AO58" i="26" s="1"/>
  <c r="AG58" i="26"/>
  <c r="AL58" i="26" s="1"/>
  <c r="AJ59" i="26"/>
  <c r="AO59" i="26" s="1"/>
  <c r="AF59" i="26"/>
  <c r="AK59" i="26" s="1"/>
  <c r="AJ60" i="26"/>
  <c r="AO60" i="26" s="1"/>
  <c r="AD60" i="26"/>
  <c r="AF60" i="26"/>
  <c r="AK60" i="26" s="1"/>
  <c r="AI60" i="26"/>
  <c r="AN60" i="26" s="1"/>
  <c r="AG60" i="26"/>
  <c r="AL60" i="26" s="1"/>
  <c r="AJ62" i="26"/>
  <c r="AO62" i="26" s="1"/>
  <c r="AF62" i="26"/>
  <c r="AK62" i="26" s="1"/>
  <c r="AH62" i="26"/>
  <c r="AM62" i="26" s="1"/>
  <c r="AG62" i="26"/>
  <c r="AL62" i="26" s="1"/>
  <c r="AD62" i="26"/>
  <c r="AH63" i="26"/>
  <c r="AM63" i="26" s="1"/>
  <c r="AD63" i="26"/>
  <c r="AG63" i="26"/>
  <c r="AL63" i="26" s="1"/>
  <c r="AF63" i="26"/>
  <c r="AK63" i="26" s="1"/>
  <c r="AI63" i="26"/>
  <c r="AN63" i="26" s="1"/>
  <c r="BH23" i="25"/>
  <c r="BI23" i="25" s="1"/>
  <c r="BP23" i="25" s="1"/>
  <c r="BH25" i="25"/>
  <c r="BI25" i="25" s="1"/>
  <c r="BH34" i="25"/>
  <c r="BI34" i="25" s="1"/>
  <c r="BH44" i="25"/>
  <c r="BI44" i="25" s="1"/>
  <c r="BH49" i="25"/>
  <c r="BI49" i="25" s="1"/>
  <c r="BP49" i="25" s="1"/>
  <c r="BH58" i="25"/>
  <c r="BI58" i="25" s="1"/>
  <c r="BP58" i="25" s="1"/>
  <c r="BH62" i="25"/>
  <c r="BI62" i="25" s="1"/>
  <c r="BK19" i="25"/>
  <c r="BM19" i="25"/>
  <c r="BJ19" i="25"/>
  <c r="BN19" i="25" s="1"/>
  <c r="BL19" i="25"/>
  <c r="BP19" i="25" s="1"/>
  <c r="BM3" i="25"/>
  <c r="BQ3" i="25" s="1"/>
  <c r="BL3" i="25"/>
  <c r="BP3" i="25" s="1"/>
  <c r="BJ3" i="25"/>
  <c r="BN3" i="25" s="1"/>
  <c r="BK3" i="25"/>
  <c r="BO3" i="25" s="1"/>
  <c r="BK4" i="25"/>
  <c r="BJ4" i="25"/>
  <c r="BM4" i="25"/>
  <c r="BL4" i="25"/>
  <c r="BJ5" i="25"/>
  <c r="BN5" i="25" s="1"/>
  <c r="BM5" i="25"/>
  <c r="BQ5" i="25" s="1"/>
  <c r="BL5" i="25"/>
  <c r="BP5" i="25" s="1"/>
  <c r="BK5" i="25"/>
  <c r="BO5" i="25" s="1"/>
  <c r="BJ6" i="25"/>
  <c r="BN6" i="25" s="1"/>
  <c r="BK6" i="25"/>
  <c r="BO6" i="25" s="1"/>
  <c r="BM6" i="25"/>
  <c r="BQ6" i="25" s="1"/>
  <c r="BL6" i="25"/>
  <c r="BP6" i="25" s="1"/>
  <c r="BK7" i="25"/>
  <c r="BJ7" i="25"/>
  <c r="BM7" i="25"/>
  <c r="BL7" i="25"/>
  <c r="BJ8" i="25"/>
  <c r="BN8" i="25" s="1"/>
  <c r="BL8" i="25"/>
  <c r="BP8" i="25" s="1"/>
  <c r="BK8" i="25"/>
  <c r="BO8" i="25" s="1"/>
  <c r="BM8" i="25"/>
  <c r="BQ8" i="25" s="1"/>
  <c r="BK9" i="25"/>
  <c r="BO9" i="25" s="1"/>
  <c r="BL9" i="25"/>
  <c r="BP9" i="25" s="1"/>
  <c r="BM9" i="25"/>
  <c r="BQ9" i="25" s="1"/>
  <c r="BJ9" i="25"/>
  <c r="BN9" i="25" s="1"/>
  <c r="BL10" i="25"/>
  <c r="BP10" i="25" s="1"/>
  <c r="BM10" i="25"/>
  <c r="BQ10" i="25" s="1"/>
  <c r="BK10" i="25"/>
  <c r="BO10" i="25" s="1"/>
  <c r="BJ10" i="25"/>
  <c r="BN10" i="25" s="1"/>
  <c r="BK11" i="25"/>
  <c r="BM11" i="25"/>
  <c r="BJ11" i="25"/>
  <c r="BL11" i="25"/>
  <c r="BK12" i="25"/>
  <c r="BO12" i="25" s="1"/>
  <c r="BM12" i="25"/>
  <c r="BQ12" i="25" s="1"/>
  <c r="BL12" i="25"/>
  <c r="BP12" i="25" s="1"/>
  <c r="BJ12" i="25"/>
  <c r="BN12" i="25" s="1"/>
  <c r="BK13" i="25"/>
  <c r="BO13" i="25" s="1"/>
  <c r="BM13" i="25"/>
  <c r="BQ13" i="25" s="1"/>
  <c r="BL13" i="25"/>
  <c r="BP13" i="25" s="1"/>
  <c r="BJ13" i="25"/>
  <c r="BN13" i="25" s="1"/>
  <c r="BK14" i="25"/>
  <c r="BL14" i="25"/>
  <c r="BJ14" i="25"/>
  <c r="BM14" i="25"/>
  <c r="BM15" i="25"/>
  <c r="BQ15" i="25" s="1"/>
  <c r="BL15" i="25"/>
  <c r="BP15" i="25" s="1"/>
  <c r="BJ15" i="25"/>
  <c r="BN15" i="25" s="1"/>
  <c r="BK15" i="25"/>
  <c r="BO15" i="25" s="1"/>
  <c r="BK16" i="25"/>
  <c r="BO16" i="25" s="1"/>
  <c r="BJ16" i="25"/>
  <c r="BN16" i="25" s="1"/>
  <c r="BM16" i="25"/>
  <c r="BQ16" i="25" s="1"/>
  <c r="BL16" i="25"/>
  <c r="BP16" i="25" s="1"/>
  <c r="BL17" i="25"/>
  <c r="BK17" i="25"/>
  <c r="BJ17" i="25"/>
  <c r="BM17" i="25"/>
  <c r="BL18" i="25"/>
  <c r="BJ18" i="25"/>
  <c r="BM18" i="25"/>
  <c r="BK18" i="25"/>
  <c r="BK20" i="25"/>
  <c r="BM20" i="25"/>
  <c r="BJ20" i="25"/>
  <c r="BN20" i="25" s="1"/>
  <c r="BL20" i="25"/>
  <c r="BP20" i="25" s="1"/>
  <c r="BK21" i="25"/>
  <c r="BM21" i="25"/>
  <c r="BJ21" i="25"/>
  <c r="BL21" i="25"/>
  <c r="BL22" i="25"/>
  <c r="BP22" i="25" s="1"/>
  <c r="BM22" i="25"/>
  <c r="BQ22" i="25" s="1"/>
  <c r="BJ22" i="25"/>
  <c r="BN22" i="25" s="1"/>
  <c r="BK23" i="25"/>
  <c r="BJ23" i="25"/>
  <c r="BM23" i="25"/>
  <c r="BM24" i="25"/>
  <c r="BQ24" i="25" s="1"/>
  <c r="BK24" i="25"/>
  <c r="BO24" i="25" s="1"/>
  <c r="BL24" i="25"/>
  <c r="BP24" i="25" s="1"/>
  <c r="BJ24" i="25"/>
  <c r="BN24" i="25" s="1"/>
  <c r="BM25" i="25"/>
  <c r="BJ25" i="25"/>
  <c r="BK25" i="25"/>
  <c r="BL25" i="25"/>
  <c r="BJ26" i="25"/>
  <c r="BN26" i="25" s="1"/>
  <c r="BM26" i="25"/>
  <c r="BQ26" i="25" s="1"/>
  <c r="BL26" i="25"/>
  <c r="BP26" i="25" s="1"/>
  <c r="BK26" i="25"/>
  <c r="BO26" i="25" s="1"/>
  <c r="BL27" i="25"/>
  <c r="BK27" i="25"/>
  <c r="BM27" i="25"/>
  <c r="BJ27" i="25"/>
  <c r="BK28" i="25"/>
  <c r="BJ28" i="25"/>
  <c r="BL28" i="25"/>
  <c r="BM28" i="25"/>
  <c r="BK29" i="25"/>
  <c r="BO29" i="25" s="1"/>
  <c r="BL29" i="25"/>
  <c r="BP29" i="25" s="1"/>
  <c r="BJ29" i="25"/>
  <c r="BN29" i="25" s="1"/>
  <c r="BJ30" i="25"/>
  <c r="BL30" i="25"/>
  <c r="BM30" i="25"/>
  <c r="BK31" i="25"/>
  <c r="BM31" i="25"/>
  <c r="BJ31" i="25"/>
  <c r="BL31" i="25"/>
  <c r="BK32" i="25"/>
  <c r="BO32" i="25" s="1"/>
  <c r="BJ32" i="25"/>
  <c r="BN32" i="25" s="1"/>
  <c r="BM32" i="25"/>
  <c r="BQ32" i="25" s="1"/>
  <c r="BL32" i="25"/>
  <c r="BP32" i="25" s="1"/>
  <c r="BM33" i="25"/>
  <c r="BJ33" i="25"/>
  <c r="BL33" i="25"/>
  <c r="BK33" i="25"/>
  <c r="BJ34" i="25"/>
  <c r="BM34" i="25"/>
  <c r="BK34" i="25"/>
  <c r="BL34" i="25"/>
  <c r="BL35" i="25"/>
  <c r="BP35" i="25" s="1"/>
  <c r="BK35" i="25"/>
  <c r="BO35" i="25" s="1"/>
  <c r="BM35" i="25"/>
  <c r="BQ35" i="25" s="1"/>
  <c r="BK36" i="25"/>
  <c r="BJ36" i="25"/>
  <c r="BL36" i="25"/>
  <c r="BM36" i="25"/>
  <c r="BK37" i="25"/>
  <c r="BM37" i="25"/>
  <c r="BJ37" i="25"/>
  <c r="BL37" i="25"/>
  <c r="BK38" i="25"/>
  <c r="BJ38" i="25"/>
  <c r="BM38" i="25"/>
  <c r="BL38" i="25"/>
  <c r="BK39" i="25"/>
  <c r="BM39" i="25"/>
  <c r="BJ39" i="25"/>
  <c r="BL39" i="25"/>
  <c r="BM40" i="25"/>
  <c r="BK40" i="25"/>
  <c r="BL40" i="25"/>
  <c r="BJ40" i="25"/>
  <c r="BJ41" i="25"/>
  <c r="BN41" i="25" s="1"/>
  <c r="BM41" i="25"/>
  <c r="BQ41" i="25" s="1"/>
  <c r="BK41" i="25"/>
  <c r="BO41" i="25" s="1"/>
  <c r="BL41" i="25"/>
  <c r="BP41" i="25" s="1"/>
  <c r="BL42" i="25"/>
  <c r="BP42" i="25" s="1"/>
  <c r="BK42" i="25"/>
  <c r="BO42" i="25" s="1"/>
  <c r="BM42" i="25"/>
  <c r="BQ42" i="25" s="1"/>
  <c r="BJ42" i="25"/>
  <c r="BN42" i="25" s="1"/>
  <c r="BL43" i="25"/>
  <c r="BP43" i="25" s="1"/>
  <c r="BJ43" i="25"/>
  <c r="BN43" i="25" s="1"/>
  <c r="BM43" i="25"/>
  <c r="BQ43" i="25" s="1"/>
  <c r="BK43" i="25"/>
  <c r="BO43" i="25" s="1"/>
  <c r="BK44" i="25"/>
  <c r="BM44" i="25"/>
  <c r="BL44" i="25"/>
  <c r="BJ44" i="25"/>
  <c r="BK45" i="25"/>
  <c r="BL45" i="25"/>
  <c r="BJ45" i="25"/>
  <c r="BM46" i="25"/>
  <c r="BQ46" i="25" s="1"/>
  <c r="BJ46" i="25"/>
  <c r="BN46" i="25" s="1"/>
  <c r="BL46" i="25"/>
  <c r="BP46" i="25" s="1"/>
  <c r="BK46" i="25"/>
  <c r="BO46" i="25" s="1"/>
  <c r="BK47" i="25"/>
  <c r="BO47" i="25" s="1"/>
  <c r="BJ47" i="25"/>
  <c r="BN47" i="25" s="1"/>
  <c r="BM47" i="25"/>
  <c r="BQ47" i="25" s="1"/>
  <c r="BK48" i="25"/>
  <c r="BM48" i="25"/>
  <c r="BL48" i="25"/>
  <c r="BJ48" i="25"/>
  <c r="BJ49" i="25"/>
  <c r="BM49" i="25"/>
  <c r="BK49" i="25"/>
  <c r="BO49" i="25" s="1"/>
  <c r="BM50" i="25"/>
  <c r="BJ50" i="25"/>
  <c r="BK50" i="25"/>
  <c r="BJ51" i="25"/>
  <c r="BK51" i="25"/>
  <c r="BO51" i="25" s="1"/>
  <c r="BL51" i="25"/>
  <c r="BP51" i="25" s="1"/>
  <c r="BM51" i="25"/>
  <c r="BK52" i="25"/>
  <c r="BO52" i="25" s="1"/>
  <c r="BL52" i="25"/>
  <c r="BP52" i="25" s="1"/>
  <c r="BJ52" i="25"/>
  <c r="BN52" i="25" s="1"/>
  <c r="BL53" i="25"/>
  <c r="BP53" i="25" s="1"/>
  <c r="BJ53" i="25"/>
  <c r="BN53" i="25" s="1"/>
  <c r="BK53" i="25"/>
  <c r="BO53" i="25" s="1"/>
  <c r="BL54" i="25"/>
  <c r="BP54" i="25" s="1"/>
  <c r="BK54" i="25"/>
  <c r="BO54" i="25" s="1"/>
  <c r="BJ54" i="25"/>
  <c r="BN54" i="25" s="1"/>
  <c r="BM54" i="25"/>
  <c r="BQ54" i="25" s="1"/>
  <c r="BM55" i="25"/>
  <c r="BQ55" i="25" s="1"/>
  <c r="BK55" i="25"/>
  <c r="BO55" i="25" s="1"/>
  <c r="BJ55" i="25"/>
  <c r="BN55" i="25" s="1"/>
  <c r="BK56" i="25"/>
  <c r="BO56" i="25" s="1"/>
  <c r="BM56" i="25"/>
  <c r="BQ56" i="25" s="1"/>
  <c r="BL56" i="25"/>
  <c r="BP56" i="25" s="1"/>
  <c r="BJ56" i="25"/>
  <c r="BN56" i="25" s="1"/>
  <c r="BM57" i="25"/>
  <c r="BJ57" i="25"/>
  <c r="BL57" i="25"/>
  <c r="BK57" i="25"/>
  <c r="BJ58" i="25"/>
  <c r="BK58" i="25"/>
  <c r="BM58" i="25"/>
  <c r="BK59" i="25"/>
  <c r="BO59" i="25" s="1"/>
  <c r="BM59" i="25"/>
  <c r="BQ59" i="25" s="1"/>
  <c r="BL59" i="25"/>
  <c r="BP59" i="25" s="1"/>
  <c r="BJ60" i="25"/>
  <c r="BL60" i="25"/>
  <c r="BP60" i="25" s="1"/>
  <c r="BK60" i="25"/>
  <c r="BM60" i="25"/>
  <c r="BK61" i="25"/>
  <c r="BO61" i="25" s="1"/>
  <c r="BL61" i="25"/>
  <c r="BP61" i="25" s="1"/>
  <c r="BJ61" i="25"/>
  <c r="BN61" i="25" s="1"/>
  <c r="BM62" i="25"/>
  <c r="BK62" i="25"/>
  <c r="BJ62" i="25"/>
  <c r="BL62" i="25"/>
  <c r="BK63" i="25"/>
  <c r="BO63" i="25" s="1"/>
  <c r="BL63" i="25"/>
  <c r="BP63" i="25" s="1"/>
  <c r="BJ63" i="25"/>
  <c r="BN63" i="25" s="1"/>
  <c r="BM63" i="25"/>
  <c r="BQ63" i="25" s="1"/>
  <c r="BK64" i="25"/>
  <c r="BJ64" i="25"/>
  <c r="BL64" i="25"/>
  <c r="BP64" i="25" s="1"/>
  <c r="BM64" i="25"/>
  <c r="BQ64" i="25" s="1"/>
  <c r="BL65" i="25"/>
  <c r="BP65" i="25" s="1"/>
  <c r="BM65" i="25"/>
  <c r="BQ65" i="25" s="1"/>
  <c r="BJ65" i="25"/>
  <c r="BN65" i="25" s="1"/>
  <c r="BK65" i="25"/>
  <c r="BO65" i="25" s="1"/>
  <c r="BK2" i="25"/>
  <c r="BO2" i="25" s="1"/>
  <c r="BM2" i="25"/>
  <c r="BQ2" i="25" s="1"/>
  <c r="BL2" i="25"/>
  <c r="BP2" i="25" s="1"/>
  <c r="BJ2" i="25"/>
  <c r="BN2" i="25" s="1"/>
  <c r="BH7" i="25"/>
  <c r="BI7" i="25" s="1"/>
  <c r="BH14" i="25"/>
  <c r="BI14" i="25" s="1"/>
  <c r="BH17" i="25"/>
  <c r="BI17" i="25" s="1"/>
  <c r="BP18" i="25"/>
  <c r="BO19" i="25"/>
  <c r="BQ19" i="25"/>
  <c r="BO20" i="25"/>
  <c r="BO22" i="25"/>
  <c r="BH27" i="25"/>
  <c r="BI27" i="25" s="1"/>
  <c r="BH30" i="25"/>
  <c r="BI30" i="25" s="1"/>
  <c r="BN35" i="25"/>
  <c r="BH40" i="25"/>
  <c r="BI40" i="25" s="1"/>
  <c r="BP47" i="25"/>
  <c r="BH50" i="25"/>
  <c r="BI50" i="25" s="1"/>
  <c r="BQ52" i="25"/>
  <c r="BP55" i="25"/>
  <c r="BN59" i="25"/>
  <c r="BQ61" i="25"/>
  <c r="BQ53" i="25"/>
  <c r="AO55" i="26"/>
  <c r="AN43" i="26"/>
  <c r="AL54" i="26"/>
  <c r="AI52" i="26"/>
  <c r="AN52" i="26" s="1"/>
  <c r="AG46" i="26"/>
  <c r="AL46" i="26" s="1"/>
  <c r="AH40" i="26"/>
  <c r="AM40" i="26" s="1"/>
  <c r="AN42" i="26"/>
  <c r="AD43" i="26"/>
  <c r="AF19" i="26"/>
  <c r="AK19" i="26" s="1"/>
  <c r="AG19" i="26"/>
  <c r="AL19" i="26" s="1"/>
  <c r="AO46" i="26"/>
  <c r="AO34" i="26"/>
  <c r="AN12" i="26"/>
  <c r="AK15" i="26"/>
  <c r="AH52" i="26"/>
  <c r="AM52" i="26" s="1"/>
  <c r="AH46" i="26"/>
  <c r="AM46" i="26" s="1"/>
  <c r="AM39" i="26"/>
  <c r="AI40" i="26"/>
  <c r="AN40" i="26" s="1"/>
  <c r="AG4" i="26"/>
  <c r="AL4" i="26" s="1"/>
  <c r="AU58" i="26"/>
  <c r="AW58" i="26" s="1"/>
  <c r="AQ34" i="26"/>
  <c r="AQ10" i="26"/>
  <c r="AG43" i="26"/>
  <c r="AL43" i="26" s="1"/>
  <c r="AK18" i="26"/>
  <c r="AG52" i="26"/>
  <c r="AL52" i="26" s="1"/>
  <c r="AF64" i="26"/>
  <c r="AK64" i="26" s="1"/>
  <c r="AG34" i="26"/>
  <c r="AL34" i="26" s="1"/>
  <c r="AF58" i="26"/>
  <c r="AK58" i="26" s="1"/>
  <c r="AG10" i="26"/>
  <c r="AL10" i="26" s="1"/>
  <c r="AO48" i="26"/>
  <c r="AO42" i="26"/>
  <c r="AO39" i="26"/>
  <c r="AF52" i="26"/>
  <c r="AK52" i="26" s="1"/>
  <c r="AD64" i="26"/>
  <c r="AL15" i="26"/>
  <c r="AF34" i="26"/>
  <c r="AK34" i="26" s="1"/>
  <c r="AH58" i="26"/>
  <c r="AM58" i="26" s="1"/>
  <c r="AF43" i="26"/>
  <c r="AK43" i="26" s="1"/>
  <c r="AI46" i="26"/>
  <c r="AN46" i="26" s="1"/>
  <c r="AD10" i="26"/>
  <c r="AN18" i="26"/>
  <c r="AI22" i="26"/>
  <c r="AN22" i="26" s="1"/>
  <c r="AG64" i="26"/>
  <c r="AL64" i="26" s="1"/>
  <c r="AH34" i="26"/>
  <c r="AM34" i="26" s="1"/>
  <c r="AD58" i="26"/>
  <c r="AI31" i="26"/>
  <c r="AN31" i="26" s="1"/>
  <c r="AF46" i="26"/>
  <c r="AK46" i="26" s="1"/>
  <c r="AG31" i="26"/>
  <c r="AL31" i="26" s="1"/>
  <c r="AU2" i="26"/>
  <c r="AW2" i="26" s="1"/>
  <c r="AQ42" i="26"/>
  <c r="AQ18" i="26"/>
  <c r="AH10" i="26"/>
  <c r="AM10" i="26" s="1"/>
  <c r="AI64" i="26"/>
  <c r="AN64" i="26" s="1"/>
  <c r="AD34" i="26"/>
  <c r="AI58" i="26"/>
  <c r="AN58" i="26" s="1"/>
  <c r="AH19" i="26"/>
  <c r="AM19" i="26" s="1"/>
  <c r="AD31" i="26"/>
  <c r="AH28" i="26"/>
  <c r="AM28" i="26" s="1"/>
  <c r="AH4" i="26"/>
  <c r="AM4" i="26" s="1"/>
  <c r="AQ59" i="26"/>
  <c r="AQ53" i="26"/>
  <c r="AQ41" i="26"/>
  <c r="AQ29" i="26"/>
  <c r="AQ17" i="26"/>
  <c r="AI2" i="26"/>
  <c r="AN2" i="26" s="1"/>
  <c r="AF10" i="26"/>
  <c r="AK10" i="26" s="1"/>
  <c r="AH64" i="26"/>
  <c r="AM64" i="26" s="1"/>
  <c r="AI34" i="26"/>
  <c r="AN34" i="26" s="1"/>
  <c r="AI19" i="26"/>
  <c r="AN19" i="26" s="1"/>
  <c r="AG22" i="26"/>
  <c r="AL22" i="26" s="1"/>
  <c r="AI4" i="26"/>
  <c r="AN4" i="26" s="1"/>
  <c r="AO50" i="26"/>
  <c r="AO38" i="26"/>
  <c r="AQ2" i="26"/>
  <c r="AM51" i="26"/>
  <c r="AI10" i="26"/>
  <c r="AN10" i="26" s="1"/>
  <c r="AN39" i="26"/>
  <c r="AF4" i="26"/>
  <c r="AK4" i="26" s="1"/>
  <c r="AF31" i="26"/>
  <c r="AK31" i="26" s="1"/>
  <c r="I110" i="11"/>
  <c r="I111" i="11" s="1"/>
  <c r="I112" i="11" s="1"/>
  <c r="I113" i="11" s="1"/>
  <c r="I114" i="11" s="1"/>
  <c r="I115" i="11" s="1"/>
  <c r="I116" i="11" s="1"/>
  <c r="I117" i="11" s="1"/>
  <c r="I118" i="11" s="1"/>
  <c r="K138" i="11"/>
  <c r="L138" i="11" s="1"/>
  <c r="AU64" i="26"/>
  <c r="AW64" i="26" s="1"/>
  <c r="AU60" i="26"/>
  <c r="AW60" i="26" s="1"/>
  <c r="AU56" i="26"/>
  <c r="AW56" i="26" s="1"/>
  <c r="AU36" i="26"/>
  <c r="AW36" i="26" s="1"/>
  <c r="AU32" i="26"/>
  <c r="AW32" i="26" s="1"/>
  <c r="AG8" i="26"/>
  <c r="AL8" i="26" s="1"/>
  <c r="AF8" i="26"/>
  <c r="AK8" i="26" s="1"/>
  <c r="AI8" i="26"/>
  <c r="AN8" i="26" s="1"/>
  <c r="AU51" i="26"/>
  <c r="AW51" i="26" s="1"/>
  <c r="AU47" i="26"/>
  <c r="AW47" i="26" s="1"/>
  <c r="AU43" i="26"/>
  <c r="AW43" i="26" s="1"/>
  <c r="AU35" i="26"/>
  <c r="AW35" i="26" s="1"/>
  <c r="AU31" i="26"/>
  <c r="AW31" i="26" s="1"/>
  <c r="AU19" i="26"/>
  <c r="AW19" i="26" s="1"/>
  <c r="AU46" i="26"/>
  <c r="AW46" i="26" s="1"/>
  <c r="AU22" i="26"/>
  <c r="AH8" i="26"/>
  <c r="AM8" i="26" s="1"/>
  <c r="AD8" i="26"/>
  <c r="AU6" i="26"/>
  <c r="AW6" i="26" s="1"/>
  <c r="AQ54" i="26"/>
  <c r="AO61" i="26"/>
  <c r="AO57" i="26"/>
  <c r="AQ61" i="26"/>
  <c r="AQ26" i="26"/>
  <c r="AQ22" i="26"/>
  <c r="AQ46" i="26"/>
  <c r="AQ50" i="26"/>
  <c r="AQ38" i="26"/>
  <c r="AQ58" i="26"/>
  <c r="AF61" i="26"/>
  <c r="AK61" i="26" s="1"/>
  <c r="AH65" i="26"/>
  <c r="AM65" i="26" s="1"/>
  <c r="AU27" i="26"/>
  <c r="AW27" i="26" s="1"/>
  <c r="AU15" i="26"/>
  <c r="AW15" i="26" s="1"/>
  <c r="AD5" i="26"/>
  <c r="AH5" i="26"/>
  <c r="AM5" i="26" s="1"/>
  <c r="AD57" i="26"/>
  <c r="AH57" i="26"/>
  <c r="AM57" i="26" s="1"/>
  <c r="AI57" i="26"/>
  <c r="AN57" i="26" s="1"/>
  <c r="AI53" i="26"/>
  <c r="AN53" i="26" s="1"/>
  <c r="AO53" i="26"/>
  <c r="AG5" i="26"/>
  <c r="AL5" i="26" s="1"/>
  <c r="AI5" i="26"/>
  <c r="AN5" i="26" s="1"/>
  <c r="AD25" i="26"/>
  <c r="AF57" i="26"/>
  <c r="AK57" i="26" s="1"/>
  <c r="AH61" i="26"/>
  <c r="AM61" i="26" s="1"/>
  <c r="AG25" i="26"/>
  <c r="AL25" i="26" s="1"/>
  <c r="AG61" i="26"/>
  <c r="AL61" i="26" s="1"/>
  <c r="AI65" i="26"/>
  <c r="AN65" i="26" s="1"/>
  <c r="AU7" i="26"/>
  <c r="AW7" i="26" s="1"/>
  <c r="AI61" i="26"/>
  <c r="AN61" i="26" s="1"/>
  <c r="AO22" i="26"/>
  <c r="AH45" i="26"/>
  <c r="AM45" i="26" s="1"/>
  <c r="AF65" i="26"/>
  <c r="AK65" i="26" s="1"/>
  <c r="AO49" i="26"/>
  <c r="AO25" i="26"/>
  <c r="AI45" i="26"/>
  <c r="AN45" i="26" s="1"/>
  <c r="AH33" i="26"/>
  <c r="AM33" i="26" s="1"/>
  <c r="AD21" i="26"/>
  <c r="AI41" i="26"/>
  <c r="AN41" i="26" s="1"/>
  <c r="AF45" i="26"/>
  <c r="AK45" i="26" s="1"/>
  <c r="AU53" i="26"/>
  <c r="AW53" i="26" s="1"/>
  <c r="AF33" i="26"/>
  <c r="AK33" i="26" s="1"/>
  <c r="AD29" i="26"/>
  <c r="AG49" i="26"/>
  <c r="AL49" i="26" s="1"/>
  <c r="AO64" i="26"/>
  <c r="AU49" i="26"/>
  <c r="AW49" i="26" s="1"/>
  <c r="AU41" i="26"/>
  <c r="AW41" i="26" s="1"/>
  <c r="AU37" i="26"/>
  <c r="AW37" i="26" s="1"/>
  <c r="AU33" i="26"/>
  <c r="AW33" i="26" s="1"/>
  <c r="AU29" i="26"/>
  <c r="AD33" i="26"/>
  <c r="AH13" i="26"/>
  <c r="AM13" i="26" s="1"/>
  <c r="AD53" i="26"/>
  <c r="AO52" i="26"/>
  <c r="AU65" i="26"/>
  <c r="AW65" i="26" s="1"/>
  <c r="AO17" i="26"/>
  <c r="AG33" i="26"/>
  <c r="AL33" i="26" s="1"/>
  <c r="AG37" i="26"/>
  <c r="AL37" i="26" s="1"/>
  <c r="AH41" i="26"/>
  <c r="AM41" i="26" s="1"/>
  <c r="AO44" i="26"/>
  <c r="AO16" i="26"/>
  <c r="AO12" i="26"/>
  <c r="AO9" i="26"/>
  <c r="AH21" i="26"/>
  <c r="AM21" i="26" s="1"/>
  <c r="AU16" i="26"/>
  <c r="AW16" i="26" s="1"/>
  <c r="AO4" i="26"/>
  <c r="AO41" i="26"/>
  <c r="AO13" i="26"/>
  <c r="AH49" i="26"/>
  <c r="AM49" i="26" s="1"/>
  <c r="AH29" i="26"/>
  <c r="AM29" i="26" s="1"/>
  <c r="AH25" i="26"/>
  <c r="AM25" i="26" s="1"/>
  <c r="AQ6" i="26"/>
  <c r="AI49" i="26"/>
  <c r="AN49" i="26" s="1"/>
  <c r="AD41" i="26"/>
  <c r="AU61" i="26"/>
  <c r="AW61" i="26" s="1"/>
  <c r="AF37" i="26"/>
  <c r="AK37" i="26" s="1"/>
  <c r="AI33" i="26"/>
  <c r="AN33" i="26" s="1"/>
  <c r="AF49" i="26"/>
  <c r="AK49" i="26" s="1"/>
  <c r="AD17" i="26"/>
  <c r="AU23" i="26"/>
  <c r="AW23" i="26" s="1"/>
  <c r="AO29" i="26"/>
  <c r="AD49" i="26"/>
  <c r="AH53" i="26"/>
  <c r="AM53" i="26" s="1"/>
  <c r="AG29" i="26"/>
  <c r="AL29" i="26" s="1"/>
  <c r="AI25" i="26"/>
  <c r="AN25" i="26" s="1"/>
  <c r="AH37" i="26"/>
  <c r="AM37" i="26" s="1"/>
  <c r="AG21" i="26"/>
  <c r="AL21" i="26" s="1"/>
  <c r="AD37" i="26"/>
  <c r="AG41" i="26"/>
  <c r="AL41" i="26" s="1"/>
  <c r="AU3" i="26"/>
  <c r="AW3" i="26" s="1"/>
  <c r="AO21" i="26"/>
  <c r="AQ65" i="26"/>
  <c r="AG45" i="26"/>
  <c r="AL45" i="26" s="1"/>
  <c r="AF21" i="26"/>
  <c r="AK21" i="26" s="1"/>
  <c r="AF25" i="26"/>
  <c r="AK25" i="26" s="1"/>
  <c r="AF29" i="26"/>
  <c r="AK29" i="26" s="1"/>
  <c r="AI21" i="26"/>
  <c r="AN21" i="26" s="1"/>
  <c r="AO6" i="26"/>
  <c r="AG13" i="26"/>
  <c r="AL13" i="26" s="1"/>
  <c r="AU52" i="26"/>
  <c r="AU25" i="26"/>
  <c r="AW25" i="26" s="1"/>
  <c r="AU21" i="26"/>
  <c r="AW21" i="26" s="1"/>
  <c r="AQ56" i="26"/>
  <c r="AF13" i="26"/>
  <c r="AK13" i="26" s="1"/>
  <c r="AU48" i="26"/>
  <c r="AU17" i="26"/>
  <c r="AW17" i="26" s="1"/>
  <c r="AU13" i="26"/>
  <c r="AF48" i="26"/>
  <c r="AK48" i="26" s="1"/>
  <c r="AF17" i="26"/>
  <c r="AK17" i="26" s="1"/>
  <c r="AU63" i="26"/>
  <c r="AW63" i="26" s="1"/>
  <c r="AU59" i="26"/>
  <c r="AW59" i="26" s="1"/>
  <c r="AU40" i="26"/>
  <c r="AW40" i="26" s="1"/>
  <c r="AN62" i="26"/>
  <c r="AH44" i="26"/>
  <c r="AM44" i="26" s="1"/>
  <c r="AU28" i="26"/>
  <c r="AU24" i="26"/>
  <c r="AW24" i="26" s="1"/>
  <c r="AU20" i="26"/>
  <c r="AW20" i="26" s="1"/>
  <c r="AD13" i="26"/>
  <c r="AI44" i="26"/>
  <c r="AN44" i="26" s="1"/>
  <c r="AG44" i="26"/>
  <c r="AL44" i="26" s="1"/>
  <c r="AU39" i="26"/>
  <c r="AW39" i="26" s="1"/>
  <c r="AO23" i="26"/>
  <c r="AU8" i="26"/>
  <c r="AW8" i="26" s="1"/>
  <c r="AF44" i="26"/>
  <c r="AK44" i="26" s="1"/>
  <c r="AI17" i="26"/>
  <c r="AN17" i="26" s="1"/>
  <c r="AH17" i="26"/>
  <c r="AM17" i="26" s="1"/>
  <c r="AQ33" i="26"/>
  <c r="AD44" i="26"/>
  <c r="AU11" i="26"/>
  <c r="AI9" i="26"/>
  <c r="AN9" i="26" s="1"/>
  <c r="AI13" i="26"/>
  <c r="AN13" i="26" s="1"/>
  <c r="AQ40" i="26"/>
  <c r="AH9" i="26"/>
  <c r="AM9" i="26" s="1"/>
  <c r="AG17" i="26"/>
  <c r="AL17" i="26" s="1"/>
  <c r="AO10" i="26"/>
  <c r="AD9" i="26"/>
  <c r="AG9" i="26"/>
  <c r="AL9" i="26" s="1"/>
  <c r="AF9" i="26"/>
  <c r="AK9" i="26" s="1"/>
  <c r="AU45" i="26"/>
  <c r="AW45" i="26" s="1"/>
  <c r="AU18" i="26"/>
  <c r="AW18" i="26" s="1"/>
  <c r="AU14" i="26"/>
  <c r="AU10" i="26"/>
  <c r="AF16" i="26"/>
  <c r="AK16" i="26" s="1"/>
  <c r="AI48" i="26"/>
  <c r="AN48" i="26" s="1"/>
  <c r="AQ13" i="26"/>
  <c r="AD48" i="26"/>
  <c r="AO37" i="26"/>
  <c r="AU34" i="26"/>
  <c r="AW34" i="26" s="1"/>
  <c r="AO5" i="26"/>
  <c r="AG48" i="26"/>
  <c r="AL48" i="26" s="1"/>
  <c r="AI55" i="26"/>
  <c r="AN55" i="26" s="1"/>
  <c r="AH16" i="26"/>
  <c r="AM16" i="26" s="1"/>
  <c r="AU62" i="26"/>
  <c r="AW62" i="26" s="1"/>
  <c r="AO33" i="26"/>
  <c r="AU30" i="26"/>
  <c r="AW30" i="26" s="1"/>
  <c r="AQ5" i="26"/>
  <c r="AM47" i="26"/>
  <c r="AU44" i="26"/>
  <c r="AO40" i="26"/>
  <c r="AO15" i="26"/>
  <c r="AU12" i="26"/>
  <c r="AO8" i="26"/>
  <c r="AF23" i="26"/>
  <c r="AK23" i="26" s="1"/>
  <c r="AQ30" i="26"/>
  <c r="AG55" i="26"/>
  <c r="AL55" i="26" s="1"/>
  <c r="AU4" i="26"/>
  <c r="AH48" i="26"/>
  <c r="AM48" i="26" s="1"/>
  <c r="AI16" i="26"/>
  <c r="AN16" i="26" s="1"/>
  <c r="AO3" i="26"/>
  <c r="AG16" i="26"/>
  <c r="AL16" i="26" s="1"/>
  <c r="AQ62" i="26"/>
  <c r="AL2" i="26"/>
  <c r="AQ52" i="26"/>
  <c r="AQ37" i="26"/>
  <c r="AD16" i="26"/>
  <c r="AF55" i="26"/>
  <c r="AK55" i="26" s="1"/>
  <c r="AH23" i="26"/>
  <c r="AM23" i="26" s="1"/>
  <c r="AQ45" i="26"/>
  <c r="AD23" i="26"/>
  <c r="AI23" i="26"/>
  <c r="AN23" i="26" s="1"/>
  <c r="AU42" i="26"/>
  <c r="AQ20" i="26"/>
  <c r="AG23" i="26"/>
  <c r="AL23" i="26" s="1"/>
  <c r="AD59" i="26"/>
  <c r="AD61" i="26"/>
  <c r="AF41" i="26"/>
  <c r="AK41" i="26" s="1"/>
  <c r="AI59" i="26"/>
  <c r="AN59" i="26" s="1"/>
  <c r="AJ2" i="26"/>
  <c r="AO2" i="26" s="1"/>
  <c r="AG53" i="26"/>
  <c r="AL53" i="26" s="1"/>
  <c r="AI37" i="26"/>
  <c r="AN37" i="26" s="1"/>
  <c r="AH59" i="26"/>
  <c r="AM59" i="26" s="1"/>
  <c r="AG65" i="26"/>
  <c r="AL65" i="26" s="1"/>
  <c r="AG57" i="26"/>
  <c r="AL57" i="26" s="1"/>
  <c r="AI35" i="26"/>
  <c r="AN35" i="26" s="1"/>
  <c r="AG59" i="26"/>
  <c r="AL59" i="26" s="1"/>
  <c r="AH55" i="26"/>
  <c r="AM55" i="26" s="1"/>
  <c r="AD55" i="26"/>
  <c r="AF53" i="26"/>
  <c r="AK53" i="26" s="1"/>
  <c r="AI29" i="26"/>
  <c r="AN29" i="26" s="1"/>
  <c r="AF2" i="26"/>
  <c r="AK2" i="26" s="1"/>
  <c r="AJ65" i="26"/>
  <c r="AO65" i="26" s="1"/>
  <c r="AJ63" i="26"/>
  <c r="AO63" i="26" s="1"/>
  <c r="AJ47" i="26"/>
  <c r="AO47" i="26" s="1"/>
  <c r="AJ45" i="26"/>
  <c r="AO45" i="26" s="1"/>
  <c r="AJ43" i="26"/>
  <c r="AO43" i="26" s="1"/>
  <c r="AH2" i="26"/>
  <c r="AM2" i="26" s="1"/>
  <c r="AD2" i="26"/>
  <c r="BN29" i="24"/>
  <c r="BM61" i="24"/>
  <c r="BO61" i="24"/>
  <c r="BO56" i="24"/>
  <c r="BI60" i="24"/>
  <c r="BM60" i="24" s="1"/>
  <c r="BI16" i="24"/>
  <c r="BM16" i="24" s="1"/>
  <c r="BH23" i="24"/>
  <c r="BL23" i="24" s="1"/>
  <c r="BN36" i="24"/>
  <c r="BK45" i="24"/>
  <c r="BO45" i="24" s="1"/>
  <c r="BJ15" i="24"/>
  <c r="BN15" i="24" s="1"/>
  <c r="BN61" i="24"/>
  <c r="BM10" i="24"/>
  <c r="BN55" i="24"/>
  <c r="BN9" i="24"/>
  <c r="BH3" i="24"/>
  <c r="BL3" i="24" s="1"/>
  <c r="BI2" i="24"/>
  <c r="BM2" i="24" s="1"/>
  <c r="BO28" i="24"/>
  <c r="BK12" i="24"/>
  <c r="BO12" i="24" s="1"/>
  <c r="BJ17" i="24"/>
  <c r="BN17" i="24" s="1"/>
  <c r="BN63" i="24"/>
  <c r="BM12" i="24"/>
  <c r="BM41" i="24"/>
  <c r="BI6" i="24"/>
  <c r="BM6" i="24" s="1"/>
  <c r="BK11" i="24"/>
  <c r="BO11" i="24" s="1"/>
  <c r="BN57" i="24"/>
  <c r="BM35" i="24"/>
  <c r="BH45" i="24"/>
  <c r="BL45" i="24" s="1"/>
  <c r="BN46" i="24"/>
  <c r="BM56" i="24"/>
  <c r="BJ45" i="24"/>
  <c r="BN45" i="24" s="1"/>
  <c r="BL40" i="24"/>
  <c r="BK23" i="24"/>
  <c r="BO23" i="24" s="1"/>
  <c r="BI23" i="24"/>
  <c r="BM23" i="24" s="1"/>
  <c r="BO34" i="24"/>
  <c r="BK57" i="24"/>
  <c r="BO57" i="24" s="1"/>
  <c r="BK9" i="24"/>
  <c r="BO9" i="24" s="1"/>
  <c r="BO64" i="24"/>
  <c r="BL8" i="24"/>
  <c r="BM13" i="24"/>
  <c r="BH7" i="24"/>
  <c r="BL7" i="24" s="1"/>
  <c r="BN53" i="24"/>
  <c r="BO32" i="24"/>
  <c r="BL52" i="24"/>
  <c r="BL26" i="24"/>
  <c r="BO44" i="24"/>
  <c r="BO49" i="24"/>
  <c r="BN27" i="24"/>
  <c r="BN23" i="24"/>
  <c r="BN19" i="24"/>
  <c r="BM39" i="24"/>
  <c r="BN60" i="24"/>
  <c r="BL21" i="24"/>
  <c r="BO21" i="24"/>
  <c r="BN21" i="24"/>
  <c r="BO36" i="24"/>
  <c r="BM44" i="24"/>
  <c r="BL54" i="24"/>
  <c r="BL41" i="24"/>
  <c r="BL50" i="24"/>
  <c r="BM38" i="24"/>
  <c r="BO3" i="24"/>
  <c r="BN39" i="24"/>
  <c r="BO39" i="24"/>
  <c r="BL15" i="24"/>
  <c r="BO46" i="24"/>
  <c r="BL46" i="24"/>
  <c r="BM46" i="24"/>
  <c r="BM47" i="24"/>
  <c r="BO22" i="24"/>
  <c r="BN48" i="24"/>
  <c r="BM48" i="24"/>
  <c r="BM14" i="24"/>
  <c r="BL17" i="24"/>
  <c r="BO6" i="24"/>
  <c r="BL11" i="24"/>
  <c r="BO30" i="24"/>
  <c r="BN50" i="24"/>
  <c r="BM49" i="24"/>
  <c r="BM24" i="24"/>
  <c r="BO37" i="24"/>
  <c r="BN37" i="24"/>
  <c r="BN65" i="24"/>
  <c r="BN14" i="24"/>
  <c r="BM43" i="24"/>
  <c r="BN18" i="24"/>
  <c r="BN59" i="24"/>
  <c r="BM37" i="24"/>
  <c r="BO48" i="24"/>
  <c r="BN58" i="24"/>
  <c r="BL42" i="24"/>
  <c r="BN7" i="24"/>
  <c r="BF62" i="24"/>
  <c r="BG62" i="24" s="1"/>
  <c r="BJ22" i="24"/>
  <c r="BN22" i="24" s="1"/>
  <c r="BJ10" i="24"/>
  <c r="BN10" i="24" s="1"/>
  <c r="BI15" i="24"/>
  <c r="BM15" i="24" s="1"/>
  <c r="BK17" i="24"/>
  <c r="BO17" i="24" s="1"/>
  <c r="BK15" i="24"/>
  <c r="BO15" i="24" s="1"/>
  <c r="BI8" i="24"/>
  <c r="BM8" i="24" s="1"/>
  <c r="BH24" i="24"/>
  <c r="BL24" i="24" s="1"/>
  <c r="BK7" i="24"/>
  <c r="BO7" i="24" s="1"/>
  <c r="BH55" i="24"/>
  <c r="BL55" i="24" s="1"/>
  <c r="BH64" i="24"/>
  <c r="BL64" i="24" s="1"/>
  <c r="BI62" i="24"/>
  <c r="BJ56" i="24"/>
  <c r="BN56" i="24" s="1"/>
  <c r="BJ24" i="24"/>
  <c r="BN24" i="24" s="1"/>
  <c r="BI9" i="24"/>
  <c r="BM9" i="24" s="1"/>
  <c r="BH16" i="24"/>
  <c r="BL16" i="24" s="1"/>
  <c r="BJ2" i="24"/>
  <c r="BN2" i="24" s="1"/>
  <c r="BH6" i="24"/>
  <c r="BL6" i="24" s="1"/>
  <c r="BI3" i="24"/>
  <c r="BM3" i="24" s="1"/>
  <c r="BI17" i="24"/>
  <c r="BM17" i="24" s="1"/>
  <c r="BK24" i="24"/>
  <c r="BO24" i="24" s="1"/>
  <c r="BK2" i="24"/>
  <c r="BO2" i="24" s="1"/>
  <c r="BJ26" i="24"/>
  <c r="BN26" i="24" s="1"/>
  <c r="BJ6" i="24"/>
  <c r="BN6" i="24" s="1"/>
  <c r="BJ8" i="24"/>
  <c r="BN8" i="24" s="1"/>
  <c r="BJ16" i="24"/>
  <c r="BN16" i="24" s="1"/>
  <c r="BK20" i="24"/>
  <c r="BO20" i="24" s="1"/>
  <c r="BH28" i="24"/>
  <c r="BL28" i="24" s="1"/>
  <c r="BI32" i="24"/>
  <c r="BM32" i="24" s="1"/>
  <c r="BI30" i="24"/>
  <c r="BM30" i="24" s="1"/>
  <c r="BI28" i="24"/>
  <c r="BM28" i="24" s="1"/>
  <c r="BI26" i="24"/>
  <c r="BM26" i="24" s="1"/>
  <c r="BI22" i="24"/>
  <c r="BM22" i="24" s="1"/>
  <c r="BI20" i="24"/>
  <c r="BM20" i="24" s="1"/>
  <c r="BI18" i="24"/>
  <c r="BM18" i="24" s="1"/>
  <c r="BK18" i="24"/>
  <c r="BO18" i="24" s="1"/>
  <c r="BJ30" i="24"/>
  <c r="BN30" i="24" s="1"/>
  <c r="BH30" i="24"/>
  <c r="BL30" i="24" s="1"/>
  <c r="BJ32" i="24"/>
  <c r="BN32" i="24" s="1"/>
  <c r="BH20" i="24"/>
  <c r="BL20" i="24" s="1"/>
  <c r="BK26" i="24"/>
  <c r="BO26" i="24" s="1"/>
  <c r="BH32" i="24"/>
  <c r="BL32" i="24" s="1"/>
  <c r="BJ13" i="24"/>
  <c r="BN13" i="24" s="1"/>
  <c r="BI63" i="24"/>
  <c r="BM63" i="24" s="1"/>
  <c r="BI55" i="24"/>
  <c r="BM55" i="24" s="1"/>
  <c r="BK13" i="24"/>
  <c r="BO13" i="24" s="1"/>
  <c r="BK10" i="24"/>
  <c r="BO10" i="24" s="1"/>
  <c r="BJ62" i="24"/>
  <c r="I119" i="11" l="1"/>
  <c r="J118" i="11"/>
  <c r="AX55" i="26"/>
  <c r="AX9" i="26"/>
  <c r="BO60" i="25"/>
  <c r="BP34" i="25"/>
  <c r="BO39" i="25"/>
  <c r="BQ60" i="25"/>
  <c r="BN60" i="25"/>
  <c r="BQ49" i="25"/>
  <c r="BP39" i="25"/>
  <c r="BN45" i="25"/>
  <c r="BP45" i="25"/>
  <c r="BP21" i="25"/>
  <c r="BN64" i="25"/>
  <c r="BP37" i="25"/>
  <c r="BO64" i="25"/>
  <c r="BN37" i="25"/>
  <c r="BQ21" i="25"/>
  <c r="BQ20" i="25"/>
  <c r="BQ37" i="25"/>
  <c r="BN51" i="25"/>
  <c r="BN21" i="25"/>
  <c r="BO37" i="25"/>
  <c r="BO33" i="25"/>
  <c r="BQ62" i="25"/>
  <c r="BN39" i="25"/>
  <c r="BN33" i="25"/>
  <c r="BP33" i="25"/>
  <c r="BQ39" i="25"/>
  <c r="BQ33" i="25"/>
  <c r="BQ51" i="25"/>
  <c r="BP38" i="25"/>
  <c r="AX49" i="26"/>
  <c r="AX40" i="26"/>
  <c r="AX26" i="26"/>
  <c r="AX5" i="26"/>
  <c r="AX50" i="26"/>
  <c r="AX61" i="26"/>
  <c r="AX32" i="26"/>
  <c r="AX36" i="26"/>
  <c r="AX48" i="26"/>
  <c r="AX57" i="26"/>
  <c r="AX38" i="26"/>
  <c r="AX8" i="26"/>
  <c r="AX54" i="26"/>
  <c r="AX2" i="26"/>
  <c r="AX56" i="26"/>
  <c r="AX6" i="26"/>
  <c r="BO45" i="25"/>
  <c r="BP44" i="25"/>
  <c r="BQ44" i="25"/>
  <c r="BQ34" i="25"/>
  <c r="BP31" i="25"/>
  <c r="BN31" i="25"/>
  <c r="BQ31" i="25"/>
  <c r="BO31" i="25"/>
  <c r="BQ36" i="25"/>
  <c r="BN36" i="25"/>
  <c r="BO36" i="25"/>
  <c r="BQ58" i="25"/>
  <c r="BN4" i="25"/>
  <c r="BO58" i="25"/>
  <c r="BP25" i="25"/>
  <c r="BN58" i="25"/>
  <c r="BO25" i="25"/>
  <c r="BN25" i="25"/>
  <c r="BP36" i="25"/>
  <c r="BO34" i="25"/>
  <c r="BQ25" i="25"/>
  <c r="BQ57" i="25"/>
  <c r="BQ4" i="25"/>
  <c r="BN49" i="25"/>
  <c r="BN48" i="25"/>
  <c r="BO62" i="25"/>
  <c r="BN57" i="25"/>
  <c r="BP48" i="25"/>
  <c r="BO48" i="25"/>
  <c r="BQ38" i="25"/>
  <c r="BQ28" i="25"/>
  <c r="BO57" i="25"/>
  <c r="BO4" i="25"/>
  <c r="BN38" i="25"/>
  <c r="BP28" i="25"/>
  <c r="BP4" i="25"/>
  <c r="BO38" i="25"/>
  <c r="BP11" i="25"/>
  <c r="BN18" i="25"/>
  <c r="BQ48" i="25"/>
  <c r="BN11" i="25"/>
  <c r="BQ11" i="25"/>
  <c r="BO11" i="25"/>
  <c r="BQ23" i="25"/>
  <c r="BO18" i="25"/>
  <c r="BN23" i="25"/>
  <c r="BQ18" i="25"/>
  <c r="BO23" i="25"/>
  <c r="BN44" i="25"/>
  <c r="BO28" i="25"/>
  <c r="BO44" i="25"/>
  <c r="BN28" i="25"/>
  <c r="BP62" i="25"/>
  <c r="BN62" i="25"/>
  <c r="BN34" i="25"/>
  <c r="BN25" i="24"/>
  <c r="BO25" i="24"/>
  <c r="BM25" i="24"/>
  <c r="BO62" i="24"/>
  <c r="BN5" i="24"/>
  <c r="BM5" i="24"/>
  <c r="BO5" i="24"/>
  <c r="BL31" i="24"/>
  <c r="BO51" i="24"/>
  <c r="BO31" i="24"/>
  <c r="BM31" i="24"/>
  <c r="BL51" i="24"/>
  <c r="BM51" i="24"/>
  <c r="BQ7" i="25"/>
  <c r="BP7" i="25"/>
  <c r="BN7" i="25"/>
  <c r="BO7" i="25"/>
  <c r="BP14" i="25"/>
  <c r="BN14" i="25"/>
  <c r="BO14" i="25"/>
  <c r="BQ14" i="25"/>
  <c r="BN17" i="25"/>
  <c r="BO17" i="25"/>
  <c r="BQ17" i="25"/>
  <c r="BP17" i="25"/>
  <c r="BN27" i="25"/>
  <c r="BQ27" i="25"/>
  <c r="BP27" i="25"/>
  <c r="BO27" i="25"/>
  <c r="BO30" i="25"/>
  <c r="BQ30" i="25"/>
  <c r="BP30" i="25"/>
  <c r="BN30" i="25"/>
  <c r="BP40" i="25"/>
  <c r="BO40" i="25"/>
  <c r="BQ40" i="25"/>
  <c r="BN40" i="25"/>
  <c r="BP50" i="25"/>
  <c r="BQ50" i="25"/>
  <c r="BO50" i="25"/>
  <c r="BN50" i="25"/>
  <c r="AX22" i="26"/>
  <c r="AX46" i="26"/>
  <c r="AX33" i="26"/>
  <c r="AX58" i="26"/>
  <c r="AX60" i="26"/>
  <c r="AX42" i="26"/>
  <c r="AX64" i="26"/>
  <c r="K139" i="11"/>
  <c r="L139" i="11" s="1"/>
  <c r="AW22" i="26"/>
  <c r="AX35" i="26"/>
  <c r="AX43" i="26"/>
  <c r="AX31" i="26"/>
  <c r="AX19" i="26"/>
  <c r="AX15" i="26"/>
  <c r="AX47" i="26"/>
  <c r="AX51" i="26"/>
  <c r="AX11" i="26"/>
  <c r="AX7" i="26"/>
  <c r="AX27" i="26"/>
  <c r="AW48" i="26"/>
  <c r="AX29" i="26"/>
  <c r="AX21" i="26"/>
  <c r="AX44" i="26"/>
  <c r="AX45" i="26"/>
  <c r="AX39" i="26"/>
  <c r="AX53" i="26"/>
  <c r="AX4" i="26"/>
  <c r="AW4" i="26"/>
  <c r="AX63" i="26"/>
  <c r="AX16" i="26"/>
  <c r="AX23" i="26"/>
  <c r="AW29" i="26"/>
  <c r="AW42" i="26"/>
  <c r="AX30" i="26"/>
  <c r="AX52" i="26"/>
  <c r="AX65" i="26"/>
  <c r="AX25" i="26"/>
  <c r="AX3" i="26"/>
  <c r="AX41" i="26"/>
  <c r="AX12" i="26"/>
  <c r="AX34" i="26"/>
  <c r="AX13" i="26"/>
  <c r="AW52" i="26"/>
  <c r="AX37" i="26"/>
  <c r="AX10" i="26"/>
  <c r="AX14" i="26"/>
  <c r="AX28" i="26"/>
  <c r="AX17" i="26"/>
  <c r="AX20" i="26"/>
  <c r="AX18" i="26"/>
  <c r="AW13" i="26"/>
  <c r="AW28" i="26"/>
  <c r="AX24" i="26"/>
  <c r="AW14" i="26"/>
  <c r="AW44" i="26"/>
  <c r="AX62" i="26"/>
  <c r="AX59" i="26"/>
  <c r="AW11" i="26"/>
  <c r="AW10" i="26"/>
  <c r="AW12" i="26"/>
  <c r="BN62" i="24"/>
  <c r="BM62" i="24"/>
  <c r="BL62" i="24"/>
  <c r="I120" i="11" l="1"/>
  <c r="J119" i="11"/>
  <c r="K140" i="11"/>
  <c r="L140" i="11" s="1"/>
  <c r="I121" i="11" l="1"/>
  <c r="J120" i="11"/>
  <c r="K141" i="11"/>
  <c r="L141" i="11" s="1"/>
  <c r="I122" i="11" l="1"/>
  <c r="J121" i="11"/>
  <c r="K142" i="11"/>
  <c r="L142" i="11" s="1"/>
  <c r="I123" i="11" l="1"/>
  <c r="J122" i="11"/>
  <c r="K143" i="11"/>
  <c r="L143" i="11" s="1"/>
  <c r="I124" i="11" l="1"/>
  <c r="J123" i="11"/>
  <c r="K144" i="11"/>
  <c r="L144" i="11" s="1"/>
  <c r="I125" i="11" l="1"/>
  <c r="J124" i="11"/>
  <c r="K145" i="11"/>
  <c r="L145" i="11" s="1"/>
  <c r="I126" i="11" l="1"/>
  <c r="J125" i="11"/>
  <c r="K146" i="11"/>
  <c r="L146" i="11" s="1"/>
  <c r="I127" i="11" l="1"/>
  <c r="J126" i="11"/>
  <c r="K147" i="11"/>
  <c r="L147" i="11" s="1"/>
  <c r="I128" i="11" l="1"/>
  <c r="J127" i="11"/>
  <c r="K148" i="11"/>
  <c r="L148" i="11" s="1"/>
  <c r="I129" i="11" l="1"/>
  <c r="J128" i="11"/>
  <c r="K149" i="11"/>
  <c r="I130" i="11" l="1"/>
  <c r="J129" i="11"/>
  <c r="M149" i="11"/>
  <c r="L149" i="11"/>
  <c r="K150" i="11"/>
  <c r="L150" i="11" s="1"/>
  <c r="I131" i="11" l="1"/>
  <c r="J130" i="11"/>
  <c r="K151" i="11"/>
  <c r="L151" i="11" s="1"/>
  <c r="M150" i="11"/>
  <c r="I132" i="11" l="1"/>
  <c r="J131" i="11"/>
  <c r="K152" i="11"/>
  <c r="L152" i="11" s="1"/>
  <c r="M151" i="11"/>
  <c r="I133" i="11" l="1"/>
  <c r="J132" i="11"/>
  <c r="K153" i="11"/>
  <c r="L153" i="11" s="1"/>
  <c r="M152" i="11"/>
  <c r="I134" i="11" l="1"/>
  <c r="J133" i="11"/>
  <c r="K154" i="11"/>
  <c r="L154" i="11" s="1"/>
  <c r="M153" i="11"/>
  <c r="I135" i="11" l="1"/>
  <c r="J134" i="11"/>
  <c r="M154" i="11"/>
  <c r="K155" i="11"/>
  <c r="L155" i="11" s="1"/>
  <c r="I136" i="11" l="1"/>
  <c r="J135" i="11"/>
  <c r="K156" i="11"/>
  <c r="L156" i="11" s="1"/>
  <c r="M155" i="11"/>
  <c r="I137" i="11" l="1"/>
  <c r="J136" i="11"/>
  <c r="K157" i="11"/>
  <c r="L157" i="11" s="1"/>
  <c r="M156" i="11"/>
  <c r="I138" i="11" l="1"/>
  <c r="J137" i="11"/>
  <c r="K158" i="11"/>
  <c r="L158" i="11" s="1"/>
  <c r="M157" i="11"/>
  <c r="I139" i="11" l="1"/>
  <c r="J138" i="11"/>
  <c r="K159" i="11"/>
  <c r="L159" i="11" s="1"/>
  <c r="M158" i="11"/>
  <c r="I140" i="11" l="1"/>
  <c r="J139" i="11"/>
  <c r="K160" i="11"/>
  <c r="L160" i="11" s="1"/>
  <c r="M159" i="11"/>
  <c r="I141" i="11" l="1"/>
  <c r="J140" i="11"/>
  <c r="K161" i="11"/>
  <c r="L161" i="11" s="1"/>
  <c r="M160" i="11"/>
  <c r="I142" i="11" l="1"/>
  <c r="J141" i="11"/>
  <c r="K162" i="11"/>
  <c r="L162" i="11" s="1"/>
  <c r="M161" i="11"/>
  <c r="I143" i="11" l="1"/>
  <c r="J142" i="11"/>
  <c r="K163" i="11"/>
  <c r="L163" i="11" s="1"/>
  <c r="M162" i="11"/>
  <c r="I144" i="11" l="1"/>
  <c r="J143" i="11"/>
  <c r="K164" i="11"/>
  <c r="L164" i="11" s="1"/>
  <c r="M163" i="11"/>
  <c r="I145" i="11" l="1"/>
  <c r="J144" i="11"/>
  <c r="K165" i="11"/>
  <c r="L165" i="11" s="1"/>
  <c r="M164" i="11"/>
  <c r="I146" i="11" l="1"/>
  <c r="J145" i="11"/>
  <c r="M165" i="11"/>
  <c r="K166" i="11"/>
  <c r="L166" i="11" s="1"/>
  <c r="I147" i="11" l="1"/>
  <c r="J146" i="11"/>
  <c r="M166" i="11"/>
  <c r="K167" i="11"/>
  <c r="L167" i="11" s="1"/>
  <c r="I148" i="11" l="1"/>
  <c r="J147" i="11"/>
  <c r="K168" i="11"/>
  <c r="L168" i="11" s="1"/>
  <c r="M167" i="11"/>
  <c r="I149" i="11" l="1"/>
  <c r="J148" i="11"/>
  <c r="K169" i="11"/>
  <c r="L169" i="11" s="1"/>
  <c r="M168" i="11"/>
  <c r="I150" i="11" l="1"/>
  <c r="J149" i="11"/>
  <c r="K170" i="11"/>
  <c r="L170" i="11" s="1"/>
  <c r="M169" i="11"/>
  <c r="I151" i="11" l="1"/>
  <c r="J150" i="11"/>
  <c r="M170" i="11"/>
  <c r="K171" i="11"/>
  <c r="L171" i="11" s="1"/>
  <c r="I152" i="11" l="1"/>
  <c r="J151" i="11"/>
  <c r="K172" i="11"/>
  <c r="L172" i="11" s="1"/>
  <c r="M171" i="11"/>
  <c r="I153" i="11" l="1"/>
  <c r="J152" i="11"/>
  <c r="K173" i="11"/>
  <c r="L173" i="11" s="1"/>
  <c r="M172" i="11"/>
  <c r="I154" i="11" l="1"/>
  <c r="J153" i="11"/>
  <c r="K174" i="11"/>
  <c r="L174" i="11" s="1"/>
  <c r="M173" i="11"/>
  <c r="I155" i="11" l="1"/>
  <c r="J154" i="11"/>
  <c r="M174" i="11"/>
  <c r="K175" i="11"/>
  <c r="L175" i="11" s="1"/>
  <c r="I156" i="11" l="1"/>
  <c r="J155" i="11"/>
  <c r="K176" i="11"/>
  <c r="L176" i="11" s="1"/>
  <c r="M175" i="11"/>
  <c r="I157" i="11" l="1"/>
  <c r="J156" i="11"/>
  <c r="K177" i="11"/>
  <c r="L177" i="11" s="1"/>
  <c r="M176" i="11"/>
  <c r="I158" i="11" l="1"/>
  <c r="J157" i="11"/>
  <c r="K178" i="11"/>
  <c r="L178" i="11" s="1"/>
  <c r="M177" i="11"/>
  <c r="I159" i="11" l="1"/>
  <c r="J158" i="11"/>
  <c r="K179" i="11"/>
  <c r="L179" i="11" s="1"/>
  <c r="M178" i="11"/>
  <c r="I160" i="11" l="1"/>
  <c r="J159" i="11"/>
  <c r="K180" i="11"/>
  <c r="L180" i="11" s="1"/>
  <c r="M179" i="11"/>
  <c r="I161" i="11" l="1"/>
  <c r="J160" i="11"/>
  <c r="K181" i="11"/>
  <c r="L181" i="11" s="1"/>
  <c r="M180" i="11"/>
  <c r="I162" i="11" l="1"/>
  <c r="J161" i="11"/>
  <c r="M181" i="11"/>
  <c r="K182" i="11"/>
  <c r="L182" i="11" s="1"/>
  <c r="I163" i="11" l="1"/>
  <c r="J162" i="11"/>
  <c r="K183" i="11"/>
  <c r="L183" i="11" s="1"/>
  <c r="M182" i="11"/>
  <c r="I164" i="11" l="1"/>
  <c r="J163" i="11"/>
  <c r="K184" i="11"/>
  <c r="L184" i="11" s="1"/>
  <c r="M183" i="11"/>
  <c r="I165" i="11" l="1"/>
  <c r="J164" i="11"/>
  <c r="K185" i="11"/>
  <c r="L185" i="11" s="1"/>
  <c r="M184" i="11"/>
  <c r="I166" i="11" l="1"/>
  <c r="J165" i="11"/>
  <c r="K186" i="11"/>
  <c r="L186" i="11" s="1"/>
  <c r="M185" i="11"/>
  <c r="I167" i="11" l="1"/>
  <c r="J166" i="11"/>
  <c r="K187" i="11"/>
  <c r="L187" i="11" s="1"/>
  <c r="M186" i="11"/>
  <c r="I168" i="11" l="1"/>
  <c r="J167" i="11"/>
  <c r="K188" i="11"/>
  <c r="L188" i="11" s="1"/>
  <c r="M187" i="11"/>
  <c r="I169" i="11" l="1"/>
  <c r="J168" i="11"/>
  <c r="K189" i="11"/>
  <c r="L189" i="11" s="1"/>
  <c r="M188" i="11"/>
  <c r="I170" i="11" l="1"/>
  <c r="J169" i="11"/>
  <c r="K190" i="11"/>
  <c r="L190" i="11" s="1"/>
  <c r="M189" i="11"/>
  <c r="I171" i="11" l="1"/>
  <c r="J170" i="11"/>
  <c r="K191" i="11"/>
  <c r="L191" i="11" s="1"/>
  <c r="M190" i="11"/>
  <c r="I172" i="11" l="1"/>
  <c r="J171" i="11"/>
  <c r="K192" i="11"/>
  <c r="L192" i="11" s="1"/>
  <c r="M191" i="11"/>
  <c r="I173" i="11" l="1"/>
  <c r="J172" i="11"/>
  <c r="K193" i="11"/>
  <c r="L193" i="11" s="1"/>
  <c r="M192" i="11"/>
  <c r="I174" i="11" l="1"/>
  <c r="J173" i="11"/>
  <c r="K194" i="11"/>
  <c r="L194" i="11" s="1"/>
  <c r="M193" i="11"/>
  <c r="I175" i="11" l="1"/>
  <c r="J174" i="11"/>
  <c r="K195" i="11"/>
  <c r="L195" i="11" s="1"/>
  <c r="M194" i="11"/>
  <c r="I176" i="11" l="1"/>
  <c r="J175" i="11"/>
  <c r="K196" i="11"/>
  <c r="L196" i="11" s="1"/>
  <c r="M195" i="11"/>
  <c r="I177" i="11" l="1"/>
  <c r="J176" i="11"/>
  <c r="K197" i="11"/>
  <c r="L197" i="11" s="1"/>
  <c r="M196" i="11"/>
  <c r="I178" i="11" l="1"/>
  <c r="J177" i="11"/>
  <c r="K198" i="11"/>
  <c r="L198" i="11" s="1"/>
  <c r="M197" i="11"/>
  <c r="I179" i="11" l="1"/>
  <c r="J178" i="11"/>
  <c r="K199" i="11"/>
  <c r="L199" i="11" s="1"/>
  <c r="M198" i="11"/>
  <c r="I180" i="11" l="1"/>
  <c r="J179" i="11"/>
  <c r="K200" i="11"/>
  <c r="L200" i="11" s="1"/>
  <c r="M199" i="11"/>
  <c r="I181" i="11" l="1"/>
  <c r="J180" i="11"/>
  <c r="K201" i="11"/>
  <c r="L201" i="11" s="1"/>
  <c r="M200" i="11"/>
  <c r="I182" i="11" l="1"/>
  <c r="J181" i="11"/>
  <c r="K202" i="11"/>
  <c r="L202" i="11" s="1"/>
  <c r="M201" i="11"/>
  <c r="I183" i="11" l="1"/>
  <c r="J182" i="11"/>
  <c r="K203" i="11"/>
  <c r="L203" i="11" s="1"/>
  <c r="M202" i="11"/>
  <c r="I184" i="11" l="1"/>
  <c r="J183" i="11"/>
  <c r="K204" i="11"/>
  <c r="L204" i="11" s="1"/>
  <c r="M203" i="11"/>
  <c r="I185" i="11" l="1"/>
  <c r="J184" i="11"/>
  <c r="K205" i="11"/>
  <c r="L205" i="11" s="1"/>
  <c r="M204" i="11"/>
  <c r="I186" i="11" l="1"/>
  <c r="J185" i="11"/>
  <c r="K206" i="11"/>
  <c r="L206" i="11" s="1"/>
  <c r="M205" i="11"/>
  <c r="I187" i="11" l="1"/>
  <c r="J186" i="11"/>
  <c r="K207" i="11"/>
  <c r="L207" i="11" s="1"/>
  <c r="M206" i="11"/>
  <c r="I188" i="11" l="1"/>
  <c r="J187" i="11"/>
  <c r="K208" i="11"/>
  <c r="L208" i="11" s="1"/>
  <c r="M207" i="11"/>
  <c r="I189" i="11" l="1"/>
  <c r="J188" i="11"/>
  <c r="M208" i="11"/>
  <c r="K209" i="11"/>
  <c r="L209" i="11" s="1"/>
  <c r="I190" i="11" l="1"/>
  <c r="J189" i="11"/>
  <c r="K210" i="11"/>
  <c r="L210" i="11" s="1"/>
  <c r="M209" i="11"/>
  <c r="I191" i="11" l="1"/>
  <c r="J190" i="11"/>
  <c r="K211" i="11"/>
  <c r="L211" i="11" s="1"/>
  <c r="M210" i="11"/>
  <c r="I192" i="11" l="1"/>
  <c r="J191" i="11"/>
  <c r="K212" i="11"/>
  <c r="L212" i="11" s="1"/>
  <c r="M211" i="11"/>
  <c r="I193" i="11" l="1"/>
  <c r="J192" i="11"/>
  <c r="K213" i="11"/>
  <c r="L213" i="11" s="1"/>
  <c r="M212" i="11"/>
  <c r="I194" i="11" l="1"/>
  <c r="J193" i="11"/>
  <c r="K214" i="11"/>
  <c r="L214" i="11" s="1"/>
  <c r="M213" i="11"/>
  <c r="I195" i="11" l="1"/>
  <c r="J194" i="11"/>
  <c r="K215" i="11"/>
  <c r="L215" i="11" s="1"/>
  <c r="M214" i="11"/>
  <c r="I196" i="11" l="1"/>
  <c r="J195" i="11"/>
  <c r="K216" i="11"/>
  <c r="L216" i="11" s="1"/>
  <c r="M215" i="11"/>
  <c r="I197" i="11" l="1"/>
  <c r="J196" i="11"/>
  <c r="K217" i="11"/>
  <c r="L217" i="11" s="1"/>
  <c r="M216" i="11"/>
  <c r="I198" i="11" l="1"/>
  <c r="J197" i="11"/>
  <c r="K218" i="11"/>
  <c r="L218" i="11" s="1"/>
  <c r="M217" i="11"/>
  <c r="I199" i="11" l="1"/>
  <c r="J198" i="11"/>
  <c r="K219" i="11"/>
  <c r="L219" i="11" s="1"/>
  <c r="M218" i="11"/>
  <c r="I200" i="11" l="1"/>
  <c r="J199" i="11"/>
  <c r="K220" i="11"/>
  <c r="L220" i="11" s="1"/>
  <c r="M219" i="11"/>
  <c r="I201" i="11" l="1"/>
  <c r="J200" i="11"/>
  <c r="K221" i="11"/>
  <c r="L221" i="11" s="1"/>
  <c r="M220" i="11"/>
  <c r="I202" i="11" l="1"/>
  <c r="J201" i="11"/>
  <c r="K222" i="11"/>
  <c r="L222" i="11" s="1"/>
  <c r="M221" i="11"/>
  <c r="I203" i="11" l="1"/>
  <c r="J202" i="11"/>
  <c r="K223" i="11"/>
  <c r="L223" i="11" s="1"/>
  <c r="M222" i="11"/>
  <c r="I204" i="11" l="1"/>
  <c r="J203" i="11"/>
  <c r="K224" i="11"/>
  <c r="L224" i="11" s="1"/>
  <c r="M223" i="11"/>
  <c r="I205" i="11" l="1"/>
  <c r="J204" i="11"/>
  <c r="K225" i="11"/>
  <c r="L225" i="11" s="1"/>
  <c r="M224" i="11"/>
  <c r="I206" i="11" l="1"/>
  <c r="J205" i="11"/>
  <c r="K226" i="11"/>
  <c r="L226" i="11" s="1"/>
  <c r="M225" i="11"/>
  <c r="I207" i="11" l="1"/>
  <c r="J206" i="11"/>
  <c r="K227" i="11"/>
  <c r="L227" i="11" s="1"/>
  <c r="M226" i="11"/>
  <c r="I208" i="11" l="1"/>
  <c r="J207" i="11"/>
  <c r="K228" i="11"/>
  <c r="L228" i="11" s="1"/>
  <c r="M227" i="11"/>
  <c r="I209" i="11" l="1"/>
  <c r="J208" i="11"/>
  <c r="K229" i="11"/>
  <c r="L229" i="11" s="1"/>
  <c r="M228" i="11"/>
  <c r="I210" i="11" l="1"/>
  <c r="J209" i="11"/>
  <c r="K230" i="11"/>
  <c r="L230" i="11" s="1"/>
  <c r="M229" i="11"/>
  <c r="I211" i="11" l="1"/>
  <c r="J210" i="11"/>
  <c r="K231" i="11"/>
  <c r="L231" i="11" s="1"/>
  <c r="M230" i="11"/>
  <c r="I212" i="11" l="1"/>
  <c r="J211" i="11"/>
  <c r="K232" i="11"/>
  <c r="L232" i="11" s="1"/>
  <c r="M231" i="11"/>
  <c r="I213" i="11" l="1"/>
  <c r="J212" i="11"/>
  <c r="K233" i="11"/>
  <c r="L233" i="11" s="1"/>
  <c r="M232" i="11"/>
  <c r="I214" i="11" l="1"/>
  <c r="J213" i="11"/>
  <c r="K234" i="11"/>
  <c r="L234" i="11" s="1"/>
  <c r="M233" i="11"/>
  <c r="I215" i="11" l="1"/>
  <c r="J214" i="11"/>
  <c r="K235" i="11"/>
  <c r="L235" i="11" s="1"/>
  <c r="M234" i="11"/>
  <c r="I216" i="11" l="1"/>
  <c r="J215" i="11"/>
  <c r="K236" i="11"/>
  <c r="L236" i="11" s="1"/>
  <c r="M235" i="11"/>
  <c r="I217" i="11" l="1"/>
  <c r="J216" i="11"/>
  <c r="K237" i="11"/>
  <c r="L237" i="11" s="1"/>
  <c r="M236" i="11"/>
  <c r="I218" i="11" l="1"/>
  <c r="J217" i="11"/>
  <c r="K238" i="11"/>
  <c r="L238" i="11" s="1"/>
  <c r="M237" i="11"/>
  <c r="I219" i="11" l="1"/>
  <c r="J218" i="11"/>
  <c r="K239" i="11"/>
  <c r="L239" i="11" s="1"/>
  <c r="M238" i="11"/>
  <c r="I220" i="11" l="1"/>
  <c r="J219" i="11"/>
  <c r="K240" i="11"/>
  <c r="L240" i="11" s="1"/>
  <c r="M239" i="11"/>
  <c r="I221" i="11" l="1"/>
  <c r="J220" i="11"/>
  <c r="K241" i="11"/>
  <c r="L241" i="11" s="1"/>
  <c r="M240" i="11"/>
  <c r="I222" i="11" l="1"/>
  <c r="J221" i="11"/>
  <c r="K242" i="11"/>
  <c r="L242" i="11" s="1"/>
  <c r="M241" i="11"/>
  <c r="I223" i="11" l="1"/>
  <c r="J222" i="11"/>
  <c r="K243" i="11"/>
  <c r="L243" i="11" s="1"/>
  <c r="M242" i="11"/>
  <c r="I224" i="11" l="1"/>
  <c r="J223" i="11"/>
  <c r="K244" i="11"/>
  <c r="L244" i="11" s="1"/>
  <c r="M243" i="11"/>
  <c r="I225" i="11" l="1"/>
  <c r="J224" i="11"/>
  <c r="K245" i="11"/>
  <c r="L245" i="11" s="1"/>
  <c r="M244" i="11"/>
  <c r="I226" i="11" l="1"/>
  <c r="J225" i="11"/>
  <c r="K246" i="11"/>
  <c r="L246" i="11" s="1"/>
  <c r="M245" i="11"/>
  <c r="I227" i="11" l="1"/>
  <c r="J226" i="11"/>
  <c r="K247" i="11"/>
  <c r="L247" i="11" s="1"/>
  <c r="M246" i="11"/>
  <c r="I228" i="11" l="1"/>
  <c r="J227" i="11"/>
  <c r="K248" i="11"/>
  <c r="L248" i="11" s="1"/>
  <c r="M247" i="11"/>
  <c r="I229" i="11" l="1"/>
  <c r="J228" i="11"/>
  <c r="K249" i="11"/>
  <c r="L249" i="11" s="1"/>
  <c r="M248" i="11"/>
  <c r="I230" i="11" l="1"/>
  <c r="J229" i="11"/>
  <c r="K250" i="11"/>
  <c r="L250" i="11" s="1"/>
  <c r="M249" i="11"/>
  <c r="I231" i="11" l="1"/>
  <c r="J230" i="11"/>
  <c r="K251" i="11"/>
  <c r="L251" i="11" s="1"/>
  <c r="M250" i="11"/>
  <c r="I232" i="11" l="1"/>
  <c r="J231" i="11"/>
  <c r="K252" i="11"/>
  <c r="M251" i="11"/>
  <c r="I233" i="11" l="1"/>
  <c r="J232" i="11"/>
  <c r="K253" i="11"/>
  <c r="M252" i="11"/>
  <c r="I234" i="11" l="1"/>
  <c r="J233" i="11"/>
  <c r="K254" i="11"/>
  <c r="M253" i="11"/>
  <c r="I235" i="11" l="1"/>
  <c r="J234" i="11"/>
  <c r="K255" i="11"/>
  <c r="M254" i="11"/>
  <c r="I236" i="11" l="1"/>
  <c r="J235" i="11"/>
  <c r="M255" i="11"/>
  <c r="K256" i="11"/>
  <c r="I237" i="11" l="1"/>
  <c r="J236" i="11"/>
  <c r="M256" i="11"/>
  <c r="K257" i="11"/>
  <c r="I238" i="11" l="1"/>
  <c r="J237" i="11"/>
  <c r="M257" i="11"/>
  <c r="K258" i="11"/>
  <c r="I239" i="11" l="1"/>
  <c r="J238" i="11"/>
  <c r="K259" i="11"/>
  <c r="M258" i="11"/>
  <c r="I240" i="11" l="1"/>
  <c r="I241" i="11" s="1"/>
  <c r="I242" i="11" s="1"/>
  <c r="I243" i="11" s="1"/>
  <c r="I244" i="11" s="1"/>
  <c r="I245" i="11" s="1"/>
  <c r="I246" i="11" s="1"/>
  <c r="I247" i="11" s="1"/>
  <c r="I248" i="11" s="1"/>
  <c r="I249" i="11" s="1"/>
  <c r="I250" i="11" s="1"/>
  <c r="I251" i="11" s="1"/>
  <c r="I252" i="11" s="1"/>
  <c r="I253" i="11" s="1"/>
  <c r="I254" i="11" s="1"/>
  <c r="I255" i="11" s="1"/>
  <c r="I256" i="11" s="1"/>
  <c r="I257" i="11" s="1"/>
  <c r="I258" i="11" s="1"/>
  <c r="I259" i="11" s="1"/>
  <c r="I260" i="11" s="1"/>
  <c r="I261" i="11" s="1"/>
  <c r="I262" i="11" s="1"/>
  <c r="I263" i="11" s="1"/>
  <c r="I264" i="11" s="1"/>
  <c r="I265" i="11" s="1"/>
  <c r="I266" i="11" s="1"/>
  <c r="I267" i="11" s="1"/>
  <c r="I268" i="11" s="1"/>
  <c r="I269" i="11" s="1"/>
  <c r="I270" i="11" s="1"/>
  <c r="I271" i="11" s="1"/>
  <c r="I272" i="11" s="1"/>
  <c r="I273" i="11" s="1"/>
  <c r="I274" i="11" s="1"/>
  <c r="I275" i="11" s="1"/>
  <c r="I276" i="11" s="1"/>
  <c r="I277" i="11" s="1"/>
  <c r="I278" i="11" s="1"/>
  <c r="I279" i="11" s="1"/>
  <c r="I280" i="11" s="1"/>
  <c r="I281" i="11" s="1"/>
  <c r="I282" i="11" s="1"/>
  <c r="I283" i="11" s="1"/>
  <c r="I284" i="11" s="1"/>
  <c r="I285" i="11" s="1"/>
  <c r="I286" i="11" s="1"/>
  <c r="I287" i="11" s="1"/>
  <c r="I288" i="11" s="1"/>
  <c r="I289" i="11" s="1"/>
  <c r="I290" i="11" s="1"/>
  <c r="I291" i="11" s="1"/>
  <c r="I292" i="11" s="1"/>
  <c r="I293" i="11" s="1"/>
  <c r="I294" i="11" s="1"/>
  <c r="I295" i="11" s="1"/>
  <c r="I296" i="11" s="1"/>
  <c r="I297" i="11" s="1"/>
  <c r="I298" i="11" s="1"/>
  <c r="I299" i="11" s="1"/>
  <c r="I300" i="11" s="1"/>
  <c r="I301" i="11" s="1"/>
  <c r="I302" i="11" s="1"/>
  <c r="I303" i="11" s="1"/>
  <c r="I304" i="11" s="1"/>
  <c r="I305" i="11" s="1"/>
  <c r="I306" i="11" s="1"/>
  <c r="I307" i="11" s="1"/>
  <c r="I308" i="11" s="1"/>
  <c r="I309" i="11" s="1"/>
  <c r="I310" i="11" s="1"/>
  <c r="I311" i="11" s="1"/>
  <c r="I312" i="11" s="1"/>
  <c r="I313" i="11" s="1"/>
  <c r="I314" i="11" s="1"/>
  <c r="I315" i="11" s="1"/>
  <c r="I316" i="11" s="1"/>
  <c r="I317" i="11" s="1"/>
  <c r="I318" i="11" s="1"/>
  <c r="I319" i="11" s="1"/>
  <c r="I320" i="11" s="1"/>
  <c r="I321" i="11" s="1"/>
  <c r="I322" i="11" s="1"/>
  <c r="I323" i="11" s="1"/>
  <c r="J239" i="11"/>
  <c r="K260" i="11"/>
  <c r="M259" i="11"/>
  <c r="M260" i="11" l="1"/>
  <c r="K261" i="11"/>
  <c r="M261" i="11" l="1"/>
  <c r="K262" i="11"/>
  <c r="K263" i="11" l="1"/>
  <c r="M262" i="11"/>
  <c r="M263" i="11" l="1"/>
  <c r="K264" i="11"/>
  <c r="K265" i="11" l="1"/>
  <c r="K266" i="11" s="1"/>
  <c r="K267" i="11" s="1"/>
  <c r="K268" i="11" s="1"/>
  <c r="K269" i="11" s="1"/>
  <c r="K270" i="11" s="1"/>
  <c r="K271" i="11" s="1"/>
  <c r="K272" i="11" s="1"/>
  <c r="K273" i="11" s="1"/>
  <c r="K274" i="11" s="1"/>
  <c r="K275" i="11" s="1"/>
  <c r="K276" i="11" s="1"/>
  <c r="K277" i="11" s="1"/>
  <c r="K278" i="11" s="1"/>
  <c r="K279" i="11" s="1"/>
  <c r="K280" i="11" s="1"/>
  <c r="K281" i="11" s="1"/>
  <c r="K282" i="11" s="1"/>
  <c r="K283" i="11" s="1"/>
  <c r="K284" i="11" s="1"/>
  <c r="K285" i="11" s="1"/>
  <c r="K286" i="11" s="1"/>
  <c r="K287" i="11" s="1"/>
  <c r="K288" i="11" s="1"/>
  <c r="K289" i="11" s="1"/>
  <c r="K290" i="11" s="1"/>
  <c r="K291" i="11" s="1"/>
  <c r="K292" i="11" s="1"/>
  <c r="K293" i="11" s="1"/>
  <c r="K294" i="11" s="1"/>
  <c r="K295" i="11" s="1"/>
  <c r="K296" i="11" s="1"/>
  <c r="K297" i="11" s="1"/>
  <c r="K298" i="11" s="1"/>
  <c r="K299" i="11" s="1"/>
  <c r="K300" i="11" s="1"/>
  <c r="K301" i="11" s="1"/>
  <c r="K302" i="11" s="1"/>
  <c r="K303" i="11" s="1"/>
  <c r="K304" i="11" s="1"/>
  <c r="K305" i="11" s="1"/>
  <c r="K306" i="11" s="1"/>
  <c r="K307" i="11" s="1"/>
  <c r="K308" i="11" s="1"/>
  <c r="K309" i="11" s="1"/>
  <c r="K310" i="11" s="1"/>
  <c r="K311" i="11" s="1"/>
  <c r="K312" i="11" s="1"/>
  <c r="K313" i="11" s="1"/>
  <c r="K314" i="11" s="1"/>
  <c r="K315" i="11" s="1"/>
  <c r="K316" i="11" s="1"/>
  <c r="K317" i="11" s="1"/>
  <c r="K318" i="11" s="1"/>
  <c r="K319" i="11" s="1"/>
  <c r="K320" i="11" s="1"/>
  <c r="K321" i="11" s="1"/>
  <c r="K322" i="11" s="1"/>
  <c r="K323" i="11" s="1"/>
  <c r="M26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tc={017E2B1C-63B1-444D-96E0-6527ADFFE3F3}</author>
  </authors>
  <commentList>
    <comment ref="P12" authorId="0" shapeId="0" xr:uid="{017E2B1C-63B1-444D-96E0-6527ADFFE3F3}">
      <text>
        <t>[Threaded comment]
Your version of Excel allows you to read this threaded comment; however, any edits to it will get removed if the file is opened in a newer version of Excel. Learn more: https://go.microsoft.com/fwlink/?linkid=870924
Comment:
    Possibility of losing depth control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tc={6872EF5C-634F-4CBC-A485-9162D2D0FC17}</author>
    <author>tc={A0123503-9019-409B-84C2-7F1A5351213D}</author>
    <author>tc={5E29EEAB-3DBA-407C-A083-D4A34FBBA126}</author>
  </authors>
  <commentList>
    <comment ref="C108" authorId="0" shapeId="0" xr:uid="{6872EF5C-634F-4CBC-A485-9162D2D0FC17}">
      <text>
        <t>[Threaded comment]
Your version of Excel allows you to read this threaded comment; however, any edits to it will get removed if the file is opened in a newer version of Excel. Learn more: https://go.microsoft.com/fwlink/?linkid=870924
Comment:
    Is this Julian Day? Should this be 107
Reply:
    Corrected</t>
      </text>
    </comment>
    <comment ref="E108" authorId="1" shapeId="0" xr:uid="{A0123503-9019-409B-84C2-7F1A5351213D}">
      <text>
        <t>[Threaded comment]
Your version of Excel allows you to read this threaded comment; however, any edits to it will get removed if the file is opened in a newer version of Excel. Learn more: https://go.microsoft.com/fwlink/?linkid=870924
Comment:
    These values from AdCon Dookie Farm met station</t>
      </text>
    </comment>
    <comment ref="F108" authorId="2" shapeId="0" xr:uid="{5E29EEAB-3DBA-407C-A083-D4A34FBBA126}">
      <text>
        <t>[Threaded comment]
Your version of Excel allows you to read this threaded comment; however, any edits to it will get removed if the file is opened in a newer version of Excel. Learn more: https://go.microsoft.com/fwlink/?linkid=870924
Comment:
    From AdCon Dookie College met station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tc={3035CE96-D731-4DEF-A77F-72335E8BE797}</author>
    <author>tc={A60452DA-6C5D-4E78-B4FB-C3E91790CBC6}</author>
  </authors>
  <commentList>
    <comment ref="D1" authorId="0" shapeId="0" xr:uid="{3035CE96-D731-4DEF-A77F-72335E8BE797}">
      <text>
        <t>[Threaded comment]
Your version of Excel allows you to read this threaded comment; however, any edits to it will get removed if the file is opened in a newer version of Excel. Learn more: https://go.microsoft.com/fwlink/?linkid=870924
Comment:
    Patched with BoM data where not available</t>
      </text>
    </comment>
    <comment ref="G1" authorId="1" shapeId="0" xr:uid="{A60452DA-6C5D-4E78-B4FB-C3E91790CBC6}">
      <text>
        <t>[Threaded comment]
Your version of Excel allows you to read this threaded comment; however, any edits to it will get removed if the file is opened in a newer version of Excel. Learn more: https://go.microsoft.com/fwlink/?linkid=870924
Comment:
    Using Hays 2 where available, McPoyles 1 seems to overestimate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tc={49C803DB-116D-4566-8564-E7F4DF49C583}</author>
  </authors>
  <commentList>
    <comment ref="L1" authorId="0" shapeId="0" xr:uid="{49C803DB-116D-4566-8564-E7F4DF49C583}">
      <text>
        <t>[Threaded comment]
Your version of Excel allows you to read this threaded comment; however, any edits to it will get removed if the file is opened in a newer version of Excel. Learn more: https://go.microsoft.com/fwlink/?linkid=870924
Comment:
    Plant No for 1 meter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tc={5E33951A-F415-436F-87A4-6613BEC99144}</author>
    <author>tc={A2122220-EE22-4F75-AEC5-3C6956E053C4}</author>
    <author>Andre Pasquale</author>
    <author>tc={8FC094AC-C56C-4A8B-8FF9-613D7C7ADC77}</author>
    <author>tc={ADAD8562-8F52-495C-9EB0-F8ECDA6D032F}</author>
    <author>tc={DAB122B3-98ED-4CB7-94A2-371F63474927}</author>
    <author>tc={B88DDDA4-AD21-4463-843A-B3A9D9463BE4}</author>
    <author>tc={F88CE1AC-A62B-4EE8-9000-AE07DB28B5FF}</author>
    <author>tc={D652F353-A102-43DF-A54A-A1F5D99E9C87}</author>
    <author>tc={98B5D66A-0BE1-4B61-9026-89039A47DEF6}</author>
    <author>tc={D0F6DFFB-E4D4-420A-BA76-6807B13FFEE9}</author>
    <author>tc={3E562D86-0320-4261-AAA3-19FD4DF039A2}</author>
    <author>tc={9D43F618-8B60-4432-8DE1-581879B1986A}</author>
    <author>tc={755C661E-A1B5-448C-A57B-BA9E8DC91B00}</author>
    <author>tc={6377C878-ED64-4FD2-A560-B6E4730B6FDE}</author>
    <author>tc={C18A0675-FDC3-462A-8EEF-18AB866C2688}</author>
    <author>tc={1B2BB7DC-E2D7-4086-8C96-E21F3A3C7DFD}</author>
    <author>tc={DAC4AED6-5294-4960-B7F4-B468ADDF42BB}</author>
    <author>tc={EAF1B003-47EA-4E76-9DE7-E9B64E49ECB4}</author>
    <author>tc={E6552D8E-CB54-4FF1-AC91-588EBABF68E2}</author>
    <author>tc={7ED9367E-2516-4772-BAD3-D8AE1A1F3D44}</author>
    <author>tc={6496EFEE-851F-4B8F-9DC9-2F4D60A83222}</author>
    <author>tc={D36C245B-D8D4-4095-B6C4-687A41E9AF3D}</author>
    <author>tc={A5156211-F597-489B-9605-BC935B82030D}</author>
    <author>tc={FA296FE0-86B5-462F-B9CC-D15F4A24C541}</author>
    <author>tc={F259C66A-DD79-4553-9C1C-326B307C99B0}</author>
    <author>tc={96E90E18-26C3-482A-A6A2-CC288A36E170}</author>
    <author>tc={309A8E3E-16B4-4FF1-89C6-69F11654DF0A}</author>
    <author>tc={71B1E9E6-CE5B-4431-9F3A-3DBC923062CB}</author>
    <author>tc={9D218745-4284-48F8-957B-F808F236E2F9}</author>
    <author>tc={A26CAAE7-DBCE-46BE-BDA3-7811294BA2F5}</author>
    <author>tc={91B62AF9-C0D6-47B7-AA29-C8AB49565629}</author>
    <author>tc={8044CE4A-061C-4106-BC41-BDA04F57F95D}</author>
    <author>tc={D3564261-7F85-4DD0-8BD9-921F8A3D3074}</author>
    <author>tc={BD5C9F42-B0B3-46EE-A9F6-A560D6F6DD2F}</author>
    <author>tc={11F0A7C7-C7AD-4363-8F9D-DB84115F77D4}</author>
    <author>tc={E4010768-137C-4763-9350-925A8CA6C216}</author>
    <author>tc={55BD5789-7D37-4AB3-9BBB-9CAC92D5DDA0}</author>
    <author>tc={6693AD9A-CB1C-4627-8B31-65211540588D}</author>
    <author>tc={F05D6C50-5579-44C7-8DFC-874EDA77713D}</author>
    <author>tc={5CCF7562-DC96-426B-B8A8-13A88DC8D754}</author>
    <author>tc={FDCFFFF2-FF0E-4860-8A5F-D3195BF3B2B7}</author>
    <author>tc={53CB8F83-823E-48A4-81EA-F201C71D5CD3}</author>
    <author>tc={5B81C362-FD04-4020-864B-2B6E5D2AC302}</author>
    <author>tc={C578C47F-E784-4C04-AFAB-C191F318E3EB}</author>
    <author>tc={6CA421E0-EDBD-48A8-8CF7-F869F6E080BC}</author>
    <author>tc={FADBDE57-5296-4FDA-B377-C01065A9822D}</author>
    <author>tc={BD3E905D-3EA7-4F7E-9ACF-68979FF440FD}</author>
    <author>tc={1F29CE69-ACA6-4E21-A1B7-03CB5AB046DA}</author>
    <author>tc={4CDA9B03-7D8C-44C0-BFCA-EBDA6E1470E1}</author>
    <author>tc={91AF9B7F-AF46-421F-96D3-11DB8A104622}</author>
    <author>tc={278C0FDE-6211-494B-89BB-FE89FE7581C2}</author>
    <author>tc={F2E67EEA-4C2E-4B47-B44C-EEF756C56E2F}</author>
    <author>tc={2EEE2B64-3588-4AC2-996E-7733E0E2F567}</author>
    <author>tc={6E3B64D6-171F-4308-A50F-F5965066833C}</author>
    <author>tc={97D08F7A-A78C-43E0-9398-0EAD86C8529C}</author>
    <author>tc={1E58D62D-6770-4FE7-ABA7-B67B38987CBD}</author>
    <author>tc={AB50D91E-9091-41C6-B68C-F23BCF028862}</author>
    <author>tc={33E08A9C-0241-4CD4-9F16-95044CB9B15B}</author>
    <author>tc={5FF12057-CD07-4938-B0CA-2B6628D50B97}</author>
  </authors>
  <commentList>
    <comment ref="U34" authorId="0" shapeId="0" xr:uid="{5E33951A-F415-436F-87A4-6613BEC99144}">
      <text>
        <t>[Threaded comment]
Your version of Excel allows you to read this threaded comment; however, any edits to it will get removed if the file is opened in a newer version of Excel. Learn more: https://go.microsoft.com/fwlink/?linkid=870924
Comment:
    This is combo of Hays 2 early in season and McPoyles 1 TinyTag later</t>
      </text>
    </comment>
    <comment ref="N70" authorId="1" shapeId="0" xr:uid="{A2122220-EE22-4F75-AEC5-3C6956E053C4}">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M77" authorId="2" shapeId="0" xr:uid="{2F660907-37F7-4D04-A17A-5B9FB6901F6E}">
      <text>
        <r>
          <rPr>
            <sz val="11"/>
            <color theme="1"/>
            <rFont val="Calibri"/>
            <family val="2"/>
            <scheme val="minor"/>
          </rPr>
          <t>Andre Pasquale:
Slug damage</t>
        </r>
      </text>
    </comment>
    <comment ref="M82" authorId="2" shapeId="0" xr:uid="{C278D042-9C22-40C6-8B2E-6FA6C039FB3B}">
      <text>
        <r>
          <rPr>
            <sz val="11"/>
            <color theme="1"/>
            <rFont val="Calibri"/>
            <family val="2"/>
            <scheme val="minor"/>
          </rPr>
          <t>Andre Pasquale:
Slug damage. Had to replace with new plant.</t>
        </r>
      </text>
    </comment>
    <comment ref="N82" authorId="2" shapeId="0" xr:uid="{A3EB0616-AA5A-4A5B-9740-A20854F1D885}">
      <text>
        <r>
          <rPr>
            <sz val="11"/>
            <color theme="1"/>
            <rFont val="Calibri"/>
            <family val="2"/>
            <scheme val="minor"/>
          </rPr>
          <t>Andre Pasquale:
Slug damage.</t>
        </r>
      </text>
    </comment>
    <comment ref="N86" authorId="2" shapeId="0" xr:uid="{16A10F04-B7AE-43B3-B5D5-5FB8AF866709}">
      <text>
        <r>
          <rPr>
            <sz val="11"/>
            <color theme="1"/>
            <rFont val="Calibri"/>
            <family val="2"/>
            <scheme val="minor"/>
          </rPr>
          <t>Andre Pasquale:
Slug damage. Plant had to be replaced.</t>
        </r>
      </text>
    </comment>
    <comment ref="N91" authorId="2" shapeId="0" xr:uid="{03501DC4-4992-4C94-BF85-093D4640E2A1}">
      <text>
        <r>
          <rPr>
            <sz val="11"/>
            <color theme="1"/>
            <rFont val="Calibri"/>
            <family val="2"/>
            <scheme val="minor"/>
          </rPr>
          <t>Andre Pasquale:
Slug damage.</t>
        </r>
      </text>
    </comment>
    <comment ref="N94" authorId="2" shapeId="0" xr:uid="{797C14FC-E248-4E47-B6D4-29D6CA9585D6}">
      <text>
        <r>
          <rPr>
            <sz val="11"/>
            <color theme="1"/>
            <rFont val="Calibri"/>
            <family val="2"/>
            <scheme val="minor"/>
          </rPr>
          <t>Andre Pasquale:
Slug damage</t>
        </r>
      </text>
    </comment>
    <comment ref="M98" authorId="3" shapeId="0" xr:uid="{8FC094AC-C56C-4A8B-8FF9-613D7C7ADC77}">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M99" authorId="4" shapeId="0" xr:uid="{ADAD8562-8F52-495C-9EB0-F8ECDA6D032F}">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O104" authorId="2" shapeId="0" xr:uid="{4A6C8350-5844-41B5-BF72-4D8A5DF38FC4}">
      <text>
        <r>
          <rPr>
            <sz val="11"/>
            <color theme="1"/>
            <rFont val="Calibri"/>
            <family val="2"/>
            <scheme val="minor"/>
          </rPr>
          <t>Andre Pasquale:
Slug damage.</t>
        </r>
      </text>
    </comment>
    <comment ref="O108" authorId="2" shapeId="0" xr:uid="{6F388D8C-A127-46E2-8A85-4AA0EB33ED61}">
      <text>
        <r>
          <rPr>
            <sz val="11"/>
            <color theme="1"/>
            <rFont val="Calibri"/>
            <family val="2"/>
            <scheme val="minor"/>
          </rPr>
          <t>Andre Pasquale:
Slug damage</t>
        </r>
      </text>
    </comment>
    <comment ref="O109" authorId="2" shapeId="0" xr:uid="{98A19D02-7299-44D5-8BD3-15D1F6DFFDF9}">
      <text>
        <r>
          <rPr>
            <sz val="11"/>
            <color theme="1"/>
            <rFont val="Calibri"/>
            <family val="2"/>
            <scheme val="minor"/>
          </rPr>
          <t>Andre Pasquale:
Slug damage</t>
        </r>
      </text>
    </comment>
    <comment ref="M110" authorId="5" shapeId="0" xr:uid="{DAB122B3-98ED-4CB7-94A2-371F63474927}">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N116" authorId="6" shapeId="0" xr:uid="{B88DDDA4-AD21-4463-843A-B3A9D9463BE4}">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O116" authorId="7" shapeId="0" xr:uid="{F88CE1AC-A62B-4EE8-9000-AE07DB28B5FF}">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M117" authorId="8" shapeId="0" xr:uid="{D652F353-A102-43DF-A54A-A1F5D99E9C87}">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O120" authorId="9" shapeId="0" xr:uid="{98B5D66A-0BE1-4B61-9026-89039A47DEF6}">
      <text>
        <t>[Threaded comment]
Your version of Excel allows you to read this threaded comment; however, any edits to it will get removed if the file is opened in a newer version of Excel. Learn more: https://go.microsoft.com/fwlink/?linkid=870924
Comment:
    Herbivore damage. Replaced plant measurement taken 6/4/2024</t>
      </text>
    </comment>
    <comment ref="N141" authorId="2" shapeId="0" xr:uid="{31A582BF-3F81-4509-8A50-7F3B30495E2F}">
      <text>
        <r>
          <rPr>
            <sz val="11"/>
            <color theme="1"/>
            <rFont val="Calibri"/>
            <family val="2"/>
            <scheme val="minor"/>
          </rPr>
          <t>Andre Pasquale:
Slug damage</t>
        </r>
      </text>
    </comment>
    <comment ref="N148" authorId="10" shapeId="0" xr:uid="{D0F6DFFB-E4D4-420A-BA76-6807B13FFEE9}">
      <text>
        <t>[Threaded comment]
Your version of Excel allows you to read this threaded comment; however, any edits to it will get removed if the file is opened in a newer version of Excel. Learn more: https://go.microsoft.com/fwlink/?linkid=870924
Comment:
    Herbivore damage</t>
      </text>
    </comment>
    <comment ref="N155" authorId="2" shapeId="0" xr:uid="{875F5137-562C-41E0-A888-81FE59D8D75D}">
      <text>
        <r>
          <rPr>
            <sz val="11"/>
            <color theme="1"/>
            <rFont val="Calibri"/>
            <family val="2"/>
            <scheme val="minor"/>
          </rPr>
          <t>Andre Pasquale:
Slug damage</t>
        </r>
      </text>
    </comment>
    <comment ref="M161" authorId="11" shapeId="0" xr:uid="{3E562D86-0320-4261-AAA3-19FD4DF039A2}">
      <text>
        <t>[Threaded comment]
Your version of Excel allows you to read this threaded comment; however, any edits to it will get removed if the file is opened in a newer version of Excel. Learn more: https://go.microsoft.com/fwlink/?linkid=870924
Comment:
    6.5 (18/06/2024)</t>
      </text>
    </comment>
    <comment ref="N161" authorId="12" shapeId="0" xr:uid="{9D43F618-8B60-4432-8DE1-581879B1986A}">
      <text>
        <t>[Threaded comment]
Your version of Excel allows you to read this threaded comment; however, any edits to it will get removed if the file is opened in a newer version of Excel. Learn more: https://go.microsoft.com/fwlink/?linkid=870924
Comment:
    6.3 (18/06/24)</t>
      </text>
    </comment>
    <comment ref="O161" authorId="13" shapeId="0" xr:uid="{755C661E-A1B5-448C-A57B-BA9E8DC91B00}">
      <text>
        <t>[Threaded comment]
Your version of Excel allows you to read this threaded comment; however, any edits to it will get removed if the file is opened in a newer version of Excel. Learn more: https://go.microsoft.com/fwlink/?linkid=870924
Comment:
    6.5 (18/06/24)</t>
      </text>
    </comment>
    <comment ref="M176" authorId="2" shapeId="0" xr:uid="{CAB15A04-2B37-4A8B-A4B7-89DAF98B12D1}">
      <text>
        <r>
          <rPr>
            <sz val="11"/>
            <color theme="1"/>
            <rFont val="Calibri"/>
            <family val="2"/>
            <scheme val="minor"/>
          </rPr>
          <t>Andre Pasquale:
Slug damage</t>
        </r>
      </text>
    </comment>
    <comment ref="O177" authorId="2" shapeId="0" xr:uid="{6DDB4B5B-99FA-4BDA-8133-0A4335713633}">
      <text>
        <r>
          <rPr>
            <sz val="11"/>
            <color theme="1"/>
            <rFont val="Calibri"/>
            <family val="2"/>
            <scheme val="minor"/>
          </rPr>
          <t>Andre Pasquale:
Herbivore damage. Plant replaced.</t>
        </r>
      </text>
    </comment>
    <comment ref="N180" authorId="14" shapeId="0" xr:uid="{6377C878-ED64-4FD2-A560-B6E4730B6FDE}">
      <text>
        <t>[Threaded comment]
Your version of Excel allows you to read this threaded comment; however, any edits to it will get removed if the file is opened in a newer version of Excel. Learn more: https://go.microsoft.com/fwlink/?linkid=870924
Comment:
    Or 6.6?</t>
      </text>
    </comment>
    <comment ref="N203" authorId="2" shapeId="0" xr:uid="{9AD10536-862C-4017-8B8C-C4F2B27FC033}">
      <text>
        <r>
          <rPr>
            <sz val="11"/>
            <color theme="1"/>
            <rFont val="Calibri"/>
            <family val="2"/>
            <scheme val="minor"/>
          </rPr>
          <t>Andre Pasquale:
Slug damage</t>
        </r>
      </text>
    </comment>
    <comment ref="M215" authorId="2" shapeId="0" xr:uid="{9392AD93-DC37-4C08-B4B9-D67033EF8E68}">
      <text>
        <r>
          <rPr>
            <sz val="11"/>
            <color theme="1"/>
            <rFont val="Calibri"/>
            <family val="2"/>
            <scheme val="minor"/>
          </rPr>
          <t>Andre Pasquale:
Plant damaged when tractor spread urea, because in trip line. Plant replaced.</t>
        </r>
      </text>
    </comment>
    <comment ref="N215" authorId="2" shapeId="0" xr:uid="{91CAD81C-B72F-475E-BC1E-5B8BC41C5770}">
      <text>
        <r>
          <rPr>
            <sz val="11"/>
            <color theme="1"/>
            <rFont val="Calibri"/>
            <family val="2"/>
            <scheme val="minor"/>
          </rPr>
          <t>Andre Pasquale:
Plant damaged when tractor spread urea, because in trip line. Plant replaced.</t>
        </r>
      </text>
    </comment>
    <comment ref="O215" authorId="2" shapeId="0" xr:uid="{AEF63707-A246-4FA0-BB32-8A50D7733E41}">
      <text>
        <r>
          <rPr>
            <sz val="11"/>
            <color theme="1"/>
            <rFont val="Calibri"/>
            <family val="2"/>
            <scheme val="minor"/>
          </rPr>
          <t>Andre Pasquale:
Plant damaged when tractor spread urea, because in trip line. Plant replaced.</t>
        </r>
      </text>
    </comment>
    <comment ref="M219" authorId="2" shapeId="0" xr:uid="{4DAF65BD-F653-4C9B-99D8-BA5BD0C3891F}">
      <text>
        <r>
          <rPr>
            <sz val="11"/>
            <color theme="1"/>
            <rFont val="Calibri"/>
            <family val="2"/>
            <scheme val="minor"/>
          </rPr>
          <t>Andre Pasquale:
Plant damaged when tractor spread urea, because in trip line. Plant replaced.</t>
        </r>
      </text>
    </comment>
    <comment ref="N219" authorId="2" shapeId="0" xr:uid="{CAD94940-5B9C-4768-BEFA-B5168BCE56AA}">
      <text>
        <r>
          <rPr>
            <sz val="11"/>
            <color theme="1"/>
            <rFont val="Calibri"/>
            <family val="2"/>
            <scheme val="minor"/>
          </rPr>
          <t>Andre Pasquale:
Plant damaged when tractor spread urea, because in trip line. Plant replaced.</t>
        </r>
      </text>
    </comment>
    <comment ref="O219" authorId="2" shapeId="0" xr:uid="{967BF6E0-86DA-4BE1-9C35-1707EE72843D}">
      <text>
        <r>
          <rPr>
            <sz val="11"/>
            <color theme="1"/>
            <rFont val="Calibri"/>
            <family val="2"/>
            <scheme val="minor"/>
          </rPr>
          <t>Andre Pasquale:
Plant damaged when tractor spread urea, because in trip line. Plant replaced.</t>
        </r>
      </text>
    </comment>
    <comment ref="N222" authorId="2" shapeId="0" xr:uid="{4C6A1A07-26D1-4570-9C64-20602B6C4B73}">
      <text>
        <r>
          <rPr>
            <sz val="11"/>
            <color theme="1"/>
            <rFont val="Calibri"/>
            <family val="2"/>
            <scheme val="minor"/>
          </rPr>
          <t>Andre Pasquale:
Plant damaged when tractor spread urea, because in trip line. Plant replaced.</t>
        </r>
      </text>
    </comment>
    <comment ref="N238" authorId="2" shapeId="0" xr:uid="{F54F3460-06EF-41CC-878A-0796720CCB32}">
      <text>
        <r>
          <rPr>
            <sz val="11"/>
            <color theme="1"/>
            <rFont val="Calibri"/>
            <family val="2"/>
            <scheme val="minor"/>
          </rPr>
          <t>Andre Pasquale:
Slug damage</t>
        </r>
      </text>
    </comment>
    <comment ref="P264" authorId="2" shapeId="0" xr:uid="{66EF283D-4A15-4889-A593-D1019D83B8B8}">
      <text>
        <r>
          <rPr>
            <sz val="11"/>
            <color theme="1"/>
            <rFont val="Calibri"/>
            <family val="2"/>
            <scheme val="minor"/>
          </rPr>
          <t>Andre Pasquale:
Average of 4 Tillers</t>
        </r>
      </text>
    </comment>
    <comment ref="P265" authorId="2" shapeId="0" xr:uid="{E21DA36C-320F-4CB9-A1F1-5B55BB42EEEE}">
      <text>
        <r>
          <rPr>
            <sz val="11"/>
            <color theme="1"/>
            <rFont val="Calibri"/>
            <family val="2"/>
            <scheme val="minor"/>
          </rPr>
          <t>Andre Pasquale:
2-3 Tillers</t>
        </r>
      </text>
    </comment>
    <comment ref="O268" authorId="2" shapeId="0" xr:uid="{24427F40-8DCA-4DE8-882A-BF372AF3BFA4}">
      <text>
        <r>
          <rPr>
            <sz val="11"/>
            <color theme="1"/>
            <rFont val="Calibri"/>
            <family val="2"/>
            <scheme val="minor"/>
          </rPr>
          <t>Andre Pasquale:
Replaced</t>
        </r>
      </text>
    </comment>
    <comment ref="P268" authorId="2" shapeId="0" xr:uid="{B1475E23-7F93-4F5B-96D7-DA107003B5D2}">
      <text>
        <r>
          <rPr>
            <sz val="11"/>
            <color theme="1"/>
            <rFont val="Calibri"/>
            <family val="2"/>
            <scheme val="minor"/>
          </rPr>
          <t>Andre Pasquale:
3 Tillers</t>
        </r>
      </text>
    </comment>
    <comment ref="P269" authorId="2" shapeId="0" xr:uid="{12A87CCF-EF5F-467A-9669-80529F61A6FA}">
      <text>
        <r>
          <rPr>
            <sz val="11"/>
            <color theme="1"/>
            <rFont val="Calibri"/>
            <family val="2"/>
            <scheme val="minor"/>
          </rPr>
          <t>Andre Pasquale:
3 Tillers</t>
        </r>
      </text>
    </comment>
    <comment ref="P272" authorId="2" shapeId="0" xr:uid="{B345D453-29C3-42AD-B69F-9E8B6D33FC75}">
      <text>
        <r>
          <rPr>
            <sz val="11"/>
            <color theme="1"/>
            <rFont val="Calibri"/>
            <family val="2"/>
            <scheme val="minor"/>
          </rPr>
          <t>Andre Pasquale:
3 Tillers</t>
        </r>
      </text>
    </comment>
    <comment ref="P273" authorId="2" shapeId="0" xr:uid="{4291D749-0DE9-4159-B41A-FFB30B93E5EA}">
      <text>
        <r>
          <rPr>
            <sz val="11"/>
            <color theme="1"/>
            <rFont val="Calibri"/>
            <family val="2"/>
            <scheme val="minor"/>
          </rPr>
          <t>Andre Pasquale:
3 Tillers</t>
        </r>
      </text>
    </comment>
    <comment ref="P274" authorId="2" shapeId="0" xr:uid="{F44B8210-C21C-488A-85B6-A1EAEBB585C7}">
      <text>
        <r>
          <rPr>
            <sz val="11"/>
            <color theme="1"/>
            <rFont val="Calibri"/>
            <family val="2"/>
            <scheme val="minor"/>
          </rPr>
          <t>Andre Pasquale:
4 Tillers</t>
        </r>
      </text>
    </comment>
    <comment ref="P275" authorId="2" shapeId="0" xr:uid="{8F347AD3-4AF8-435C-9676-68DB9135AF4F}">
      <text>
        <r>
          <rPr>
            <sz val="11"/>
            <color theme="1"/>
            <rFont val="Calibri"/>
            <family val="2"/>
            <scheme val="minor"/>
          </rPr>
          <t>Andre Pasquale:
3 Tillers</t>
        </r>
      </text>
    </comment>
    <comment ref="O278" authorId="2" shapeId="0" xr:uid="{F05723D9-40E4-45A3-B156-1238EEC4F2A6}">
      <text>
        <r>
          <rPr>
            <sz val="11"/>
            <color theme="1"/>
            <rFont val="Calibri"/>
            <family val="2"/>
            <scheme val="minor"/>
          </rPr>
          <t>Andre Pasquale:
Replaced</t>
        </r>
      </text>
    </comment>
    <comment ref="P278" authorId="2" shapeId="0" xr:uid="{4BF45180-DF53-41DA-BA5C-AB74E977E12C}">
      <text>
        <r>
          <rPr>
            <sz val="11"/>
            <color theme="1"/>
            <rFont val="Calibri"/>
            <family val="2"/>
            <scheme val="minor"/>
          </rPr>
          <t>Andre Pasquale:
3 Tillers</t>
        </r>
      </text>
    </comment>
    <comment ref="M279" authorId="2" shapeId="0" xr:uid="{A50BDA85-B925-4A64-9B16-CB993A5BC168}">
      <text>
        <r>
          <rPr>
            <sz val="11"/>
            <color theme="1"/>
            <rFont val="Calibri"/>
            <family val="2"/>
            <scheme val="minor"/>
          </rPr>
          <t>Andre Pasquale:
Replaced</t>
        </r>
      </text>
    </comment>
    <comment ref="N279" authorId="2" shapeId="0" xr:uid="{F7AA8D30-A7E0-4934-A420-A63322813AAA}">
      <text>
        <r>
          <rPr>
            <sz val="11"/>
            <color theme="1"/>
            <rFont val="Calibri"/>
            <family val="2"/>
            <scheme val="minor"/>
          </rPr>
          <t>Andre Pasquale:
Replaced</t>
        </r>
      </text>
    </comment>
    <comment ref="O279" authorId="2" shapeId="0" xr:uid="{4A5C9A39-8C13-4CAC-A332-99460B3FF7D2}">
      <text>
        <r>
          <rPr>
            <sz val="11"/>
            <color theme="1"/>
            <rFont val="Calibri"/>
            <family val="2"/>
            <scheme val="minor"/>
          </rPr>
          <t>Andre Pasquale:
Replaced</t>
        </r>
      </text>
    </comment>
    <comment ref="P279" authorId="2" shapeId="0" xr:uid="{0007AB64-AECA-4721-BCF1-88EBD5E5E333}">
      <text>
        <r>
          <rPr>
            <sz val="11"/>
            <color theme="1"/>
            <rFont val="Calibri"/>
            <family val="2"/>
            <scheme val="minor"/>
          </rPr>
          <t>Andre Pasquale:
2-3 Tillers</t>
        </r>
      </text>
    </comment>
    <comment ref="P282" authorId="2" shapeId="0" xr:uid="{2C6FD299-E641-4052-9AE6-B62CD88577E8}">
      <text>
        <r>
          <rPr>
            <sz val="11"/>
            <color theme="1"/>
            <rFont val="Calibri"/>
            <family val="2"/>
            <scheme val="minor"/>
          </rPr>
          <t>Andre Pasquale:
3 Tillers</t>
        </r>
      </text>
    </comment>
    <comment ref="P283" authorId="2" shapeId="0" xr:uid="{84CD99F8-69BF-4D8C-B198-6EE538EAA82A}">
      <text>
        <r>
          <rPr>
            <sz val="11"/>
            <color theme="1"/>
            <rFont val="Calibri"/>
            <family val="2"/>
            <scheme val="minor"/>
          </rPr>
          <t>Andre Pasquale:
2 Tillers</t>
        </r>
      </text>
    </comment>
    <comment ref="M286" authorId="2" shapeId="0" xr:uid="{2B349E54-91FC-4A9E-85A0-9E4D78B5AF8E}">
      <text>
        <r>
          <rPr>
            <sz val="11"/>
            <color theme="1"/>
            <rFont val="Calibri"/>
            <family val="2"/>
            <scheme val="minor"/>
          </rPr>
          <t>Andre Pasquale:
Replaced</t>
        </r>
      </text>
    </comment>
    <comment ref="N286" authorId="2" shapeId="0" xr:uid="{DA83D1C6-907C-455B-8DD3-5C97D2CEB829}">
      <text>
        <r>
          <rPr>
            <sz val="11"/>
            <color theme="1"/>
            <rFont val="Calibri"/>
            <family val="2"/>
            <scheme val="minor"/>
          </rPr>
          <t>Andre Pasquale:
Replaced</t>
        </r>
      </text>
    </comment>
    <comment ref="O286" authorId="2" shapeId="0" xr:uid="{588EE24C-112B-4C32-A734-D00EF1F12119}">
      <text>
        <r>
          <rPr>
            <sz val="11"/>
            <color theme="1"/>
            <rFont val="Calibri"/>
            <family val="2"/>
            <scheme val="minor"/>
          </rPr>
          <t>Andre Pasquale:
Replaced</t>
        </r>
      </text>
    </comment>
    <comment ref="P296" authorId="2" shapeId="0" xr:uid="{03B6EC4C-B15A-4F05-BBFE-A2B181DFE0D5}">
      <text>
        <r>
          <rPr>
            <sz val="11"/>
            <color theme="1"/>
            <rFont val="Calibri"/>
            <family val="2"/>
            <scheme val="minor"/>
          </rPr>
          <t>Andre Pasquale:
3-4 Tillers</t>
        </r>
      </text>
    </comment>
    <comment ref="P297" authorId="2" shapeId="0" xr:uid="{AFFC0A3F-D737-4E33-BE74-F4A5E4DE351E}">
      <text>
        <r>
          <rPr>
            <sz val="11"/>
            <color theme="1"/>
            <rFont val="Calibri"/>
            <family val="2"/>
            <scheme val="minor"/>
          </rPr>
          <t>Andre Pasquale:
3-4 Tillers</t>
        </r>
      </text>
    </comment>
    <comment ref="P300" authorId="2" shapeId="0" xr:uid="{902F3F9F-AF92-403A-93B9-0BA6673E5B03}">
      <text>
        <r>
          <rPr>
            <sz val="11"/>
            <color theme="1"/>
            <rFont val="Calibri"/>
            <family val="2"/>
            <scheme val="minor"/>
          </rPr>
          <t>Andre Pasquale:
3 Tillers</t>
        </r>
      </text>
    </comment>
    <comment ref="P301" authorId="2" shapeId="0" xr:uid="{E9008275-5DD1-443B-8FC9-03EE019F5812}">
      <text>
        <r>
          <rPr>
            <sz val="11"/>
            <color theme="1"/>
            <rFont val="Calibri"/>
            <family val="2"/>
            <scheme val="minor"/>
          </rPr>
          <t>Andre Pasquale:
3 Tillers</t>
        </r>
      </text>
    </comment>
    <comment ref="P304" authorId="2" shapeId="0" xr:uid="{3817B800-7BF1-4AB2-92E2-C08766E15E98}">
      <text>
        <r>
          <rPr>
            <sz val="11"/>
            <color theme="1"/>
            <rFont val="Calibri"/>
            <family val="2"/>
            <scheme val="minor"/>
          </rPr>
          <t>Andre Pasquale:
3 Tillers</t>
        </r>
      </text>
    </comment>
    <comment ref="P305" authorId="2" shapeId="0" xr:uid="{39737E59-3C89-47AB-9512-7795377D0E95}">
      <text>
        <r>
          <rPr>
            <sz val="11"/>
            <color theme="1"/>
            <rFont val="Calibri"/>
            <family val="2"/>
            <scheme val="minor"/>
          </rPr>
          <t>Andre Pasquale:
3 Tillers</t>
        </r>
      </text>
    </comment>
    <comment ref="P306" authorId="2" shapeId="0" xr:uid="{C2A36BE1-3A44-485A-B3D6-9EB9177125D5}">
      <text>
        <r>
          <rPr>
            <sz val="11"/>
            <color theme="1"/>
            <rFont val="Calibri"/>
            <family val="2"/>
            <scheme val="minor"/>
          </rPr>
          <t>Andre Pasquale:
3 Tillers</t>
        </r>
      </text>
    </comment>
    <comment ref="P307" authorId="2" shapeId="0" xr:uid="{8C893A53-2DF9-407B-ACCB-7D07CD4141F8}">
      <text>
        <r>
          <rPr>
            <sz val="11"/>
            <color theme="1"/>
            <rFont val="Calibri"/>
            <family val="2"/>
            <scheme val="minor"/>
          </rPr>
          <t>Andre Pasquale:
3 Tillers</t>
        </r>
      </text>
    </comment>
    <comment ref="P310" authorId="2" shapeId="0" xr:uid="{9D393B7D-BD5F-4900-A7AC-4D42029B8221}">
      <text>
        <r>
          <rPr>
            <sz val="11"/>
            <color theme="1"/>
            <rFont val="Calibri"/>
            <family val="2"/>
            <scheme val="minor"/>
          </rPr>
          <t>Andre Pasquale:
2-3 Tillers</t>
        </r>
      </text>
    </comment>
    <comment ref="P311" authorId="2" shapeId="0" xr:uid="{D1C58EEF-C7A0-4FFA-A5CD-94B944D72A1F}">
      <text>
        <r>
          <rPr>
            <sz val="11"/>
            <color theme="1"/>
            <rFont val="Calibri"/>
            <family val="2"/>
            <scheme val="minor"/>
          </rPr>
          <t>Andre Pasquale:
3-4 Tillers</t>
        </r>
      </text>
    </comment>
    <comment ref="P314" authorId="2" shapeId="0" xr:uid="{2B06B376-7ECA-4DD5-81B9-9712DAA71790}">
      <text>
        <r>
          <rPr>
            <sz val="11"/>
            <color theme="1"/>
            <rFont val="Calibri"/>
            <family val="2"/>
            <scheme val="minor"/>
          </rPr>
          <t>Andre Pasquale:
3-4 Tillers</t>
        </r>
      </text>
    </comment>
    <comment ref="P315" authorId="2" shapeId="0" xr:uid="{019D1757-D0B8-410C-A732-773383DDD05B}">
      <text>
        <r>
          <rPr>
            <sz val="11"/>
            <color theme="1"/>
            <rFont val="Calibri"/>
            <family val="2"/>
            <scheme val="minor"/>
          </rPr>
          <t>Andre Pasquale:
3-4 Tillers</t>
        </r>
      </text>
    </comment>
    <comment ref="M318" authorId="2" shapeId="0" xr:uid="{F0444F2E-8F4A-4932-942C-EB23DA6D337A}">
      <text>
        <r>
          <rPr>
            <sz val="11"/>
            <color theme="1"/>
            <rFont val="Calibri"/>
            <family val="2"/>
            <scheme val="minor"/>
          </rPr>
          <t>Andre Pasquale:
Replaced</t>
        </r>
      </text>
    </comment>
    <comment ref="N318" authorId="2" shapeId="0" xr:uid="{FC0A7B16-B198-4B2E-B409-BAAF6E96EB58}">
      <text>
        <r>
          <rPr>
            <sz val="11"/>
            <color theme="1"/>
            <rFont val="Calibri"/>
            <family val="2"/>
            <scheme val="minor"/>
          </rPr>
          <t>Andre Pasquale:
Replaced</t>
        </r>
      </text>
    </comment>
    <comment ref="N354" authorId="2" shapeId="0" xr:uid="{417B7EA1-C30D-4C96-9485-E23885648643}">
      <text>
        <r>
          <rPr>
            <sz val="11"/>
            <color theme="1"/>
            <rFont val="Calibri"/>
            <family val="2"/>
            <scheme val="minor"/>
          </rPr>
          <t>Andre Pasquale:
Replaced. Herbivore damage</t>
        </r>
      </text>
    </comment>
    <comment ref="O354" authorId="2" shapeId="0" xr:uid="{12B2B9DA-4688-459C-BAE9-0ADE5FF783EA}">
      <text>
        <r>
          <rPr>
            <sz val="11"/>
            <color theme="1"/>
            <rFont val="Calibri"/>
            <family val="2"/>
            <scheme val="minor"/>
          </rPr>
          <t>Andre Pasquale:
Replaced. Herbivore damage</t>
        </r>
      </text>
    </comment>
    <comment ref="O390" authorId="2" shapeId="0" xr:uid="{EEFD8231-5650-4AF6-A53A-116A7E390369}">
      <text>
        <r>
          <rPr>
            <sz val="11"/>
            <color theme="1"/>
            <rFont val="Calibri"/>
            <family val="2"/>
            <scheme val="minor"/>
          </rPr>
          <t>Andre Pasquale:
Replaced</t>
        </r>
      </text>
    </comment>
    <comment ref="N392" authorId="2" shapeId="0" xr:uid="{1C40F5D1-924A-42E3-B7E8-D4294516A497}">
      <text>
        <r>
          <rPr>
            <sz val="11"/>
            <color theme="1"/>
            <rFont val="Calibri"/>
            <family val="2"/>
            <scheme val="minor"/>
          </rPr>
          <t>Andre Pasquale:
Flag leaf</t>
        </r>
      </text>
    </comment>
    <comment ref="O409" authorId="2" shapeId="0" xr:uid="{ED50C2D3-D461-4DE6-8F17-DAEFC32203A5}">
      <text>
        <r>
          <rPr>
            <sz val="11"/>
            <color theme="1"/>
            <rFont val="Calibri"/>
            <family val="2"/>
            <scheme val="minor"/>
          </rPr>
          <t>Andre Pasquale:
Replaced</t>
        </r>
      </text>
    </comment>
    <comment ref="N418" authorId="15" shapeId="0" xr:uid="{C18A0675-FDC3-462A-8EEF-18AB866C2688}">
      <text>
        <t>[Threaded comment]
Your version of Excel allows you to read this threaded comment; however, any edits to it will get removed if the file is opened in a newer version of Excel. Learn more: https://go.microsoft.com/fwlink/?linkid=870924
Comment:
    WWHI Row 1 Range 3 note 1 Aug 2024: Andre says plant 2 and 3 were replaced 23/7. Possibly swapped 2 and 3? See if next leaf number measurement is sensible or not</t>
      </text>
    </comment>
    <comment ref="O422" authorId="2" shapeId="0" xr:uid="{AB3169C0-4EE1-4B54-9BA9-3B4AE6C8490E}">
      <text>
        <r>
          <rPr>
            <sz val="11"/>
            <color theme="1"/>
            <rFont val="Calibri"/>
            <family val="2"/>
            <scheme val="minor"/>
          </rPr>
          <t>Andre Pasquale:
Replaced</t>
        </r>
      </text>
    </comment>
    <comment ref="O427" authorId="2" shapeId="0" xr:uid="{25F3E588-29F1-4980-B794-6E12ED723960}">
      <text>
        <r>
          <rPr>
            <sz val="11"/>
            <color theme="1"/>
            <rFont val="Calibri"/>
            <family val="2"/>
            <scheme val="minor"/>
          </rPr>
          <t>Andre Pasquale:
Replaced</t>
        </r>
      </text>
    </comment>
    <comment ref="O437" authorId="2" shapeId="0" xr:uid="{E9687F17-2E39-472C-933F-300BB655DE07}">
      <text>
        <r>
          <rPr>
            <sz val="11"/>
            <color theme="1"/>
            <rFont val="Calibri"/>
            <family val="2"/>
            <scheme val="minor"/>
          </rPr>
          <t>Andre Pasquale:
Replaced</t>
        </r>
      </text>
    </comment>
    <comment ref="M441" authorId="2" shapeId="0" xr:uid="{F5FD97C4-C54A-4C9A-9788-37FE75359C8F}">
      <text>
        <r>
          <rPr>
            <sz val="11"/>
            <color theme="1"/>
            <rFont val="Calibri"/>
            <family val="2"/>
            <scheme val="minor"/>
          </rPr>
          <t>Andre Pasquale:
Replaced. Was 9.1</t>
        </r>
      </text>
    </comment>
    <comment ref="O444" authorId="2" shapeId="0" xr:uid="{2BC3D21A-675C-4B4C-A5D1-6A1A21ED65BB}">
      <text>
        <r>
          <rPr>
            <sz val="11"/>
            <color theme="1"/>
            <rFont val="Calibri"/>
            <family val="2"/>
            <scheme val="minor"/>
          </rPr>
          <t>Andre Pasquale:
Replaced</t>
        </r>
      </text>
    </comment>
    <comment ref="M452" authorId="2" shapeId="0" xr:uid="{13F63781-05BA-4DBE-8B4A-2B841E817928}">
      <text>
        <r>
          <rPr>
            <sz val="11"/>
            <color theme="1"/>
            <rFont val="Calibri"/>
            <family val="2"/>
            <scheme val="minor"/>
          </rPr>
          <t>Andre Pasquale:
Flag leaf</t>
        </r>
      </text>
    </comment>
    <comment ref="N452" authorId="2" shapeId="0" xr:uid="{003BA574-2C5A-4788-BEF5-68C3F7269C37}">
      <text>
        <r>
          <rPr>
            <sz val="11"/>
            <color theme="1"/>
            <rFont val="Calibri"/>
            <family val="2"/>
            <scheme val="minor"/>
          </rPr>
          <t>Andre Pasquale:
Flag leaf</t>
        </r>
      </text>
    </comment>
    <comment ref="O452" authorId="2" shapeId="0" xr:uid="{B157C67E-1FD6-4B62-ADAE-010E81C1D417}">
      <text>
        <r>
          <rPr>
            <sz val="11"/>
            <color theme="1"/>
            <rFont val="Calibri"/>
            <family val="2"/>
            <scheme val="minor"/>
          </rPr>
          <t>Andre Pasquale:
Flag leaf</t>
        </r>
      </text>
    </comment>
    <comment ref="M453" authorId="2" shapeId="0" xr:uid="{CA32C8F9-48D1-4F9D-9246-BB033B4E4F00}">
      <text>
        <r>
          <rPr>
            <sz val="11"/>
            <color theme="1"/>
            <rFont val="Calibri"/>
            <family val="2"/>
            <scheme val="minor"/>
          </rPr>
          <t>Andre Pasquale:
Flag leaf</t>
        </r>
      </text>
    </comment>
    <comment ref="N453" authorId="2" shapeId="0" xr:uid="{540E51A8-FF2A-4057-9659-6B4B82CB79B8}">
      <text>
        <r>
          <rPr>
            <sz val="11"/>
            <color theme="1"/>
            <rFont val="Calibri"/>
            <family val="2"/>
            <scheme val="minor"/>
          </rPr>
          <t>Andre Pasquale:
Flag leaf</t>
        </r>
      </text>
    </comment>
    <comment ref="O453" authorId="2" shapeId="0" xr:uid="{92E97724-05CC-460E-852F-B34E1D188ABC}">
      <text>
        <r>
          <rPr>
            <sz val="11"/>
            <color theme="1"/>
            <rFont val="Calibri"/>
            <family val="2"/>
            <scheme val="minor"/>
          </rPr>
          <t>Andre Pasquale:
Flag leaf</t>
        </r>
      </text>
    </comment>
    <comment ref="M456" authorId="2" shapeId="0" xr:uid="{98C92930-3D43-4F58-B965-0AC8B9D3DFD2}">
      <text>
        <r>
          <rPr>
            <sz val="11"/>
            <color theme="1"/>
            <rFont val="Calibri"/>
            <family val="2"/>
            <scheme val="minor"/>
          </rPr>
          <t>Andre Pasquale:
Flag leaf</t>
        </r>
      </text>
    </comment>
    <comment ref="N456" authorId="2" shapeId="0" xr:uid="{58A93D90-863A-4AE9-91E2-F9D472E71640}">
      <text>
        <r>
          <rPr>
            <sz val="11"/>
            <color theme="1"/>
            <rFont val="Calibri"/>
            <family val="2"/>
            <scheme val="minor"/>
          </rPr>
          <t>Andre Pasquale:
Flag leaf</t>
        </r>
      </text>
    </comment>
    <comment ref="O456" authorId="2" shapeId="0" xr:uid="{22AACE88-551C-48C4-BC11-CE9A44CEFF4E}">
      <text>
        <r>
          <rPr>
            <sz val="11"/>
            <color theme="1"/>
            <rFont val="Calibri"/>
            <family val="2"/>
            <scheme val="minor"/>
          </rPr>
          <t>Andre Pasquale:
Flag leaf</t>
        </r>
      </text>
    </comment>
    <comment ref="M457" authorId="2" shapeId="0" xr:uid="{BE283540-6B47-4ED0-A55F-BC246C19937A}">
      <text>
        <r>
          <rPr>
            <sz val="11"/>
            <color theme="1"/>
            <rFont val="Calibri"/>
            <family val="2"/>
            <scheme val="minor"/>
          </rPr>
          <t>Andre Pasquale:
Flag leaf</t>
        </r>
      </text>
    </comment>
    <comment ref="N457" authorId="2" shapeId="0" xr:uid="{2643DE51-72A6-4760-9229-D7D2E883A452}">
      <text>
        <r>
          <rPr>
            <sz val="11"/>
            <color theme="1"/>
            <rFont val="Calibri"/>
            <family val="2"/>
            <scheme val="minor"/>
          </rPr>
          <t>Andre Pasquale:
Flag leaf</t>
        </r>
      </text>
    </comment>
    <comment ref="O457" authorId="2" shapeId="0" xr:uid="{3B92AFC5-5133-4E4D-8580-BEE9B799F6EA}">
      <text>
        <r>
          <rPr>
            <sz val="11"/>
            <color theme="1"/>
            <rFont val="Calibri"/>
            <family val="2"/>
            <scheme val="minor"/>
          </rPr>
          <t>Andre Pasquale:
Flag leaf</t>
        </r>
      </text>
    </comment>
    <comment ref="M460" authorId="2" shapeId="0" xr:uid="{58CD33FF-3E31-47CD-945C-DC9072D075A0}">
      <text>
        <r>
          <rPr>
            <sz val="11"/>
            <color theme="1"/>
            <rFont val="Calibri"/>
            <family val="2"/>
            <scheme val="minor"/>
          </rPr>
          <t>Andre Pasquale:
Flag leaf</t>
        </r>
      </text>
    </comment>
    <comment ref="N460" authorId="2" shapeId="0" xr:uid="{419EB4D7-592E-437E-8A64-4C1C8FB40563}">
      <text>
        <r>
          <rPr>
            <sz val="11"/>
            <color theme="1"/>
            <rFont val="Calibri"/>
            <family val="2"/>
            <scheme val="minor"/>
          </rPr>
          <t>Andre Pasquale:
Flag leaf</t>
        </r>
      </text>
    </comment>
    <comment ref="O460" authorId="2" shapeId="0" xr:uid="{21CC98A8-DF2F-4625-9FEE-1F55C8D942F8}">
      <text>
        <r>
          <rPr>
            <sz val="11"/>
            <color theme="1"/>
            <rFont val="Calibri"/>
            <family val="2"/>
            <scheme val="minor"/>
          </rPr>
          <t>Andre Pasquale:
Flag leaf</t>
        </r>
      </text>
    </comment>
    <comment ref="M461" authorId="2" shapeId="0" xr:uid="{48A14ECE-348C-408C-882E-9031155C4605}">
      <text>
        <r>
          <rPr>
            <sz val="11"/>
            <color theme="1"/>
            <rFont val="Calibri"/>
            <family val="2"/>
            <scheme val="minor"/>
          </rPr>
          <t>Andre Pasquale:
Flag leaf</t>
        </r>
      </text>
    </comment>
    <comment ref="N461" authorId="2" shapeId="0" xr:uid="{9201CA97-DD8A-4A48-9F30-113D1D8C0E12}">
      <text>
        <r>
          <rPr>
            <sz val="11"/>
            <color theme="1"/>
            <rFont val="Calibri"/>
            <family val="2"/>
            <scheme val="minor"/>
          </rPr>
          <t>Andre Pasquale:
Flag leaf</t>
        </r>
      </text>
    </comment>
    <comment ref="O461" authorId="2" shapeId="0" xr:uid="{C28F07EF-1ABF-43D5-9FB4-74FEDA6B0F48}">
      <text>
        <r>
          <rPr>
            <sz val="11"/>
            <color theme="1"/>
            <rFont val="Calibri"/>
            <family val="2"/>
            <scheme val="minor"/>
          </rPr>
          <t>Andre Pasquale:
Flag leaf</t>
        </r>
      </text>
    </comment>
    <comment ref="M464" authorId="2" shapeId="0" xr:uid="{0171352F-60D0-4406-A7AE-3F077415CDFE}">
      <text>
        <r>
          <rPr>
            <sz val="11"/>
            <color theme="1"/>
            <rFont val="Calibri"/>
            <family val="2"/>
            <scheme val="minor"/>
          </rPr>
          <t>Andre Pasquale:
Flag leaf</t>
        </r>
      </text>
    </comment>
    <comment ref="N464" authorId="2" shapeId="0" xr:uid="{61577071-275D-4CB1-9673-C1B98B13BE7A}">
      <text>
        <r>
          <rPr>
            <sz val="11"/>
            <color theme="1"/>
            <rFont val="Calibri"/>
            <family val="2"/>
            <scheme val="minor"/>
          </rPr>
          <t>Andre Pasquale:
Flag leaf</t>
        </r>
      </text>
    </comment>
    <comment ref="O464" authorId="2" shapeId="0" xr:uid="{0049375F-5106-4409-A91A-D688B8D358BA}">
      <text>
        <r>
          <rPr>
            <sz val="11"/>
            <color theme="1"/>
            <rFont val="Calibri"/>
            <family val="2"/>
            <scheme val="minor"/>
          </rPr>
          <t>Andre Pasquale:
Flag eaf</t>
        </r>
      </text>
    </comment>
    <comment ref="M465" authorId="2" shapeId="0" xr:uid="{145B62D0-B37F-49FC-A250-980E24020253}">
      <text>
        <r>
          <rPr>
            <sz val="11"/>
            <color theme="1"/>
            <rFont val="Calibri"/>
            <family val="2"/>
            <scheme val="minor"/>
          </rPr>
          <t>Andre Pasquale:
Flag leaf</t>
        </r>
      </text>
    </comment>
    <comment ref="N465" authorId="2" shapeId="0" xr:uid="{7AFA89E8-C5E1-487A-B53B-5468359140C3}">
      <text>
        <r>
          <rPr>
            <sz val="11"/>
            <color theme="1"/>
            <rFont val="Calibri"/>
            <family val="2"/>
            <scheme val="minor"/>
          </rPr>
          <t>Andre Pasquale:
Flag leaf</t>
        </r>
      </text>
    </comment>
    <comment ref="O465" authorId="2" shapeId="0" xr:uid="{35EC285E-1094-4CF6-A681-FA959E5158F0}">
      <text>
        <r>
          <rPr>
            <sz val="11"/>
            <color theme="1"/>
            <rFont val="Calibri"/>
            <family val="2"/>
            <scheme val="minor"/>
          </rPr>
          <t>Andre Pasquale:
Flag leaf</t>
        </r>
      </text>
    </comment>
    <comment ref="M466" authorId="2" shapeId="0" xr:uid="{1E7A3957-AA21-4C0C-B213-F652ECDC2A78}">
      <text>
        <r>
          <rPr>
            <sz val="11"/>
            <color theme="1"/>
            <rFont val="Calibri"/>
            <family val="2"/>
            <scheme val="minor"/>
          </rPr>
          <t>Andre Pasquale:
Flag leaf</t>
        </r>
      </text>
    </comment>
    <comment ref="N466" authorId="2" shapeId="0" xr:uid="{B0B6EEF0-8C3F-4B4E-A483-0B176BAADC48}">
      <text>
        <r>
          <rPr>
            <sz val="11"/>
            <color theme="1"/>
            <rFont val="Calibri"/>
            <family val="2"/>
            <scheme val="minor"/>
          </rPr>
          <t>Andre Pasquale:
Flag leaf</t>
        </r>
      </text>
    </comment>
    <comment ref="O466" authorId="2" shapeId="0" xr:uid="{DA89CB3D-167C-43F1-889A-8C235FB888E3}">
      <text>
        <r>
          <rPr>
            <sz val="11"/>
            <color theme="1"/>
            <rFont val="Calibri"/>
            <family val="2"/>
            <scheme val="minor"/>
          </rPr>
          <t>Andre Pasquale:
Flag leaf</t>
        </r>
      </text>
    </comment>
    <comment ref="M467" authorId="2" shapeId="0" xr:uid="{A668BE6C-9EC5-4D4F-8C16-C53EF7065D4F}">
      <text>
        <r>
          <rPr>
            <sz val="11"/>
            <color theme="1"/>
            <rFont val="Calibri"/>
            <family val="2"/>
            <scheme val="minor"/>
          </rPr>
          <t>Andre Pasquale:
Flag leaf</t>
        </r>
      </text>
    </comment>
    <comment ref="N467" authorId="2" shapeId="0" xr:uid="{A3054699-06DD-4783-839B-1D2FE08B6F88}">
      <text>
        <r>
          <rPr>
            <sz val="11"/>
            <color theme="1"/>
            <rFont val="Calibri"/>
            <family val="2"/>
            <scheme val="minor"/>
          </rPr>
          <t>Andre Pasquale:
Flag leaf</t>
        </r>
      </text>
    </comment>
    <comment ref="O467" authorId="2" shapeId="0" xr:uid="{71C13D8A-E3B3-493D-93F3-F2E95BE9337D}">
      <text>
        <r>
          <rPr>
            <sz val="11"/>
            <color theme="1"/>
            <rFont val="Calibri"/>
            <family val="2"/>
            <scheme val="minor"/>
          </rPr>
          <t>Andre Pasquale:
Flag leaf</t>
        </r>
      </text>
    </comment>
    <comment ref="M470" authorId="2" shapeId="0" xr:uid="{637AFEE0-3346-4868-9B02-75F2171F46DA}">
      <text>
        <r>
          <rPr>
            <sz val="11"/>
            <color theme="1"/>
            <rFont val="Calibri"/>
            <family val="2"/>
            <scheme val="minor"/>
          </rPr>
          <t>Andre Pasquale:
Flag leaf</t>
        </r>
      </text>
    </comment>
    <comment ref="N470" authorId="2" shapeId="0" xr:uid="{1F8A207D-FA42-4E36-B0E7-8807D907028D}">
      <text>
        <r>
          <rPr>
            <sz val="11"/>
            <color theme="1"/>
            <rFont val="Calibri"/>
            <family val="2"/>
            <scheme val="minor"/>
          </rPr>
          <t>Andre Pasquale:
Flag leaf</t>
        </r>
      </text>
    </comment>
    <comment ref="O470" authorId="2" shapeId="0" xr:uid="{B762650D-D963-436C-9001-52C50C97E7CD}">
      <text>
        <r>
          <rPr>
            <sz val="11"/>
            <color theme="1"/>
            <rFont val="Calibri"/>
            <family val="2"/>
            <scheme val="minor"/>
          </rPr>
          <t>Andre Pasquale:
Flag leaf</t>
        </r>
      </text>
    </comment>
    <comment ref="M471" authorId="2" shapeId="0" xr:uid="{FDF9F6F2-C999-4E29-B03A-54BAB6C6E4E1}">
      <text>
        <r>
          <rPr>
            <sz val="11"/>
            <color theme="1"/>
            <rFont val="Calibri"/>
            <family val="2"/>
            <scheme val="minor"/>
          </rPr>
          <t>Andre Pasquale:
Flag leaf</t>
        </r>
      </text>
    </comment>
    <comment ref="N471" authorId="2" shapeId="0" xr:uid="{0388C7C0-F075-4168-854F-05B3C70F5CF4}">
      <text>
        <r>
          <rPr>
            <sz val="11"/>
            <color theme="1"/>
            <rFont val="Calibri"/>
            <family val="2"/>
            <scheme val="minor"/>
          </rPr>
          <t>Andre Pasquale:
Flag leaf</t>
        </r>
      </text>
    </comment>
    <comment ref="O471" authorId="2" shapeId="0" xr:uid="{7FCA6287-A367-43D9-89D0-21FB24B39A3D}">
      <text>
        <r>
          <rPr>
            <sz val="11"/>
            <color theme="1"/>
            <rFont val="Calibri"/>
            <family val="2"/>
            <scheme val="minor"/>
          </rPr>
          <t>Andre Pasquale:
Flag leaf</t>
        </r>
      </text>
    </comment>
    <comment ref="M474" authorId="2" shapeId="0" xr:uid="{C9F6925A-93C3-4F82-8232-1FCB345F6435}">
      <text>
        <r>
          <rPr>
            <sz val="11"/>
            <color theme="1"/>
            <rFont val="Calibri"/>
            <family val="2"/>
            <scheme val="minor"/>
          </rPr>
          <t>Andre Pasquale:
Flag leaf</t>
        </r>
      </text>
    </comment>
    <comment ref="N474" authorId="2" shapeId="0" xr:uid="{E15388FC-BC02-424E-81D1-808666BA2F70}">
      <text>
        <r>
          <rPr>
            <sz val="11"/>
            <color theme="1"/>
            <rFont val="Calibri"/>
            <family val="2"/>
            <scheme val="minor"/>
          </rPr>
          <t>Andre Pasquale:
Flag leaf</t>
        </r>
      </text>
    </comment>
    <comment ref="O474" authorId="2" shapeId="0" xr:uid="{430ED5D8-9399-4B77-8CFD-B0532C02A13C}">
      <text>
        <r>
          <rPr>
            <sz val="11"/>
            <color theme="1"/>
            <rFont val="Calibri"/>
            <family val="2"/>
            <scheme val="minor"/>
          </rPr>
          <t>Andre Pasquale:
Flag leaf</t>
        </r>
      </text>
    </comment>
    <comment ref="M475" authorId="2" shapeId="0" xr:uid="{4D62A789-89B0-4A85-A9B6-DD2C6C9409A0}">
      <text>
        <r>
          <rPr>
            <sz val="11"/>
            <color theme="1"/>
            <rFont val="Calibri"/>
            <family val="2"/>
            <scheme val="minor"/>
          </rPr>
          <t>Andre Pasquale:
Flag leaf</t>
        </r>
      </text>
    </comment>
    <comment ref="N475" authorId="2" shapeId="0" xr:uid="{36833AB3-35D1-49E2-95FC-25C7DDF034AA}">
      <text>
        <r>
          <rPr>
            <sz val="11"/>
            <color theme="1"/>
            <rFont val="Calibri"/>
            <family val="2"/>
            <scheme val="minor"/>
          </rPr>
          <t>Andre Pasquale:
Flag leaf</t>
        </r>
      </text>
    </comment>
    <comment ref="O475" authorId="2" shapeId="0" xr:uid="{BC98F7CC-92ED-4C3D-93BA-45A377FF2BE3}">
      <text>
        <r>
          <rPr>
            <sz val="11"/>
            <color theme="1"/>
            <rFont val="Calibri"/>
            <family val="2"/>
            <scheme val="minor"/>
          </rPr>
          <t>Andre Pasquale:
Flag leaf</t>
        </r>
      </text>
    </comment>
    <comment ref="M478" authorId="2" shapeId="0" xr:uid="{75E73502-A489-491A-8FAF-C2FC0F010FE3}">
      <text>
        <r>
          <rPr>
            <sz val="11"/>
            <color theme="1"/>
            <rFont val="Calibri"/>
            <family val="2"/>
            <scheme val="minor"/>
          </rPr>
          <t>Andre Pasquale:
Flag leaf</t>
        </r>
      </text>
    </comment>
    <comment ref="N478" authorId="2" shapeId="0" xr:uid="{7766790C-CA8C-4507-A401-AB585C55FEA1}">
      <text>
        <r>
          <rPr>
            <sz val="11"/>
            <color theme="1"/>
            <rFont val="Calibri"/>
            <family val="2"/>
            <scheme val="minor"/>
          </rPr>
          <t>Andre Pasquale:
Flag leaf</t>
        </r>
      </text>
    </comment>
    <comment ref="O478" authorId="2" shapeId="0" xr:uid="{8D59F2CB-9915-47D9-8ACD-7634C0FB3734}">
      <text>
        <r>
          <rPr>
            <sz val="11"/>
            <color theme="1"/>
            <rFont val="Calibri"/>
            <family val="2"/>
            <scheme val="minor"/>
          </rPr>
          <t>Andre Pasquale:
Flag leaf</t>
        </r>
      </text>
    </comment>
    <comment ref="M479" authorId="2" shapeId="0" xr:uid="{1DEFE81A-7768-498C-81F0-41E3F9A91127}">
      <text>
        <r>
          <rPr>
            <sz val="11"/>
            <color theme="1"/>
            <rFont val="Calibri"/>
            <family val="2"/>
            <scheme val="minor"/>
          </rPr>
          <t>Andre Pasquale:
Flag leaf</t>
        </r>
      </text>
    </comment>
    <comment ref="N479" authorId="2" shapeId="0" xr:uid="{D391E2FD-3FDD-42A8-88C3-A1905398C737}">
      <text>
        <r>
          <rPr>
            <sz val="11"/>
            <color theme="1"/>
            <rFont val="Calibri"/>
            <family val="2"/>
            <scheme val="minor"/>
          </rPr>
          <t>Andre Pasquale:
Flag leaf</t>
        </r>
      </text>
    </comment>
    <comment ref="O479" authorId="2" shapeId="0" xr:uid="{68FB0D0C-70B3-4894-9978-C14FFA708B52}">
      <text>
        <r>
          <rPr>
            <sz val="11"/>
            <color theme="1"/>
            <rFont val="Calibri"/>
            <family val="2"/>
            <scheme val="minor"/>
          </rPr>
          <t>Andre Pasquale:
Flag leaf</t>
        </r>
      </text>
    </comment>
    <comment ref="M484" authorId="2" shapeId="0" xr:uid="{C10E54F2-486D-4F96-9848-E2184AAEF11E}">
      <text>
        <r>
          <rPr>
            <sz val="11"/>
            <color theme="1"/>
            <rFont val="Calibri"/>
            <family val="2"/>
            <scheme val="minor"/>
          </rPr>
          <t>Andre Pasquale:
Flag leaf</t>
        </r>
      </text>
    </comment>
    <comment ref="N484" authorId="2" shapeId="0" xr:uid="{B00B0E17-DD61-4588-9497-9ABFF0C3A7A2}">
      <text>
        <r>
          <rPr>
            <sz val="11"/>
            <color theme="1"/>
            <rFont val="Calibri"/>
            <family val="2"/>
            <scheme val="minor"/>
          </rPr>
          <t>Andre Pasquale:
Flag leaf</t>
        </r>
      </text>
    </comment>
    <comment ref="O484" authorId="2" shapeId="0" xr:uid="{56EC83F3-EF6F-44D5-8AFE-4F630CEA77FB}">
      <text>
        <r>
          <rPr>
            <sz val="11"/>
            <color theme="1"/>
            <rFont val="Calibri"/>
            <family val="2"/>
            <scheme val="minor"/>
          </rPr>
          <t>Andre Pasquale:
Flag leaf</t>
        </r>
      </text>
    </comment>
    <comment ref="M485" authorId="2" shapeId="0" xr:uid="{CC6EE1B3-61C3-4BEE-A9C6-B53164553237}">
      <text>
        <r>
          <rPr>
            <sz val="11"/>
            <color theme="1"/>
            <rFont val="Calibri"/>
            <family val="2"/>
            <scheme val="minor"/>
          </rPr>
          <t>Andre Pasquale:
Flag leaf</t>
        </r>
      </text>
    </comment>
    <comment ref="N485" authorId="2" shapeId="0" xr:uid="{FBFC8DB7-3785-4F0D-A34B-D8171DFB8305}">
      <text>
        <r>
          <rPr>
            <sz val="11"/>
            <color theme="1"/>
            <rFont val="Calibri"/>
            <family val="2"/>
            <scheme val="minor"/>
          </rPr>
          <t>Andre Pasquale:
Flag leaf</t>
        </r>
      </text>
    </comment>
    <comment ref="O485" authorId="2" shapeId="0" xr:uid="{D99BF705-EF1C-486B-B5A9-08CF1D2CE755}">
      <text>
        <r>
          <rPr>
            <sz val="11"/>
            <color theme="1"/>
            <rFont val="Calibri"/>
            <family val="2"/>
            <scheme val="minor"/>
          </rPr>
          <t>Andre Pasquale:
Flag leaf</t>
        </r>
      </text>
    </comment>
    <comment ref="M488" authorId="2" shapeId="0" xr:uid="{D6824476-48D0-4A62-A79F-A5A9AE54D19A}">
      <text>
        <r>
          <rPr>
            <sz val="11"/>
            <color theme="1"/>
            <rFont val="Calibri"/>
            <family val="2"/>
            <scheme val="minor"/>
          </rPr>
          <t>Andre Pasquale:
Flag leaf</t>
        </r>
      </text>
    </comment>
    <comment ref="N488" authorId="2" shapeId="0" xr:uid="{01FA436A-DE2D-4803-9A3B-3ED29DE1E9FD}">
      <text>
        <r>
          <rPr>
            <sz val="11"/>
            <color theme="1"/>
            <rFont val="Calibri"/>
            <family val="2"/>
            <scheme val="minor"/>
          </rPr>
          <t>Andre Pasquale:
Flag leaf</t>
        </r>
      </text>
    </comment>
    <comment ref="O488" authorId="2" shapeId="0" xr:uid="{43EFB840-3756-4CEF-BD25-752BA223E64D}">
      <text>
        <r>
          <rPr>
            <sz val="11"/>
            <color theme="1"/>
            <rFont val="Calibri"/>
            <family val="2"/>
            <scheme val="minor"/>
          </rPr>
          <t>Andre Pasquale:
Flag leaf</t>
        </r>
      </text>
    </comment>
    <comment ref="M489" authorId="2" shapeId="0" xr:uid="{A9CF8CFC-6CB8-4486-B66E-76022EC38BC6}">
      <text>
        <r>
          <rPr>
            <sz val="11"/>
            <color theme="1"/>
            <rFont val="Calibri"/>
            <family val="2"/>
            <scheme val="minor"/>
          </rPr>
          <t>Andre Pasquale:
Flag leaf</t>
        </r>
      </text>
    </comment>
    <comment ref="N489" authorId="2" shapeId="0" xr:uid="{DA486BB1-5D51-45F1-A7CF-79F3B0870A88}">
      <text>
        <r>
          <rPr>
            <sz val="11"/>
            <color theme="1"/>
            <rFont val="Calibri"/>
            <family val="2"/>
            <scheme val="minor"/>
          </rPr>
          <t>Andre Pasquale:
Flag leaf</t>
        </r>
      </text>
    </comment>
    <comment ref="O489" authorId="2" shapeId="0" xr:uid="{C6F37248-CB0F-430E-92ED-8AB8ABF578D6}">
      <text>
        <r>
          <rPr>
            <sz val="11"/>
            <color theme="1"/>
            <rFont val="Calibri"/>
            <family val="2"/>
            <scheme val="minor"/>
          </rPr>
          <t>Andre Pasquale:
Flag leaf</t>
        </r>
      </text>
    </comment>
    <comment ref="M492" authorId="2" shapeId="0" xr:uid="{EDB815ED-BD4E-444C-AC9A-CDD32BD1EBC3}">
      <text>
        <r>
          <rPr>
            <sz val="11"/>
            <color theme="1"/>
            <rFont val="Calibri"/>
            <family val="2"/>
            <scheme val="minor"/>
          </rPr>
          <t>Andre Pasquale:
Flag leaf</t>
        </r>
      </text>
    </comment>
    <comment ref="N492" authorId="2" shapeId="0" xr:uid="{A04554EB-10C5-4A3C-89B8-220FD0611AAA}">
      <text>
        <r>
          <rPr>
            <sz val="11"/>
            <color theme="1"/>
            <rFont val="Calibri"/>
            <family val="2"/>
            <scheme val="minor"/>
          </rPr>
          <t>Andre Pasquale:
Flag leaf</t>
        </r>
      </text>
    </comment>
    <comment ref="O492" authorId="2" shapeId="0" xr:uid="{3A4F4357-11FB-4E76-BAC7-F7C78FA9A2C7}">
      <text>
        <r>
          <rPr>
            <sz val="11"/>
            <color theme="1"/>
            <rFont val="Calibri"/>
            <family val="2"/>
            <scheme val="minor"/>
          </rPr>
          <t>Andre Pasquale:
Flag leaf</t>
        </r>
      </text>
    </comment>
    <comment ref="M493" authorId="2" shapeId="0" xr:uid="{A2910E9B-8363-42B3-8004-0BB88D525706}">
      <text>
        <r>
          <rPr>
            <sz val="11"/>
            <color theme="1"/>
            <rFont val="Calibri"/>
            <family val="2"/>
            <scheme val="minor"/>
          </rPr>
          <t>Andre Pasquale:
Flag leaf</t>
        </r>
      </text>
    </comment>
    <comment ref="N493" authorId="2" shapeId="0" xr:uid="{A2E186D1-29DA-47A3-A6B8-3E602E74E191}">
      <text>
        <r>
          <rPr>
            <sz val="11"/>
            <color theme="1"/>
            <rFont val="Calibri"/>
            <family val="2"/>
            <scheme val="minor"/>
          </rPr>
          <t>Andre Pasquale:
Flag leaf</t>
        </r>
      </text>
    </comment>
    <comment ref="O493" authorId="2" shapeId="0" xr:uid="{BD7D921A-EF1D-48F5-9C8C-1D8E788DF159}">
      <text>
        <r>
          <rPr>
            <sz val="11"/>
            <color theme="1"/>
            <rFont val="Calibri"/>
            <family val="2"/>
            <scheme val="minor"/>
          </rPr>
          <t>Andre Pasquale:
Flag leaf</t>
        </r>
      </text>
    </comment>
    <comment ref="M496" authorId="2" shapeId="0" xr:uid="{AA377E70-4E63-4960-8FFB-8AF6406A35E4}">
      <text>
        <r>
          <rPr>
            <sz val="11"/>
            <color theme="1"/>
            <rFont val="Calibri"/>
            <family val="2"/>
            <scheme val="minor"/>
          </rPr>
          <t>Andre Pasquale:
Flag leaf</t>
        </r>
      </text>
    </comment>
    <comment ref="N496" authorId="2" shapeId="0" xr:uid="{2AA02D76-0F6B-497E-9268-B37110F78CA3}">
      <text>
        <r>
          <rPr>
            <sz val="11"/>
            <color theme="1"/>
            <rFont val="Calibri"/>
            <family val="2"/>
            <scheme val="minor"/>
          </rPr>
          <t>Andre Pasquale:
Flag leaf</t>
        </r>
      </text>
    </comment>
    <comment ref="O496" authorId="2" shapeId="0" xr:uid="{73447417-C2C1-4353-A144-1405A9323C3B}">
      <text>
        <r>
          <rPr>
            <sz val="11"/>
            <color theme="1"/>
            <rFont val="Calibri"/>
            <family val="2"/>
            <scheme val="minor"/>
          </rPr>
          <t>Andre Pasquale:
Flag leaf</t>
        </r>
      </text>
    </comment>
    <comment ref="M497" authorId="2" shapeId="0" xr:uid="{2FD7191B-91DE-40C8-82D1-1105C661EC20}">
      <text>
        <r>
          <rPr>
            <sz val="11"/>
            <color theme="1"/>
            <rFont val="Calibri"/>
            <family val="2"/>
            <scheme val="minor"/>
          </rPr>
          <t>Andre Pasquale:
Flag leaf</t>
        </r>
      </text>
    </comment>
    <comment ref="N497" authorId="2" shapeId="0" xr:uid="{DB4B6148-E333-4AE9-AECC-6BCD48F521E6}">
      <text>
        <r>
          <rPr>
            <sz val="11"/>
            <color theme="1"/>
            <rFont val="Calibri"/>
            <family val="2"/>
            <scheme val="minor"/>
          </rPr>
          <t>Andre Pasquale:
Flag leaf</t>
        </r>
      </text>
    </comment>
    <comment ref="M498" authorId="2" shapeId="0" xr:uid="{EF95353E-2C5C-47F0-9988-1023CB3D9AB5}">
      <text>
        <r>
          <rPr>
            <sz val="11"/>
            <color theme="1"/>
            <rFont val="Calibri"/>
            <family val="2"/>
            <scheme val="minor"/>
          </rPr>
          <t>Andre Pasquale:
Flag leaf</t>
        </r>
      </text>
    </comment>
    <comment ref="N498" authorId="2" shapeId="0" xr:uid="{8ABE5452-B508-48E5-A4F3-73A775AEF2B6}">
      <text>
        <r>
          <rPr>
            <sz val="11"/>
            <color theme="1"/>
            <rFont val="Calibri"/>
            <family val="2"/>
            <scheme val="minor"/>
          </rPr>
          <t>Andre Pasquale:
Flag leaf</t>
        </r>
      </text>
    </comment>
    <comment ref="O498" authorId="2" shapeId="0" xr:uid="{D9CAD317-9EEE-4E5E-A5B2-009C6218EDD5}">
      <text>
        <r>
          <rPr>
            <sz val="11"/>
            <color theme="1"/>
            <rFont val="Calibri"/>
            <family val="2"/>
            <scheme val="minor"/>
          </rPr>
          <t>Andre Pasquale:
Flag leaf</t>
        </r>
      </text>
    </comment>
    <comment ref="M499" authorId="2" shapeId="0" xr:uid="{FC1F81B5-1458-4E1D-8D28-14167D44E8D1}">
      <text>
        <r>
          <rPr>
            <sz val="11"/>
            <color theme="1"/>
            <rFont val="Calibri"/>
            <family val="2"/>
            <scheme val="minor"/>
          </rPr>
          <t>Andre Pasquale:
Flag leaf</t>
        </r>
      </text>
    </comment>
    <comment ref="N499" authorId="2" shapeId="0" xr:uid="{AF232CCB-FACD-4B46-A8DE-4DEA1269617B}">
      <text>
        <r>
          <rPr>
            <sz val="11"/>
            <color theme="1"/>
            <rFont val="Calibri"/>
            <family val="2"/>
            <scheme val="minor"/>
          </rPr>
          <t>Andre Pasquale:
Flag leaf</t>
        </r>
      </text>
    </comment>
    <comment ref="O499" authorId="2" shapeId="0" xr:uid="{62854ABF-1DC7-488C-8C71-4FBC06268F3C}">
      <text>
        <r>
          <rPr>
            <sz val="11"/>
            <color theme="1"/>
            <rFont val="Calibri"/>
            <family val="2"/>
            <scheme val="minor"/>
          </rPr>
          <t>Andre Pasquale:
Flag leaf</t>
        </r>
      </text>
    </comment>
    <comment ref="O500" authorId="2" shapeId="0" xr:uid="{DDAEF492-4762-4B43-B3A7-C8119DA389F3}">
      <text>
        <r>
          <rPr>
            <sz val="11"/>
            <color theme="1"/>
            <rFont val="Calibri"/>
            <family val="2"/>
            <scheme val="minor"/>
          </rPr>
          <t>Andre Pasquale:
Herbicide damage</t>
        </r>
      </text>
    </comment>
    <comment ref="M502" authorId="2" shapeId="0" xr:uid="{85189D80-3AE6-482F-91FE-A552876B6A00}">
      <text>
        <r>
          <rPr>
            <sz val="11"/>
            <color theme="1"/>
            <rFont val="Calibri"/>
            <family val="2"/>
            <scheme val="minor"/>
          </rPr>
          <t>Andre Pasquale:
Flag leaf</t>
        </r>
      </text>
    </comment>
    <comment ref="N502" authorId="2" shapeId="0" xr:uid="{2E3D5AF1-D62E-4A66-A1F7-58358D9D4F1F}">
      <text>
        <r>
          <rPr>
            <sz val="11"/>
            <color theme="1"/>
            <rFont val="Calibri"/>
            <family val="2"/>
            <scheme val="minor"/>
          </rPr>
          <t>Andre Pasquale:
Flag leaf</t>
        </r>
      </text>
    </comment>
    <comment ref="O502" authorId="2" shapeId="0" xr:uid="{85B2512C-57EA-4112-83A8-1F68E2BF8CE8}">
      <text>
        <r>
          <rPr>
            <sz val="11"/>
            <color theme="1"/>
            <rFont val="Calibri"/>
            <family val="2"/>
            <scheme val="minor"/>
          </rPr>
          <t>Andre Pasquale:
Flag leaf</t>
        </r>
      </text>
    </comment>
    <comment ref="M503" authorId="2" shapeId="0" xr:uid="{F8DAE728-8FCA-4739-B0A6-CA407655F887}">
      <text>
        <r>
          <rPr>
            <sz val="11"/>
            <color theme="1"/>
            <rFont val="Calibri"/>
            <family val="2"/>
            <scheme val="minor"/>
          </rPr>
          <t>Andre Pasquale:
Flag leaf</t>
        </r>
      </text>
    </comment>
    <comment ref="N503" authorId="2" shapeId="0" xr:uid="{CFC2896C-9831-4BB6-BCDF-C1E63D989DFE}">
      <text>
        <r>
          <rPr>
            <sz val="11"/>
            <color theme="1"/>
            <rFont val="Calibri"/>
            <family val="2"/>
            <scheme val="minor"/>
          </rPr>
          <t>Andre Pasquale:
Flag leaf</t>
        </r>
      </text>
    </comment>
    <comment ref="O503" authorId="2" shapeId="0" xr:uid="{74156670-F09A-4EE7-82F6-C1EA5B35A379}">
      <text>
        <r>
          <rPr>
            <sz val="11"/>
            <color theme="1"/>
            <rFont val="Calibri"/>
            <family val="2"/>
            <scheme val="minor"/>
          </rPr>
          <t>Andre Pasquale:
Flag leaf</t>
        </r>
      </text>
    </comment>
    <comment ref="N505" authorId="2" shapeId="0" xr:uid="{AD0E5CB8-A809-499A-99FC-2D895C2A1574}">
      <text>
        <r>
          <rPr>
            <sz val="11"/>
            <color theme="1"/>
            <rFont val="Calibri"/>
            <family val="2"/>
            <scheme val="minor"/>
          </rPr>
          <t>Andre Pasquale:
6th &amp; 9th leaf not painted</t>
        </r>
      </text>
    </comment>
    <comment ref="M506" authorId="2" shapeId="0" xr:uid="{545D6E99-9A17-459E-92F7-64E8EE9AE321}">
      <text>
        <r>
          <rPr>
            <sz val="11"/>
            <color theme="1"/>
            <rFont val="Calibri"/>
            <family val="2"/>
            <scheme val="minor"/>
          </rPr>
          <t>Andre Pasquale:
Flag leaf</t>
        </r>
      </text>
    </comment>
    <comment ref="N506" authorId="2" shapeId="0" xr:uid="{13E15474-A3C2-49B5-A93C-C143ECFFDE94}">
      <text>
        <r>
          <rPr>
            <sz val="11"/>
            <color theme="1"/>
            <rFont val="Calibri"/>
            <family val="2"/>
            <scheme val="minor"/>
          </rPr>
          <t>Andre Pasquale:
Flag leaf</t>
        </r>
      </text>
    </comment>
    <comment ref="O506" authorId="2" shapeId="0" xr:uid="{68C4D197-26FC-4C91-BE27-5457394F4AF7}">
      <text>
        <r>
          <rPr>
            <sz val="11"/>
            <color theme="1"/>
            <rFont val="Calibri"/>
            <family val="2"/>
            <scheme val="minor"/>
          </rPr>
          <t>Andre Pasquale:
Flag leaf</t>
        </r>
      </text>
    </comment>
    <comment ref="M507" authorId="2" shapeId="0" xr:uid="{A4BEB9A6-6FB2-40B6-87AE-EC1D9895989A}">
      <text>
        <r>
          <rPr>
            <sz val="11"/>
            <color theme="1"/>
            <rFont val="Calibri"/>
            <family val="2"/>
            <scheme val="minor"/>
          </rPr>
          <t>Andre Pasquale:
Flag leaf</t>
        </r>
      </text>
    </comment>
    <comment ref="N507" authorId="2" shapeId="0" xr:uid="{9F9FAC5B-7F2A-43C5-B8B7-3BFA668451E5}">
      <text>
        <r>
          <rPr>
            <sz val="11"/>
            <color theme="1"/>
            <rFont val="Calibri"/>
            <family val="2"/>
            <scheme val="minor"/>
          </rPr>
          <t>Andre Pasquale:
Flag leaf</t>
        </r>
      </text>
    </comment>
    <comment ref="O507" authorId="2" shapeId="0" xr:uid="{FCE690E5-0035-4748-A1F0-979B28C5E61E}">
      <text>
        <r>
          <rPr>
            <sz val="11"/>
            <color theme="1"/>
            <rFont val="Calibri"/>
            <family val="2"/>
            <scheme val="minor"/>
          </rPr>
          <t>Andre Pasquale:
Flag leaf</t>
        </r>
      </text>
    </comment>
    <comment ref="M510" authorId="2" shapeId="0" xr:uid="{6AFC3F2E-1974-44B8-B524-61ADBF7F5E18}">
      <text>
        <r>
          <rPr>
            <sz val="11"/>
            <color theme="1"/>
            <rFont val="Calibri"/>
            <family val="2"/>
            <scheme val="minor"/>
          </rPr>
          <t>Andre Pasquale:
Flag leaf</t>
        </r>
      </text>
    </comment>
    <comment ref="O510" authorId="2" shapeId="0" xr:uid="{27D5EE5F-AF07-4440-8585-340FE064A253}">
      <text>
        <r>
          <rPr>
            <sz val="11"/>
            <color theme="1"/>
            <rFont val="Calibri"/>
            <family val="2"/>
            <scheme val="minor"/>
          </rPr>
          <t>Andre Pasquale:
Flag leaf</t>
        </r>
      </text>
    </comment>
    <comment ref="M511" authorId="2" shapeId="0" xr:uid="{55B9C0FC-B663-4CB8-83CB-086B7508C88E}">
      <text>
        <r>
          <rPr>
            <sz val="11"/>
            <color theme="1"/>
            <rFont val="Calibri"/>
            <family val="2"/>
            <scheme val="minor"/>
          </rPr>
          <t>Andre Pasquale:
Flag leaf</t>
        </r>
      </text>
    </comment>
    <comment ref="N511" authorId="2" shapeId="0" xr:uid="{8D1D2681-DEF4-42F8-88AA-0C22DD47B487}">
      <text>
        <r>
          <rPr>
            <sz val="11"/>
            <color theme="1"/>
            <rFont val="Calibri"/>
            <family val="2"/>
            <scheme val="minor"/>
          </rPr>
          <t>Andre Pasquale:
Flag leaf</t>
        </r>
      </text>
    </comment>
    <comment ref="O511" authorId="2" shapeId="0" xr:uid="{BBB21614-F79D-47EF-8D9D-07118A658844}">
      <text>
        <r>
          <rPr>
            <sz val="11"/>
            <color theme="1"/>
            <rFont val="Calibri"/>
            <family val="2"/>
            <scheme val="minor"/>
          </rPr>
          <t>Andre Pasquale:
Flag leaf</t>
        </r>
      </text>
    </comment>
    <comment ref="N514" authorId="2" shapeId="0" xr:uid="{1368D83C-A138-43CB-85BB-299389F75420}">
      <text>
        <r>
          <rPr>
            <sz val="11"/>
            <color theme="1"/>
            <rFont val="Calibri"/>
            <family val="2"/>
            <scheme val="minor"/>
          </rPr>
          <t>Andre Pasquale:
Possibly flag leaf</t>
        </r>
      </text>
    </comment>
    <comment ref="O515" authorId="2" shapeId="0" xr:uid="{2D083368-B59F-43B8-9320-3B5BDE8C7433}">
      <text>
        <r>
          <rPr>
            <sz val="11"/>
            <color theme="1"/>
            <rFont val="Calibri"/>
            <family val="2"/>
            <scheme val="minor"/>
          </rPr>
          <t>Andre Pasquale:
Possibly flag leaf</t>
        </r>
      </text>
    </comment>
    <comment ref="M519" authorId="2" shapeId="0" xr:uid="{5422DE7F-3084-4A4B-A8D7-30E7377B57BC}">
      <text>
        <r>
          <rPr>
            <sz val="11"/>
            <color theme="1"/>
            <rFont val="Calibri"/>
            <family val="2"/>
            <scheme val="minor"/>
          </rPr>
          <t>Andre Pasquale:
Possibly flag leaf</t>
        </r>
      </text>
    </comment>
    <comment ref="M520" authorId="16" shapeId="0" xr:uid="{1B2BB7DC-E2D7-4086-8C96-E21F3A3C7DF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20" authorId="17" shapeId="0" xr:uid="{DAC4AED6-5294-4960-B7F4-B468ADDF42BB}">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20" authorId="18" shapeId="0" xr:uid="{EAF1B003-47EA-4E76-9DE7-E9B64E49ECB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521" authorId="19" shapeId="0" xr:uid="{E6552D8E-CB54-4FF1-AC91-588EBABF68E2}">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21" authorId="20" shapeId="0" xr:uid="{7ED9367E-2516-4772-BAD3-D8AE1A1F3D4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21" authorId="21" shapeId="0" xr:uid="{6496EFEE-851F-4B8F-9DC9-2F4D60A83222}">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530" authorId="22" shapeId="0" xr:uid="{D36C245B-D8D4-4095-B6C4-687A41E9AF3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30" authorId="23" shapeId="0" xr:uid="{A5156211-F597-489B-9605-BC935B82030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30" authorId="24" shapeId="0" xr:uid="{FA296FE0-86B5-462F-B9CC-D15F4A24C541}">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533" authorId="2" shapeId="0" xr:uid="{517EF240-33DF-42DA-A154-719619B139BD}">
      <text>
        <r>
          <rPr>
            <sz val="11"/>
            <color theme="1"/>
            <rFont val="Calibri"/>
            <family val="2"/>
            <scheme val="minor"/>
          </rPr>
          <t>Andre Pasquale:
Possibly flag leaf</t>
        </r>
      </text>
    </comment>
    <comment ref="O533" authorId="2" shapeId="0" xr:uid="{34EDA35F-AC40-45CD-9F67-750EEADADF9F}">
      <text>
        <r>
          <rPr>
            <sz val="11"/>
            <color theme="1"/>
            <rFont val="Calibri"/>
            <family val="2"/>
            <scheme val="minor"/>
          </rPr>
          <t>Andre Pasquale:
Possibly flag leaf</t>
        </r>
      </text>
    </comment>
    <comment ref="N536" authorId="2" shapeId="0" xr:uid="{D4331288-8AAC-4278-8363-0BF4DF893DE9}">
      <text>
        <r>
          <rPr>
            <sz val="11"/>
            <color theme="1"/>
            <rFont val="Calibri"/>
            <family val="2"/>
            <scheme val="minor"/>
          </rPr>
          <t>Andre Pasquale:
Possibly flag leaf</t>
        </r>
      </text>
    </comment>
    <comment ref="O536" authorId="2" shapeId="0" xr:uid="{6F2A3A81-C052-4AD7-B046-D0A393ABD687}">
      <text>
        <r>
          <rPr>
            <sz val="11"/>
            <color theme="1"/>
            <rFont val="Calibri"/>
            <family val="2"/>
            <scheme val="minor"/>
          </rPr>
          <t>Andre Pasquale:
Possibly flag leaf</t>
        </r>
      </text>
    </comment>
    <comment ref="M543" authorId="25" shapeId="0" xr:uid="{F259C66A-DD79-4553-9C1C-326B307C99B0}">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43" authorId="26" shapeId="0" xr:uid="{96E90E18-26C3-482A-A6A2-CC288A36E170}">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43" authorId="27" shapeId="0" xr:uid="{309A8E3E-16B4-4FF1-89C6-69F11654DF0A}">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557" authorId="28" shapeId="0" xr:uid="{71B1E9E6-CE5B-4431-9F3A-3DBC923062CB}">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57" authorId="29" shapeId="0" xr:uid="{9D218745-4284-48F8-957B-F808F236E2F9}">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57" authorId="30" shapeId="0" xr:uid="{A26CAAE7-DBCE-46BE-BDA3-7811294BA2F5}">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59" authorId="2" shapeId="0" xr:uid="{0EC29E4F-1CFA-4938-8918-A71E6BDE4D8F}">
      <text>
        <r>
          <rPr>
            <sz val="11"/>
            <color theme="1"/>
            <rFont val="Calibri"/>
            <family val="2"/>
            <scheme val="minor"/>
          </rPr>
          <t>Andre Pasquale:
Flag leaf</t>
        </r>
      </text>
    </comment>
    <comment ref="M561" authorId="31" shapeId="0" xr:uid="{91B62AF9-C0D6-47B7-AA29-C8AB49565629}">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61" authorId="32" shapeId="0" xr:uid="{8044CE4A-061C-4106-BC41-BDA04F57F95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61" authorId="2" shapeId="0" xr:uid="{376BEE5C-53FB-4396-AF17-13D7DC59DF0F}">
      <text>
        <r>
          <rPr>
            <sz val="11"/>
            <color theme="1"/>
            <rFont val="Calibri"/>
            <family val="2"/>
            <scheme val="minor"/>
          </rPr>
          <t>Andre Pasquale:
Flag leaf</t>
        </r>
      </text>
    </comment>
    <comment ref="O564" authorId="2" shapeId="0" xr:uid="{280F3812-C533-4FCD-B87D-6C527E9A3CAE}">
      <text>
        <r>
          <rPr>
            <sz val="11"/>
            <color theme="1"/>
            <rFont val="Calibri"/>
            <family val="2"/>
            <scheme val="minor"/>
          </rPr>
          <t>Andre Pasquale:
Herbicide damage</t>
        </r>
      </text>
    </comment>
    <comment ref="M566" authorId="33" shapeId="0" xr:uid="{D3564261-7F85-4DD0-8BD9-921F8A3D307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66" authorId="34" shapeId="0" xr:uid="{BD5C9F42-B0B3-46EE-A9F6-A560D6F6DD2F}">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566" authorId="35" shapeId="0" xr:uid="{11F0A7C7-C7AD-4363-8F9D-DB84115F77D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68" authorId="2" shapeId="0" xr:uid="{6165F7CE-E6F5-4DAB-B815-6718BAE966D6}">
      <text>
        <r>
          <rPr>
            <sz val="11"/>
            <color theme="1"/>
            <rFont val="Calibri"/>
            <family val="2"/>
            <scheme val="minor"/>
          </rPr>
          <t>Andre Pasquale:
Possibly flag leaf</t>
        </r>
      </text>
    </comment>
    <comment ref="N569" authorId="2" shapeId="0" xr:uid="{202EF582-370F-44E3-83A2-BCB141389DA9}">
      <text>
        <r>
          <rPr>
            <sz val="11"/>
            <color theme="1"/>
            <rFont val="Calibri"/>
            <family val="2"/>
            <scheme val="minor"/>
          </rPr>
          <t>Andre Pasquale:
Flag leaf</t>
        </r>
      </text>
    </comment>
    <comment ref="M574" authorId="36" shapeId="0" xr:uid="{E4010768-137C-4763-9350-925A8CA6C216}">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74" authorId="2" shapeId="0" xr:uid="{EEA57F13-ED2B-46AA-AF27-9AE46DEAFBC3}">
      <text>
        <r>
          <rPr>
            <sz val="11"/>
            <color theme="1"/>
            <rFont val="Calibri"/>
            <family val="2"/>
            <scheme val="minor"/>
          </rPr>
          <t>Andre Pasquale:
Flag leaf</t>
        </r>
      </text>
    </comment>
    <comment ref="O574" authorId="37" shapeId="0" xr:uid="{55BD5789-7D37-4AB3-9BBB-9CAC92D5DDA0}">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576" authorId="2" shapeId="0" xr:uid="{89F5B38A-6E4B-4BA7-A24F-D7BED74BA7DC}">
      <text>
        <r>
          <rPr>
            <sz val="11"/>
            <color theme="1"/>
            <rFont val="Calibri"/>
            <family val="2"/>
            <scheme val="minor"/>
          </rPr>
          <t>Andre Pasquale:
Possibly flag leaf</t>
        </r>
      </text>
    </comment>
    <comment ref="M578" authorId="2" shapeId="0" xr:uid="{B7551AD5-6193-40CA-BABF-D8AA7F4B84F3}">
      <text>
        <r>
          <rPr>
            <sz val="11"/>
            <color theme="1"/>
            <rFont val="Calibri"/>
            <family val="2"/>
            <scheme val="minor"/>
          </rPr>
          <t>Andre Pasquale:
Flag leaf</t>
        </r>
      </text>
    </comment>
    <comment ref="N578" authorId="2" shapeId="0" xr:uid="{DB47C802-5451-4036-B581-8B78E88944CF}">
      <text>
        <r>
          <rPr>
            <sz val="11"/>
            <color theme="1"/>
            <rFont val="Calibri"/>
            <family val="2"/>
            <scheme val="minor"/>
          </rPr>
          <t>Andre Pasquale:
Flag leaf</t>
        </r>
      </text>
    </comment>
    <comment ref="O578" authorId="2" shapeId="0" xr:uid="{364D80CD-EE75-47FB-B9CA-7E6B58137BEA}">
      <text>
        <r>
          <rPr>
            <sz val="11"/>
            <color theme="1"/>
            <rFont val="Calibri"/>
            <family val="2"/>
            <scheme val="minor"/>
          </rPr>
          <t>Andre Pasquale:
Flag leaf</t>
        </r>
      </text>
    </comment>
    <comment ref="M579" authorId="2" shapeId="0" xr:uid="{5FBE7D92-E73C-45BD-8571-64468C91FDC6}">
      <text>
        <r>
          <rPr>
            <sz val="11"/>
            <color theme="1"/>
            <rFont val="Calibri"/>
            <family val="2"/>
            <scheme val="minor"/>
          </rPr>
          <t>Andre Pasquale:
Flag leaf</t>
        </r>
      </text>
    </comment>
    <comment ref="N579" authorId="2" shapeId="0" xr:uid="{48B90AF7-BC15-4C5E-868F-32D96B713C5E}">
      <text>
        <r>
          <rPr>
            <sz val="11"/>
            <color theme="1"/>
            <rFont val="Calibri"/>
            <family val="2"/>
            <scheme val="minor"/>
          </rPr>
          <t>Andre Pasquale:
Flag leaf</t>
        </r>
      </text>
    </comment>
    <comment ref="O579" authorId="2" shapeId="0" xr:uid="{E3E37CF3-E2C2-4A97-9AA3-4C1FD1A628BE}">
      <text>
        <r>
          <rPr>
            <sz val="11"/>
            <color theme="1"/>
            <rFont val="Calibri"/>
            <family val="2"/>
            <scheme val="minor"/>
          </rPr>
          <t>Andre Pasquale:
Flag leaf</t>
        </r>
      </text>
    </comment>
    <comment ref="M582" authorId="2" shapeId="0" xr:uid="{B43909AC-09A3-4591-A0C9-ADF5341C75F0}">
      <text>
        <r>
          <rPr>
            <sz val="11"/>
            <color theme="1"/>
            <rFont val="Calibri"/>
            <family val="2"/>
            <scheme val="minor"/>
          </rPr>
          <t>Andre Pasquale:
Flag leaf</t>
        </r>
      </text>
    </comment>
    <comment ref="N582" authorId="2" shapeId="0" xr:uid="{CE860D79-835B-4628-A506-D4031C646705}">
      <text>
        <r>
          <rPr>
            <sz val="11"/>
            <color theme="1"/>
            <rFont val="Calibri"/>
            <family val="2"/>
            <scheme val="minor"/>
          </rPr>
          <t>Andre Pasquale:
Flag leaf</t>
        </r>
      </text>
    </comment>
    <comment ref="O582" authorId="2" shapeId="0" xr:uid="{ADA7C8C7-70DA-47CA-8AC8-AD5BDC985A22}">
      <text>
        <r>
          <rPr>
            <sz val="11"/>
            <color theme="1"/>
            <rFont val="Calibri"/>
            <family val="2"/>
            <scheme val="minor"/>
          </rPr>
          <t>Andre Pasquale:
Flag leaf</t>
        </r>
      </text>
    </comment>
    <comment ref="M583" authorId="2" shapeId="0" xr:uid="{17FE37B8-500F-4916-986E-571B4E413EF8}">
      <text>
        <r>
          <rPr>
            <sz val="11"/>
            <color theme="1"/>
            <rFont val="Calibri"/>
            <family val="2"/>
            <scheme val="minor"/>
          </rPr>
          <t>Andre Pasquale:
Flag leaf</t>
        </r>
      </text>
    </comment>
    <comment ref="N583" authorId="2" shapeId="0" xr:uid="{BEA221A8-CD0B-4D46-8BE2-9F5F86768887}">
      <text>
        <r>
          <rPr>
            <sz val="11"/>
            <color theme="1"/>
            <rFont val="Calibri"/>
            <family val="2"/>
            <scheme val="minor"/>
          </rPr>
          <t>Andre Pasquale:
Flag leaf</t>
        </r>
      </text>
    </comment>
    <comment ref="O583" authorId="2" shapeId="0" xr:uid="{BFB43D88-BE4F-46B7-8CA9-50FF6C94CDBB}">
      <text>
        <r>
          <rPr>
            <sz val="11"/>
            <color theme="1"/>
            <rFont val="Calibri"/>
            <family val="2"/>
            <scheme val="minor"/>
          </rPr>
          <t>Andre Pasquale:
Flag leaf</t>
        </r>
      </text>
    </comment>
    <comment ref="M586" authorId="2" shapeId="0" xr:uid="{C4DCC717-9ED5-4BE5-838B-E37136EF74B9}">
      <text>
        <r>
          <rPr>
            <sz val="11"/>
            <color theme="1"/>
            <rFont val="Calibri"/>
            <family val="2"/>
            <scheme val="minor"/>
          </rPr>
          <t>Andre Pasquale:
Flag leaf</t>
        </r>
      </text>
    </comment>
    <comment ref="N586" authorId="2" shapeId="0" xr:uid="{01FA2412-B943-4E40-A9AB-FD28406008DA}">
      <text>
        <r>
          <rPr>
            <sz val="11"/>
            <color theme="1"/>
            <rFont val="Calibri"/>
            <family val="2"/>
            <scheme val="minor"/>
          </rPr>
          <t>Andre Pasquale:
Flag leaf</t>
        </r>
      </text>
    </comment>
    <comment ref="O586" authorId="2" shapeId="0" xr:uid="{7FD0FBD2-A719-43B9-8DE6-9A01FC1D20C0}">
      <text>
        <r>
          <rPr>
            <sz val="11"/>
            <color theme="1"/>
            <rFont val="Calibri"/>
            <family val="2"/>
            <scheme val="minor"/>
          </rPr>
          <t>Andre Pasquale:
Flag leaf</t>
        </r>
      </text>
    </comment>
    <comment ref="M587" authorId="2" shapeId="0" xr:uid="{6412B1AD-3EDA-4CEC-87A3-FDD327466298}">
      <text>
        <r>
          <rPr>
            <sz val="11"/>
            <color theme="1"/>
            <rFont val="Calibri"/>
            <family val="2"/>
            <scheme val="minor"/>
          </rPr>
          <t>Andre Pasquale:
Flag leaf</t>
        </r>
      </text>
    </comment>
    <comment ref="N587" authorId="2" shapeId="0" xr:uid="{9822FFA0-044E-4C21-B575-292AE991B2F5}">
      <text>
        <r>
          <rPr>
            <sz val="11"/>
            <color theme="1"/>
            <rFont val="Calibri"/>
            <family val="2"/>
            <scheme val="minor"/>
          </rPr>
          <t>Andre Pasquale:
Flag leaf</t>
        </r>
      </text>
    </comment>
    <comment ref="O587" authorId="2" shapeId="0" xr:uid="{B3F14A76-8941-4397-9ECB-04546E99DB8B}">
      <text>
        <r>
          <rPr>
            <sz val="11"/>
            <color theme="1"/>
            <rFont val="Calibri"/>
            <family val="2"/>
            <scheme val="minor"/>
          </rPr>
          <t>Andre Pasquale:
Flag leaf</t>
        </r>
      </text>
    </comment>
    <comment ref="M590" authorId="2" shapeId="0" xr:uid="{E822FA84-CF66-4107-87A5-A46CC30A9EE0}">
      <text>
        <r>
          <rPr>
            <sz val="11"/>
            <color theme="1"/>
            <rFont val="Calibri"/>
            <family val="2"/>
            <scheme val="minor"/>
          </rPr>
          <t>Andre Pasquale:
Flag leaf</t>
        </r>
      </text>
    </comment>
    <comment ref="N590" authorId="2" shapeId="0" xr:uid="{10ECCE3B-66B0-4CD7-8BFE-9ED87AFDC2EC}">
      <text>
        <r>
          <rPr>
            <sz val="11"/>
            <color theme="1"/>
            <rFont val="Calibri"/>
            <family val="2"/>
            <scheme val="minor"/>
          </rPr>
          <t>Andre Pasquale:
Flag leaf</t>
        </r>
      </text>
    </comment>
    <comment ref="O590" authorId="2" shapeId="0" xr:uid="{D008ADC0-6BDD-4131-B3AA-0C52A82BD5D1}">
      <text>
        <r>
          <rPr>
            <sz val="11"/>
            <color theme="1"/>
            <rFont val="Calibri"/>
            <family val="2"/>
            <scheme val="minor"/>
          </rPr>
          <t>Andre Pasquale:
Flag leaf</t>
        </r>
      </text>
    </comment>
    <comment ref="M591" authorId="2" shapeId="0" xr:uid="{0EABE795-0482-4A43-B53A-C296E1F2DC46}">
      <text>
        <r>
          <rPr>
            <sz val="11"/>
            <color theme="1"/>
            <rFont val="Calibri"/>
            <family val="2"/>
            <scheme val="minor"/>
          </rPr>
          <t>Andre Pasquale:
Flag leaf</t>
        </r>
      </text>
    </comment>
    <comment ref="N591" authorId="2" shapeId="0" xr:uid="{59C592A1-DA4C-4640-B422-02BFD588984C}">
      <text>
        <r>
          <rPr>
            <sz val="11"/>
            <color theme="1"/>
            <rFont val="Calibri"/>
            <family val="2"/>
            <scheme val="minor"/>
          </rPr>
          <t>Andre Pasquale:
Flag leaf</t>
        </r>
      </text>
    </comment>
    <comment ref="O591" authorId="2" shapeId="0" xr:uid="{1C8FCDCB-C441-4383-B997-89B99E77A076}">
      <text>
        <r>
          <rPr>
            <sz val="11"/>
            <color theme="1"/>
            <rFont val="Calibri"/>
            <family val="2"/>
            <scheme val="minor"/>
          </rPr>
          <t>Andre Pasquale:
Flag leaf</t>
        </r>
      </text>
    </comment>
    <comment ref="M596" authorId="2" shapeId="0" xr:uid="{A3F742B0-B343-4E9B-8611-40ABB42DCE09}">
      <text>
        <r>
          <rPr>
            <sz val="11"/>
            <color theme="1"/>
            <rFont val="Calibri"/>
            <family val="2"/>
            <scheme val="minor"/>
          </rPr>
          <t>Andre Pasquale:
Flag leaf</t>
        </r>
      </text>
    </comment>
    <comment ref="N596" authorId="2" shapeId="0" xr:uid="{59246467-DDFA-4CE5-B329-9BF11EFFCF95}">
      <text>
        <r>
          <rPr>
            <sz val="11"/>
            <color theme="1"/>
            <rFont val="Calibri"/>
            <family val="2"/>
            <scheme val="minor"/>
          </rPr>
          <t>Andre Pasquale:
Flag leaf</t>
        </r>
      </text>
    </comment>
    <comment ref="O596" authorId="2" shapeId="0" xr:uid="{8573BC36-E9CE-47AA-956C-E01993232042}">
      <text>
        <r>
          <rPr>
            <sz val="11"/>
            <color theme="1"/>
            <rFont val="Calibri"/>
            <family val="2"/>
            <scheme val="minor"/>
          </rPr>
          <t>Andre Pasquale:
Flag leaf</t>
        </r>
      </text>
    </comment>
    <comment ref="M597" authorId="2" shapeId="0" xr:uid="{3498987B-8D23-4CD5-92C7-F0B2433907EC}">
      <text>
        <r>
          <rPr>
            <sz val="11"/>
            <color theme="1"/>
            <rFont val="Calibri"/>
            <family val="2"/>
            <scheme val="minor"/>
          </rPr>
          <t>Andre Pasquale:
Flag leaf</t>
        </r>
      </text>
    </comment>
    <comment ref="N597" authorId="2" shapeId="0" xr:uid="{B247AF4C-3B91-45EE-BB92-1F6BC394A1DD}">
      <text>
        <r>
          <rPr>
            <sz val="11"/>
            <color theme="1"/>
            <rFont val="Calibri"/>
            <family val="2"/>
            <scheme val="minor"/>
          </rPr>
          <t>Andre Pasquale:
Flag leaf</t>
        </r>
      </text>
    </comment>
    <comment ref="O597" authorId="2" shapeId="0" xr:uid="{5C4D2F2A-ED4B-4C47-9063-634DE84FA6DB}">
      <text>
        <r>
          <rPr>
            <sz val="11"/>
            <color theme="1"/>
            <rFont val="Calibri"/>
            <family val="2"/>
            <scheme val="minor"/>
          </rPr>
          <t>Andre Pasquale:
Flag leaf</t>
        </r>
      </text>
    </comment>
    <comment ref="M600" authorId="2" shapeId="0" xr:uid="{CC238DE3-8D22-49B1-AB10-61445AE07C50}">
      <text>
        <r>
          <rPr>
            <sz val="11"/>
            <color theme="1"/>
            <rFont val="Calibri"/>
            <family val="2"/>
            <scheme val="minor"/>
          </rPr>
          <t>Andre Pasquale:
Flag leaf</t>
        </r>
      </text>
    </comment>
    <comment ref="N600" authorId="2" shapeId="0" xr:uid="{DB2601F7-513B-40BC-9BC6-D2FC57EDE9E6}">
      <text>
        <r>
          <rPr>
            <sz val="11"/>
            <color theme="1"/>
            <rFont val="Calibri"/>
            <family val="2"/>
            <scheme val="minor"/>
          </rPr>
          <t>Andre Pasquale:
Flag leaf</t>
        </r>
      </text>
    </comment>
    <comment ref="O600" authorId="2" shapeId="0" xr:uid="{F4AC5E0D-6B02-4741-9C1A-292C1F204477}">
      <text>
        <r>
          <rPr>
            <sz val="11"/>
            <color theme="1"/>
            <rFont val="Calibri"/>
            <family val="2"/>
            <scheme val="minor"/>
          </rPr>
          <t>Andre Pasquale:
Flag leaf</t>
        </r>
      </text>
    </comment>
    <comment ref="M601" authorId="2" shapeId="0" xr:uid="{395846C0-9890-41F5-9C89-FFBEA1032AA4}">
      <text>
        <r>
          <rPr>
            <sz val="11"/>
            <color theme="1"/>
            <rFont val="Calibri"/>
            <family val="2"/>
            <scheme val="minor"/>
          </rPr>
          <t>Andre Pasquale:
Flag leaf</t>
        </r>
      </text>
    </comment>
    <comment ref="N601" authorId="2" shapeId="0" xr:uid="{00B79B36-9E37-4718-82AB-BC25F476C5F1}">
      <text>
        <r>
          <rPr>
            <sz val="11"/>
            <color theme="1"/>
            <rFont val="Calibri"/>
            <family val="2"/>
            <scheme val="minor"/>
          </rPr>
          <t>Andre Pasquale:
Flag leaf</t>
        </r>
      </text>
    </comment>
    <comment ref="O601" authorId="2" shapeId="0" xr:uid="{B8C8927E-2378-4C43-9AD1-973141098A19}">
      <text>
        <r>
          <rPr>
            <sz val="11"/>
            <color theme="1"/>
            <rFont val="Calibri"/>
            <family val="2"/>
            <scheme val="minor"/>
          </rPr>
          <t>Andre Pasquale:
Flag leaf</t>
        </r>
      </text>
    </comment>
    <comment ref="M604" authorId="2" shapeId="0" xr:uid="{08543BA1-8C88-4243-85DA-8C2A54DF8D1C}">
      <text>
        <r>
          <rPr>
            <sz val="11"/>
            <color theme="1"/>
            <rFont val="Calibri"/>
            <family val="2"/>
            <scheme val="minor"/>
          </rPr>
          <t>Andre Pasquale:
Flag leaf</t>
        </r>
      </text>
    </comment>
    <comment ref="N604" authorId="2" shapeId="0" xr:uid="{C748E489-B736-47D9-8D36-5C89328E1055}">
      <text>
        <r>
          <rPr>
            <sz val="11"/>
            <color theme="1"/>
            <rFont val="Calibri"/>
            <family val="2"/>
            <scheme val="minor"/>
          </rPr>
          <t>Andre Pasquale:
Flag leaf</t>
        </r>
      </text>
    </comment>
    <comment ref="O604" authorId="2" shapeId="0" xr:uid="{B9961207-A4C9-442A-A2F2-262BCD7ECD05}">
      <text>
        <r>
          <rPr>
            <sz val="11"/>
            <color theme="1"/>
            <rFont val="Calibri"/>
            <family val="2"/>
            <scheme val="minor"/>
          </rPr>
          <t>Andre Pasquale:
Flag leaf</t>
        </r>
      </text>
    </comment>
    <comment ref="M605" authorId="2" shapeId="0" xr:uid="{AFD41915-8020-4BFE-A3E9-B243333A16D3}">
      <text>
        <r>
          <rPr>
            <sz val="11"/>
            <color theme="1"/>
            <rFont val="Calibri"/>
            <family val="2"/>
            <scheme val="minor"/>
          </rPr>
          <t>Andre Pasquale:
Flag leaf</t>
        </r>
      </text>
    </comment>
    <comment ref="N605" authorId="2" shapeId="0" xr:uid="{D1BB8910-D99C-4605-B64F-FF5DE6774689}">
      <text>
        <r>
          <rPr>
            <sz val="11"/>
            <color theme="1"/>
            <rFont val="Calibri"/>
            <family val="2"/>
            <scheme val="minor"/>
          </rPr>
          <t>Andre Pasquale:
Flag leaf</t>
        </r>
      </text>
    </comment>
    <comment ref="O605" authorId="2" shapeId="0" xr:uid="{A93608AF-C1DF-4218-895E-E531616EDCFB}">
      <text>
        <r>
          <rPr>
            <sz val="11"/>
            <color theme="1"/>
            <rFont val="Calibri"/>
            <family val="2"/>
            <scheme val="minor"/>
          </rPr>
          <t>Andre Pasquale:
Flag leaf</t>
        </r>
      </text>
    </comment>
    <comment ref="M608" authorId="2" shapeId="0" xr:uid="{8622A2E7-23E9-4AC6-ACE6-15DA2A0943BE}">
      <text>
        <r>
          <rPr>
            <sz val="11"/>
            <color theme="1"/>
            <rFont val="Calibri"/>
            <family val="2"/>
            <scheme val="minor"/>
          </rPr>
          <t>Andre Pasquale:
Flag leaf</t>
        </r>
      </text>
    </comment>
    <comment ref="N608" authorId="2" shapeId="0" xr:uid="{CF9858D5-CCBF-4D0A-A884-FBB00B774BEE}">
      <text>
        <r>
          <rPr>
            <sz val="11"/>
            <color theme="1"/>
            <rFont val="Calibri"/>
            <family val="2"/>
            <scheme val="minor"/>
          </rPr>
          <t>Andre Pasquale:
Flag leaf</t>
        </r>
      </text>
    </comment>
    <comment ref="M609" authorId="2" shapeId="0" xr:uid="{32412314-11DD-41E9-A1F2-1DF1FAA99298}">
      <text>
        <r>
          <rPr>
            <sz val="11"/>
            <color theme="1"/>
            <rFont val="Calibri"/>
            <family val="2"/>
            <scheme val="minor"/>
          </rPr>
          <t>Andre Pasquale:
Flag leaf</t>
        </r>
      </text>
    </comment>
    <comment ref="N609" authorId="2" shapeId="0" xr:uid="{4F0DF043-E094-4B75-8BCC-14472408CA51}">
      <text>
        <r>
          <rPr>
            <sz val="11"/>
            <color theme="1"/>
            <rFont val="Calibri"/>
            <family val="2"/>
            <scheme val="minor"/>
          </rPr>
          <t>Andre Pasquale:
Flag leaf</t>
        </r>
      </text>
    </comment>
    <comment ref="O609" authorId="2" shapeId="0" xr:uid="{A5FBEA2F-EE09-4948-8157-F65349EA67E7}">
      <text>
        <r>
          <rPr>
            <sz val="11"/>
            <color theme="1"/>
            <rFont val="Calibri"/>
            <family val="2"/>
            <scheme val="minor"/>
          </rPr>
          <t>Andre Pasquale:
Flag leaf</t>
        </r>
      </text>
    </comment>
    <comment ref="M610" authorId="2" shapeId="0" xr:uid="{0E71A38A-E05B-4FDA-801D-137413361B5C}">
      <text>
        <r>
          <rPr>
            <sz val="11"/>
            <color theme="1"/>
            <rFont val="Calibri"/>
            <family val="2"/>
            <scheme val="minor"/>
          </rPr>
          <t>Andre Pasquale:
Flag leaf</t>
        </r>
      </text>
    </comment>
    <comment ref="N610" authorId="2" shapeId="0" xr:uid="{DA75665A-A986-43D0-975D-7F9A7A70CBEA}">
      <text>
        <r>
          <rPr>
            <sz val="11"/>
            <color theme="1"/>
            <rFont val="Calibri"/>
            <family val="2"/>
            <scheme val="minor"/>
          </rPr>
          <t>Andre Pasquale:
Flag leaf</t>
        </r>
      </text>
    </comment>
    <comment ref="O610" authorId="2" shapeId="0" xr:uid="{6B597A79-01FD-46D2-B375-39AED9E202BF}">
      <text>
        <r>
          <rPr>
            <sz val="11"/>
            <color theme="1"/>
            <rFont val="Calibri"/>
            <family val="2"/>
            <scheme val="minor"/>
          </rPr>
          <t>Andre Pasquale:
Flag leaf</t>
        </r>
      </text>
    </comment>
    <comment ref="M611" authorId="2" shapeId="0" xr:uid="{FADFFD6C-D87D-4D5B-A52A-0CC02EB171AE}">
      <text>
        <r>
          <rPr>
            <sz val="11"/>
            <color theme="1"/>
            <rFont val="Calibri"/>
            <family val="2"/>
            <scheme val="minor"/>
          </rPr>
          <t>Andre Pasquale:
Flag eaf</t>
        </r>
      </text>
    </comment>
    <comment ref="N611" authorId="2" shapeId="0" xr:uid="{913F3000-FA4A-424F-904D-64F19FCF7E51}">
      <text>
        <r>
          <rPr>
            <sz val="11"/>
            <color theme="1"/>
            <rFont val="Calibri"/>
            <family val="2"/>
            <scheme val="minor"/>
          </rPr>
          <t>Andre Pasquale:
Flag leaf</t>
        </r>
      </text>
    </comment>
    <comment ref="O611" authorId="2" shapeId="0" xr:uid="{2D3D9025-3EAD-4619-AA32-2F8E75BAEFC3}">
      <text>
        <r>
          <rPr>
            <sz val="11"/>
            <color theme="1"/>
            <rFont val="Calibri"/>
            <family val="2"/>
            <scheme val="minor"/>
          </rPr>
          <t>Andre Pasquale:
Flag leaf</t>
        </r>
      </text>
    </comment>
    <comment ref="M614" authorId="2" shapeId="0" xr:uid="{FFA1F642-CCE8-4560-B467-39D0A1451EF4}">
      <text>
        <r>
          <rPr>
            <sz val="11"/>
            <color theme="1"/>
            <rFont val="Calibri"/>
            <family val="2"/>
            <scheme val="minor"/>
          </rPr>
          <t>Andre Pasquale:
Flag leaf</t>
        </r>
      </text>
    </comment>
    <comment ref="N614" authorId="2" shapeId="0" xr:uid="{5CA80DF0-BE09-4168-8D55-F67AA6BF3DE5}">
      <text>
        <r>
          <rPr>
            <sz val="11"/>
            <color theme="1"/>
            <rFont val="Calibri"/>
            <family val="2"/>
            <scheme val="minor"/>
          </rPr>
          <t>Andre Pasquale:
Flag leaf</t>
        </r>
      </text>
    </comment>
    <comment ref="O614" authorId="2" shapeId="0" xr:uid="{2BF1FE15-86CA-4392-921A-A0A0F0DE4CDF}">
      <text>
        <r>
          <rPr>
            <sz val="11"/>
            <color theme="1"/>
            <rFont val="Calibri"/>
            <family val="2"/>
            <scheme val="minor"/>
          </rPr>
          <t>Andre Pasquale:
Flag leaf</t>
        </r>
      </text>
    </comment>
    <comment ref="M615" authorId="2" shapeId="0" xr:uid="{EDC91EA9-702A-41CB-A546-10B4CCFC258C}">
      <text>
        <r>
          <rPr>
            <sz val="11"/>
            <color theme="1"/>
            <rFont val="Calibri"/>
            <family val="2"/>
            <scheme val="minor"/>
          </rPr>
          <t>Andre Pasquale:
Flag leaf</t>
        </r>
      </text>
    </comment>
    <comment ref="N615" authorId="2" shapeId="0" xr:uid="{915E2D20-8DC1-4508-A3E6-F4584FF34C91}">
      <text>
        <r>
          <rPr>
            <sz val="11"/>
            <color theme="1"/>
            <rFont val="Calibri"/>
            <family val="2"/>
            <scheme val="minor"/>
          </rPr>
          <t>Andre Pasquale:
Flag leaf</t>
        </r>
      </text>
    </comment>
    <comment ref="O615" authorId="2" shapeId="0" xr:uid="{34E7C56A-96DF-4FA8-A601-2607F190834B}">
      <text>
        <r>
          <rPr>
            <sz val="11"/>
            <color theme="1"/>
            <rFont val="Calibri"/>
            <family val="2"/>
            <scheme val="minor"/>
          </rPr>
          <t>Andre Pasquale:
Flag leaf</t>
        </r>
      </text>
    </comment>
    <comment ref="M618" authorId="2" shapeId="0" xr:uid="{D2A932BB-F62D-494C-983A-3B2B8ED1BB9A}">
      <text>
        <r>
          <rPr>
            <sz val="11"/>
            <color theme="1"/>
            <rFont val="Calibri"/>
            <family val="2"/>
            <scheme val="minor"/>
          </rPr>
          <t>Andre Pasquale:
Flag leaf</t>
        </r>
      </text>
    </comment>
    <comment ref="N618" authorId="2" shapeId="0" xr:uid="{3457EFD4-BEAC-41F5-BE31-16D66DFEF979}">
      <text>
        <r>
          <rPr>
            <sz val="11"/>
            <color theme="1"/>
            <rFont val="Calibri"/>
            <family val="2"/>
            <scheme val="minor"/>
          </rPr>
          <t>Andre Pasquale:
Flag leaf</t>
        </r>
      </text>
    </comment>
    <comment ref="O618" authorId="2" shapeId="0" xr:uid="{E9AF4D7C-46D1-47A3-A3CC-888E8953CACA}">
      <text>
        <r>
          <rPr>
            <sz val="11"/>
            <color theme="1"/>
            <rFont val="Calibri"/>
            <family val="2"/>
            <scheme val="minor"/>
          </rPr>
          <t>Andre Pasquale:
Flag leaf</t>
        </r>
      </text>
    </comment>
    <comment ref="M619" authorId="2" shapeId="0" xr:uid="{AF6036B5-7D39-48ED-97F7-785E9EAC2550}">
      <text>
        <r>
          <rPr>
            <sz val="11"/>
            <color theme="1"/>
            <rFont val="Calibri"/>
            <family val="2"/>
            <scheme val="minor"/>
          </rPr>
          <t>Andre Pasquale:
Flag leaf</t>
        </r>
      </text>
    </comment>
    <comment ref="N619" authorId="2" shapeId="0" xr:uid="{4183265F-84D5-4E2D-99BC-3EB8054378E1}">
      <text>
        <r>
          <rPr>
            <sz val="11"/>
            <color theme="1"/>
            <rFont val="Calibri"/>
            <family val="2"/>
            <scheme val="minor"/>
          </rPr>
          <t>Andre Pasquale:
Flag leaf</t>
        </r>
      </text>
    </comment>
    <comment ref="O619" authorId="2" shapeId="0" xr:uid="{F54F915D-2717-4C33-A303-02DC6E03C5DE}">
      <text>
        <r>
          <rPr>
            <sz val="11"/>
            <color theme="1"/>
            <rFont val="Calibri"/>
            <family val="2"/>
            <scheme val="minor"/>
          </rPr>
          <t>Andre Pasquale:
Flag leaf</t>
        </r>
      </text>
    </comment>
    <comment ref="M622" authorId="2" shapeId="0" xr:uid="{37AB1AD0-4B89-4BDC-9117-6BC958178303}">
      <text>
        <r>
          <rPr>
            <sz val="11"/>
            <color theme="1"/>
            <rFont val="Calibri"/>
            <family val="2"/>
            <scheme val="minor"/>
          </rPr>
          <t>Andre Pasquale:
Flag leaf</t>
        </r>
      </text>
    </comment>
    <comment ref="N622" authorId="2" shapeId="0" xr:uid="{B99C33D0-946A-49AD-A1E4-6C14682F38D6}">
      <text>
        <r>
          <rPr>
            <sz val="11"/>
            <color theme="1"/>
            <rFont val="Calibri"/>
            <family val="2"/>
            <scheme val="minor"/>
          </rPr>
          <t>Andre Pasquale:
Flag leaf</t>
        </r>
      </text>
    </comment>
    <comment ref="O622" authorId="2" shapeId="0" xr:uid="{97D18CAE-A224-4524-B6DB-CC66C58D226D}">
      <text>
        <r>
          <rPr>
            <sz val="11"/>
            <color theme="1"/>
            <rFont val="Calibri"/>
            <family val="2"/>
            <scheme val="minor"/>
          </rPr>
          <t>Andre Pasquale:
Flag leaf</t>
        </r>
      </text>
    </comment>
    <comment ref="M623" authorId="2" shapeId="0" xr:uid="{F17F55D1-B56A-4C38-AAAD-CCF651502F27}">
      <text>
        <r>
          <rPr>
            <sz val="11"/>
            <color theme="1"/>
            <rFont val="Calibri"/>
            <family val="2"/>
            <scheme val="minor"/>
          </rPr>
          <t>Andre Pasquale:
Flag leaf</t>
        </r>
      </text>
    </comment>
    <comment ref="N623" authorId="2" shapeId="0" xr:uid="{6B3F6927-38D9-4A14-8C30-9A570331B71B}">
      <text>
        <r>
          <rPr>
            <sz val="11"/>
            <color theme="1"/>
            <rFont val="Calibri"/>
            <family val="2"/>
            <scheme val="minor"/>
          </rPr>
          <t>Andre Pasquale:
Flag leaf</t>
        </r>
      </text>
    </comment>
    <comment ref="O623" authorId="2" shapeId="0" xr:uid="{2A435CA0-08BC-4050-8AA8-D0A50E39F2C5}">
      <text>
        <r>
          <rPr>
            <sz val="11"/>
            <color theme="1"/>
            <rFont val="Calibri"/>
            <family val="2"/>
            <scheme val="minor"/>
          </rPr>
          <t>Andre Pasquale:
Flag leaf</t>
        </r>
      </text>
    </comment>
    <comment ref="M628" authorId="2" shapeId="0" xr:uid="{1B5E254F-4F64-45C0-B28A-A0030630523B}">
      <text>
        <r>
          <rPr>
            <sz val="11"/>
            <color theme="1"/>
            <rFont val="Calibri"/>
            <family val="2"/>
            <scheme val="minor"/>
          </rPr>
          <t>Andre Pasquale:
Flag leaf</t>
        </r>
      </text>
    </comment>
    <comment ref="N628" authorId="2" shapeId="0" xr:uid="{56F9E141-90F7-4070-B5F8-93B7C3C3A66D}">
      <text>
        <r>
          <rPr>
            <sz val="11"/>
            <color theme="1"/>
            <rFont val="Calibri"/>
            <family val="2"/>
            <scheme val="minor"/>
          </rPr>
          <t>Andre Pasquale:
Flag leaf</t>
        </r>
      </text>
    </comment>
    <comment ref="O628" authorId="2" shapeId="0" xr:uid="{A8FFC44B-59C8-4410-BF2E-FA523C762233}">
      <text>
        <r>
          <rPr>
            <sz val="11"/>
            <color theme="1"/>
            <rFont val="Calibri"/>
            <family val="2"/>
            <scheme val="minor"/>
          </rPr>
          <t>Andre Pasquale:
Flag leaf</t>
        </r>
      </text>
    </comment>
    <comment ref="M629" authorId="2" shapeId="0" xr:uid="{7BDB8F35-4973-4131-A3C4-D334968D76EF}">
      <text>
        <r>
          <rPr>
            <sz val="11"/>
            <color theme="1"/>
            <rFont val="Calibri"/>
            <family val="2"/>
            <scheme val="minor"/>
          </rPr>
          <t>Andre Pasquale:
Flag leaf</t>
        </r>
      </text>
    </comment>
    <comment ref="O629" authorId="2" shapeId="0" xr:uid="{45505AC8-8A08-4901-BD5D-463B1FC75B56}">
      <text>
        <r>
          <rPr>
            <sz val="11"/>
            <color theme="1"/>
            <rFont val="Calibri"/>
            <family val="2"/>
            <scheme val="minor"/>
          </rPr>
          <t>Andre Pasquale:
Flag leaf</t>
        </r>
      </text>
    </comment>
    <comment ref="M632" authorId="2" shapeId="0" xr:uid="{01E164F6-4EAD-4DE7-B57E-5999113ED84A}">
      <text>
        <r>
          <rPr>
            <sz val="11"/>
            <color theme="1"/>
            <rFont val="Calibri"/>
            <family val="2"/>
            <scheme val="minor"/>
          </rPr>
          <t>Andre Pasquale:
Flag leaf</t>
        </r>
      </text>
    </comment>
    <comment ref="N632" authorId="2" shapeId="0" xr:uid="{F57B172D-6D54-456C-BE2C-DC218FD603E9}">
      <text>
        <r>
          <rPr>
            <sz val="11"/>
            <color theme="1"/>
            <rFont val="Calibri"/>
            <family val="2"/>
            <scheme val="minor"/>
          </rPr>
          <t>Andre Pasquale:
Flag leaf</t>
        </r>
      </text>
    </comment>
    <comment ref="O632" authorId="2" shapeId="0" xr:uid="{CD1A1C4C-DC70-4572-A0AA-D0E3CE604B6E}">
      <text>
        <r>
          <rPr>
            <sz val="11"/>
            <color theme="1"/>
            <rFont val="Calibri"/>
            <family val="2"/>
            <scheme val="minor"/>
          </rPr>
          <t>Andre Pasquale:
Flag leaf</t>
        </r>
      </text>
    </comment>
    <comment ref="M633" authorId="2" shapeId="0" xr:uid="{CD256609-1901-4822-872A-B5B8A310E182}">
      <text>
        <r>
          <rPr>
            <sz val="11"/>
            <color theme="1"/>
            <rFont val="Calibri"/>
            <family val="2"/>
            <scheme val="minor"/>
          </rPr>
          <t>Andre Pasquale:
Flag leaf</t>
        </r>
      </text>
    </comment>
    <comment ref="N633" authorId="2" shapeId="0" xr:uid="{784F64BE-BB2D-4302-B492-06B524378150}">
      <text>
        <r>
          <rPr>
            <sz val="11"/>
            <color theme="1"/>
            <rFont val="Calibri"/>
            <family val="2"/>
            <scheme val="minor"/>
          </rPr>
          <t>Andre Pasquale:
Flag leaf</t>
        </r>
      </text>
    </comment>
    <comment ref="O633" authorId="2" shapeId="0" xr:uid="{B32F716C-6EDB-4B13-AA6E-C66BA92ACF6F}">
      <text>
        <r>
          <rPr>
            <sz val="11"/>
            <color theme="1"/>
            <rFont val="Calibri"/>
            <family val="2"/>
            <scheme val="minor"/>
          </rPr>
          <t>Andre Pasquale:
Flag leaf</t>
        </r>
      </text>
    </comment>
    <comment ref="M636" authorId="2" shapeId="0" xr:uid="{39AC7C6A-48E1-40EF-9F10-69D0B7E17E7F}">
      <text>
        <r>
          <rPr>
            <sz val="11"/>
            <color theme="1"/>
            <rFont val="Calibri"/>
            <family val="2"/>
            <scheme val="minor"/>
          </rPr>
          <t>Andre Pasquale:
Flag leaf</t>
        </r>
      </text>
    </comment>
    <comment ref="N636" authorId="2" shapeId="0" xr:uid="{18E149AA-9E4F-4886-BB7D-CF95C9E59E25}">
      <text>
        <r>
          <rPr>
            <sz val="11"/>
            <color theme="1"/>
            <rFont val="Calibri"/>
            <family val="2"/>
            <scheme val="minor"/>
          </rPr>
          <t>Andre Pasquale:
Flag leaf</t>
        </r>
      </text>
    </comment>
    <comment ref="O636" authorId="2" shapeId="0" xr:uid="{4F0129B0-1213-4E34-BA62-2CC114E0D7C0}">
      <text>
        <r>
          <rPr>
            <sz val="11"/>
            <color theme="1"/>
            <rFont val="Calibri"/>
            <family val="2"/>
            <scheme val="minor"/>
          </rPr>
          <t>Andre Pasquale:
Flag leaf</t>
        </r>
      </text>
    </comment>
    <comment ref="M637" authorId="2" shapeId="0" xr:uid="{BD8F2415-7AEC-4AC7-9E60-5A4FD84911C4}">
      <text>
        <r>
          <rPr>
            <sz val="11"/>
            <color theme="1"/>
            <rFont val="Calibri"/>
            <family val="2"/>
            <scheme val="minor"/>
          </rPr>
          <t>Andre Pasquale:
Flag leaf</t>
        </r>
      </text>
    </comment>
    <comment ref="N637" authorId="2" shapeId="0" xr:uid="{44A3A989-8297-4192-8F74-391E7E846CF5}">
      <text>
        <r>
          <rPr>
            <sz val="11"/>
            <color theme="1"/>
            <rFont val="Calibri"/>
            <family val="2"/>
            <scheme val="minor"/>
          </rPr>
          <t>Andre Pasquale:
Flag leaf</t>
        </r>
      </text>
    </comment>
    <comment ref="O637" authorId="2" shapeId="0" xr:uid="{C03C307D-9AE7-430F-86E5-4402E0EC60D7}">
      <text>
        <r>
          <rPr>
            <sz val="11"/>
            <color theme="1"/>
            <rFont val="Calibri"/>
            <family val="2"/>
            <scheme val="minor"/>
          </rPr>
          <t>Andre Pasquale:
Flag leaf</t>
        </r>
      </text>
    </comment>
    <comment ref="M640" authorId="2" shapeId="0" xr:uid="{B6F321B4-9288-47C9-A88A-202C256D8855}">
      <text>
        <r>
          <rPr>
            <sz val="11"/>
            <color theme="1"/>
            <rFont val="Calibri"/>
            <family val="2"/>
            <scheme val="minor"/>
          </rPr>
          <t>Andre Pasquale:
Flag leaf</t>
        </r>
      </text>
    </comment>
    <comment ref="N640" authorId="2" shapeId="0" xr:uid="{99930138-9291-4503-8BD8-C8EDD7287C21}">
      <text>
        <r>
          <rPr>
            <sz val="11"/>
            <color theme="1"/>
            <rFont val="Calibri"/>
            <family val="2"/>
            <scheme val="minor"/>
          </rPr>
          <t>Andre Pasquale:
Flag leaf</t>
        </r>
      </text>
    </comment>
    <comment ref="O640" authorId="2" shapeId="0" xr:uid="{93BBA344-52B9-4A88-B974-245B7671E9A2}">
      <text>
        <r>
          <rPr>
            <sz val="11"/>
            <color theme="1"/>
            <rFont val="Calibri"/>
            <family val="2"/>
            <scheme val="minor"/>
          </rPr>
          <t>Andre Pasquale:
Flag leaf</t>
        </r>
      </text>
    </comment>
    <comment ref="M641" authorId="2" shapeId="0" xr:uid="{7C3566E1-D171-45D5-A32E-AA7507B6F40C}">
      <text>
        <r>
          <rPr>
            <sz val="11"/>
            <color theme="1"/>
            <rFont val="Calibri"/>
            <family val="2"/>
            <scheme val="minor"/>
          </rPr>
          <t>Andre Pasquale:
Flag leaf</t>
        </r>
      </text>
    </comment>
    <comment ref="N641" authorId="2" shapeId="0" xr:uid="{F17ECA70-4EA2-4B06-8915-3FF661949CA4}">
      <text>
        <r>
          <rPr>
            <sz val="11"/>
            <color theme="1"/>
            <rFont val="Calibri"/>
            <family val="2"/>
            <scheme val="minor"/>
          </rPr>
          <t>Andre Pasquale:
Flag leaf</t>
        </r>
      </text>
    </comment>
    <comment ref="O641" authorId="2" shapeId="0" xr:uid="{757C609C-A666-4608-9481-BE44EB54FA58}">
      <text>
        <r>
          <rPr>
            <sz val="11"/>
            <color theme="1"/>
            <rFont val="Calibri"/>
            <family val="2"/>
            <scheme val="minor"/>
          </rPr>
          <t>Andre Pasquale:
Flag leaf</t>
        </r>
      </text>
    </comment>
    <comment ref="M647" authorId="38" shapeId="0" xr:uid="{6693AD9A-CB1C-4627-8B31-65211540588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647" authorId="39" shapeId="0" xr:uid="{F05D6C50-5579-44C7-8DFC-874EDA77713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647" authorId="40" shapeId="0" xr:uid="{5CCF7562-DC96-426B-B8A8-13A88DC8D754}">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651" authorId="41" shapeId="0" xr:uid="{FDCFFFF2-FF0E-4860-8A5F-D3195BF3B2B7}">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651" authorId="42" shapeId="0" xr:uid="{53CB8F83-823E-48A4-81EA-F201C71D5CD3}">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651" authorId="43" shapeId="0" xr:uid="{5B81C362-FD04-4020-864B-2B6E5D2AC302}">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665" authorId="44" shapeId="0" xr:uid="{C578C47F-E784-4C04-AFAB-C191F318E3EB}">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665" authorId="45" shapeId="0" xr:uid="{6CA421E0-EDBD-48A8-8CF7-F869F6E080BC}">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665" authorId="46" shapeId="0" xr:uid="{FADBDE57-5296-4FDA-B377-C01065A9822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672" authorId="47" shapeId="0" xr:uid="{BD3E905D-3EA7-4F7E-9ACF-68979FF440F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672" authorId="48" shapeId="0" xr:uid="{1F29CE69-ACA6-4E21-A1B7-03CB5AB046DA}">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672" authorId="2" shapeId="0" xr:uid="{8600A487-D308-4105-A8E5-0DC9A4853B60}">
      <text>
        <r>
          <rPr>
            <sz val="11"/>
            <color theme="1"/>
            <rFont val="Calibri"/>
            <family val="2"/>
            <scheme val="minor"/>
          </rPr>
          <t>Andre Pasquale:
Flag leaf</t>
        </r>
      </text>
    </comment>
    <comment ref="M674" authorId="49" shapeId="0" xr:uid="{4CDA9B03-7D8C-44C0-BFCA-EBDA6E1470E1}">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674" authorId="50" shapeId="0" xr:uid="{91AF9B7F-AF46-421F-96D3-11DB8A104622}">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674" authorId="51" shapeId="0" xr:uid="{278C0FDE-6211-494B-89BB-FE89FE7581C2}">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686" authorId="52" shapeId="0" xr:uid="{F2E67EEA-4C2E-4B47-B44C-EEF756C56E2F}">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686" authorId="53" shapeId="0" xr:uid="{2EEE2B64-3588-4AC2-996E-7733E0E2F567}">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686" authorId="54" shapeId="0" xr:uid="{6E3B64D6-171F-4308-A50F-F5965066833C}">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693" authorId="55" shapeId="0" xr:uid="{97D08F7A-A78C-43E0-9398-0EAD86C8529C}">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693" authorId="2" shapeId="0" xr:uid="{97BC1CD0-3ECD-4B9E-8DFF-0394696CC52D}">
      <text>
        <r>
          <rPr>
            <sz val="11"/>
            <color theme="1"/>
            <rFont val="Calibri"/>
            <family val="2"/>
            <scheme val="minor"/>
          </rPr>
          <t>Andre Pasquale:
Flag leaf</t>
        </r>
      </text>
    </comment>
    <comment ref="O693" authorId="56" shapeId="0" xr:uid="{1E58D62D-6770-4FE7-ABA7-B67B38987CBD}">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M701" authorId="57" shapeId="0" xr:uid="{AB50D91E-9091-41C6-B68C-F23BCF028862}">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N701" authorId="58" shapeId="0" xr:uid="{33E08A9C-0241-4CD4-9F16-95044CB9B15B}">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 ref="O701" authorId="59" shapeId="0" xr:uid="{5FF12057-CD07-4938-B0CA-2B6628D50B97}">
      <text>
        <t>[Threaded comment]
Your version of Excel allows you to read this threaded comment; however, any edits to it will get removed if the file is opened in a newer version of Excel. Learn more: https://go.microsoft.com/fwlink/?linkid=870924
Comment:
    Repeated previous dates measurement so single measure from this date does not distort results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M2" authorId="0" shapeId="0" xr:uid="{0AB88777-7565-4D90-BAFA-0ADBA6E9AA95}">
      <text>
        <r>
          <rPr>
            <sz val="11"/>
            <color theme="1"/>
            <rFont val="Calibri"/>
            <family val="2"/>
            <scheme val="minor"/>
          </rPr>
          <t>Andre Pasquale:
Herbicide damage</t>
        </r>
      </text>
    </comment>
    <comment ref="N2" authorId="0" shapeId="0" xr:uid="{14B7A2F2-12E3-457F-A179-1630B5A55025}">
      <text>
        <r>
          <rPr>
            <sz val="11"/>
            <color theme="1"/>
            <rFont val="Calibri"/>
            <family val="2"/>
            <scheme val="minor"/>
          </rPr>
          <t>Andre Pasquale:
Herbicide damage</t>
        </r>
      </text>
    </comment>
    <comment ref="Q2" authorId="0" shapeId="0" xr:uid="{E10BC431-C794-4E12-8007-A14B7F5C6606}">
      <text>
        <r>
          <rPr>
            <sz val="11"/>
            <color theme="1"/>
            <rFont val="Calibri"/>
            <family val="2"/>
            <scheme val="minor"/>
          </rPr>
          <t>Andre Pasquale:
Herbicide damage</t>
        </r>
      </text>
    </comment>
    <comment ref="R2" authorId="0" shapeId="0" xr:uid="{DDD1D631-DE9B-4F39-8898-6F1CCE6EBA0B}">
      <text>
        <r>
          <rPr>
            <sz val="11"/>
            <color theme="1"/>
            <rFont val="Calibri"/>
            <family val="2"/>
            <scheme val="minor"/>
          </rPr>
          <t>Andre Pasquale:
Herbicide damage</t>
        </r>
      </text>
    </comment>
    <comment ref="N3" authorId="0" shapeId="0" xr:uid="{75101607-6B95-42CD-B739-D723F7F8B8A4}">
      <text>
        <r>
          <rPr>
            <sz val="11"/>
            <color theme="1"/>
            <rFont val="Calibri"/>
            <family val="2"/>
            <scheme val="minor"/>
          </rPr>
          <t>Andre Pasquale:
Herbicide damage</t>
        </r>
      </text>
    </comment>
    <comment ref="O3" authorId="0" shapeId="0" xr:uid="{BDFAAFD0-027B-4CDC-ADE2-67B3601A26FD}">
      <text>
        <r>
          <rPr>
            <sz val="11"/>
            <color theme="1"/>
            <rFont val="Calibri"/>
            <family val="2"/>
            <scheme val="minor"/>
          </rPr>
          <t>Andre Pasquale:
Herbicide damage</t>
        </r>
      </text>
    </comment>
    <comment ref="R3" authorId="0" shapeId="0" xr:uid="{CD65A21B-CFF4-4053-B94A-A5929566764D}">
      <text>
        <r>
          <rPr>
            <sz val="11"/>
            <color theme="1"/>
            <rFont val="Calibri"/>
            <family val="2"/>
            <scheme val="minor"/>
          </rPr>
          <t>Andre Pasquale:
Herbicide damage</t>
        </r>
      </text>
    </comment>
    <comment ref="S3" authorId="0" shapeId="0" xr:uid="{C5EDAEB0-E885-4179-B6BA-039E193AD36D}">
      <text>
        <r>
          <rPr>
            <sz val="11"/>
            <color theme="1"/>
            <rFont val="Calibri"/>
            <family val="2"/>
            <scheme val="minor"/>
          </rPr>
          <t>Andre Pasquale:
Herbicide damage</t>
        </r>
      </text>
    </comment>
    <comment ref="M7" authorId="0" shapeId="0" xr:uid="{3D69D492-34BE-4C8F-8F29-24A53910F790}">
      <text>
        <r>
          <rPr>
            <sz val="11"/>
            <color theme="1"/>
            <rFont val="Calibri"/>
            <family val="2"/>
            <scheme val="minor"/>
          </rPr>
          <t>Andre Pasquale:
Herbicide damage</t>
        </r>
      </text>
    </comment>
    <comment ref="O7" authorId="0" shapeId="0" xr:uid="{8F39C64F-7435-4A52-A1AE-D0B9BF148671}">
      <text>
        <r>
          <rPr>
            <sz val="11"/>
            <color theme="1"/>
            <rFont val="Calibri"/>
            <family val="2"/>
            <scheme val="minor"/>
          </rPr>
          <t>Andre Pasquale:
Herbicide damage</t>
        </r>
      </text>
    </comment>
    <comment ref="Q7" authorId="0" shapeId="0" xr:uid="{FEECD62C-53D1-437A-BA7D-1B5ED52B910E}">
      <text>
        <r>
          <rPr>
            <sz val="11"/>
            <color theme="1"/>
            <rFont val="Calibri"/>
            <family val="2"/>
            <scheme val="minor"/>
          </rPr>
          <t>Andre Pasquale:
Herbicide damage</t>
        </r>
      </text>
    </comment>
    <comment ref="S7" authorId="0" shapeId="0" xr:uid="{A906874B-02C6-43F0-8249-9F72097E2FDE}">
      <text>
        <r>
          <rPr>
            <sz val="11"/>
            <color theme="1"/>
            <rFont val="Calibri"/>
            <family val="2"/>
            <scheme val="minor"/>
          </rPr>
          <t>Andre Pasquale:
Herbicide damage</t>
        </r>
      </text>
    </comment>
    <comment ref="N8" authorId="0" shapeId="0" xr:uid="{0F0FDD74-6266-475E-8F49-261499711AB2}">
      <text>
        <r>
          <rPr>
            <sz val="11"/>
            <color theme="1"/>
            <rFont val="Calibri"/>
            <family val="2"/>
            <scheme val="minor"/>
          </rPr>
          <t>Andre Pasquale:
Slug damage</t>
        </r>
      </text>
    </comment>
    <comment ref="O8" authorId="0" shapeId="0" xr:uid="{14130322-F264-4559-80DF-2D1138CBA054}">
      <text>
        <r>
          <rPr>
            <sz val="11"/>
            <color theme="1"/>
            <rFont val="Calibri"/>
            <family val="2"/>
            <scheme val="minor"/>
          </rPr>
          <t>Andre Pasquale:
Slug damage</t>
        </r>
      </text>
    </comment>
    <comment ref="R8" authorId="0" shapeId="0" xr:uid="{DA10EDC0-C574-4E12-99F1-4E2BDE45D036}">
      <text>
        <r>
          <rPr>
            <sz val="11"/>
            <color theme="1"/>
            <rFont val="Calibri"/>
            <family val="2"/>
            <scheme val="minor"/>
          </rPr>
          <t>Andre Pasquale:
Slug damage</t>
        </r>
      </text>
    </comment>
    <comment ref="S8" authorId="0" shapeId="0" xr:uid="{0ECFD7DA-0F16-4B24-B888-EB82FA5E1AC3}">
      <text>
        <r>
          <rPr>
            <sz val="11"/>
            <color theme="1"/>
            <rFont val="Calibri"/>
            <family val="2"/>
            <scheme val="minor"/>
          </rPr>
          <t>Andre Pasquale:
Slug damage</t>
        </r>
      </text>
    </comment>
    <comment ref="M11" authorId="0" shapeId="0" xr:uid="{49925844-8A84-4E5A-93C3-34C0570F77E8}">
      <text>
        <r>
          <rPr>
            <sz val="11"/>
            <color theme="1"/>
            <rFont val="Calibri"/>
            <family val="2"/>
            <scheme val="minor"/>
          </rPr>
          <t>Andre Pasquale:
Herbicide damage</t>
        </r>
      </text>
    </comment>
    <comment ref="N11" authorId="0" shapeId="0" xr:uid="{96967169-CDCB-4BC3-9FEB-98118AB5088A}">
      <text>
        <r>
          <rPr>
            <sz val="11"/>
            <color theme="1"/>
            <rFont val="Calibri"/>
            <family val="2"/>
            <scheme val="minor"/>
          </rPr>
          <t>Andre Pasquale:
Herbicide damage</t>
        </r>
      </text>
    </comment>
    <comment ref="O11" authorId="0" shapeId="0" xr:uid="{DE26BBE3-56A8-4E17-A0F8-9F5AF0AEB5FF}">
      <text>
        <r>
          <rPr>
            <sz val="11"/>
            <color theme="1"/>
            <rFont val="Calibri"/>
            <family val="2"/>
            <scheme val="minor"/>
          </rPr>
          <t>Andre Pasquale:
Herbicide damage</t>
        </r>
      </text>
    </comment>
    <comment ref="Q11" authorId="0" shapeId="0" xr:uid="{CE489650-BE38-491B-AEF7-2AE336BFA41F}">
      <text>
        <r>
          <rPr>
            <sz val="11"/>
            <color theme="1"/>
            <rFont val="Calibri"/>
            <family val="2"/>
            <scheme val="minor"/>
          </rPr>
          <t>Andre Pasquale:
Herbicide damage</t>
        </r>
      </text>
    </comment>
    <comment ref="R11" authorId="0" shapeId="0" xr:uid="{92765233-31A2-4069-9409-3D02317B6B00}">
      <text>
        <r>
          <rPr>
            <sz val="11"/>
            <color theme="1"/>
            <rFont val="Calibri"/>
            <family val="2"/>
            <scheme val="minor"/>
          </rPr>
          <t>Andre Pasquale:
Herbicide damage</t>
        </r>
      </text>
    </comment>
    <comment ref="S11" authorId="0" shapeId="0" xr:uid="{64896110-A299-4B70-93AA-18516C4EE9C1}">
      <text>
        <r>
          <rPr>
            <sz val="11"/>
            <color theme="1"/>
            <rFont val="Calibri"/>
            <family val="2"/>
            <scheme val="minor"/>
          </rPr>
          <t>Andre Pasquale:
Herbicide damage</t>
        </r>
      </text>
    </comment>
    <comment ref="N12" authorId="0" shapeId="0" xr:uid="{B99352AC-BBF0-4E3F-B88E-79C9C66A7D41}">
      <text>
        <r>
          <rPr>
            <sz val="11"/>
            <color theme="1"/>
            <rFont val="Calibri"/>
            <family val="2"/>
            <scheme val="minor"/>
          </rPr>
          <t>Andre Pasquale:
Slug damage</t>
        </r>
      </text>
    </comment>
    <comment ref="R12" authorId="0" shapeId="0" xr:uid="{AD43C7FE-5728-4292-8BDD-087B60FA6597}">
      <text>
        <r>
          <rPr>
            <sz val="11"/>
            <color theme="1"/>
            <rFont val="Calibri"/>
            <family val="2"/>
            <scheme val="minor"/>
          </rPr>
          <t>Andre Pasquale:
Slug damage</t>
        </r>
      </text>
    </comment>
    <comment ref="M13" authorId="0" shapeId="0" xr:uid="{BA07CFD2-D0E0-47B5-8ED3-774A6E512DCA}">
      <text>
        <r>
          <rPr>
            <sz val="11"/>
            <color theme="1"/>
            <rFont val="Calibri"/>
            <family val="2"/>
            <scheme val="minor"/>
          </rPr>
          <t>Andre Pasquale:
Slug damage</t>
        </r>
      </text>
    </comment>
    <comment ref="O13" authorId="0" shapeId="0" xr:uid="{88FB53D1-417A-42C5-B80D-C171B68E20BE}">
      <text>
        <r>
          <rPr>
            <sz val="11"/>
            <color theme="1"/>
            <rFont val="Calibri"/>
            <family val="2"/>
            <scheme val="minor"/>
          </rPr>
          <t>Andre Pasquale:
Slug damage</t>
        </r>
      </text>
    </comment>
    <comment ref="Q13" authorId="0" shapeId="0" xr:uid="{824403E2-F99D-46C0-8FE8-ED9582C9E7C1}">
      <text>
        <r>
          <rPr>
            <sz val="11"/>
            <color theme="1"/>
            <rFont val="Calibri"/>
            <family val="2"/>
            <scheme val="minor"/>
          </rPr>
          <t>Andre Pasquale:
Slug damage</t>
        </r>
      </text>
    </comment>
    <comment ref="S13" authorId="0" shapeId="0" xr:uid="{650E5E98-A684-4B8E-9937-37040372B326}">
      <text>
        <r>
          <rPr>
            <sz val="11"/>
            <color theme="1"/>
            <rFont val="Calibri"/>
            <family val="2"/>
            <scheme val="minor"/>
          </rPr>
          <t>Andre Pasquale:
Slug damage</t>
        </r>
      </text>
    </comment>
    <comment ref="M14" authorId="0" shapeId="0" xr:uid="{F7C58D48-5CBE-46D4-ACE2-2A27452117E4}">
      <text>
        <r>
          <rPr>
            <sz val="11"/>
            <color theme="1"/>
            <rFont val="Calibri"/>
            <family val="2"/>
            <scheme val="minor"/>
          </rPr>
          <t>Andre Pasquale:
Herbicide damage</t>
        </r>
      </text>
    </comment>
    <comment ref="N14" authorId="0" shapeId="0" xr:uid="{C80BDACB-CB18-46C7-80B7-7CC9F95311B0}">
      <text>
        <r>
          <rPr>
            <sz val="11"/>
            <color theme="1"/>
            <rFont val="Calibri"/>
            <family val="2"/>
            <scheme val="minor"/>
          </rPr>
          <t>Andre Pasquale:
Herbicide damage</t>
        </r>
      </text>
    </comment>
    <comment ref="Q14" authorId="0" shapeId="0" xr:uid="{994FD1C1-242D-42DC-A1FF-1D4C00289510}">
      <text>
        <r>
          <rPr>
            <sz val="11"/>
            <color theme="1"/>
            <rFont val="Calibri"/>
            <family val="2"/>
            <scheme val="minor"/>
          </rPr>
          <t>Andre Pasquale:
Herbicide damage</t>
        </r>
      </text>
    </comment>
    <comment ref="R14" authorId="0" shapeId="0" xr:uid="{798C760B-9C87-46FF-8A67-A6A05419EFFB}">
      <text>
        <r>
          <rPr>
            <sz val="11"/>
            <color theme="1"/>
            <rFont val="Calibri"/>
            <family val="2"/>
            <scheme val="minor"/>
          </rPr>
          <t>Andre Pasquale:
Herbicide damage</t>
        </r>
      </text>
    </comment>
    <comment ref="M15" authorId="0" shapeId="0" xr:uid="{AFCE5CEE-801C-4BF3-B9F7-982A4FAFF540}">
      <text>
        <r>
          <rPr>
            <sz val="11"/>
            <color theme="1"/>
            <rFont val="Calibri"/>
            <family val="2"/>
            <scheme val="minor"/>
          </rPr>
          <t>Andre Pasquale:
Herbicide damage</t>
        </r>
      </text>
    </comment>
    <comment ref="Q15" authorId="0" shapeId="0" xr:uid="{D3A24ED4-1F3F-4684-BE6C-248D33157336}">
      <text>
        <r>
          <rPr>
            <sz val="11"/>
            <color theme="1"/>
            <rFont val="Calibri"/>
            <family val="2"/>
            <scheme val="minor"/>
          </rPr>
          <t>Andre Pasquale:
Herbicide damage</t>
        </r>
      </text>
    </comment>
    <comment ref="O16" authorId="0" shapeId="0" xr:uid="{F1F5B245-9D10-47C9-BFF3-2C2E7DDD189E}">
      <text>
        <r>
          <rPr>
            <sz val="11"/>
            <color theme="1"/>
            <rFont val="Calibri"/>
            <family val="2"/>
            <scheme val="minor"/>
          </rPr>
          <t>Andre Pasquale:
Slug damage</t>
        </r>
      </text>
    </comment>
    <comment ref="S16" authorId="0" shapeId="0" xr:uid="{EA3284B6-E780-457F-BD34-CD2D201C0D7F}">
      <text>
        <r>
          <rPr>
            <sz val="11"/>
            <color theme="1"/>
            <rFont val="Calibri"/>
            <family val="2"/>
            <scheme val="minor"/>
          </rPr>
          <t>Andre Pasquale:
Slug damage</t>
        </r>
      </text>
    </comment>
    <comment ref="N17" authorId="0" shapeId="0" xr:uid="{FC6D3CC6-0229-45D5-B14F-9797D2145853}">
      <text>
        <r>
          <rPr>
            <sz val="11"/>
            <color theme="1"/>
            <rFont val="Calibri"/>
            <family val="2"/>
            <scheme val="minor"/>
          </rPr>
          <t xml:space="preserve">Andre Pasquale:
Tip of leaf dried and shrivelled </t>
        </r>
      </text>
    </comment>
    <comment ref="R17" authorId="0" shapeId="0" xr:uid="{2AF548A6-917D-4785-8C5E-64B96F65BFBF}">
      <text>
        <r>
          <rPr>
            <sz val="11"/>
            <color theme="1"/>
            <rFont val="Calibri"/>
            <family val="2"/>
            <scheme val="minor"/>
          </rPr>
          <t>Andre Pasquale:
Tip of leaf dried and shrivelled</t>
        </r>
      </text>
    </comment>
    <comment ref="N18" authorId="0" shapeId="0" xr:uid="{7F0790EF-2424-4FEB-87BD-64A3F504A653}">
      <text>
        <r>
          <rPr>
            <sz val="11"/>
            <color theme="1"/>
            <rFont val="Calibri"/>
            <family val="2"/>
            <scheme val="minor"/>
          </rPr>
          <t>Andre Pasquale:
Slug damage</t>
        </r>
      </text>
    </comment>
    <comment ref="R18" authorId="0" shapeId="0" xr:uid="{18620EC0-0C39-4DF3-AF6B-510BAE18CB2B}">
      <text>
        <r>
          <rPr>
            <sz val="11"/>
            <color theme="1"/>
            <rFont val="Calibri"/>
            <family val="2"/>
            <scheme val="minor"/>
          </rPr>
          <t>Andre Pasquale:
Slug damage</t>
        </r>
      </text>
    </comment>
    <comment ref="M19" authorId="0" shapeId="0" xr:uid="{C4E4A5B7-5E64-47D9-80EE-250010E6AE5A}">
      <text>
        <r>
          <rPr>
            <sz val="11"/>
            <color theme="1"/>
            <rFont val="Calibri"/>
            <family val="2"/>
            <scheme val="minor"/>
          </rPr>
          <t>Andre Pasquale:
Slug damage</t>
        </r>
      </text>
    </comment>
    <comment ref="Q19" authorId="0" shapeId="0" xr:uid="{4C3399BD-BF55-4E3E-A650-6DB4A5A667BF}">
      <text>
        <r>
          <rPr>
            <sz val="11"/>
            <color theme="1"/>
            <rFont val="Calibri"/>
            <family val="2"/>
            <scheme val="minor"/>
          </rPr>
          <t>Andre Pasquale:
Slug damage</t>
        </r>
      </text>
    </comment>
    <comment ref="M20" authorId="0" shapeId="0" xr:uid="{DD0BAFA8-227B-4A5F-BC3F-63DAA328CA7B}">
      <text>
        <r>
          <rPr>
            <sz val="11"/>
            <color theme="1"/>
            <rFont val="Calibri"/>
            <family val="2"/>
            <scheme val="minor"/>
          </rPr>
          <t>Andre Pasquale:
Herbicide damage</t>
        </r>
      </text>
    </comment>
    <comment ref="Q20" authorId="0" shapeId="0" xr:uid="{F9D3B568-5695-46CF-A1C3-849404B33C44}">
      <text>
        <r>
          <rPr>
            <sz val="11"/>
            <color theme="1"/>
            <rFont val="Calibri"/>
            <family val="2"/>
            <scheme val="minor"/>
          </rPr>
          <t>Andre Pasquale:
Herbicide damage</t>
        </r>
      </text>
    </comment>
    <comment ref="M21" authorId="0" shapeId="0" xr:uid="{C2971DCC-26C6-44DF-AB73-2DA81345542E}">
      <text>
        <r>
          <rPr>
            <sz val="11"/>
            <color theme="1"/>
            <rFont val="Calibri"/>
            <family val="2"/>
            <scheme val="minor"/>
          </rPr>
          <t>Andre Pasquale:
Herbicide damage</t>
        </r>
      </text>
    </comment>
    <comment ref="N21" authorId="0" shapeId="0" xr:uid="{593125A9-BE32-41A3-A990-3E1EE847C952}">
      <text>
        <r>
          <rPr>
            <sz val="11"/>
            <color theme="1"/>
            <rFont val="Calibri"/>
            <family val="2"/>
            <scheme val="minor"/>
          </rPr>
          <t>Andre Pasquale:
Herbicide damage</t>
        </r>
      </text>
    </comment>
    <comment ref="O21" authorId="0" shapeId="0" xr:uid="{9E25552A-B056-4E30-B766-FDCE4A225FCE}">
      <text>
        <r>
          <rPr>
            <sz val="11"/>
            <color theme="1"/>
            <rFont val="Calibri"/>
            <family val="2"/>
            <scheme val="minor"/>
          </rPr>
          <t>Andre Pasquale:
Herbicide damage</t>
        </r>
      </text>
    </comment>
    <comment ref="Q21" authorId="0" shapeId="0" xr:uid="{95375E1C-030E-4595-8C83-6C8A80E5A12F}">
      <text>
        <r>
          <rPr>
            <sz val="11"/>
            <color theme="1"/>
            <rFont val="Calibri"/>
            <family val="2"/>
            <scheme val="minor"/>
          </rPr>
          <t>Andre Pasquale:
Herbicide damage</t>
        </r>
      </text>
    </comment>
    <comment ref="R21" authorId="0" shapeId="0" xr:uid="{5FBAD007-A899-4AC5-A899-07F2CC0ACF66}">
      <text>
        <r>
          <rPr>
            <sz val="11"/>
            <color theme="1"/>
            <rFont val="Calibri"/>
            <family val="2"/>
            <scheme val="minor"/>
          </rPr>
          <t>Andre Pasquale:
Herbicide damage</t>
        </r>
      </text>
    </comment>
    <comment ref="S21" authorId="0" shapeId="0" xr:uid="{03DA89F1-D3FA-4ACB-9DCD-A6A9A82AD955}">
      <text>
        <r>
          <rPr>
            <sz val="11"/>
            <color theme="1"/>
            <rFont val="Calibri"/>
            <family val="2"/>
            <scheme val="minor"/>
          </rPr>
          <t>Andre Pasquale:
Herbicide damage</t>
        </r>
      </text>
    </comment>
    <comment ref="O22" authorId="0" shapeId="0" xr:uid="{A9102236-E19C-4B67-88CD-5929C14BA68C}">
      <text>
        <r>
          <rPr>
            <sz val="11"/>
            <color theme="1"/>
            <rFont val="Calibri"/>
            <family val="2"/>
            <scheme val="minor"/>
          </rPr>
          <t>Andre Pasquale:
Septoria symptoms</t>
        </r>
      </text>
    </comment>
    <comment ref="S22" authorId="0" shapeId="0" xr:uid="{E672483A-7139-4D81-8B93-4D01E7E8E21C}">
      <text>
        <r>
          <rPr>
            <sz val="11"/>
            <color theme="1"/>
            <rFont val="Calibri"/>
            <family val="2"/>
            <scheme val="minor"/>
          </rPr>
          <t>Andre Pasquale:
Septoria symptoms</t>
        </r>
      </text>
    </comment>
    <comment ref="O23" authorId="0" shapeId="0" xr:uid="{590205F0-EDB9-4351-80D1-CE399E09C4B1}">
      <text>
        <r>
          <rPr>
            <sz val="11"/>
            <color theme="1"/>
            <rFont val="Calibri"/>
            <family val="2"/>
            <scheme val="minor"/>
          </rPr>
          <t>Andre Pasquale:
Slug damage</t>
        </r>
      </text>
    </comment>
    <comment ref="S23" authorId="0" shapeId="0" xr:uid="{D16DCA1B-27BF-4D10-BD93-6CFCADEC9C85}">
      <text>
        <r>
          <rPr>
            <sz val="11"/>
            <color theme="1"/>
            <rFont val="Calibri"/>
            <family val="2"/>
            <scheme val="minor"/>
          </rPr>
          <t>Andre Pasquale:
Slug damage</t>
        </r>
      </text>
    </comment>
    <comment ref="O24" authorId="0" shapeId="0" xr:uid="{01D7D775-0A46-45BD-8353-AD4FC62F7CD8}">
      <text>
        <r>
          <rPr>
            <sz val="11"/>
            <color theme="1"/>
            <rFont val="Calibri"/>
            <family val="2"/>
            <scheme val="minor"/>
          </rPr>
          <t xml:space="preserve">Andre Pasquale:
Herbicide damage
</t>
        </r>
      </text>
    </comment>
    <comment ref="S24" authorId="0" shapeId="0" xr:uid="{0AF7E1E0-E925-4429-93BD-7A175C31009E}">
      <text>
        <r>
          <rPr>
            <sz val="11"/>
            <color theme="1"/>
            <rFont val="Calibri"/>
            <family val="2"/>
            <scheme val="minor"/>
          </rPr>
          <t>Andre Pasquale:
Herbicide damage</t>
        </r>
      </text>
    </comment>
    <comment ref="M25" authorId="0" shapeId="0" xr:uid="{DA92BE8C-0491-48AB-B813-2B8E01AA0C61}">
      <text>
        <r>
          <rPr>
            <sz val="11"/>
            <color theme="1"/>
            <rFont val="Calibri"/>
            <family val="2"/>
            <scheme val="minor"/>
          </rPr>
          <t>Andre Pasquale:
Herbicide damage</t>
        </r>
      </text>
    </comment>
    <comment ref="N25" authorId="0" shapeId="0" xr:uid="{DE6E63C1-0A2A-45BE-A766-2B9BD66EBA11}">
      <text>
        <r>
          <rPr>
            <sz val="11"/>
            <color theme="1"/>
            <rFont val="Calibri"/>
            <family val="2"/>
            <scheme val="minor"/>
          </rPr>
          <t>Andre Pasquale:
Herbicide damage</t>
        </r>
      </text>
    </comment>
    <comment ref="O25" authorId="0" shapeId="0" xr:uid="{FAF66113-6CFE-411A-A5A1-01E1ECFCABA2}">
      <text>
        <r>
          <rPr>
            <sz val="11"/>
            <color theme="1"/>
            <rFont val="Calibri"/>
            <family val="2"/>
            <scheme val="minor"/>
          </rPr>
          <t>Andre Pasquale:
Herbicide damage</t>
        </r>
      </text>
    </comment>
    <comment ref="Q25" authorId="0" shapeId="0" xr:uid="{CF9B1353-DE9E-4D6A-A717-83ED923EF15F}">
      <text>
        <r>
          <rPr>
            <sz val="11"/>
            <color theme="1"/>
            <rFont val="Calibri"/>
            <family val="2"/>
            <scheme val="minor"/>
          </rPr>
          <t>Andre Pasquale:
Herbicide damage</t>
        </r>
      </text>
    </comment>
    <comment ref="R25" authorId="0" shapeId="0" xr:uid="{FA0947F4-47A2-4E66-9487-19B1FD6C430B}">
      <text>
        <r>
          <rPr>
            <sz val="11"/>
            <color theme="1"/>
            <rFont val="Calibri"/>
            <family val="2"/>
            <scheme val="minor"/>
          </rPr>
          <t>Andre Pasquale:
Herbicide damage</t>
        </r>
      </text>
    </comment>
    <comment ref="S25" authorId="0" shapeId="0" xr:uid="{FE37440D-D670-4BD8-BFA3-170077F90862}">
      <text>
        <r>
          <rPr>
            <sz val="11"/>
            <color theme="1"/>
            <rFont val="Calibri"/>
            <family val="2"/>
            <scheme val="minor"/>
          </rPr>
          <t>Andre Pasquale:
Herbicide damage</t>
        </r>
      </text>
    </comment>
    <comment ref="N26" authorId="0" shapeId="0" xr:uid="{8866EECB-E462-42D0-8915-8D2DB1F880CB}">
      <text>
        <r>
          <rPr>
            <sz val="11"/>
            <color theme="1"/>
            <rFont val="Calibri"/>
            <family val="2"/>
            <scheme val="minor"/>
          </rPr>
          <t>Andre Pasquale:
Slug damage</t>
        </r>
      </text>
    </comment>
    <comment ref="R26" authorId="0" shapeId="0" xr:uid="{CD822252-1F17-453C-8EE6-744ABB83F900}">
      <text>
        <r>
          <rPr>
            <sz val="11"/>
            <color theme="1"/>
            <rFont val="Calibri"/>
            <family val="2"/>
            <scheme val="minor"/>
          </rPr>
          <t>Andre Pasquale:
Slug damage</t>
        </r>
      </text>
    </comment>
    <comment ref="M27" authorId="0" shapeId="0" xr:uid="{A37ACBA3-36E8-4DAD-98D4-4466C951FEAD}">
      <text>
        <r>
          <rPr>
            <sz val="11"/>
            <color theme="1"/>
            <rFont val="Calibri"/>
            <family val="2"/>
            <scheme val="minor"/>
          </rPr>
          <t>Andre Pasquale:
Slug damage</t>
        </r>
      </text>
    </comment>
    <comment ref="N27" authorId="0" shapeId="0" xr:uid="{653EC6DA-B999-4042-AA5C-9A2118B0CB88}">
      <text>
        <r>
          <rPr>
            <sz val="11"/>
            <color theme="1"/>
            <rFont val="Calibri"/>
            <family val="2"/>
            <scheme val="minor"/>
          </rPr>
          <t>Andre Pasquale:
Herbicide damage</t>
        </r>
      </text>
    </comment>
    <comment ref="Q27" authorId="0" shapeId="0" xr:uid="{E64EB77D-FA52-4666-BFC2-BB4DF5D85E8A}">
      <text>
        <r>
          <rPr>
            <sz val="11"/>
            <color theme="1"/>
            <rFont val="Calibri"/>
            <family val="2"/>
            <scheme val="minor"/>
          </rPr>
          <t>Andre Pasquale:
Slug damage</t>
        </r>
      </text>
    </comment>
    <comment ref="R27" authorId="0" shapeId="0" xr:uid="{B9EA29BA-5885-4166-9B0C-251D0E574F63}">
      <text>
        <r>
          <rPr>
            <sz val="11"/>
            <color theme="1"/>
            <rFont val="Calibri"/>
            <family val="2"/>
            <scheme val="minor"/>
          </rPr>
          <t>Andre Pasquale:
Herbicide damage</t>
        </r>
      </text>
    </comment>
    <comment ref="M28" authorId="0" shapeId="0" xr:uid="{32D1E951-2527-4B88-A16E-7C0CA3E3EC59}">
      <text>
        <r>
          <rPr>
            <sz val="11"/>
            <color theme="1"/>
            <rFont val="Calibri"/>
            <family val="2"/>
            <scheme val="minor"/>
          </rPr>
          <t>Andre Pasquale:
Herbicide damage</t>
        </r>
      </text>
    </comment>
    <comment ref="O28" authorId="0" shapeId="0" xr:uid="{10B17CE3-4065-4CBB-BC71-AFE5B4F17DE8}">
      <text>
        <r>
          <rPr>
            <sz val="11"/>
            <color theme="1"/>
            <rFont val="Calibri"/>
            <family val="2"/>
            <scheme val="minor"/>
          </rPr>
          <t>Andre Pasquale:
Herbicide damage</t>
        </r>
      </text>
    </comment>
    <comment ref="Q28" authorId="0" shapeId="0" xr:uid="{33F62139-2474-4F7C-8102-1EFA2E165C30}">
      <text>
        <r>
          <rPr>
            <sz val="11"/>
            <color theme="1"/>
            <rFont val="Calibri"/>
            <family val="2"/>
            <scheme val="minor"/>
          </rPr>
          <t>Andre Pasquale:
Herbicide damage</t>
        </r>
      </text>
    </comment>
    <comment ref="S28" authorId="0" shapeId="0" xr:uid="{B6666119-1661-4690-8382-813897E2FAA5}">
      <text>
        <r>
          <rPr>
            <sz val="11"/>
            <color theme="1"/>
            <rFont val="Calibri"/>
            <family val="2"/>
            <scheme val="minor"/>
          </rPr>
          <t>Andre Pasquale:
Herbicide damage</t>
        </r>
      </text>
    </comment>
    <comment ref="M29" authorId="0" shapeId="0" xr:uid="{C7B0D51A-410A-40F7-993D-287DB53D2650}">
      <text>
        <r>
          <rPr>
            <sz val="11"/>
            <color theme="1"/>
            <rFont val="Calibri"/>
            <family val="2"/>
            <scheme val="minor"/>
          </rPr>
          <t>Andre Pasquale:
Herbicide damage</t>
        </r>
      </text>
    </comment>
    <comment ref="N29" authorId="0" shapeId="0" xr:uid="{3E2AAED8-30B8-4CDC-B87D-59B50DDF81B6}">
      <text>
        <r>
          <rPr>
            <sz val="11"/>
            <color theme="1"/>
            <rFont val="Calibri"/>
            <family val="2"/>
            <scheme val="minor"/>
          </rPr>
          <t>Andre Pasquale:
Herbicide damage</t>
        </r>
      </text>
    </comment>
    <comment ref="O29" authorId="0" shapeId="0" xr:uid="{8886E0C3-BC49-4BF8-A1B3-EA77D233FEF3}">
      <text>
        <r>
          <rPr>
            <sz val="11"/>
            <color theme="1"/>
            <rFont val="Calibri"/>
            <family val="2"/>
            <scheme val="minor"/>
          </rPr>
          <t>Andre Pasquale:
Herbicide damage</t>
        </r>
      </text>
    </comment>
    <comment ref="Q29" authorId="0" shapeId="0" xr:uid="{F0E6F27E-2E7A-4728-81BF-D5BE5818965A}">
      <text>
        <r>
          <rPr>
            <sz val="11"/>
            <color theme="1"/>
            <rFont val="Calibri"/>
            <family val="2"/>
            <scheme val="minor"/>
          </rPr>
          <t>Andre Pasquale:
Herbicide damage</t>
        </r>
      </text>
    </comment>
    <comment ref="R29" authorId="0" shapeId="0" xr:uid="{5C4E5D7D-37B1-4619-9439-391BC256092C}">
      <text>
        <r>
          <rPr>
            <sz val="11"/>
            <color theme="1"/>
            <rFont val="Calibri"/>
            <family val="2"/>
            <scheme val="minor"/>
          </rPr>
          <t>Andre Pasquale:
Herbicide damage</t>
        </r>
      </text>
    </comment>
    <comment ref="S29" authorId="0" shapeId="0" xr:uid="{A55F8C04-0795-4FFB-A917-CD6BC351A8C3}">
      <text>
        <r>
          <rPr>
            <sz val="11"/>
            <color theme="1"/>
            <rFont val="Calibri"/>
            <family val="2"/>
            <scheme val="minor"/>
          </rPr>
          <t>Andre Pasquale:
Herbicide damage</t>
        </r>
      </text>
    </comment>
    <comment ref="N30" authorId="0" shapeId="0" xr:uid="{22E8244F-4096-4695-9AF4-57BF9197C9D6}">
      <text>
        <r>
          <rPr>
            <sz val="11"/>
            <color theme="1"/>
            <rFont val="Calibri"/>
            <family val="2"/>
            <scheme val="minor"/>
          </rPr>
          <t>Andre Pasquale:
Slug damage</t>
        </r>
      </text>
    </comment>
    <comment ref="O30" authorId="0" shapeId="0" xr:uid="{74D8802F-5B5A-48C3-AC12-5A682F8E807E}">
      <text>
        <r>
          <rPr>
            <sz val="11"/>
            <color theme="1"/>
            <rFont val="Calibri"/>
            <family val="2"/>
            <scheme val="minor"/>
          </rPr>
          <t>Andre Pasquale:
Slug damage</t>
        </r>
      </text>
    </comment>
    <comment ref="R30" authorId="0" shapeId="0" xr:uid="{41412124-3515-45E3-AA1F-67323AC55006}">
      <text>
        <r>
          <rPr>
            <sz val="11"/>
            <color theme="1"/>
            <rFont val="Calibri"/>
            <family val="2"/>
            <scheme val="minor"/>
          </rPr>
          <t>Andre Pasquale:
Slug damage</t>
        </r>
      </text>
    </comment>
    <comment ref="S30" authorId="0" shapeId="0" xr:uid="{FE4C889B-4ABD-4225-861A-092D8311A5E7}">
      <text>
        <r>
          <rPr>
            <sz val="11"/>
            <color theme="1"/>
            <rFont val="Calibri"/>
            <family val="2"/>
            <scheme val="minor"/>
          </rPr>
          <t>Andre Pasquale:
Slug damage</t>
        </r>
      </text>
    </comment>
    <comment ref="M32" authorId="0" shapeId="0" xr:uid="{7950BE0C-1244-4416-AB81-7EA4B7184937}">
      <text>
        <r>
          <rPr>
            <sz val="11"/>
            <color theme="1"/>
            <rFont val="Calibri"/>
            <family val="2"/>
            <scheme val="minor"/>
          </rPr>
          <t>Andre Pasquale:
Herbicide damage</t>
        </r>
      </text>
    </comment>
    <comment ref="N32" authorId="0" shapeId="0" xr:uid="{AFDB5404-8756-4673-82E9-BCD1AB2E5436}">
      <text>
        <r>
          <rPr>
            <sz val="11"/>
            <color theme="1"/>
            <rFont val="Calibri"/>
            <family val="2"/>
            <scheme val="minor"/>
          </rPr>
          <t>Andre Pasquale:
Herbicide damage</t>
        </r>
      </text>
    </comment>
    <comment ref="Q32" authorId="0" shapeId="0" xr:uid="{D6AF62DD-21B9-4093-B7F1-03FDFC7A5ABA}">
      <text>
        <r>
          <rPr>
            <sz val="11"/>
            <color theme="1"/>
            <rFont val="Calibri"/>
            <family val="2"/>
            <scheme val="minor"/>
          </rPr>
          <t>Andre Pasquale:
Herbicide damage</t>
        </r>
      </text>
    </comment>
    <comment ref="R32" authorId="0" shapeId="0" xr:uid="{35261B5B-3869-469E-9CC3-B2AFAD92B74C}">
      <text>
        <r>
          <rPr>
            <sz val="11"/>
            <color theme="1"/>
            <rFont val="Calibri"/>
            <family val="2"/>
            <scheme val="minor"/>
          </rPr>
          <t>Andre Pasquale:
Herbicide damage</t>
        </r>
      </text>
    </comment>
    <comment ref="N33" authorId="0" shapeId="0" xr:uid="{2C9F8C0B-0438-4D40-AF4A-983D98FDAD3C}">
      <text>
        <r>
          <rPr>
            <sz val="11"/>
            <color theme="1"/>
            <rFont val="Calibri"/>
            <family val="2"/>
            <scheme val="minor"/>
          </rPr>
          <t>Andre Pasquale:
Herbicide damage</t>
        </r>
      </text>
    </comment>
    <comment ref="R33" authorId="0" shapeId="0" xr:uid="{65374F09-B87C-4762-8012-89102BD05640}">
      <text>
        <r>
          <rPr>
            <sz val="11"/>
            <color theme="1"/>
            <rFont val="Calibri"/>
            <family val="2"/>
            <scheme val="minor"/>
          </rPr>
          <t>Andre Pasquale:
Herbicide damage</t>
        </r>
      </text>
    </comment>
    <comment ref="N34" authorId="0" shapeId="0" xr:uid="{C359AE92-C84E-4EB8-B03A-AA9442AD8E34}">
      <text>
        <r>
          <rPr>
            <sz val="11"/>
            <color theme="1"/>
            <rFont val="Calibri"/>
            <family val="2"/>
            <scheme val="minor"/>
          </rPr>
          <t>Andre Pasquale:
Herbicide damage</t>
        </r>
      </text>
    </comment>
    <comment ref="O34" authorId="0" shapeId="0" xr:uid="{39B7DE40-38A6-4FFB-9954-072BDF4EC976}">
      <text>
        <r>
          <rPr>
            <sz val="11"/>
            <color theme="1"/>
            <rFont val="Calibri"/>
            <family val="2"/>
            <scheme val="minor"/>
          </rPr>
          <t>Andre Pasquale:
Herbicide damage</t>
        </r>
      </text>
    </comment>
    <comment ref="R34" authorId="0" shapeId="0" xr:uid="{CA720AA2-38AC-4054-A42D-B11FE6916B8C}">
      <text>
        <r>
          <rPr>
            <sz val="11"/>
            <color theme="1"/>
            <rFont val="Calibri"/>
            <family val="2"/>
            <scheme val="minor"/>
          </rPr>
          <t>Andre Pasquale:
Herbicide damage</t>
        </r>
      </text>
    </comment>
    <comment ref="S34" authorId="0" shapeId="0" xr:uid="{C4DA5ADB-3156-403F-86ED-7D7D0CE6834A}">
      <text>
        <r>
          <rPr>
            <sz val="11"/>
            <color theme="1"/>
            <rFont val="Calibri"/>
            <family val="2"/>
            <scheme val="minor"/>
          </rPr>
          <t>Andre Pasquale:
Herbicide damage</t>
        </r>
      </text>
    </comment>
    <comment ref="O35" authorId="0" shapeId="0" xr:uid="{571FDA5E-93B5-4BF6-80F7-553F2511B3C3}">
      <text>
        <r>
          <rPr>
            <sz val="11"/>
            <color theme="1"/>
            <rFont val="Calibri"/>
            <family val="2"/>
            <scheme val="minor"/>
          </rPr>
          <t>Andre Pasquale:
Herbicide damage</t>
        </r>
      </text>
    </comment>
    <comment ref="S35" authorId="0" shapeId="0" xr:uid="{7AD6514E-FB45-4FC5-A338-B9873025FDBF}">
      <text>
        <r>
          <rPr>
            <sz val="11"/>
            <color theme="1"/>
            <rFont val="Calibri"/>
            <family val="2"/>
            <scheme val="minor"/>
          </rPr>
          <t>Andre Pasquale:
Herbicide damage</t>
        </r>
      </text>
    </comment>
    <comment ref="M36" authorId="0" shapeId="0" xr:uid="{58F2AD32-469B-446D-B954-41F608A95A8F}">
      <text>
        <r>
          <rPr>
            <sz val="11"/>
            <color theme="1"/>
            <rFont val="Calibri"/>
            <family val="2"/>
            <scheme val="minor"/>
          </rPr>
          <t>Andre Pasquale:
Herbicide damage</t>
        </r>
      </text>
    </comment>
    <comment ref="N36" authorId="0" shapeId="0" xr:uid="{F33E5272-DA86-4395-9F4F-DEFA2214AFD4}">
      <text>
        <r>
          <rPr>
            <sz val="11"/>
            <color theme="1"/>
            <rFont val="Calibri"/>
            <family val="2"/>
            <scheme val="minor"/>
          </rPr>
          <t>Andre Pasquale:
Herbicide damage</t>
        </r>
      </text>
    </comment>
    <comment ref="O36" authorId="0" shapeId="0" xr:uid="{9182FDC0-FB99-4FDA-9C31-022A5D9561B9}">
      <text>
        <r>
          <rPr>
            <sz val="11"/>
            <color theme="1"/>
            <rFont val="Calibri"/>
            <family val="2"/>
            <scheme val="minor"/>
          </rPr>
          <t>Andre Pasquale:
Herbicide damage</t>
        </r>
      </text>
    </comment>
    <comment ref="Q36" authorId="0" shapeId="0" xr:uid="{8EFE84F8-84C4-4AC3-AAD6-8DBF61ED698A}">
      <text>
        <r>
          <rPr>
            <sz val="11"/>
            <color theme="1"/>
            <rFont val="Calibri"/>
            <family val="2"/>
            <scheme val="minor"/>
          </rPr>
          <t>Andre Pasquale:
Herbicide damage</t>
        </r>
      </text>
    </comment>
    <comment ref="R36" authorId="0" shapeId="0" xr:uid="{16D5ABF3-77BD-403F-A016-8F32C7E19D55}">
      <text>
        <r>
          <rPr>
            <sz val="11"/>
            <color theme="1"/>
            <rFont val="Calibri"/>
            <family val="2"/>
            <scheme val="minor"/>
          </rPr>
          <t>Andre Pasquale:
Herbicide damage</t>
        </r>
      </text>
    </comment>
    <comment ref="S36" authorId="0" shapeId="0" xr:uid="{3D7AAC20-8465-429E-9A36-650CD76C8E59}">
      <text>
        <r>
          <rPr>
            <sz val="11"/>
            <color theme="1"/>
            <rFont val="Calibri"/>
            <family val="2"/>
            <scheme val="minor"/>
          </rPr>
          <t>Andre Pasquale:
Herbicide damage</t>
        </r>
      </text>
    </comment>
    <comment ref="M38" authorId="0" shapeId="0" xr:uid="{CC38BA41-CF83-42C0-9C19-E09140319963}">
      <text>
        <r>
          <rPr>
            <sz val="11"/>
            <color theme="1"/>
            <rFont val="Calibri"/>
            <family val="2"/>
            <scheme val="minor"/>
          </rPr>
          <t>Andre Pasquale:
Herbicide damage</t>
        </r>
      </text>
    </comment>
    <comment ref="O38" authorId="0" shapeId="0" xr:uid="{DA3ED538-B228-4793-A911-EE726980F0AF}">
      <text>
        <r>
          <rPr>
            <sz val="11"/>
            <color theme="1"/>
            <rFont val="Calibri"/>
            <family val="2"/>
            <scheme val="minor"/>
          </rPr>
          <t>Andre Pasquale:
Herbicide damage</t>
        </r>
      </text>
    </comment>
    <comment ref="Q38" authorId="0" shapeId="0" xr:uid="{D287ABA0-255C-4464-AB2D-E7784049014A}">
      <text>
        <r>
          <rPr>
            <sz val="11"/>
            <color theme="1"/>
            <rFont val="Calibri"/>
            <family val="2"/>
            <scheme val="minor"/>
          </rPr>
          <t>Andre Pasquale:
Herbicide damage</t>
        </r>
      </text>
    </comment>
    <comment ref="S38" authorId="0" shapeId="0" xr:uid="{7D421201-BA91-423E-A3FF-09B02F8BC9CB}">
      <text>
        <r>
          <rPr>
            <sz val="11"/>
            <color theme="1"/>
            <rFont val="Calibri"/>
            <family val="2"/>
            <scheme val="minor"/>
          </rPr>
          <t>Andre Pasquale:
Herbicide damage</t>
        </r>
      </text>
    </comment>
    <comment ref="M39" authorId="0" shapeId="0" xr:uid="{16578695-A25C-44D3-B306-E7EE4E144C4A}">
      <text>
        <r>
          <rPr>
            <sz val="11"/>
            <color theme="1"/>
            <rFont val="Calibri"/>
            <family val="2"/>
            <scheme val="minor"/>
          </rPr>
          <t>Andre Pasquale:
Herbicide damage</t>
        </r>
      </text>
    </comment>
    <comment ref="N39" authorId="0" shapeId="0" xr:uid="{F9D8817F-AF10-41F2-BCDA-B16388A0459E}">
      <text>
        <r>
          <rPr>
            <sz val="11"/>
            <color theme="1"/>
            <rFont val="Calibri"/>
            <family val="2"/>
            <scheme val="minor"/>
          </rPr>
          <t>Andre Pasquale:
Herbicide damage</t>
        </r>
      </text>
    </comment>
    <comment ref="O39" authorId="0" shapeId="0" xr:uid="{E626B1EE-E9CD-43EF-A961-D54C47602FDF}">
      <text>
        <r>
          <rPr>
            <sz val="11"/>
            <color theme="1"/>
            <rFont val="Calibri"/>
            <family val="2"/>
            <scheme val="minor"/>
          </rPr>
          <t>Andre Pasquale:
Herbicide damage</t>
        </r>
      </text>
    </comment>
    <comment ref="Q39" authorId="0" shapeId="0" xr:uid="{C80FC9D9-A57C-439F-9544-FFBD6F5C28C5}">
      <text>
        <r>
          <rPr>
            <sz val="11"/>
            <color theme="1"/>
            <rFont val="Calibri"/>
            <family val="2"/>
            <scheme val="minor"/>
          </rPr>
          <t>Andre Pasquale:
Herbicide damage</t>
        </r>
      </text>
    </comment>
    <comment ref="R39" authorId="0" shapeId="0" xr:uid="{CC9E00C4-9DD8-427D-A3BE-5FF00DB06DB1}">
      <text>
        <r>
          <rPr>
            <sz val="11"/>
            <color theme="1"/>
            <rFont val="Calibri"/>
            <family val="2"/>
            <scheme val="minor"/>
          </rPr>
          <t>Andre Pasquale:
Herbicide damage</t>
        </r>
      </text>
    </comment>
    <comment ref="S39" authorId="0" shapeId="0" xr:uid="{1F2B05F0-AF78-4B8C-9E0B-79E9C8D72B71}">
      <text>
        <r>
          <rPr>
            <sz val="11"/>
            <color theme="1"/>
            <rFont val="Calibri"/>
            <family val="2"/>
            <scheme val="minor"/>
          </rPr>
          <t>Andre Pasquale:
Herbicide damage</t>
        </r>
      </text>
    </comment>
    <comment ref="N40" authorId="0" shapeId="0" xr:uid="{2DB80667-A09C-4418-96CE-2F2104996D0C}">
      <text>
        <r>
          <rPr>
            <sz val="11"/>
            <color theme="1"/>
            <rFont val="Calibri"/>
            <family val="2"/>
            <scheme val="minor"/>
          </rPr>
          <t>Andre Pasquale:
Septoria symptoms</t>
        </r>
      </text>
    </comment>
    <comment ref="R40" authorId="0" shapeId="0" xr:uid="{B4316370-24D9-400E-BDE9-8813EE77FF92}">
      <text>
        <r>
          <rPr>
            <sz val="11"/>
            <color theme="1"/>
            <rFont val="Calibri"/>
            <family val="2"/>
            <scheme val="minor"/>
          </rPr>
          <t>Andre Pasquale:
Septoria symptoms</t>
        </r>
      </text>
    </comment>
    <comment ref="N41" authorId="0" shapeId="0" xr:uid="{D0247A59-7AD4-42D4-9E90-9D1EDF441704}">
      <text>
        <r>
          <rPr>
            <sz val="11"/>
            <color theme="1"/>
            <rFont val="Calibri"/>
            <family val="2"/>
            <scheme val="minor"/>
          </rPr>
          <t>Andre Pasquale:
Slug damage</t>
        </r>
      </text>
    </comment>
    <comment ref="O41" authorId="0" shapeId="0" xr:uid="{4697D28A-8D5B-4B02-8B96-BBC8D5885ACD}">
      <text>
        <r>
          <rPr>
            <sz val="11"/>
            <color theme="1"/>
            <rFont val="Calibri"/>
            <family val="2"/>
            <scheme val="minor"/>
          </rPr>
          <t>Andre Pasquale:
Septoria symptoms</t>
        </r>
      </text>
    </comment>
    <comment ref="R41" authorId="0" shapeId="0" xr:uid="{5A1FFADB-7AAF-426F-BC29-16A818E6B66E}">
      <text>
        <r>
          <rPr>
            <sz val="11"/>
            <color theme="1"/>
            <rFont val="Calibri"/>
            <family val="2"/>
            <scheme val="minor"/>
          </rPr>
          <t>Andre Pasquale:
Slug damage</t>
        </r>
      </text>
    </comment>
    <comment ref="S41" authorId="0" shapeId="0" xr:uid="{3B043AAC-17D2-4986-9030-07C6178D485D}">
      <text>
        <r>
          <rPr>
            <sz val="11"/>
            <color theme="1"/>
            <rFont val="Calibri"/>
            <family val="2"/>
            <scheme val="minor"/>
          </rPr>
          <t>Andre Pasquale:
Septoria symptoms</t>
        </r>
      </text>
    </comment>
    <comment ref="M42" authorId="0" shapeId="0" xr:uid="{AE6C9B4F-D726-4100-943A-2FAABB3DEAC1}">
      <text>
        <r>
          <rPr>
            <sz val="11"/>
            <color theme="1"/>
            <rFont val="Calibri"/>
            <family val="2"/>
            <scheme val="minor"/>
          </rPr>
          <t>Andre Pasquale:
Herbicide damage</t>
        </r>
      </text>
    </comment>
    <comment ref="N42" authorId="0" shapeId="0" xr:uid="{EB2BB761-61D2-422B-970A-FC78E443CB19}">
      <text>
        <r>
          <rPr>
            <sz val="11"/>
            <color theme="1"/>
            <rFont val="Calibri"/>
            <family val="2"/>
            <scheme val="minor"/>
          </rPr>
          <t>Andre Pasquale:
Herbicide damage</t>
        </r>
      </text>
    </comment>
    <comment ref="Q42" authorId="0" shapeId="0" xr:uid="{6FBDB33F-1E9B-4AF2-8272-76B971796AEB}">
      <text>
        <r>
          <rPr>
            <sz val="11"/>
            <color theme="1"/>
            <rFont val="Calibri"/>
            <family val="2"/>
            <scheme val="minor"/>
          </rPr>
          <t>Andre Pasquale:
Herbicide damage</t>
        </r>
      </text>
    </comment>
    <comment ref="R42" authorId="0" shapeId="0" xr:uid="{58013032-D85C-40D3-BF3B-B0FC7321F35D}">
      <text>
        <r>
          <rPr>
            <sz val="11"/>
            <color theme="1"/>
            <rFont val="Calibri"/>
            <family val="2"/>
            <scheme val="minor"/>
          </rPr>
          <t>Andre Pasquale:
Herbicide damage</t>
        </r>
      </text>
    </comment>
    <comment ref="M43" authorId="0" shapeId="0" xr:uid="{03F4BD73-7BED-4400-96CA-8E438A68497A}">
      <text>
        <r>
          <rPr>
            <sz val="11"/>
            <color theme="1"/>
            <rFont val="Calibri"/>
            <family val="2"/>
            <scheme val="minor"/>
          </rPr>
          <t>Andre Pasquale:
Herbicide damage</t>
        </r>
      </text>
    </comment>
    <comment ref="N43" authorId="0" shapeId="0" xr:uid="{18C6275B-6DAD-4709-B2BA-47D92AF3823F}">
      <text>
        <r>
          <rPr>
            <sz val="11"/>
            <color theme="1"/>
            <rFont val="Calibri"/>
            <family val="2"/>
            <scheme val="minor"/>
          </rPr>
          <t>Andre Pasquale:
Herbicide damage</t>
        </r>
      </text>
    </comment>
    <comment ref="O43" authorId="0" shapeId="0" xr:uid="{FD1D57BE-84F7-49B6-8D33-AB41BFD2FBD7}">
      <text>
        <r>
          <rPr>
            <sz val="11"/>
            <color theme="1"/>
            <rFont val="Calibri"/>
            <family val="2"/>
            <scheme val="minor"/>
          </rPr>
          <t>Andre Pasquale:
Herbicide damage</t>
        </r>
      </text>
    </comment>
    <comment ref="Q43" authorId="0" shapeId="0" xr:uid="{C86CC02A-586F-438D-9092-4865FF9BD4F6}">
      <text>
        <r>
          <rPr>
            <sz val="11"/>
            <color theme="1"/>
            <rFont val="Calibri"/>
            <family val="2"/>
            <scheme val="minor"/>
          </rPr>
          <t>Andre Pasquale:
Herbicide damage</t>
        </r>
      </text>
    </comment>
    <comment ref="R43" authorId="0" shapeId="0" xr:uid="{48BF2F83-7249-4F40-BB1A-30AF617E1A79}">
      <text>
        <r>
          <rPr>
            <sz val="11"/>
            <color theme="1"/>
            <rFont val="Calibri"/>
            <family val="2"/>
            <scheme val="minor"/>
          </rPr>
          <t>Andre Pasquale:
Herbicide damage</t>
        </r>
      </text>
    </comment>
    <comment ref="S43" authorId="0" shapeId="0" xr:uid="{76A8F252-B37B-4B76-9554-70CB12DDBF67}">
      <text>
        <r>
          <rPr>
            <sz val="11"/>
            <color theme="1"/>
            <rFont val="Calibri"/>
            <family val="2"/>
            <scheme val="minor"/>
          </rPr>
          <t>Andre Pasquale:
Herbicide damage</t>
        </r>
      </text>
    </comment>
    <comment ref="M44" authorId="0" shapeId="0" xr:uid="{F8B63284-E4A0-4E0D-8F70-8207D4AFE636}">
      <text>
        <r>
          <rPr>
            <sz val="11"/>
            <color theme="1"/>
            <rFont val="Calibri"/>
            <family val="2"/>
            <scheme val="minor"/>
          </rPr>
          <t>Andre Pasquale:
Slug damage</t>
        </r>
      </text>
    </comment>
    <comment ref="N44" authorId="0" shapeId="0" xr:uid="{9CF1B954-1D1B-44EC-B21E-F77285761CB7}">
      <text>
        <r>
          <rPr>
            <sz val="11"/>
            <color theme="1"/>
            <rFont val="Calibri"/>
            <family val="2"/>
            <scheme val="minor"/>
          </rPr>
          <t>Andre Pasquale:
Slug damage</t>
        </r>
      </text>
    </comment>
    <comment ref="O44" authorId="0" shapeId="0" xr:uid="{478268D1-4677-46E7-94AE-AAB7CD5EFE27}">
      <text>
        <r>
          <rPr>
            <sz val="11"/>
            <color theme="1"/>
            <rFont val="Calibri"/>
            <family val="2"/>
            <scheme val="minor"/>
          </rPr>
          <t>Andre Pasquale:
Slug damage</t>
        </r>
      </text>
    </comment>
    <comment ref="Q44" authorId="0" shapeId="0" xr:uid="{0B9ACF77-8A8E-4E25-8785-1238001B9D39}">
      <text>
        <r>
          <rPr>
            <sz val="11"/>
            <color theme="1"/>
            <rFont val="Calibri"/>
            <family val="2"/>
            <scheme val="minor"/>
          </rPr>
          <t>Andre Pasquale:
Slug damage</t>
        </r>
      </text>
    </comment>
    <comment ref="R44" authorId="0" shapeId="0" xr:uid="{CFDD3137-47D2-4AC8-B351-23508D83ACDE}">
      <text>
        <r>
          <rPr>
            <sz val="11"/>
            <color theme="1"/>
            <rFont val="Calibri"/>
            <family val="2"/>
            <scheme val="minor"/>
          </rPr>
          <t>Andre Pasquale:
Slug damage</t>
        </r>
      </text>
    </comment>
    <comment ref="S44" authorId="0" shapeId="0" xr:uid="{808865E8-6FA4-41BE-9BAF-3FFF09655B62}">
      <text>
        <r>
          <rPr>
            <sz val="11"/>
            <color theme="1"/>
            <rFont val="Calibri"/>
            <family val="2"/>
            <scheme val="minor"/>
          </rPr>
          <t>Andre Pasquale:
Slug damage</t>
        </r>
      </text>
    </comment>
    <comment ref="M45" authorId="0" shapeId="0" xr:uid="{81B9D009-6AF5-4ADB-826D-DDEF45968B02}">
      <text>
        <r>
          <rPr>
            <sz val="11"/>
            <color theme="1"/>
            <rFont val="Calibri"/>
            <family val="2"/>
            <scheme val="minor"/>
          </rPr>
          <t>Andre Pasquale:
Slug damage</t>
        </r>
      </text>
    </comment>
    <comment ref="N45" authorId="0" shapeId="0" xr:uid="{681AA5ED-35A0-4C8A-A310-5ECB949EC6EB}">
      <text>
        <r>
          <rPr>
            <sz val="11"/>
            <color theme="1"/>
            <rFont val="Calibri"/>
            <family val="2"/>
            <scheme val="minor"/>
          </rPr>
          <t>Andre Pasquale:
Slug damage</t>
        </r>
      </text>
    </comment>
    <comment ref="Q45" authorId="0" shapeId="0" xr:uid="{230902A9-7526-4E45-9A83-D5134C298D0E}">
      <text>
        <r>
          <rPr>
            <sz val="11"/>
            <color theme="1"/>
            <rFont val="Calibri"/>
            <family val="2"/>
            <scheme val="minor"/>
          </rPr>
          <t>Andre Pasquale:
Slug damage</t>
        </r>
      </text>
    </comment>
    <comment ref="R45" authorId="0" shapeId="0" xr:uid="{7D63BE3F-04DC-4637-BFE3-35D9A8E9CD86}">
      <text>
        <r>
          <rPr>
            <sz val="11"/>
            <color theme="1"/>
            <rFont val="Calibri"/>
            <family val="2"/>
            <scheme val="minor"/>
          </rPr>
          <t>Andre Pasquale:
Slug damage</t>
        </r>
      </text>
    </comment>
    <comment ref="M46" authorId="0" shapeId="0" xr:uid="{9D0A203B-6F2C-4F5C-A37F-B353FA41B0D6}">
      <text>
        <r>
          <rPr>
            <sz val="11"/>
            <color theme="1"/>
            <rFont val="Calibri"/>
            <family val="2"/>
            <scheme val="minor"/>
          </rPr>
          <t>Andre Pasquale:
Herbicide damage</t>
        </r>
      </text>
    </comment>
    <comment ref="N46" authorId="0" shapeId="0" xr:uid="{FA1A88BB-5A61-4F69-BD6E-621E110DE957}">
      <text>
        <r>
          <rPr>
            <sz val="11"/>
            <color theme="1"/>
            <rFont val="Calibri"/>
            <family val="2"/>
            <scheme val="minor"/>
          </rPr>
          <t>Andre Pasquale:
Herbicide damage</t>
        </r>
      </text>
    </comment>
    <comment ref="O46" authorId="0" shapeId="0" xr:uid="{8AF02AAD-FF8D-4A12-AD6D-03B4412074BC}">
      <text>
        <r>
          <rPr>
            <sz val="11"/>
            <color theme="1"/>
            <rFont val="Calibri"/>
            <family val="2"/>
            <scheme val="minor"/>
          </rPr>
          <t>Andre Pasquale:
Herbicide damage</t>
        </r>
      </text>
    </comment>
    <comment ref="Q46" authorId="0" shapeId="0" xr:uid="{B921531D-94FA-4CA7-8FE1-D4D3DAAA235C}">
      <text>
        <r>
          <rPr>
            <sz val="11"/>
            <color theme="1"/>
            <rFont val="Calibri"/>
            <family val="2"/>
            <scheme val="minor"/>
          </rPr>
          <t>Andre Pasquale:
Herbicide damage</t>
        </r>
      </text>
    </comment>
    <comment ref="R46" authorId="0" shapeId="0" xr:uid="{D14F14FA-FB64-4E0C-BBC2-5F9740691D68}">
      <text>
        <r>
          <rPr>
            <sz val="11"/>
            <color theme="1"/>
            <rFont val="Calibri"/>
            <family val="2"/>
            <scheme val="minor"/>
          </rPr>
          <t>Andre Pasquale:
Herbicide damage</t>
        </r>
      </text>
    </comment>
    <comment ref="S46" authorId="0" shapeId="0" xr:uid="{0A90DC6C-9596-420D-879D-1919707B594A}">
      <text>
        <r>
          <rPr>
            <sz val="11"/>
            <color theme="1"/>
            <rFont val="Calibri"/>
            <family val="2"/>
            <scheme val="minor"/>
          </rPr>
          <t>Andre Pasquale:
Herbicide damage</t>
        </r>
      </text>
    </comment>
    <comment ref="M47" authorId="0" shapeId="0" xr:uid="{822FA406-47D8-4957-A62E-C1D567F8B9CC}">
      <text>
        <r>
          <rPr>
            <sz val="11"/>
            <color theme="1"/>
            <rFont val="Calibri"/>
            <family val="2"/>
            <scheme val="minor"/>
          </rPr>
          <t>Andre Pasquale:
Herbicide damage</t>
        </r>
      </text>
    </comment>
    <comment ref="N47" authorId="0" shapeId="0" xr:uid="{6CE43387-3425-4046-A7D2-B55D24C7DE33}">
      <text>
        <r>
          <rPr>
            <sz val="11"/>
            <color theme="1"/>
            <rFont val="Calibri"/>
            <family val="2"/>
            <scheme val="minor"/>
          </rPr>
          <t>Andre Pasquale:
Herbicide damage</t>
        </r>
      </text>
    </comment>
    <comment ref="O47" authorId="0" shapeId="0" xr:uid="{43A6055D-8699-482C-9C4D-2E3859185789}">
      <text>
        <r>
          <rPr>
            <sz val="11"/>
            <color theme="1"/>
            <rFont val="Calibri"/>
            <family val="2"/>
            <scheme val="minor"/>
          </rPr>
          <t>Andre Pasquale:
Herbicide damage</t>
        </r>
      </text>
    </comment>
    <comment ref="Q47" authorId="0" shapeId="0" xr:uid="{83131DF6-597B-4FAB-83BF-E03C36228D0A}">
      <text>
        <r>
          <rPr>
            <sz val="11"/>
            <color theme="1"/>
            <rFont val="Calibri"/>
            <family val="2"/>
            <scheme val="minor"/>
          </rPr>
          <t>Andre Pasquale:
Herbicide damage</t>
        </r>
      </text>
    </comment>
    <comment ref="R47" authorId="0" shapeId="0" xr:uid="{D2168371-FA74-4870-A62D-35161C4D84C7}">
      <text>
        <r>
          <rPr>
            <sz val="11"/>
            <color theme="1"/>
            <rFont val="Calibri"/>
            <family val="2"/>
            <scheme val="minor"/>
          </rPr>
          <t>Andre Pasquale:
Herbicide damage</t>
        </r>
      </text>
    </comment>
    <comment ref="S47" authorId="0" shapeId="0" xr:uid="{54B37E9A-6233-4045-9687-3AF136D46F2C}">
      <text>
        <r>
          <rPr>
            <sz val="11"/>
            <color theme="1"/>
            <rFont val="Calibri"/>
            <family val="2"/>
            <scheme val="minor"/>
          </rPr>
          <t>Andre Pasquale:
Herbicide damage</t>
        </r>
      </text>
    </comment>
    <comment ref="N48" authorId="0" shapeId="0" xr:uid="{D16A5EEC-561C-4859-8985-C2570A241DFB}">
      <text>
        <r>
          <rPr>
            <sz val="11"/>
            <color theme="1"/>
            <rFont val="Calibri"/>
            <family val="2"/>
            <scheme val="minor"/>
          </rPr>
          <t>Andre Pasquale:
Slug damage</t>
        </r>
      </text>
    </comment>
    <comment ref="R48" authorId="0" shapeId="0" xr:uid="{367F1A20-2298-4B82-B5BA-B9BA0743A0EA}">
      <text>
        <r>
          <rPr>
            <sz val="11"/>
            <color theme="1"/>
            <rFont val="Calibri"/>
            <family val="2"/>
            <scheme val="minor"/>
          </rPr>
          <t>Andre Pasquale:
Slug damage</t>
        </r>
      </text>
    </comment>
    <comment ref="N50" authorId="0" shapeId="0" xr:uid="{E5B601D3-F857-44BB-85D2-2148950B1607}">
      <text>
        <r>
          <rPr>
            <sz val="11"/>
            <color theme="1"/>
            <rFont val="Calibri"/>
            <family val="2"/>
            <scheme val="minor"/>
          </rPr>
          <t>Andre Pasquale:
Septoria symptoms</t>
        </r>
      </text>
    </comment>
    <comment ref="R50" authorId="0" shapeId="0" xr:uid="{CDF9AF4B-E035-4060-A72B-D8C1358CEBE4}">
      <text>
        <r>
          <rPr>
            <sz val="11"/>
            <color theme="1"/>
            <rFont val="Calibri"/>
            <family val="2"/>
            <scheme val="minor"/>
          </rPr>
          <t>Andre Pasquale:
Septoria symptoms</t>
        </r>
      </text>
    </comment>
    <comment ref="M51" authorId="0" shapeId="0" xr:uid="{6265A990-C376-4261-BBA5-789C77B739BF}">
      <text>
        <r>
          <rPr>
            <sz val="11"/>
            <color theme="1"/>
            <rFont val="Calibri"/>
            <family val="2"/>
            <scheme val="minor"/>
          </rPr>
          <t>Andre Pasquale:
Septoria symptoms</t>
        </r>
      </text>
    </comment>
    <comment ref="Q51" authorId="0" shapeId="0" xr:uid="{288A9FB5-90A4-4E92-BF67-479688D0CD81}">
      <text>
        <r>
          <rPr>
            <sz val="11"/>
            <color theme="1"/>
            <rFont val="Calibri"/>
            <family val="2"/>
            <scheme val="minor"/>
          </rPr>
          <t>Andre Pasquale:
Septoria symptoms</t>
        </r>
      </text>
    </comment>
    <comment ref="M52" authorId="0" shapeId="0" xr:uid="{8D96EF90-002C-4C43-B3AE-DA869EA1F030}">
      <text>
        <r>
          <rPr>
            <sz val="11"/>
            <color theme="1"/>
            <rFont val="Calibri"/>
            <family val="2"/>
            <scheme val="minor"/>
          </rPr>
          <t>Andre Pasquale:
Herbicide damage</t>
        </r>
      </text>
    </comment>
    <comment ref="N52" authorId="0" shapeId="0" xr:uid="{C444122C-A050-4886-9DCD-A54277CF53E7}">
      <text>
        <r>
          <rPr>
            <sz val="11"/>
            <color theme="1"/>
            <rFont val="Calibri"/>
            <family val="2"/>
            <scheme val="minor"/>
          </rPr>
          <t>Andre Pasquale:
Herbicide damage</t>
        </r>
      </text>
    </comment>
    <comment ref="Q52" authorId="0" shapeId="0" xr:uid="{D9BA56EA-40A3-4D2D-8F9B-03C92238AE13}">
      <text>
        <r>
          <rPr>
            <sz val="11"/>
            <color theme="1"/>
            <rFont val="Calibri"/>
            <family val="2"/>
            <scheme val="minor"/>
          </rPr>
          <t>Andre Pasquale:
Herbicide damage</t>
        </r>
      </text>
    </comment>
    <comment ref="R52" authorId="0" shapeId="0" xr:uid="{8CC3863C-6C3D-4235-81BC-E13E37B55F01}">
      <text>
        <r>
          <rPr>
            <sz val="11"/>
            <color theme="1"/>
            <rFont val="Calibri"/>
            <family val="2"/>
            <scheme val="minor"/>
          </rPr>
          <t>Andre Pasquale:
Herbicide damage</t>
        </r>
      </text>
    </comment>
    <comment ref="M53" authorId="0" shapeId="0" xr:uid="{01616A7B-1293-4401-A1A1-37CD30AA1208}">
      <text>
        <r>
          <rPr>
            <sz val="11"/>
            <color theme="1"/>
            <rFont val="Calibri"/>
            <family val="2"/>
            <scheme val="minor"/>
          </rPr>
          <t>Andre Pasquale:
Herbicide damage</t>
        </r>
      </text>
    </comment>
    <comment ref="N53" authorId="0" shapeId="0" xr:uid="{F473038C-92E3-4612-85B1-3A7330ED8E47}">
      <text>
        <r>
          <rPr>
            <sz val="11"/>
            <color theme="1"/>
            <rFont val="Calibri"/>
            <family val="2"/>
            <scheme val="minor"/>
          </rPr>
          <t>Andre Pasquale:
Herbicide damage</t>
        </r>
      </text>
    </comment>
    <comment ref="O53" authorId="0" shapeId="0" xr:uid="{0B5F2B33-38D8-4E33-A3C1-C5DFAF6F9BA6}">
      <text>
        <r>
          <rPr>
            <sz val="11"/>
            <color theme="1"/>
            <rFont val="Calibri"/>
            <family val="2"/>
            <scheme val="minor"/>
          </rPr>
          <t>Andre Pasquale:
Herbicide damage</t>
        </r>
      </text>
    </comment>
    <comment ref="Q53" authorId="0" shapeId="0" xr:uid="{5D3676B5-01D6-4A08-A71C-86E8BFB6B077}">
      <text>
        <r>
          <rPr>
            <sz val="11"/>
            <color theme="1"/>
            <rFont val="Calibri"/>
            <family val="2"/>
            <scheme val="minor"/>
          </rPr>
          <t>Andre Pasquale:
Herbicide damage</t>
        </r>
      </text>
    </comment>
    <comment ref="R53" authorId="0" shapeId="0" xr:uid="{44B25440-5DB9-4D12-AABF-50C149FED4FA}">
      <text>
        <r>
          <rPr>
            <sz val="11"/>
            <color theme="1"/>
            <rFont val="Calibri"/>
            <family val="2"/>
            <scheme val="minor"/>
          </rPr>
          <t>Andre Pasquale:
Herbicide damage</t>
        </r>
      </text>
    </comment>
    <comment ref="S53" authorId="0" shapeId="0" xr:uid="{9E71E247-0B98-41D4-A9AB-50FD3061D7B4}">
      <text>
        <r>
          <rPr>
            <sz val="11"/>
            <color theme="1"/>
            <rFont val="Calibri"/>
            <family val="2"/>
            <scheme val="minor"/>
          </rPr>
          <t>Andre Pasquale:
Herbicide damage</t>
        </r>
      </text>
    </comment>
    <comment ref="M55" authorId="0" shapeId="0" xr:uid="{23B1ACAA-0569-4660-8FEF-FC3B3B78EFC1}">
      <text>
        <r>
          <rPr>
            <sz val="11"/>
            <color theme="1"/>
            <rFont val="Calibri"/>
            <family val="2"/>
            <scheme val="minor"/>
          </rPr>
          <t>Andre Pasquale:
Physiological yellowing</t>
        </r>
      </text>
    </comment>
    <comment ref="O55" authorId="0" shapeId="0" xr:uid="{6E9404EE-286C-499E-B40A-12327FDED9C5}">
      <text>
        <r>
          <rPr>
            <sz val="11"/>
            <color theme="1"/>
            <rFont val="Calibri"/>
            <family val="2"/>
            <scheme val="minor"/>
          </rPr>
          <t>Andre Pasquale:
Septoria symptoms</t>
        </r>
      </text>
    </comment>
    <comment ref="Q55" authorId="0" shapeId="0" xr:uid="{9C7BDEC2-CD94-48B1-8C0A-B204C77688BD}">
      <text>
        <r>
          <rPr>
            <sz val="11"/>
            <color theme="1"/>
            <rFont val="Calibri"/>
            <family val="2"/>
            <scheme val="minor"/>
          </rPr>
          <t>Andre Pasquale:
Physiological yellowing</t>
        </r>
      </text>
    </comment>
    <comment ref="S55" authorId="0" shapeId="0" xr:uid="{52BC9105-7AAF-4371-87F4-CDC5F9A37649}">
      <text>
        <r>
          <rPr>
            <sz val="11"/>
            <color theme="1"/>
            <rFont val="Calibri"/>
            <family val="2"/>
            <scheme val="minor"/>
          </rPr>
          <t>Andre Pasquale:
Septoria symptoms</t>
        </r>
      </text>
    </comment>
    <comment ref="M56" authorId="0" shapeId="0" xr:uid="{D4C0A39F-0512-418F-92E6-863D368C8065}">
      <text>
        <r>
          <rPr>
            <sz val="11"/>
            <color theme="1"/>
            <rFont val="Calibri"/>
            <family val="2"/>
            <scheme val="minor"/>
          </rPr>
          <t>Andre Pasquale:
Herbicide damage</t>
        </r>
      </text>
    </comment>
    <comment ref="N56" authorId="0" shapeId="0" xr:uid="{9717C4F1-7305-4AF2-9F1F-B2D6D58E862A}">
      <text>
        <r>
          <rPr>
            <sz val="11"/>
            <color theme="1"/>
            <rFont val="Calibri"/>
            <family val="2"/>
            <scheme val="minor"/>
          </rPr>
          <t>Andre Pasquale:
Herbicide damage</t>
        </r>
      </text>
    </comment>
    <comment ref="O56" authorId="0" shapeId="0" xr:uid="{B1978980-2CEF-421A-98E5-2B5716539076}">
      <text>
        <r>
          <rPr>
            <sz val="11"/>
            <color theme="1"/>
            <rFont val="Calibri"/>
            <family val="2"/>
            <scheme val="minor"/>
          </rPr>
          <t>Andre Pasquale:
Herbicide damage</t>
        </r>
      </text>
    </comment>
    <comment ref="Q56" authorId="0" shapeId="0" xr:uid="{A547244A-D3D9-4C5E-9F61-BFECB302C506}">
      <text>
        <r>
          <rPr>
            <sz val="11"/>
            <color theme="1"/>
            <rFont val="Calibri"/>
            <family val="2"/>
            <scheme val="minor"/>
          </rPr>
          <t>Andre Pasquale:
Herbicide damage</t>
        </r>
      </text>
    </comment>
    <comment ref="R56" authorId="0" shapeId="0" xr:uid="{4A39B26A-4407-4981-A480-B5A33266A4C3}">
      <text>
        <r>
          <rPr>
            <sz val="11"/>
            <color theme="1"/>
            <rFont val="Calibri"/>
            <family val="2"/>
            <scheme val="minor"/>
          </rPr>
          <t>Andre Pasquale:
Herbicide damage</t>
        </r>
      </text>
    </comment>
    <comment ref="S56" authorId="0" shapeId="0" xr:uid="{3038603D-0A3E-4A43-A3CA-A600C3930C9A}">
      <text>
        <r>
          <rPr>
            <sz val="11"/>
            <color theme="1"/>
            <rFont val="Calibri"/>
            <family val="2"/>
            <scheme val="minor"/>
          </rPr>
          <t>Andre Pasquale:
Herbicide damage</t>
        </r>
      </text>
    </comment>
    <comment ref="M57" authorId="0" shapeId="0" xr:uid="{E0177317-44A9-4125-A23C-D42284B701AC}">
      <text>
        <r>
          <rPr>
            <sz val="11"/>
            <color theme="1"/>
            <rFont val="Calibri"/>
            <family val="2"/>
            <scheme val="minor"/>
          </rPr>
          <t>Andre Pasquale:
Herbicide damage</t>
        </r>
      </text>
    </comment>
    <comment ref="N57" authorId="0" shapeId="0" xr:uid="{14A2CCEA-E024-42ED-A897-1FBF3E2B7F98}">
      <text>
        <r>
          <rPr>
            <sz val="11"/>
            <color theme="1"/>
            <rFont val="Calibri"/>
            <family val="2"/>
            <scheme val="minor"/>
          </rPr>
          <t>Andre Pasquale:
Herbicide damage</t>
        </r>
      </text>
    </comment>
    <comment ref="O57" authorId="0" shapeId="0" xr:uid="{E2A2A725-611E-4F79-8A67-85DB93654D3B}">
      <text>
        <r>
          <rPr>
            <sz val="11"/>
            <color theme="1"/>
            <rFont val="Calibri"/>
            <family val="2"/>
            <scheme val="minor"/>
          </rPr>
          <t>Andre Pasquale:
Herbicide damage</t>
        </r>
      </text>
    </comment>
    <comment ref="Q57" authorId="0" shapeId="0" xr:uid="{39CB17A7-0A93-4933-9303-E31D845223FD}">
      <text>
        <r>
          <rPr>
            <sz val="11"/>
            <color theme="1"/>
            <rFont val="Calibri"/>
            <family val="2"/>
            <scheme val="minor"/>
          </rPr>
          <t>Andre Pasquale:
Herbicide damage</t>
        </r>
      </text>
    </comment>
    <comment ref="R57" authorId="0" shapeId="0" xr:uid="{42072674-7196-4D0A-BD69-8E183B9BE287}">
      <text>
        <r>
          <rPr>
            <sz val="11"/>
            <color theme="1"/>
            <rFont val="Calibri"/>
            <family val="2"/>
            <scheme val="minor"/>
          </rPr>
          <t>Andre Pasquale:
Herbicide damage</t>
        </r>
      </text>
    </comment>
    <comment ref="S57" authorId="0" shapeId="0" xr:uid="{885EDCA9-36AA-4016-BAC7-3366EE78F70B}">
      <text>
        <r>
          <rPr>
            <sz val="11"/>
            <color theme="1"/>
            <rFont val="Calibri"/>
            <family val="2"/>
            <scheme val="minor"/>
          </rPr>
          <t>Andre Pasquale:
Herbicide damage</t>
        </r>
      </text>
    </comment>
    <comment ref="O59" authorId="0" shapeId="0" xr:uid="{B8023A59-F329-489B-8A08-23208A0090BA}">
      <text>
        <r>
          <rPr>
            <sz val="11"/>
            <color theme="1"/>
            <rFont val="Calibri"/>
            <family val="2"/>
            <scheme val="minor"/>
          </rPr>
          <t>Andre Pasquale:
Herbicide damage</t>
        </r>
      </text>
    </comment>
    <comment ref="S59" authorId="0" shapeId="0" xr:uid="{80218FF4-B531-49E3-BD04-DADACF8381EC}">
      <text>
        <r>
          <rPr>
            <sz val="11"/>
            <color theme="1"/>
            <rFont val="Calibri"/>
            <family val="2"/>
            <scheme val="minor"/>
          </rPr>
          <t>Andre Pasquale:
Herbicide damage</t>
        </r>
      </text>
    </comment>
    <comment ref="M60" authorId="0" shapeId="0" xr:uid="{B41E2046-B34A-4E81-B9B6-4637813F7707}">
      <text>
        <r>
          <rPr>
            <sz val="11"/>
            <color theme="1"/>
            <rFont val="Calibri"/>
            <family val="2"/>
            <scheme val="minor"/>
          </rPr>
          <t>Andre Pasquale:
Herbicide damage</t>
        </r>
      </text>
    </comment>
    <comment ref="N60" authorId="0" shapeId="0" xr:uid="{C39EE04E-5C76-4ABF-8C54-0AD255400753}">
      <text>
        <r>
          <rPr>
            <sz val="11"/>
            <color theme="1"/>
            <rFont val="Calibri"/>
            <family val="2"/>
            <scheme val="minor"/>
          </rPr>
          <t>Andre Pasquale:
Herbicide damage</t>
        </r>
      </text>
    </comment>
    <comment ref="O60" authorId="0" shapeId="0" xr:uid="{225FB333-DF56-4C80-96C1-1381C9FE7BAD}">
      <text>
        <r>
          <rPr>
            <sz val="11"/>
            <color theme="1"/>
            <rFont val="Calibri"/>
            <family val="2"/>
            <scheme val="minor"/>
          </rPr>
          <t>Andre Pasquale:
Herbicide damage</t>
        </r>
      </text>
    </comment>
    <comment ref="Q60" authorId="0" shapeId="0" xr:uid="{1BE56DBB-2117-4473-B8B2-C0E6A1764EDA}">
      <text>
        <r>
          <rPr>
            <sz val="11"/>
            <color theme="1"/>
            <rFont val="Calibri"/>
            <family val="2"/>
            <scheme val="minor"/>
          </rPr>
          <t>Andre Pasquale:
Herbicide damage</t>
        </r>
      </text>
    </comment>
    <comment ref="R60" authorId="0" shapeId="0" xr:uid="{AF06003A-E3D0-43B2-A825-F78344BA30A7}">
      <text>
        <r>
          <rPr>
            <sz val="11"/>
            <color theme="1"/>
            <rFont val="Calibri"/>
            <family val="2"/>
            <scheme val="minor"/>
          </rPr>
          <t>Andre Pasquale:
Herbicide damage</t>
        </r>
      </text>
    </comment>
    <comment ref="S60" authorId="0" shapeId="0" xr:uid="{5B09BE68-DDE1-4BED-BD10-C6F84E46C7EA}">
      <text>
        <r>
          <rPr>
            <sz val="11"/>
            <color theme="1"/>
            <rFont val="Calibri"/>
            <family val="2"/>
            <scheme val="minor"/>
          </rPr>
          <t>Andre Pasquale:
Herbicide damage</t>
        </r>
      </text>
    </comment>
    <comment ref="M61" authorId="0" shapeId="0" xr:uid="{8C4CC09E-6697-4CF9-AC41-B8D03D8EE3E3}">
      <text>
        <r>
          <rPr>
            <sz val="11"/>
            <color theme="1"/>
            <rFont val="Calibri"/>
            <family val="2"/>
            <scheme val="minor"/>
          </rPr>
          <t>Andre Pasquale:
Herbicide damage</t>
        </r>
      </text>
    </comment>
    <comment ref="N61" authorId="0" shapeId="0" xr:uid="{777370E2-E929-43F4-B9B2-F258B33BB744}">
      <text>
        <r>
          <rPr>
            <sz val="11"/>
            <color theme="1"/>
            <rFont val="Calibri"/>
            <family val="2"/>
            <scheme val="minor"/>
          </rPr>
          <t>Andre Pasquale:
Herbicide damage</t>
        </r>
      </text>
    </comment>
    <comment ref="O61" authorId="0" shapeId="0" xr:uid="{C847DA85-D45F-4AB0-9B96-CA6888825232}">
      <text>
        <r>
          <rPr>
            <sz val="11"/>
            <color theme="1"/>
            <rFont val="Calibri"/>
            <family val="2"/>
            <scheme val="minor"/>
          </rPr>
          <t>Andre Pasquale:
Herbicide damage</t>
        </r>
      </text>
    </comment>
    <comment ref="Q61" authorId="0" shapeId="0" xr:uid="{C6AC6E1A-7E10-4D6C-AEA2-9B9561012BE3}">
      <text>
        <r>
          <rPr>
            <sz val="11"/>
            <color theme="1"/>
            <rFont val="Calibri"/>
            <family val="2"/>
            <scheme val="minor"/>
          </rPr>
          <t>Andre Pasquale:
Herbicide damage</t>
        </r>
      </text>
    </comment>
    <comment ref="R61" authorId="0" shapeId="0" xr:uid="{AAA9756E-123B-4CFC-9212-EF4DF622023D}">
      <text>
        <r>
          <rPr>
            <sz val="11"/>
            <color theme="1"/>
            <rFont val="Calibri"/>
            <family val="2"/>
            <scheme val="minor"/>
          </rPr>
          <t>Andre Pasquale:
Herbicide damage</t>
        </r>
      </text>
    </comment>
    <comment ref="S61" authorId="0" shapeId="0" xr:uid="{04A1D8C6-D710-4F3B-B368-5A1D91148FBB}">
      <text>
        <r>
          <rPr>
            <sz val="11"/>
            <color theme="1"/>
            <rFont val="Calibri"/>
            <family val="2"/>
            <scheme val="minor"/>
          </rPr>
          <t>Andre Pasquale:
Herbicide damage</t>
        </r>
      </text>
    </comment>
    <comment ref="O62" authorId="0" shapeId="0" xr:uid="{20F17A73-7A3F-4D63-B85C-7F5B2D1555F7}">
      <text>
        <r>
          <rPr>
            <sz val="11"/>
            <color theme="1"/>
            <rFont val="Calibri"/>
            <family val="2"/>
            <scheme val="minor"/>
          </rPr>
          <t>Andre Pasquale:
Slug damage</t>
        </r>
      </text>
    </comment>
    <comment ref="S62" authorId="0" shapeId="0" xr:uid="{F588D4DD-CC76-4FAD-B289-E7C047A4A5A8}">
      <text>
        <r>
          <rPr>
            <sz val="11"/>
            <color theme="1"/>
            <rFont val="Calibri"/>
            <family val="2"/>
            <scheme val="minor"/>
          </rPr>
          <t>Andre Pasquale:
Slug damage</t>
        </r>
      </text>
    </comment>
    <comment ref="O63" authorId="0" shapeId="0" xr:uid="{FFC734B0-B0A0-49C1-B568-51D23458B4C3}">
      <text>
        <r>
          <rPr>
            <sz val="11"/>
            <color theme="1"/>
            <rFont val="Calibri"/>
            <family val="2"/>
            <scheme val="minor"/>
          </rPr>
          <t>Andre Pasquale:
Slug damage</t>
        </r>
      </text>
    </comment>
    <comment ref="S63" authorId="0" shapeId="0" xr:uid="{53B4F8C0-8123-48C4-9EF0-02F92E2481F9}">
      <text>
        <r>
          <rPr>
            <sz val="11"/>
            <color theme="1"/>
            <rFont val="Calibri"/>
            <family val="2"/>
            <scheme val="minor"/>
          </rPr>
          <t>Andre Pasquale:
Slug damage</t>
        </r>
      </text>
    </comment>
    <comment ref="N65" authorId="0" shapeId="0" xr:uid="{9B7C1653-CD91-468D-80E6-C17A1DEDEF59}">
      <text>
        <r>
          <rPr>
            <sz val="11"/>
            <color theme="1"/>
            <rFont val="Calibri"/>
            <family val="2"/>
            <scheme val="minor"/>
          </rPr>
          <t>Andre Pasquale:
Herbicide damage</t>
        </r>
      </text>
    </comment>
    <comment ref="R65" authorId="0" shapeId="0" xr:uid="{CAA94605-66EC-432E-8CF6-2A768CBEDC85}">
      <text>
        <r>
          <rPr>
            <sz val="11"/>
            <color theme="1"/>
            <rFont val="Calibri"/>
            <family val="2"/>
            <scheme val="minor"/>
          </rPr>
          <t>Andre Pasquale:
Herbicide damage</t>
        </r>
      </text>
    </comment>
    <comment ref="N69" authorId="0" shapeId="0" xr:uid="{7DDF0F10-F893-49BB-9FFE-1A10742295D2}">
      <text>
        <r>
          <rPr>
            <sz val="11"/>
            <color theme="1"/>
            <rFont val="Calibri"/>
            <family val="2"/>
            <scheme val="minor"/>
          </rPr>
          <t>Andre Pasquale:
Physiological yellowing</t>
        </r>
      </text>
    </comment>
    <comment ref="R69" authorId="0" shapeId="0" xr:uid="{BFDFAEC3-C144-42BB-AD16-03CC1451C04F}">
      <text>
        <r>
          <rPr>
            <sz val="11"/>
            <color theme="1"/>
            <rFont val="Calibri"/>
            <family val="2"/>
            <scheme val="minor"/>
          </rPr>
          <t>Andre Pasquale:
Physiological yellowing</t>
        </r>
      </text>
    </comment>
    <comment ref="M75" authorId="0" shapeId="0" xr:uid="{61E0CF93-4C64-456F-B8FA-1F7EA36C5422}">
      <text>
        <r>
          <rPr>
            <sz val="11"/>
            <color theme="1"/>
            <rFont val="Calibri"/>
            <family val="2"/>
            <scheme val="minor"/>
          </rPr>
          <t>Andre Pasquale:
Slug damage</t>
        </r>
      </text>
    </comment>
    <comment ref="Q75" authorId="0" shapeId="0" xr:uid="{ABE409EA-12FE-4C85-B12A-CF91D88C44DE}">
      <text>
        <r>
          <rPr>
            <sz val="11"/>
            <color theme="1"/>
            <rFont val="Calibri"/>
            <family val="2"/>
            <scheme val="minor"/>
          </rPr>
          <t>Andre Pasquale:
Slug damage</t>
        </r>
      </text>
    </comment>
    <comment ref="M78" authorId="0" shapeId="0" xr:uid="{0534DA29-BA67-45A5-A68B-7F09D94304DA}">
      <text>
        <r>
          <rPr>
            <sz val="11"/>
            <color theme="1"/>
            <rFont val="Calibri"/>
            <family val="2"/>
            <scheme val="minor"/>
          </rPr>
          <t>Andre Pasquale:
Slug damage</t>
        </r>
      </text>
    </comment>
    <comment ref="Q78" authorId="0" shapeId="0" xr:uid="{93EE73D0-CA0D-49A8-9008-A96C5E0022FB}">
      <text>
        <r>
          <rPr>
            <sz val="11"/>
            <color theme="1"/>
            <rFont val="Calibri"/>
            <family val="2"/>
            <scheme val="minor"/>
          </rPr>
          <t>Andre Pasquale:
Slug damage</t>
        </r>
      </text>
    </comment>
    <comment ref="M80" authorId="0" shapeId="0" xr:uid="{0DE6FE1E-F3BA-4696-874D-876FE9368D9F}">
      <text>
        <r>
          <rPr>
            <sz val="11"/>
            <color theme="1"/>
            <rFont val="Calibri"/>
            <family val="2"/>
            <scheme val="minor"/>
          </rPr>
          <t>Andre Pasquale:
Septoria</t>
        </r>
      </text>
    </comment>
    <comment ref="N80" authorId="0" shapeId="0" xr:uid="{120CD38B-BCCB-4F54-AA05-3A521FEE80CA}">
      <text>
        <r>
          <rPr>
            <sz val="11"/>
            <color theme="1"/>
            <rFont val="Calibri"/>
            <family val="2"/>
            <scheme val="minor"/>
          </rPr>
          <t>Andre Pasquale:
Septoria</t>
        </r>
      </text>
    </comment>
    <comment ref="O80" authorId="0" shapeId="0" xr:uid="{00963E4F-F4CE-49B1-9C6E-BF86616C91FC}">
      <text>
        <r>
          <rPr>
            <sz val="11"/>
            <color theme="1"/>
            <rFont val="Calibri"/>
            <family val="2"/>
            <scheme val="minor"/>
          </rPr>
          <t>Andre Pasquale:
Septoria</t>
        </r>
      </text>
    </comment>
    <comment ref="Q80" authorId="0" shapeId="0" xr:uid="{A658A342-D07B-42BD-A6DA-838AAB298EF3}">
      <text>
        <r>
          <rPr>
            <sz val="11"/>
            <color theme="1"/>
            <rFont val="Calibri"/>
            <family val="2"/>
            <scheme val="minor"/>
          </rPr>
          <t>Andre Pasquale:
Septoria</t>
        </r>
      </text>
    </comment>
    <comment ref="R80" authorId="0" shapeId="0" xr:uid="{C73A48C2-4434-447F-8058-0F7E40B8FB70}">
      <text>
        <r>
          <rPr>
            <sz val="11"/>
            <color theme="1"/>
            <rFont val="Calibri"/>
            <family val="2"/>
            <scheme val="minor"/>
          </rPr>
          <t>Andre Pasquale:
Septoria</t>
        </r>
      </text>
    </comment>
    <comment ref="S80" authorId="0" shapeId="0" xr:uid="{073D4BBA-3D99-468F-8596-53ECE7CD8D9D}">
      <text>
        <r>
          <rPr>
            <sz val="11"/>
            <color theme="1"/>
            <rFont val="Calibri"/>
            <family val="2"/>
            <scheme val="minor"/>
          </rPr>
          <t>Andre Pasquale:
Septoria</t>
        </r>
      </text>
    </comment>
    <comment ref="N82" authorId="0" shapeId="0" xr:uid="{2F1F6B69-191C-4E3F-BAC5-6370A336465C}">
      <text>
        <r>
          <rPr>
            <sz val="11"/>
            <color theme="1"/>
            <rFont val="Calibri"/>
            <family val="2"/>
            <scheme val="minor"/>
          </rPr>
          <t>Andre Pasquale:
Septoria</t>
        </r>
      </text>
    </comment>
    <comment ref="R82" authorId="0" shapeId="0" xr:uid="{C5619168-6D2E-4BF0-A48A-A91B38E590D0}">
      <text>
        <r>
          <rPr>
            <sz val="11"/>
            <color theme="1"/>
            <rFont val="Calibri"/>
            <family val="2"/>
            <scheme val="minor"/>
          </rPr>
          <t>Andre Pasquale:
Septoria</t>
        </r>
      </text>
    </comment>
    <comment ref="O86" authorId="0" shapeId="0" xr:uid="{7D239546-A3E8-4786-8E27-FE5743D98F38}">
      <text>
        <r>
          <rPr>
            <sz val="11"/>
            <color theme="1"/>
            <rFont val="Calibri"/>
            <family val="2"/>
            <scheme val="minor"/>
          </rPr>
          <t>Andre Pasquale:
Septoria</t>
        </r>
      </text>
    </comment>
    <comment ref="S86" authorId="0" shapeId="0" xr:uid="{C0135D07-FFB6-4BC5-99BF-F88840458FB3}">
      <text>
        <r>
          <rPr>
            <sz val="11"/>
            <color theme="1"/>
            <rFont val="Calibri"/>
            <family val="2"/>
            <scheme val="minor"/>
          </rPr>
          <t>Andre Pasquale:
Septoria</t>
        </r>
      </text>
    </comment>
    <comment ref="N97" authorId="0" shapeId="0" xr:uid="{26A9614E-A1F6-4DCD-A301-D4EFD4D6C149}">
      <text>
        <r>
          <rPr>
            <sz val="11"/>
            <color theme="1"/>
            <rFont val="Calibri"/>
            <family val="2"/>
            <scheme val="minor"/>
          </rPr>
          <t>Andre Pasquale:
Slug damage</t>
        </r>
      </text>
    </comment>
    <comment ref="R97" authorId="0" shapeId="0" xr:uid="{3E6A5661-5FFE-474A-81D9-73D5ABE3262D}">
      <text>
        <r>
          <rPr>
            <sz val="11"/>
            <color theme="1"/>
            <rFont val="Calibri"/>
            <family val="2"/>
            <scheme val="minor"/>
          </rPr>
          <t>Andre Pasquale:
Slug damage</t>
        </r>
      </text>
    </comment>
    <comment ref="M101" authorId="0" shapeId="0" xr:uid="{F5954B8C-547D-45AA-A214-1888B2DE24E0}">
      <text>
        <r>
          <rPr>
            <sz val="11"/>
            <color theme="1"/>
            <rFont val="Calibri"/>
            <family val="2"/>
            <scheme val="minor"/>
          </rPr>
          <t>Andre Pasquale:
Septoria</t>
        </r>
      </text>
    </comment>
    <comment ref="N101" authorId="0" shapeId="0" xr:uid="{4D70FCE7-39C8-4EA1-B9AA-31FC406C30C3}">
      <text>
        <r>
          <rPr>
            <sz val="11"/>
            <color theme="1"/>
            <rFont val="Calibri"/>
            <family val="2"/>
            <scheme val="minor"/>
          </rPr>
          <t>Andre Pasquale:
Slug damage</t>
        </r>
      </text>
    </comment>
    <comment ref="O101" authorId="0" shapeId="0" xr:uid="{13427ED3-2DFB-4236-A671-17743B732D3A}">
      <text>
        <r>
          <rPr>
            <sz val="11"/>
            <color theme="1"/>
            <rFont val="Calibri"/>
            <family val="2"/>
            <scheme val="minor"/>
          </rPr>
          <t>Andre Pasquale:
Septoria</t>
        </r>
      </text>
    </comment>
    <comment ref="Q101" authorId="0" shapeId="0" xr:uid="{AFEDE813-69F3-494E-8BC6-FE52A7410700}">
      <text>
        <r>
          <rPr>
            <sz val="11"/>
            <color theme="1"/>
            <rFont val="Calibri"/>
            <family val="2"/>
            <scheme val="minor"/>
          </rPr>
          <t>Andre Pasquale:
Septoria</t>
        </r>
      </text>
    </comment>
    <comment ref="R101" authorId="0" shapeId="0" xr:uid="{1B45E447-7548-426E-91E6-890F816146A8}">
      <text>
        <r>
          <rPr>
            <sz val="11"/>
            <color theme="1"/>
            <rFont val="Calibri"/>
            <family val="2"/>
            <scheme val="minor"/>
          </rPr>
          <t>Andre Pasquale:
Slug damage</t>
        </r>
      </text>
    </comment>
    <comment ref="S101" authorId="0" shapeId="0" xr:uid="{F826415E-BBC5-4A40-BA1C-60FC3776B337}">
      <text>
        <r>
          <rPr>
            <sz val="11"/>
            <color theme="1"/>
            <rFont val="Calibri"/>
            <family val="2"/>
            <scheme val="minor"/>
          </rPr>
          <t>Andre Pasquale:
Septoria</t>
        </r>
      </text>
    </comment>
    <comment ref="M104" authorId="0" shapeId="0" xr:uid="{F2DF4592-2A6E-4300-B6B0-890EBA5ECB68}">
      <text>
        <r>
          <rPr>
            <sz val="11"/>
            <color theme="1"/>
            <rFont val="Calibri"/>
            <family val="2"/>
            <scheme val="minor"/>
          </rPr>
          <t>Andre Pasquale:
Septoria</t>
        </r>
      </text>
    </comment>
    <comment ref="Q104" authorId="0" shapeId="0" xr:uid="{7FC37E0B-7770-448F-B07D-40B591659F24}">
      <text>
        <r>
          <rPr>
            <sz val="11"/>
            <color theme="1"/>
            <rFont val="Calibri"/>
            <family val="2"/>
            <scheme val="minor"/>
          </rPr>
          <t>Andre Pasquale:
Septoria</t>
        </r>
      </text>
    </comment>
    <comment ref="O108" authorId="0" shapeId="0" xr:uid="{BC29C1A5-899F-49F8-A565-E2BD328CF925}">
      <text>
        <r>
          <rPr>
            <sz val="11"/>
            <color theme="1"/>
            <rFont val="Calibri"/>
            <family val="2"/>
            <scheme val="minor"/>
          </rPr>
          <t>Andre Pasquale:
Septoria</t>
        </r>
      </text>
    </comment>
    <comment ref="S108" authorId="0" shapeId="0" xr:uid="{09756C71-886B-4C5F-A911-1C5CD484EA67}">
      <text>
        <r>
          <rPr>
            <sz val="11"/>
            <color theme="1"/>
            <rFont val="Calibri"/>
            <family val="2"/>
            <scheme val="minor"/>
          </rPr>
          <t>Andre Pasquale:
Septoria</t>
        </r>
      </text>
    </comment>
    <comment ref="N110" authorId="0" shapeId="0" xr:uid="{5765DC87-6BA1-4971-ACE8-124D5201117A}">
      <text>
        <r>
          <rPr>
            <sz val="11"/>
            <color theme="1"/>
            <rFont val="Calibri"/>
            <family val="2"/>
            <scheme val="minor"/>
          </rPr>
          <t>Andre Pasquale:
Slug damage</t>
        </r>
      </text>
    </comment>
    <comment ref="R110" authorId="0" shapeId="0" xr:uid="{6430DDB9-BEE0-4D78-B9F8-EFDD4F77C3E8}">
      <text>
        <r>
          <rPr>
            <sz val="11"/>
            <color theme="1"/>
            <rFont val="Calibri"/>
            <family val="2"/>
            <scheme val="minor"/>
          </rPr>
          <t>Andre Pasquale:
Slug damage</t>
        </r>
      </text>
    </comment>
    <comment ref="N114" authorId="0" shapeId="0" xr:uid="{53F7F851-FEE3-4FE9-9025-BE158D0F5EE8}">
      <text>
        <r>
          <rPr>
            <sz val="11"/>
            <color theme="1"/>
            <rFont val="Calibri"/>
            <family val="2"/>
            <scheme val="minor"/>
          </rPr>
          <t>Andre Pasquale:
Septoria</t>
        </r>
      </text>
    </comment>
    <comment ref="R114" authorId="0" shapeId="0" xr:uid="{C9BBDCAA-8A07-4C52-8876-02F5A9847AD5}">
      <text>
        <r>
          <rPr>
            <sz val="11"/>
            <color theme="1"/>
            <rFont val="Calibri"/>
            <family val="2"/>
            <scheme val="minor"/>
          </rPr>
          <t>Andre Pasquale:
Septoria</t>
        </r>
      </text>
    </comment>
    <comment ref="O120" authorId="0" shapeId="0" xr:uid="{DF11A843-5BAC-43CD-A4FE-94FD73CB408E}">
      <text>
        <r>
          <rPr>
            <sz val="11"/>
            <color theme="1"/>
            <rFont val="Calibri"/>
            <family val="2"/>
            <scheme val="minor"/>
          </rPr>
          <t>Andre Pasquale:
Slug damage</t>
        </r>
      </text>
    </comment>
    <comment ref="S120" authorId="0" shapeId="0" xr:uid="{A9D251C2-DA41-49D6-A5F0-BDB7634EC4C2}">
      <text>
        <r>
          <rPr>
            <sz val="11"/>
            <color theme="1"/>
            <rFont val="Calibri"/>
            <family val="2"/>
            <scheme val="minor"/>
          </rPr>
          <t>Andre Pasquale:
Slug damage</t>
        </r>
      </text>
    </comment>
    <comment ref="N121" authorId="0" shapeId="0" xr:uid="{CE367E65-D82F-48D4-9097-0EB1A8572072}">
      <text>
        <r>
          <rPr>
            <sz val="11"/>
            <color theme="1"/>
            <rFont val="Calibri"/>
            <family val="2"/>
            <scheme val="minor"/>
          </rPr>
          <t>Andre Pasquale:
Slug damage</t>
        </r>
      </text>
    </comment>
    <comment ref="R121" authorId="0" shapeId="0" xr:uid="{6D8D7A46-D8FA-4EA2-AC67-B6D002714244}">
      <text>
        <r>
          <rPr>
            <sz val="11"/>
            <color theme="1"/>
            <rFont val="Calibri"/>
            <family val="2"/>
            <scheme val="minor"/>
          </rPr>
          <t>Andre Pasquale:
Slug damage</t>
        </r>
      </text>
    </comment>
    <comment ref="M131" authorId="0" shapeId="0" xr:uid="{5E2096C9-4498-4D00-B3AB-ED41B083EC40}">
      <text>
        <r>
          <rPr>
            <sz val="11"/>
            <color theme="1"/>
            <rFont val="Calibri"/>
            <family val="2"/>
            <scheme val="minor"/>
          </rPr>
          <t>Andre Pasquale:
Dead leaf</t>
        </r>
      </text>
    </comment>
    <comment ref="N131" authorId="0" shapeId="0" xr:uid="{36F2CE13-6986-473A-8BDD-76B4FCCD3045}">
      <text>
        <r>
          <rPr>
            <sz val="11"/>
            <color theme="1"/>
            <rFont val="Calibri"/>
            <family val="2"/>
            <scheme val="minor"/>
          </rPr>
          <t>Andre Pasquale:
Dead leaf</t>
        </r>
      </text>
    </comment>
    <comment ref="O131" authorId="0" shapeId="0" xr:uid="{AB9A50B1-8CB2-41B8-8A76-6695A4FF0449}">
      <text>
        <r>
          <rPr>
            <sz val="11"/>
            <color theme="1"/>
            <rFont val="Calibri"/>
            <family val="2"/>
            <scheme val="minor"/>
          </rPr>
          <t>Andre Pasquale:
Physiological yellowing</t>
        </r>
      </text>
    </comment>
    <comment ref="Q131" authorId="0" shapeId="0" xr:uid="{9B00164B-0FC4-44FA-808D-125BEDCEEA23}">
      <text>
        <r>
          <rPr>
            <sz val="11"/>
            <color theme="1"/>
            <rFont val="Calibri"/>
            <family val="2"/>
            <scheme val="minor"/>
          </rPr>
          <t>Andre Pasquale:
Dead leaf</t>
        </r>
      </text>
    </comment>
    <comment ref="R131" authorId="0" shapeId="0" xr:uid="{CFF5F328-EB6D-4B87-BD25-3B8E306821A2}">
      <text>
        <r>
          <rPr>
            <sz val="11"/>
            <color theme="1"/>
            <rFont val="Calibri"/>
            <family val="2"/>
            <scheme val="minor"/>
          </rPr>
          <t>Andre Pasquale:
Dead leaf</t>
        </r>
      </text>
    </comment>
    <comment ref="S131" authorId="0" shapeId="0" xr:uid="{B07E51E0-BE5A-43CF-8ACB-D519ECFDC656}">
      <text>
        <r>
          <rPr>
            <sz val="11"/>
            <color theme="1"/>
            <rFont val="Calibri"/>
            <family val="2"/>
            <scheme val="minor"/>
          </rPr>
          <t>Andre Pasquale:
Physiological yellowing</t>
        </r>
      </text>
    </comment>
    <comment ref="N133" authorId="0" shapeId="0" xr:uid="{DBF1387C-F500-4F26-87E9-806D20B18E3C}">
      <text>
        <r>
          <rPr>
            <sz val="11"/>
            <color theme="1"/>
            <rFont val="Calibri"/>
            <family val="2"/>
            <scheme val="minor"/>
          </rPr>
          <t>Andre Pasquale:
Physiological yellowing</t>
        </r>
      </text>
    </comment>
    <comment ref="R133" authorId="0" shapeId="0" xr:uid="{5886A7C3-899E-493D-9C1E-C71BE4A7E047}">
      <text>
        <r>
          <rPr>
            <sz val="11"/>
            <color theme="1"/>
            <rFont val="Calibri"/>
            <family val="2"/>
            <scheme val="minor"/>
          </rPr>
          <t>Andre Pasquale:
Physiological yellowing</t>
        </r>
      </text>
    </comment>
    <comment ref="M134" authorId="0" shapeId="0" xr:uid="{A9E45D7D-341D-4F2F-852C-33F67A60CBC9}">
      <text>
        <r>
          <rPr>
            <sz val="11"/>
            <color theme="1"/>
            <rFont val="Calibri"/>
            <family val="2"/>
            <scheme val="minor"/>
          </rPr>
          <t>Andre Pasquale:
Dead leaf</t>
        </r>
      </text>
    </comment>
    <comment ref="Q134" authorId="0" shapeId="0" xr:uid="{AA35E95D-3953-4C1F-A576-03DC83818B58}">
      <text>
        <r>
          <rPr>
            <sz val="11"/>
            <color theme="1"/>
            <rFont val="Calibri"/>
            <family val="2"/>
            <scheme val="minor"/>
          </rPr>
          <t>Andre Pasquale:
Dead leaf</t>
        </r>
      </text>
    </comment>
    <comment ref="M135" authorId="0" shapeId="0" xr:uid="{E5CC5007-D8D2-4E02-B07E-B9230DC8807D}">
      <text>
        <r>
          <rPr>
            <sz val="11"/>
            <color theme="1"/>
            <rFont val="Calibri"/>
            <family val="2"/>
            <scheme val="minor"/>
          </rPr>
          <t>Andre Pasquale:
Dead leaf</t>
        </r>
      </text>
    </comment>
    <comment ref="N135" authorId="0" shapeId="0" xr:uid="{ECF2E66D-49C4-4944-8611-BA64C1474643}">
      <text>
        <r>
          <rPr>
            <sz val="11"/>
            <color theme="1"/>
            <rFont val="Calibri"/>
            <family val="2"/>
            <scheme val="minor"/>
          </rPr>
          <t>Andre Pasquale:
Dead leaf</t>
        </r>
      </text>
    </comment>
    <comment ref="O135" authorId="0" shapeId="0" xr:uid="{FF55131A-CFA2-4B28-A7CA-1C2FC411F277}">
      <text>
        <r>
          <rPr>
            <sz val="11"/>
            <color theme="1"/>
            <rFont val="Calibri"/>
            <family val="2"/>
            <scheme val="minor"/>
          </rPr>
          <t>Andre Pasquale:
Dead leaf</t>
        </r>
      </text>
    </comment>
    <comment ref="Q135" authorId="0" shapeId="0" xr:uid="{51D85703-473B-464E-8A9C-FF4325954629}">
      <text>
        <r>
          <rPr>
            <sz val="11"/>
            <color theme="1"/>
            <rFont val="Calibri"/>
            <family val="2"/>
            <scheme val="minor"/>
          </rPr>
          <t>Andre Pasquale:
Dead leaf</t>
        </r>
      </text>
    </comment>
    <comment ref="R135" authorId="0" shapeId="0" xr:uid="{0E45BA3F-7678-43EE-98E7-0DE2FA3041E9}">
      <text>
        <r>
          <rPr>
            <sz val="11"/>
            <color theme="1"/>
            <rFont val="Calibri"/>
            <family val="2"/>
            <scheme val="minor"/>
          </rPr>
          <t>Andre Pasquale:
Dead leaf</t>
        </r>
      </text>
    </comment>
    <comment ref="S135" authorId="0" shapeId="0" xr:uid="{23E09318-F4D2-41F1-A88F-26792055A90B}">
      <text>
        <r>
          <rPr>
            <sz val="11"/>
            <color theme="1"/>
            <rFont val="Calibri"/>
            <family val="2"/>
            <scheme val="minor"/>
          </rPr>
          <t>Andre Pasquale:
Dead leaf</t>
        </r>
      </text>
    </comment>
    <comment ref="N139" authorId="0" shapeId="0" xr:uid="{53FDAF8B-A069-4292-A1C0-3FB51CC60891}">
      <text>
        <r>
          <rPr>
            <sz val="11"/>
            <color theme="1"/>
            <rFont val="Calibri"/>
            <family val="2"/>
            <scheme val="minor"/>
          </rPr>
          <t>Andre Pasquale:
Dead leaf</t>
        </r>
      </text>
    </comment>
    <comment ref="O139" authorId="0" shapeId="0" xr:uid="{00B75F43-B9B2-4EAB-87DB-3A665C5D19E0}">
      <text>
        <r>
          <rPr>
            <sz val="11"/>
            <color theme="1"/>
            <rFont val="Calibri"/>
            <family val="2"/>
            <scheme val="minor"/>
          </rPr>
          <t>Andre Pasquale:
Dead leaf</t>
        </r>
      </text>
    </comment>
    <comment ref="R139" authorId="0" shapeId="0" xr:uid="{544B0221-D867-4EB4-AA5C-74306A1EBCAD}">
      <text>
        <r>
          <rPr>
            <sz val="11"/>
            <color theme="1"/>
            <rFont val="Calibri"/>
            <family val="2"/>
            <scheme val="minor"/>
          </rPr>
          <t>Andre Pasquale:
Dead leaf</t>
        </r>
      </text>
    </comment>
    <comment ref="S139" authorId="0" shapeId="0" xr:uid="{6A4F308F-9227-40A6-B4D3-D253F1853D80}">
      <text>
        <r>
          <rPr>
            <sz val="11"/>
            <color theme="1"/>
            <rFont val="Calibri"/>
            <family val="2"/>
            <scheme val="minor"/>
          </rPr>
          <t>Andre Pasquale:
Dead leaf</t>
        </r>
      </text>
    </comment>
    <comment ref="M142" authorId="0" shapeId="0" xr:uid="{80FB4B2C-FCB2-406A-A1B7-8C0BFEDC0217}">
      <text>
        <r>
          <rPr>
            <sz val="11"/>
            <color theme="1"/>
            <rFont val="Calibri"/>
            <family val="2"/>
            <scheme val="minor"/>
          </rPr>
          <t>Andre Pasquale:
Physiological yellowing</t>
        </r>
      </text>
    </comment>
    <comment ref="O142" authorId="0" shapeId="0" xr:uid="{A2516D8F-7A45-4440-8382-DFC0E8B09CB4}">
      <text>
        <r>
          <rPr>
            <sz val="11"/>
            <color theme="1"/>
            <rFont val="Calibri"/>
            <family val="2"/>
            <scheme val="minor"/>
          </rPr>
          <t>Andre Pasquale:
Dead leaf</t>
        </r>
      </text>
    </comment>
    <comment ref="Q142" authorId="0" shapeId="0" xr:uid="{FF8E3544-8840-4342-822E-5E02A01648D3}">
      <text>
        <r>
          <rPr>
            <sz val="11"/>
            <color theme="1"/>
            <rFont val="Calibri"/>
            <family val="2"/>
            <scheme val="minor"/>
          </rPr>
          <t>Andre Pasquale:
Physiological yellowing</t>
        </r>
      </text>
    </comment>
    <comment ref="S142" authorId="0" shapeId="0" xr:uid="{C2E13BF8-5C0F-4425-80CD-7B32E377E52C}">
      <text>
        <r>
          <rPr>
            <sz val="11"/>
            <color theme="1"/>
            <rFont val="Calibri"/>
            <family val="2"/>
            <scheme val="minor"/>
          </rPr>
          <t>Andre Pasquale:
Dead leaf</t>
        </r>
      </text>
    </comment>
    <comment ref="O143" authorId="0" shapeId="0" xr:uid="{CAF82615-5906-4EBE-99E0-906EA8418FE6}">
      <text>
        <r>
          <rPr>
            <sz val="11"/>
            <color theme="1"/>
            <rFont val="Calibri"/>
            <family val="2"/>
            <scheme val="minor"/>
          </rPr>
          <t>Andre Pasquale:
Dead leaf</t>
        </r>
      </text>
    </comment>
    <comment ref="S143" authorId="0" shapeId="0" xr:uid="{3CD079D1-C767-4E73-B490-10D6A18C220F}">
      <text>
        <r>
          <rPr>
            <sz val="11"/>
            <color theme="1"/>
            <rFont val="Calibri"/>
            <family val="2"/>
            <scheme val="minor"/>
          </rPr>
          <t>Andre Pasquale:
dead leaf</t>
        </r>
      </text>
    </comment>
    <comment ref="M145" authorId="0" shapeId="0" xr:uid="{63AB90C4-7659-46E0-A85D-7D64D1DC6500}">
      <text>
        <r>
          <rPr>
            <sz val="11"/>
            <color theme="1"/>
            <rFont val="Calibri"/>
            <family val="2"/>
            <scheme val="minor"/>
          </rPr>
          <t>Andre Pasquale:
Physiological yellowing</t>
        </r>
      </text>
    </comment>
    <comment ref="N145" authorId="0" shapeId="0" xr:uid="{BD8DF979-6FA4-4B9A-8692-3691571DA5E3}">
      <text>
        <r>
          <rPr>
            <sz val="11"/>
            <color theme="1"/>
            <rFont val="Calibri"/>
            <family val="2"/>
            <scheme val="minor"/>
          </rPr>
          <t>Andre Pasquale:
Physiological yellowing</t>
        </r>
      </text>
    </comment>
    <comment ref="O145" authorId="0" shapeId="0" xr:uid="{CBF7C993-2BDA-4732-BC5B-42A002377DE2}">
      <text>
        <r>
          <rPr>
            <sz val="11"/>
            <color theme="1"/>
            <rFont val="Calibri"/>
            <family val="2"/>
            <scheme val="minor"/>
          </rPr>
          <t>Andre Pasquale:
Physiological yellowing</t>
        </r>
      </text>
    </comment>
    <comment ref="Q145" authorId="0" shapeId="0" xr:uid="{1E1893BE-ED0D-4D7D-8E1A-1BBF5DE7626A}">
      <text>
        <r>
          <rPr>
            <sz val="11"/>
            <color theme="1"/>
            <rFont val="Calibri"/>
            <family val="2"/>
            <scheme val="minor"/>
          </rPr>
          <t>Andre Pasquale:
Physiological yellowing</t>
        </r>
      </text>
    </comment>
    <comment ref="R145" authorId="0" shapeId="0" xr:uid="{14BA706F-ACAA-4610-AEB9-665A1464182D}">
      <text>
        <r>
          <rPr>
            <sz val="11"/>
            <color theme="1"/>
            <rFont val="Calibri"/>
            <family val="2"/>
            <scheme val="minor"/>
          </rPr>
          <t>Andre Pasquale:
Physiological yellowing</t>
        </r>
      </text>
    </comment>
    <comment ref="S145" authorId="0" shapeId="0" xr:uid="{357EF371-CBB8-4BFE-88F8-704DF9A635EB}">
      <text>
        <r>
          <rPr>
            <sz val="11"/>
            <color theme="1"/>
            <rFont val="Calibri"/>
            <family val="2"/>
            <scheme val="minor"/>
          </rPr>
          <t>Andre Pasquale:
Physiological yellowing</t>
        </r>
      </text>
    </comment>
    <comment ref="N148" authorId="0" shapeId="0" xr:uid="{2B45FBFC-41B3-44B6-9FD6-E243488610C8}">
      <text>
        <r>
          <rPr>
            <sz val="11"/>
            <color theme="1"/>
            <rFont val="Calibri"/>
            <family val="2"/>
            <scheme val="minor"/>
          </rPr>
          <t>Andre Pasquale:
Physiological yellowing</t>
        </r>
      </text>
    </comment>
    <comment ref="R148" authorId="0" shapeId="0" xr:uid="{8610A0EB-648A-4798-BB4E-32D4A4D8F6FF}">
      <text>
        <r>
          <rPr>
            <sz val="11"/>
            <color theme="1"/>
            <rFont val="Calibri"/>
            <family val="2"/>
            <scheme val="minor"/>
          </rPr>
          <t>Andre Pasquale:
Physiological yellowing</t>
        </r>
      </text>
    </comment>
    <comment ref="M149" authorId="0" shapeId="0" xr:uid="{2028E19D-D14F-475D-9523-71E80941A49E}">
      <text>
        <r>
          <rPr>
            <sz val="11"/>
            <color theme="1"/>
            <rFont val="Calibri"/>
            <family val="2"/>
            <scheme val="minor"/>
          </rPr>
          <t>Andre Pasquale:
dead leaf</t>
        </r>
      </text>
    </comment>
    <comment ref="N149" authorId="0" shapeId="0" xr:uid="{91732A19-25CC-4665-8D1F-622C4602670E}">
      <text>
        <r>
          <rPr>
            <sz val="11"/>
            <color theme="1"/>
            <rFont val="Calibri"/>
            <family val="2"/>
            <scheme val="minor"/>
          </rPr>
          <t>Andre Pasquale:
Physiological yellowing</t>
        </r>
      </text>
    </comment>
    <comment ref="Q149" authorId="0" shapeId="0" xr:uid="{92A39D87-67FF-4AD1-B580-900AE9063CB3}">
      <text>
        <r>
          <rPr>
            <sz val="11"/>
            <color theme="1"/>
            <rFont val="Calibri"/>
            <family val="2"/>
            <scheme val="minor"/>
          </rPr>
          <t>Andre Pasquale:
Dead leaf</t>
        </r>
      </text>
    </comment>
    <comment ref="R149" authorId="0" shapeId="0" xr:uid="{722F8D2C-FCB6-4C85-B034-2EAC324CC3D7}">
      <text>
        <r>
          <rPr>
            <sz val="11"/>
            <color theme="1"/>
            <rFont val="Calibri"/>
            <family val="2"/>
            <scheme val="minor"/>
          </rPr>
          <t>Andre Pasquale:
Physiological yellowing</t>
        </r>
      </text>
    </comment>
    <comment ref="M153" authorId="0" shapeId="0" xr:uid="{4687099A-602B-4D85-A012-BB9E881B32A1}">
      <text>
        <r>
          <rPr>
            <sz val="11"/>
            <color theme="1"/>
            <rFont val="Calibri"/>
            <family val="2"/>
            <scheme val="minor"/>
          </rPr>
          <t>Andre Pasquale:
Physiological yellowing</t>
        </r>
      </text>
    </comment>
    <comment ref="N153" authorId="0" shapeId="0" xr:uid="{3A2C7012-460D-4747-B892-58A336AD943F}">
      <text>
        <r>
          <rPr>
            <sz val="11"/>
            <color theme="1"/>
            <rFont val="Calibri"/>
            <family val="2"/>
            <scheme val="minor"/>
          </rPr>
          <t>Andre Pasquale:
Physiological yellowing</t>
        </r>
      </text>
    </comment>
    <comment ref="O153" authorId="0" shapeId="0" xr:uid="{2D758512-5489-4A87-B304-F45EDF33A3F9}">
      <text>
        <r>
          <rPr>
            <sz val="11"/>
            <color theme="1"/>
            <rFont val="Calibri"/>
            <family val="2"/>
            <scheme val="minor"/>
          </rPr>
          <t>Andre Pasquale:
Dead leaf</t>
        </r>
      </text>
    </comment>
    <comment ref="Q153" authorId="0" shapeId="0" xr:uid="{3CE858C7-5CF6-4544-96EC-E0EF960ED659}">
      <text>
        <r>
          <rPr>
            <sz val="11"/>
            <color theme="1"/>
            <rFont val="Calibri"/>
            <family val="2"/>
            <scheme val="minor"/>
          </rPr>
          <t>Andre Pasquale:
Physiological yellowing</t>
        </r>
      </text>
    </comment>
    <comment ref="R153" authorId="0" shapeId="0" xr:uid="{8199141D-EE9C-4165-921D-C90E9A1AC84F}">
      <text>
        <r>
          <rPr>
            <sz val="11"/>
            <color theme="1"/>
            <rFont val="Calibri"/>
            <family val="2"/>
            <scheme val="minor"/>
          </rPr>
          <t>Andre Pasquale:
Physiological yellowing</t>
        </r>
      </text>
    </comment>
    <comment ref="S153" authorId="0" shapeId="0" xr:uid="{4D409563-18CA-4242-82A0-8BF60B3BA4F7}">
      <text>
        <r>
          <rPr>
            <sz val="11"/>
            <color theme="1"/>
            <rFont val="Calibri"/>
            <family val="2"/>
            <scheme val="minor"/>
          </rPr>
          <t>Andre Pasquale:
Dead leaf</t>
        </r>
      </text>
    </comment>
    <comment ref="N156" authorId="0" shapeId="0" xr:uid="{8EADDD57-C23F-4BE3-9603-1EB5BBD6EB72}">
      <text>
        <r>
          <rPr>
            <sz val="11"/>
            <color theme="1"/>
            <rFont val="Calibri"/>
            <family val="2"/>
            <scheme val="minor"/>
          </rPr>
          <t>Andre Pasquale:
Dead leaf</t>
        </r>
      </text>
    </comment>
    <comment ref="O156" authorId="0" shapeId="0" xr:uid="{98E37970-9DF4-4326-A236-04FCD5890D9F}">
      <text>
        <r>
          <rPr>
            <sz val="11"/>
            <color theme="1"/>
            <rFont val="Calibri"/>
            <family val="2"/>
            <scheme val="minor"/>
          </rPr>
          <t>Andre Pasquale:
Physiological yellowing</t>
        </r>
      </text>
    </comment>
    <comment ref="R156" authorId="0" shapeId="0" xr:uid="{387C94DA-DE20-4050-92A8-7DA215C511C2}">
      <text>
        <r>
          <rPr>
            <sz val="11"/>
            <color theme="1"/>
            <rFont val="Calibri"/>
            <family val="2"/>
            <scheme val="minor"/>
          </rPr>
          <t>Andre Pasquale:
Dead leaf</t>
        </r>
      </text>
    </comment>
    <comment ref="S156" authorId="0" shapeId="0" xr:uid="{FC750E48-CA60-4252-9361-AB9A7E7E6683}">
      <text>
        <r>
          <rPr>
            <sz val="11"/>
            <color theme="1"/>
            <rFont val="Calibri"/>
            <family val="2"/>
            <scheme val="minor"/>
          </rPr>
          <t>Andre Pasquale:
Physiological yellowing</t>
        </r>
      </text>
    </comment>
    <comment ref="M157" authorId="0" shapeId="0" xr:uid="{40CC4C84-47B1-4CD9-ACD0-A11232F36253}">
      <text>
        <r>
          <rPr>
            <sz val="11"/>
            <color theme="1"/>
            <rFont val="Calibri"/>
            <family val="2"/>
            <scheme val="minor"/>
          </rPr>
          <t>Andre Pasquale:
Dead leaf</t>
        </r>
      </text>
    </comment>
    <comment ref="N157" authorId="0" shapeId="0" xr:uid="{4B2D5D22-F76C-4D4E-ADF8-9C7CC61D9F25}">
      <text>
        <r>
          <rPr>
            <sz val="11"/>
            <color theme="1"/>
            <rFont val="Calibri"/>
            <family val="2"/>
            <scheme val="minor"/>
          </rPr>
          <t>Andre Pasquale:
Dead leaf</t>
        </r>
      </text>
    </comment>
    <comment ref="O157" authorId="0" shapeId="0" xr:uid="{638144ED-6FFB-45ED-A0C5-04AC1A99E1EA}">
      <text>
        <r>
          <rPr>
            <sz val="11"/>
            <color theme="1"/>
            <rFont val="Calibri"/>
            <family val="2"/>
            <scheme val="minor"/>
          </rPr>
          <t>Andre Pasquale:
Dead leaf</t>
        </r>
      </text>
    </comment>
    <comment ref="Q157" authorId="0" shapeId="0" xr:uid="{9AC04FCA-8396-4EA5-A651-254958E00FBE}">
      <text>
        <r>
          <rPr>
            <sz val="11"/>
            <color theme="1"/>
            <rFont val="Calibri"/>
            <family val="2"/>
            <scheme val="minor"/>
          </rPr>
          <t>Andre Pasquale:
Dead leaf</t>
        </r>
      </text>
    </comment>
    <comment ref="R157" authorId="0" shapeId="0" xr:uid="{24B81CD8-4E81-4499-8102-B80C0BC0C01B}">
      <text>
        <r>
          <rPr>
            <sz val="11"/>
            <color theme="1"/>
            <rFont val="Calibri"/>
            <family val="2"/>
            <scheme val="minor"/>
          </rPr>
          <t>Andre Pasquale:
Dead leaf</t>
        </r>
      </text>
    </comment>
    <comment ref="S157" authorId="0" shapeId="0" xr:uid="{2E8993DA-E87D-451F-9535-312BBC466515}">
      <text>
        <r>
          <rPr>
            <sz val="11"/>
            <color theme="1"/>
            <rFont val="Calibri"/>
            <family val="2"/>
            <scheme val="minor"/>
          </rPr>
          <t>Andre Pasquale:
Dead leaf</t>
        </r>
      </text>
    </comment>
    <comment ref="N162" authorId="0" shapeId="0" xr:uid="{2B808C45-B494-4625-A44E-7305D7DB2961}">
      <text>
        <r>
          <rPr>
            <sz val="11"/>
            <color theme="1"/>
            <rFont val="Calibri"/>
            <family val="2"/>
            <scheme val="minor"/>
          </rPr>
          <t>Andre Pasquale:
dead leaf</t>
        </r>
      </text>
    </comment>
    <comment ref="R162" authorId="0" shapeId="0" xr:uid="{6A1AB31D-6DED-475C-A1CF-D71DE76F7CAA}">
      <text>
        <r>
          <rPr>
            <sz val="11"/>
            <color theme="1"/>
            <rFont val="Calibri"/>
            <family val="2"/>
            <scheme val="minor"/>
          </rPr>
          <t>Andre Pasquale:
Dead leaf</t>
        </r>
      </text>
    </comment>
    <comment ref="O165" authorId="0" shapeId="0" xr:uid="{51919963-B18D-4DBD-84FB-70AC518FC736}">
      <text>
        <r>
          <rPr>
            <sz val="11"/>
            <color theme="1"/>
            <rFont val="Calibri"/>
            <family val="2"/>
            <scheme val="minor"/>
          </rPr>
          <t>Andre Pasquale:
Physiological yellowing</t>
        </r>
      </text>
    </comment>
    <comment ref="S165" authorId="0" shapeId="0" xr:uid="{AA7CA0BC-2698-4802-8DB9-A9B5093AC8B4}">
      <text>
        <r>
          <rPr>
            <sz val="11"/>
            <color theme="1"/>
            <rFont val="Calibri"/>
            <family val="2"/>
            <scheme val="minor"/>
          </rPr>
          <t>Andre Pasquale:
Physiological yellowing</t>
        </r>
      </text>
    </comment>
    <comment ref="N167" authorId="0" shapeId="0" xr:uid="{2FCAE7F7-FB3F-4B53-9CDD-84A15F1A4B2E}">
      <text>
        <r>
          <rPr>
            <sz val="11"/>
            <color theme="1"/>
            <rFont val="Calibri"/>
            <family val="2"/>
            <scheme val="minor"/>
          </rPr>
          <t>Andre Pasquale:
Physiological yellowing</t>
        </r>
      </text>
    </comment>
    <comment ref="R167" authorId="0" shapeId="0" xr:uid="{9214CC05-B943-4825-96E8-6BC20C414A8F}">
      <text>
        <r>
          <rPr>
            <sz val="11"/>
            <color theme="1"/>
            <rFont val="Calibri"/>
            <family val="2"/>
            <scheme val="minor"/>
          </rPr>
          <t>Andre Pasquale:
Physiological yellowing</t>
        </r>
      </text>
    </comment>
    <comment ref="N169" authorId="0" shapeId="0" xr:uid="{1C0651B1-D855-4354-8686-DE2404B9E606}">
      <text>
        <r>
          <rPr>
            <sz val="11"/>
            <color theme="1"/>
            <rFont val="Calibri"/>
            <family val="2"/>
            <scheme val="minor"/>
          </rPr>
          <t>Andre Pasquale:
old slug damage</t>
        </r>
      </text>
    </comment>
    <comment ref="R169" authorId="0" shapeId="0" xr:uid="{FBABC8C6-BAE8-459D-8232-637A45D70E16}">
      <text>
        <r>
          <rPr>
            <sz val="11"/>
            <color theme="1"/>
            <rFont val="Calibri"/>
            <family val="2"/>
            <scheme val="minor"/>
          </rPr>
          <t>Andre Pasquale:
old slug damage</t>
        </r>
      </text>
    </comment>
    <comment ref="M170" authorId="0" shapeId="0" xr:uid="{50D925C6-8096-42F2-8194-8ECE7731CC97}">
      <text>
        <r>
          <rPr>
            <sz val="11"/>
            <color theme="1"/>
            <rFont val="Calibri"/>
            <family val="2"/>
            <scheme val="minor"/>
          </rPr>
          <t>Andre Pasquale:
Dead leaf</t>
        </r>
      </text>
    </comment>
    <comment ref="N170" authorId="0" shapeId="0" xr:uid="{B4E968FE-FAC3-4439-9638-8D2155EA5124}">
      <text>
        <r>
          <rPr>
            <sz val="11"/>
            <color theme="1"/>
            <rFont val="Calibri"/>
            <family val="2"/>
            <scheme val="minor"/>
          </rPr>
          <t>Andre Pasquale:
Dead leaf</t>
        </r>
      </text>
    </comment>
    <comment ref="Q170" authorId="0" shapeId="0" xr:uid="{2445BCA4-1DE0-46FB-B06A-8766589D54E2}">
      <text>
        <r>
          <rPr>
            <sz val="11"/>
            <color theme="1"/>
            <rFont val="Calibri"/>
            <family val="2"/>
            <scheme val="minor"/>
          </rPr>
          <t>Andre Pasquale:
dead leaf</t>
        </r>
      </text>
    </comment>
    <comment ref="R170" authorId="0" shapeId="0" xr:uid="{60822577-7D64-4E5C-A79B-7D0302A2AD38}">
      <text>
        <r>
          <rPr>
            <sz val="11"/>
            <color theme="1"/>
            <rFont val="Calibri"/>
            <family val="2"/>
            <scheme val="minor"/>
          </rPr>
          <t>Andre Pasquale:
Dead leaf</t>
        </r>
      </text>
    </comment>
    <comment ref="N171" authorId="0" shapeId="0" xr:uid="{2928AEF3-9F00-4712-AD9C-E8B579354501}">
      <text>
        <r>
          <rPr>
            <sz val="11"/>
            <color theme="1"/>
            <rFont val="Calibri"/>
            <family val="2"/>
            <scheme val="minor"/>
          </rPr>
          <t>Andre Pasquale:
Dead leaf</t>
        </r>
      </text>
    </comment>
    <comment ref="O171" authorId="0" shapeId="0" xr:uid="{8B661A6D-7D2E-4833-8EDC-E31A2FA9A19C}">
      <text>
        <r>
          <rPr>
            <sz val="11"/>
            <color theme="1"/>
            <rFont val="Calibri"/>
            <family val="2"/>
            <scheme val="minor"/>
          </rPr>
          <t>Andre Pasquale:
Dead leaf</t>
        </r>
      </text>
    </comment>
    <comment ref="R171" authorId="0" shapeId="0" xr:uid="{2A390EDA-B3CE-47CB-8A6E-BFC4FC604028}">
      <text>
        <r>
          <rPr>
            <sz val="11"/>
            <color theme="1"/>
            <rFont val="Calibri"/>
            <family val="2"/>
            <scheme val="minor"/>
          </rPr>
          <t>Andre Pasquale:
Dead leaf</t>
        </r>
      </text>
    </comment>
    <comment ref="S171" authorId="0" shapeId="0" xr:uid="{F62AA1A8-BD61-4B65-AE4A-80851A63CB0C}">
      <text>
        <r>
          <rPr>
            <sz val="11"/>
            <color theme="1"/>
            <rFont val="Calibri"/>
            <family val="2"/>
            <scheme val="minor"/>
          </rPr>
          <t>Andre Pasquale:
Dead leaf</t>
        </r>
      </text>
    </comment>
    <comment ref="M174" authorId="0" shapeId="0" xr:uid="{00EBC003-0E70-49D3-AA8F-C521032A06F8}">
      <text>
        <r>
          <rPr>
            <sz val="11"/>
            <color theme="1"/>
            <rFont val="Calibri"/>
            <family val="2"/>
            <scheme val="minor"/>
          </rPr>
          <t>Andre Pasquale:
Physiological yellowing</t>
        </r>
      </text>
    </comment>
    <comment ref="N174" authorId="0" shapeId="0" xr:uid="{9224B00F-C2B5-485B-B958-D61EF55169AA}">
      <text>
        <r>
          <rPr>
            <sz val="11"/>
            <color theme="1"/>
            <rFont val="Calibri"/>
            <family val="2"/>
            <scheme val="minor"/>
          </rPr>
          <t>Andre Pasquale:
Physiological yellowing</t>
        </r>
      </text>
    </comment>
    <comment ref="O174" authorId="0" shapeId="0" xr:uid="{378C415E-BB21-4189-A78C-B4F83046F999}">
      <text>
        <r>
          <rPr>
            <sz val="11"/>
            <color theme="1"/>
            <rFont val="Calibri"/>
            <family val="2"/>
            <scheme val="minor"/>
          </rPr>
          <t>Andre Pasquale:
Physiological yellowing</t>
        </r>
      </text>
    </comment>
    <comment ref="Q174" authorId="0" shapeId="0" xr:uid="{2B48E9C1-7EC2-4F6A-93FE-1D5FB6565E4D}">
      <text>
        <r>
          <rPr>
            <sz val="11"/>
            <color theme="1"/>
            <rFont val="Calibri"/>
            <family val="2"/>
            <scheme val="minor"/>
          </rPr>
          <t>Andre Pasquale:
Physiological yellowing</t>
        </r>
      </text>
    </comment>
    <comment ref="R174" authorId="0" shapeId="0" xr:uid="{13B7BF65-95AC-4308-9669-1248C2C73C1A}">
      <text>
        <r>
          <rPr>
            <sz val="11"/>
            <color theme="1"/>
            <rFont val="Calibri"/>
            <family val="2"/>
            <scheme val="minor"/>
          </rPr>
          <t>Andre Pasquale:
Physiological yellowing</t>
        </r>
      </text>
    </comment>
    <comment ref="S174" authorId="0" shapeId="0" xr:uid="{A92D3157-9DCA-45FE-867A-00B09F6F1BC0}">
      <text>
        <r>
          <rPr>
            <sz val="11"/>
            <color theme="1"/>
            <rFont val="Calibri"/>
            <family val="2"/>
            <scheme val="minor"/>
          </rPr>
          <t xml:space="preserve">Andre Pasquale:
Physiological yellowing </t>
        </r>
      </text>
    </comment>
    <comment ref="M181" authorId="0" shapeId="0" xr:uid="{F5D71595-190F-4ADC-B79E-DCAF5BF566DE}">
      <text>
        <r>
          <rPr>
            <sz val="11"/>
            <color theme="1"/>
            <rFont val="Calibri"/>
            <family val="2"/>
            <scheme val="minor"/>
          </rPr>
          <t>Andre Pasquale:
dead leaf</t>
        </r>
      </text>
    </comment>
    <comment ref="N181" authorId="0" shapeId="0" xr:uid="{1EABDAD0-84FF-4B10-9A5F-1DCF5D418621}">
      <text>
        <r>
          <rPr>
            <sz val="11"/>
            <color theme="1"/>
            <rFont val="Calibri"/>
            <family val="2"/>
            <scheme val="minor"/>
          </rPr>
          <t>Andre Pasquale:
Dead leaf</t>
        </r>
      </text>
    </comment>
    <comment ref="O181" authorId="0" shapeId="0" xr:uid="{F1A728AA-5DFC-419E-A052-6B48BE2A2BE0}">
      <text>
        <r>
          <rPr>
            <sz val="11"/>
            <color theme="1"/>
            <rFont val="Calibri"/>
            <family val="2"/>
            <scheme val="minor"/>
          </rPr>
          <t>Andre Pasquale:
Dead leaf</t>
        </r>
      </text>
    </comment>
    <comment ref="Q181" authorId="0" shapeId="0" xr:uid="{25914580-9D62-456A-B1C0-886409DADE39}">
      <text>
        <r>
          <rPr>
            <sz val="11"/>
            <color theme="1"/>
            <rFont val="Calibri"/>
            <family val="2"/>
            <scheme val="minor"/>
          </rPr>
          <t>Andre Pasquale:
Dead leaf</t>
        </r>
      </text>
    </comment>
    <comment ref="R181" authorId="0" shapeId="0" xr:uid="{8DD717EE-BA4E-431E-A6DD-97AF368D700C}">
      <text>
        <r>
          <rPr>
            <sz val="11"/>
            <color theme="1"/>
            <rFont val="Calibri"/>
            <family val="2"/>
            <scheme val="minor"/>
          </rPr>
          <t>Andre Pasquale:
Dead leaf</t>
        </r>
      </text>
    </comment>
    <comment ref="S181" authorId="0" shapeId="0" xr:uid="{F46FC723-00B0-42BD-A5D4-BBC074C29A59}">
      <text>
        <r>
          <rPr>
            <sz val="11"/>
            <color theme="1"/>
            <rFont val="Calibri"/>
            <family val="2"/>
            <scheme val="minor"/>
          </rPr>
          <t>Andre Pasquale:
Dead leaf</t>
        </r>
      </text>
    </comment>
    <comment ref="M184" authorId="0" shapeId="0" xr:uid="{D35E8C4D-4C22-46EB-BC3B-C5E73400B300}">
      <text>
        <r>
          <rPr>
            <sz val="11"/>
            <color theme="1"/>
            <rFont val="Calibri"/>
            <family val="2"/>
            <scheme val="minor"/>
          </rPr>
          <t>Andre Pasquale:
Dead leaf</t>
        </r>
      </text>
    </comment>
    <comment ref="O184" authorId="0" shapeId="0" xr:uid="{B43BFCC5-CC6E-48DC-829E-1BC6BE5F86AD}">
      <text>
        <r>
          <rPr>
            <sz val="11"/>
            <color theme="1"/>
            <rFont val="Calibri"/>
            <family val="2"/>
            <scheme val="minor"/>
          </rPr>
          <t>Andre Pasquale:
Physiological yellowing</t>
        </r>
      </text>
    </comment>
    <comment ref="Q184" authorId="0" shapeId="0" xr:uid="{A709C760-DD15-4D6F-97DE-05E749387206}">
      <text>
        <r>
          <rPr>
            <sz val="11"/>
            <color theme="1"/>
            <rFont val="Calibri"/>
            <family val="2"/>
            <scheme val="minor"/>
          </rPr>
          <t>Andre Pasquale:
Dead leaf</t>
        </r>
      </text>
    </comment>
    <comment ref="S184" authorId="0" shapeId="0" xr:uid="{85CF6C0D-D8A7-40BA-B2C6-DE499F8138F3}">
      <text>
        <r>
          <rPr>
            <sz val="11"/>
            <color theme="1"/>
            <rFont val="Calibri"/>
            <family val="2"/>
            <scheme val="minor"/>
          </rPr>
          <t>Andre Pasquale:
Physiological yellowing</t>
        </r>
      </text>
    </comment>
    <comment ref="N188" authorId="0" shapeId="0" xr:uid="{0363189A-D9E2-4C53-B0A3-DE187B6CABD1}">
      <text>
        <r>
          <rPr>
            <sz val="11"/>
            <color theme="1"/>
            <rFont val="Calibri"/>
            <family val="2"/>
            <scheme val="minor"/>
          </rPr>
          <t>Andre Pasquale:
dead leaf</t>
        </r>
      </text>
    </comment>
    <comment ref="O188" authorId="0" shapeId="0" xr:uid="{313A8498-747A-43E0-B5A4-229E16A1589D}">
      <text>
        <r>
          <rPr>
            <sz val="11"/>
            <color theme="1"/>
            <rFont val="Calibri"/>
            <family val="2"/>
            <scheme val="minor"/>
          </rPr>
          <t>Andre Pasquale:
Physiological yellowing</t>
        </r>
      </text>
    </comment>
    <comment ref="R188" authorId="0" shapeId="0" xr:uid="{B8864D43-C5F6-4237-8291-C7C35D20A594}">
      <text>
        <r>
          <rPr>
            <sz val="11"/>
            <color theme="1"/>
            <rFont val="Calibri"/>
            <family val="2"/>
            <scheme val="minor"/>
          </rPr>
          <t>Andre Pasquale:
Dead leaf</t>
        </r>
      </text>
    </comment>
    <comment ref="S188" authorId="0" shapeId="0" xr:uid="{8BEC348D-0DBA-424A-AC13-CC67D6DE241C}">
      <text>
        <r>
          <rPr>
            <sz val="11"/>
            <color theme="1"/>
            <rFont val="Calibri"/>
            <family val="2"/>
            <scheme val="minor"/>
          </rPr>
          <t>Andre Pasquale:
Physiological yellowing</t>
        </r>
      </text>
    </comment>
    <comment ref="M189" authorId="0" shapeId="0" xr:uid="{FA195B03-9499-42FE-B6A0-B13ED954F84C}">
      <text>
        <r>
          <rPr>
            <sz val="11"/>
            <color theme="1"/>
            <rFont val="Calibri"/>
            <family val="2"/>
            <scheme val="minor"/>
          </rPr>
          <t>Andre Pasquale:
Dead leaf</t>
        </r>
      </text>
    </comment>
    <comment ref="N189" authorId="0" shapeId="0" xr:uid="{F0FEE597-EEAC-4607-A8C3-0E0D1D296BF5}">
      <text>
        <r>
          <rPr>
            <sz val="11"/>
            <color theme="1"/>
            <rFont val="Calibri"/>
            <family val="2"/>
            <scheme val="minor"/>
          </rPr>
          <t>Andre Pasquale:
Physiological yellowing</t>
        </r>
      </text>
    </comment>
    <comment ref="O189" authorId="0" shapeId="0" xr:uid="{CD2AE55A-CBE7-4C6E-92C7-27200B54844A}">
      <text>
        <r>
          <rPr>
            <sz val="11"/>
            <color theme="1"/>
            <rFont val="Calibri"/>
            <family val="2"/>
            <scheme val="minor"/>
          </rPr>
          <t>Andre Pasquale:
dead leaf</t>
        </r>
      </text>
    </comment>
    <comment ref="Q189" authorId="0" shapeId="0" xr:uid="{171BAD8D-CD2C-408A-B5CC-580D4EDC50EA}">
      <text>
        <r>
          <rPr>
            <sz val="11"/>
            <color theme="1"/>
            <rFont val="Calibri"/>
            <family val="2"/>
            <scheme val="minor"/>
          </rPr>
          <t>Andre Pasquale:
Dead leaf</t>
        </r>
      </text>
    </comment>
    <comment ref="R189" authorId="0" shapeId="0" xr:uid="{DB78D4CF-0C2A-49E2-911C-7745637638AC}">
      <text>
        <r>
          <rPr>
            <sz val="11"/>
            <color theme="1"/>
            <rFont val="Calibri"/>
            <family val="2"/>
            <scheme val="minor"/>
          </rPr>
          <t>Andre Pasquale:
Physiological yellowing</t>
        </r>
      </text>
    </comment>
    <comment ref="S189" authorId="0" shapeId="0" xr:uid="{1B241DB2-BABC-4487-8281-77B1537394D1}">
      <text>
        <r>
          <rPr>
            <sz val="11"/>
            <color theme="1"/>
            <rFont val="Calibri"/>
            <family val="2"/>
            <scheme val="minor"/>
          </rPr>
          <t>Andre Pasquale:
Dead leaf</t>
        </r>
      </text>
    </comment>
    <comment ref="M192" authorId="0" shapeId="0" xr:uid="{6DD6B1F5-0FA9-4272-B96D-966DAC9663BF}">
      <text>
        <r>
          <rPr>
            <sz val="11"/>
            <color theme="1"/>
            <rFont val="Calibri"/>
            <family val="2"/>
            <scheme val="minor"/>
          </rPr>
          <t>Andre Pasquale:
Dead leaf</t>
        </r>
      </text>
    </comment>
    <comment ref="N192" authorId="0" shapeId="0" xr:uid="{873DA2B8-A6A5-4FC3-8834-EC7E8A7B8D11}">
      <text>
        <r>
          <rPr>
            <sz val="11"/>
            <color theme="1"/>
            <rFont val="Calibri"/>
            <family val="2"/>
            <scheme val="minor"/>
          </rPr>
          <t>Andre Pasquale:
Dead leaf</t>
        </r>
      </text>
    </comment>
    <comment ref="Q192" authorId="0" shapeId="0" xr:uid="{2A9209D4-5AFE-491B-9AE4-DE640DD6D389}">
      <text>
        <r>
          <rPr>
            <sz val="11"/>
            <color theme="1"/>
            <rFont val="Calibri"/>
            <family val="2"/>
            <scheme val="minor"/>
          </rPr>
          <t>Andre Pasquale:
Dead leaf</t>
        </r>
      </text>
    </comment>
    <comment ref="R192" authorId="0" shapeId="0" xr:uid="{B8ABAE82-57A2-4167-BCB2-5E41D2FF40FC}">
      <text>
        <r>
          <rPr>
            <sz val="11"/>
            <color theme="1"/>
            <rFont val="Calibri"/>
            <family val="2"/>
            <scheme val="minor"/>
          </rPr>
          <t>Andre Pasquale:
Dead leaf</t>
        </r>
      </text>
    </comment>
    <comment ref="M193" authorId="0" shapeId="0" xr:uid="{FAC4A1CF-1416-4EE5-BDBE-C2839FC17607}">
      <text>
        <r>
          <rPr>
            <sz val="11"/>
            <color theme="1"/>
            <rFont val="Calibri"/>
            <family val="2"/>
            <scheme val="minor"/>
          </rPr>
          <t>Andre Pasquale:
dead leaf</t>
        </r>
      </text>
    </comment>
    <comment ref="N193" authorId="0" shapeId="0" xr:uid="{43F9D379-06C4-4DDB-9587-896E54012BCE}">
      <text>
        <r>
          <rPr>
            <sz val="11"/>
            <color theme="1"/>
            <rFont val="Calibri"/>
            <family val="2"/>
            <scheme val="minor"/>
          </rPr>
          <t>Andre Pasquale:
dead leaf</t>
        </r>
      </text>
    </comment>
    <comment ref="O193" authorId="0" shapeId="0" xr:uid="{93430FD9-2994-4655-9EAC-387B69EB7911}">
      <text>
        <r>
          <rPr>
            <sz val="11"/>
            <color theme="1"/>
            <rFont val="Calibri"/>
            <family val="2"/>
            <scheme val="minor"/>
          </rPr>
          <t>Andre Pasquale:
Physiological yellowing</t>
        </r>
      </text>
    </comment>
    <comment ref="Q193" authorId="0" shapeId="0" xr:uid="{8238EBB7-7DC3-4F12-ABCD-7D877762B4BE}">
      <text>
        <r>
          <rPr>
            <sz val="11"/>
            <color theme="1"/>
            <rFont val="Calibri"/>
            <family val="2"/>
            <scheme val="minor"/>
          </rPr>
          <t>Andre Pasquale:
dead leaf</t>
        </r>
      </text>
    </comment>
    <comment ref="R193" authorId="0" shapeId="0" xr:uid="{BF0927A8-7F56-4C38-B022-E4D44E3A3F02}">
      <text>
        <r>
          <rPr>
            <sz val="11"/>
            <color theme="1"/>
            <rFont val="Calibri"/>
            <family val="2"/>
            <scheme val="minor"/>
          </rPr>
          <t>Andre Pasquale:
dead leaf</t>
        </r>
      </text>
    </comment>
    <comment ref="S193" authorId="0" shapeId="0" xr:uid="{664A5D2A-8BD4-4518-8857-3E10247B78E5}">
      <text>
        <r>
          <rPr>
            <sz val="11"/>
            <color theme="1"/>
            <rFont val="Calibri"/>
            <family val="2"/>
            <scheme val="minor"/>
          </rPr>
          <t>Andre Pasquale:
Physiological yellowing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tc={B7075D6E-5F74-4791-9BBF-7BF1EA6F8AA6}</author>
    <author>tc={900E9AB4-9320-4143-A2C7-12C5A0A38AF7}</author>
    <author>tc={AB1E3C7C-1B3E-4AE7-BDEF-3959FFF199FA}</author>
  </authors>
  <commentList>
    <comment ref="U1" authorId="0" shapeId="0" xr:uid="{B7075D6E-5F74-4791-9BBF-7BF1EA6F8AA6}">
      <text>
        <t>[Threaded comment]
Your version of Excel allows you to read this threaded comment; however, any edits to it will get removed if the file is opened in a newer version of Excel. Learn more: https://go.microsoft.com/fwlink/?linkid=870924
Comment:
    Flag-4</t>
      </text>
    </comment>
    <comment ref="AU50" authorId="1" shapeId="0" xr:uid="{900E9AB4-9320-4143-A2C7-12C5A0A38AF7}">
      <text>
        <t>[Threaded comment]
Your version of Excel allows you to read this threaded comment; however, any edits to it will get removed if the file is opened in a newer version of Excel. Learn more: https://go.microsoft.com/fwlink/?linkid=870924
Comment:
    For 16 culms</t>
      </text>
    </comment>
    <comment ref="AQ58" authorId="2" shapeId="0" xr:uid="{AB1E3C7C-1B3E-4AE7-BDEF-3959FFF199FA}">
      <text>
        <t>[Threaded comment]
Your version of Excel allows you to read this threaded comment; however, any edits to it will get removed if the file is opened in a newer version of Excel. Learn more: https://go.microsoft.com/fwlink/?linkid=870924
Comment:
    Poor plot at the west end</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tc={6D1D0407-FDE3-4BC4-B79E-2A3B5B9CA0BD}</author>
    <author>tc={65E29EE0-86D2-4D8F-946D-A8385605A9C2}</author>
    <author>tc={11071515-C5D4-4C17-9746-11AC9B7F172E}</author>
    <author>tc={CA03A149-3F11-421F-9D07-DE3756DF30ED}</author>
  </authors>
  <commentList>
    <comment ref="N67" authorId="0" shapeId="0" xr:uid="{6D1D0407-FDE3-4BC4-B79E-2A3B5B9CA0BD}">
      <text>
        <t>[Threaded comment]
Your version of Excel allows you to read this threaded comment; however, any edits to it will get removed if the file is opened in a newer version of Excel. Learn more: https://go.microsoft.com/fwlink/?linkid=870924
Comment:
    12/30 outside the pink poles</t>
      </text>
    </comment>
    <comment ref="N77" authorId="1" shapeId="0" xr:uid="{65E29EE0-86D2-4D8F-946D-A8385605A9C2}">
      <text>
        <t>[Threaded comment]
Your version of Excel allows you to read this threaded comment; however, any edits to it will get removed if the file is opened in a newer version of Excel. Learn more: https://go.microsoft.com/fwlink/?linkid=870924
Comment:
    14/30 outside pink poles</t>
      </text>
    </comment>
    <comment ref="N84" authorId="2" shapeId="0" xr:uid="{11071515-C5D4-4C17-9746-11AC9B7F172E}">
      <text>
        <t>[Threaded comment]
Your version of Excel allows you to read this threaded comment; however, any edits to it will get removed if the file is opened in a newer version of Excel. Learn more: https://go.microsoft.com/fwlink/?linkid=870924
Comment:
    6/30 beyond pink poles</t>
      </text>
    </comment>
    <comment ref="N102" authorId="3" shapeId="0" xr:uid="{CA03A149-3F11-421F-9D07-DE3756DF30ED}">
      <text>
        <t xml:space="preserve">[Threaded comment]
Your version of Excel allows you to read this threaded comment; however, any edits to it will get removed if the file is opened in a newer version of Excel. Learn more: https://go.microsoft.com/fwlink/?linkid=870924
Comment:
    8/30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tc={E6AAEFA7-CF8C-49B3-9D72-5142AF347DBA}</author>
    <author>tc={BD9B9821-3EB1-4D86-B324-3BC8AD1102DB}</author>
    <author>tc={0501D657-A95C-4C7D-921C-64AA70133EBA}</author>
    <author>tc={60012F82-DE70-4A36-8BCE-030B327082C6}</author>
  </authors>
  <commentList>
    <comment ref="S8" authorId="0" shapeId="0" xr:uid="{E6AAEFA7-CF8C-49B3-9D72-5142AF347DBA}">
      <text>
        <t>[Threaded comment]
Your version of Excel allows you to read this threaded comment; however, any edits to it will get removed if the file is opened in a newer version of Excel. Learn more: https://go.microsoft.com/fwlink/?linkid=870924
Comment:
    Maybe inside and outside rows got swapped? Would always expect outside rows to have higher HI</t>
      </text>
    </comment>
    <comment ref="P13" authorId="1" shapeId="0" xr:uid="{BD9B9821-3EB1-4D86-B324-3BC8AD1102DB}">
      <text>
        <t>[Threaded comment]
Your version of Excel allows you to read this threaded comment; however, any edits to it will get removed if the file is opened in a newer version of Excel. Learn more: https://go.microsoft.com/fwlink/?linkid=870924
Comment:
    Surprisingly low. Check that all 4 rows were cut and that there were no big gaps</t>
      </text>
    </comment>
    <comment ref="P52" authorId="2" shapeId="0" xr:uid="{0501D657-A95C-4C7D-921C-64AA70133EBA}">
      <text>
        <t>[Threaded comment]
Your version of Excel allows you to read this threaded comment; however, any edits to it will get removed if the file is opened in a newer version of Excel. Learn more: https://go.microsoft.com/fwlink/?linkid=870924
Comment:
    @Juan Wang we should check which end of the plot this was cut? It is a bit of an outlier as far as Range 4 goes</t>
      </text>
    </comment>
    <comment ref="P64" authorId="3" shapeId="0" xr:uid="{60012F82-DE70-4A36-8BCE-030B327082C6}">
      <text>
        <t>[Threaded comment]
Your version of Excel allows you to read this threaded comment; however, any edits to it will get removed if the file is opened in a newer version of Excel. Learn more: https://go.microsoft.com/fwlink/?linkid=870924
Comment:
    Surprisingly low. Check quadrat cut position and number of rows.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tc={3C7B3EA6-0E83-4446-9EB3-ED436E6F1B60}</author>
    <author>tc={AE588B6E-5F36-4415-BB4C-9BF44109AC65}</author>
    <author>tc={5C13676E-A988-4980-BFEC-82AE86A82363}</author>
  </authors>
  <commentList>
    <comment ref="Q1" authorId="0" shapeId="0" xr:uid="{3C7B3EA6-0E83-4446-9EB3-ED436E6F1B60}">
      <text>
        <t>[Threaded comment]
Your version of Excel allows you to read this threaded comment; however, any edits to it will get removed if the file is opened in a newer version of Excel. Learn more: https://go.microsoft.com/fwlink/?linkid=870924
Comment:
    MJ/m2</t>
      </text>
    </comment>
    <comment ref="W1" authorId="1" shapeId="0" xr:uid="{AE588B6E-5F36-4415-BB4C-9BF44109AC65}">
      <text>
        <t>[Threaded comment]
Your version of Excel allows you to read this threaded comment; however, any edits to it will get removed if the file is opened in a newer version of Excel. Learn more: https://go.microsoft.com/fwlink/?linkid=870924
Comment:
    U/I?</t>
      </text>
    </comment>
    <comment ref="AD1" authorId="2" shapeId="0" xr:uid="{5C13676E-A988-4980-BFEC-82AE86A82363}">
      <text>
        <t>[Threaded comment]
Your version of Excel allows you to read this threaded comment; however, any edits to it will get removed if the file is opened in a newer version of Excel. Learn more: https://go.microsoft.com/fwlink/?linkid=870924
Comment:
    Grain weight from the subsamples are not added?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tc={FB167286-4E50-4C1B-8BED-85D92B27E9A1}</author>
  </authors>
  <commentList>
    <comment ref="V1" authorId="0" shapeId="0" xr:uid="{FB167286-4E50-4C1B-8BED-85D92B27E9A1}">
      <text>
        <t>[Threaded comment]
Your version of Excel allows you to read this threaded comment; however, any edits to it will get removed if the file is opened in a newer version of Excel. Learn more: https://go.microsoft.com/fwlink/?linkid=870924
Comment:
    Number of spikelets that the first florets do not contain a grain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P1" authorId="0" shapeId="0" xr:uid="{B3EE83DB-4C7A-418F-AFA3-58EE48A884EB}">
      <text>
        <r>
          <rPr>
            <sz val="11"/>
            <color theme="1"/>
            <rFont val="Calibri"/>
            <family val="2"/>
            <scheme val="minor"/>
          </rPr>
          <t>Andre Pasquale:
Uncalibrated FOSS values</t>
        </r>
      </text>
    </comment>
    <comment ref="Q1" authorId="0" shapeId="0" xr:uid="{EBB0142A-F5F7-4292-8CF6-95131DF2A48E}">
      <text>
        <r>
          <rPr>
            <sz val="11"/>
            <color theme="1"/>
            <rFont val="Calibri"/>
            <family val="2"/>
            <scheme val="minor"/>
          </rPr>
          <t>Andre Pasquale:
Uncalibrated FOSS values</t>
        </r>
      </text>
    </comment>
    <comment ref="S1" authorId="0" shapeId="0" xr:uid="{266AB143-F78B-42C4-BDB9-6DACD5AEEEE2}">
      <text>
        <r>
          <rPr>
            <sz val="11"/>
            <color theme="1"/>
            <rFont val="Calibri"/>
            <family val="2"/>
            <scheme val="minor"/>
          </rPr>
          <t>Andre Pasquale:
Empty calico bag tared</t>
        </r>
      </text>
    </comment>
  </commentList>
</comments>
</file>

<file path=xl/sharedStrings.xml><?xml version="1.0" encoding="utf-8"?>
<sst xmlns="http://schemas.openxmlformats.org/spreadsheetml/2006/main" count="15292" uniqueCount="1131">
  <si>
    <t>start_depth_m</t>
  </si>
  <si>
    <t>end_depth_m</t>
  </si>
  <si>
    <t>layer_thickness_mm</t>
  </si>
  <si>
    <t>BD_Mg_m3</t>
  </si>
  <si>
    <t>Sat</t>
  </si>
  <si>
    <t>pH_CaCl2</t>
  </si>
  <si>
    <t>OC_%</t>
  </si>
  <si>
    <t>NO3_mg_kg</t>
  </si>
  <si>
    <t>NH4_mg_kg</t>
  </si>
  <si>
    <t>Site name</t>
  </si>
  <si>
    <t>Dookie College</t>
  </si>
  <si>
    <t>Paddock name</t>
  </si>
  <si>
    <t>McPoyles 1</t>
  </si>
  <si>
    <t>GPS row</t>
  </si>
  <si>
    <t>Location (lat, long)</t>
  </si>
  <si>
    <t>Weather station</t>
  </si>
  <si>
    <t>http://weatherplus.ikcaldwell.com.au/wpdookiecollege/weather/index.html</t>
  </si>
  <si>
    <t>BOM station</t>
  </si>
  <si>
    <t>http://www.bom.gov.au/climate/averages/tables/cw_081013.shtml</t>
  </si>
  <si>
    <t xml:space="preserve">Mean rainfall (1879-2019) </t>
  </si>
  <si>
    <t>553.5 mm</t>
  </si>
  <si>
    <t>Growing season rainfall (Apr-Nov)</t>
  </si>
  <si>
    <t>404.5 mm</t>
  </si>
  <si>
    <t>!Habit</t>
  </si>
  <si>
    <t>!Sow time</t>
  </si>
  <si>
    <t>Sow time order</t>
  </si>
  <si>
    <t>!Range</t>
  </si>
  <si>
    <t>!Row</t>
  </si>
  <si>
    <t>Range serp order</t>
  </si>
  <si>
    <t>Row serp order</t>
  </si>
  <si>
    <t>Plot</t>
  </si>
  <si>
    <t>!Cultivar</t>
  </si>
  <si>
    <t>!Release year</t>
  </si>
  <si>
    <t>Cultivar</t>
  </si>
  <si>
    <t>SCDS</t>
  </si>
  <si>
    <t>Winter</t>
  </si>
  <si>
    <t>mid April</t>
  </si>
  <si>
    <t>Whistler</t>
  </si>
  <si>
    <t>N2</t>
  </si>
  <si>
    <t>EGA_Wedgetail</t>
  </si>
  <si>
    <t>N1</t>
  </si>
  <si>
    <t>LRPB_Kittyhawk</t>
  </si>
  <si>
    <t>LRPB_Mowhawk</t>
  </si>
  <si>
    <t>N0-N1</t>
  </si>
  <si>
    <t>Osprey</t>
  </si>
  <si>
    <t>N1-n2</t>
  </si>
  <si>
    <t>Wylah</t>
  </si>
  <si>
    <t>N0</t>
  </si>
  <si>
    <t>Illabo</t>
  </si>
  <si>
    <t>Rosella</t>
  </si>
  <si>
    <t>Spring</t>
  </si>
  <si>
    <t>mid May</t>
  </si>
  <si>
    <t>Yitpi</t>
  </si>
  <si>
    <t>Sunmaster</t>
  </si>
  <si>
    <t>Scepter</t>
  </si>
  <si>
    <t>Mace</t>
  </si>
  <si>
    <t>Meering</t>
  </si>
  <si>
    <t>EGA_Gregory</t>
  </si>
  <si>
    <t>L6</t>
  </si>
  <si>
    <t>Janz</t>
  </si>
  <si>
    <t>Wyalkatchem</t>
  </si>
  <si>
    <t>Experiment name</t>
  </si>
  <si>
    <t>Harvest index in historic winter and spring wheat cultivars</t>
  </si>
  <si>
    <t>Experiment code</t>
  </si>
  <si>
    <t>24 DOO JH WWHI WHT</t>
  </si>
  <si>
    <t>Aim</t>
  </si>
  <si>
    <t>To quantify genetic yield gain and phenotypic shifts in Australian winter and spring wheat cultivars due to selection for yield, and elucidate the mechaism responsible for reduced HI in winter wheat</t>
  </si>
  <si>
    <t>Research question</t>
  </si>
  <si>
    <t>What has been the comparitive genetic yield gain in Australian winter and spring wheat cultivars?</t>
  </si>
  <si>
    <t>What phenotypic shifts have been associated with selection for yield in winter and spring wheat cultivars?</t>
  </si>
  <si>
    <t>What are the phenotypic differences between spring and winter wheat that cause comparitively lower HI in winter wheat?</t>
  </si>
  <si>
    <t>Treatments</t>
  </si>
  <si>
    <t>Cultivar nested within habit (spring vs winter) with habit confounded by sow time</t>
  </si>
  <si>
    <t>Habit</t>
  </si>
  <si>
    <t>Sow time</t>
  </si>
  <si>
    <t>Sow order</t>
  </si>
  <si>
    <t>Year of release</t>
  </si>
  <si>
    <t>Q</t>
  </si>
  <si>
    <t>M</t>
  </si>
  <si>
    <t>LRPB_Mohawk</t>
  </si>
  <si>
    <t>QM</t>
  </si>
  <si>
    <t>`</t>
  </si>
  <si>
    <t>UOM2312-001RTX 24 DOO JH WWHI WHT</t>
  </si>
  <si>
    <t>N</t>
  </si>
  <si>
    <t>→</t>
  </si>
  <si>
    <t>Mid April</t>
  </si>
  <si>
    <t>Mid May</t>
  </si>
  <si>
    <t>Block</t>
  </si>
  <si>
    <t>Range</t>
  </si>
  <si>
    <t>Stockade</t>
  </si>
  <si>
    <t>Zanzibar</t>
  </si>
  <si>
    <t>Sunflex</t>
  </si>
  <si>
    <t>B</t>
  </si>
  <si>
    <t>Row</t>
  </si>
  <si>
    <t>!Block</t>
  </si>
  <si>
    <t>Year of Release</t>
  </si>
  <si>
    <t>Source</t>
  </si>
  <si>
    <t>Kernal weight (g)</t>
  </si>
  <si>
    <t>Sowing rate (seeds/m²)</t>
  </si>
  <si>
    <t>Sowing rate (g/m²)</t>
  </si>
  <si>
    <t>Drop length (m)</t>
  </si>
  <si>
    <t>Plot width (m)</t>
  </si>
  <si>
    <t>Sown plot area (m²)</t>
  </si>
  <si>
    <t>Seed per packet (g)</t>
  </si>
  <si>
    <t>AGT</t>
  </si>
  <si>
    <t>GRDC</t>
  </si>
  <si>
    <t>InterGrain</t>
  </si>
  <si>
    <t>UoM</t>
  </si>
  <si>
    <t>LRPB</t>
  </si>
  <si>
    <t>Seeds treatment</t>
  </si>
  <si>
    <t>For 100 kg seeds</t>
  </si>
  <si>
    <t>For 200 kg seeds</t>
  </si>
  <si>
    <t>Application rate (used neat)</t>
  </si>
  <si>
    <t>Apparent Expunge 600 FS (Insecticides)</t>
  </si>
  <si>
    <t>240 ml</t>
  </si>
  <si>
    <t>480 ml</t>
  </si>
  <si>
    <t>5.6 ml mixture per kg seeds</t>
  </si>
  <si>
    <t>Rancona Dimension</t>
  </si>
  <si>
    <t>320 ml</t>
  </si>
  <si>
    <t>640 ml</t>
  </si>
  <si>
    <t>Date</t>
  </si>
  <si>
    <t>Staff</t>
  </si>
  <si>
    <t>Operations</t>
  </si>
  <si>
    <t>Comments</t>
  </si>
  <si>
    <t>JW, JH</t>
  </si>
  <si>
    <t>Seed treating, seed packing</t>
  </si>
  <si>
    <t>JW treated all seed with Rancona Dimension (25 g/L IPCONAZOLE + 20 g/L METALAXYL) at 3.2 ml/kg of seed and Expunge 600 SC (600 g/L IMIDACLOPRID) at 2.4 ml/kg of seed neat (no water). Packed seed for Dookie into DL envelopes and ordered. Took rest back to Melbourne to post to collaborators.</t>
  </si>
  <si>
    <t>JH, CC, TR, NA</t>
  </si>
  <si>
    <t>Seeder set-up, trial mark out</t>
  </si>
  <si>
    <t xml:space="preserve">Nathan connected seeder to tractor and moved to shed. James changed bolts holding points to tines to stop points from moving and blew down and tested electronics. James and Nathan centred seeder on tractor and leveled seeder on concrete floor (seeder not quite square/floor not suite flat), couldn't get enough adjustment in top arm of linkage to get desired 13 mm gap below rear of spear point. Inflated seeder tires to 15 PSI. James and Tim took seeder to McPoyles 1 and marked out 2024 trial area starting 36 m off end of boom (centre of tractor when tractor wheel against fence) from the NS and EW fences in the SE corner of the paddock. Trip lines (NS) were on 9.0 m swathes, sowing lines (EW) were on 2.2 m swathes. Tractor had wide rear tires. Set cone controller speed to 16.5 which gave a drop length of ~9.2 m (4 turns of seeder drive wheel). Tested depth with wheels extended 220 mm and found seed going too shallow but fert was close to the bottom of furrow. Used conduit and PVC scavenged from piggery to swap fert and seed tubes around. This got some seed to bottom of furrow, and most seed in moist soil just above. Lifted seeder wheels to 240 mm and seed was at 4-6 cm above top of press wheel furrow and in moist soil (***check depth below original soil***). Seed bed quite cloddy, tried driving at 5 km/h and this didn't improve it.  Set press wheels as aggressive as possible which gave 17 kg downforce. </t>
  </si>
  <si>
    <t>JW, JH, TR</t>
  </si>
  <si>
    <t>Sowing</t>
  </si>
  <si>
    <t>Planted into good moisture starting ~9 am. No pre emergent or knockdown. No errors where made, some stubble dragged in row XXX which may have changed depth.</t>
  </si>
  <si>
    <t>JW</t>
  </si>
  <si>
    <t>Emergence</t>
  </si>
  <si>
    <t>Juan marked 1 m plots (2.1 m away from the middle of trip line) and counted emergence</t>
  </si>
  <si>
    <t>JH, CC, FM, KR, JC, D</t>
  </si>
  <si>
    <t>Soil sampling</t>
  </si>
  <si>
    <t>Took cores from row 4 and 12 in middle of plots of all four ranges in each, avoiding trash rows from header. Soil quite gravelly at the surface. Some cores couldn't be jackhammered deeper than 1 m, some got down to 1.8 m.</t>
  </si>
  <si>
    <t>JW, Dipak</t>
  </si>
  <si>
    <t>Irrigating</t>
  </si>
  <si>
    <t>Juan and Dipak irrigated the winter wheat for two trials: EVA WHT and WWHI. A water cart, with capacity of ~1000 l, was connect to the ute to achieve an even water application. The total of ~3000 l water was applied into 48 plots (16 for EVA WHT and 32 for WWHI trials). &gt; 5 mm water was applied into each plot.</t>
  </si>
  <si>
    <t>JH, AP</t>
  </si>
  <si>
    <t>James and Arjun counted emergence and inspected trial. Most advanced seedlings at 2 leaf, but a new wave emerging where Juan had watered. A lot of seedlings that had emerged were starting to look very water stressed. Some insect damage of seedlings.</t>
  </si>
  <si>
    <t>JH, JW, TR</t>
  </si>
  <si>
    <t>James and Frank added inner spring to press wheels on seeder and adjusted to 14-17 kg per presswheel. Lifted rear fertiliser boots to stop them dragging seed in furrow. Levelled seeder but it was lower at the front still. Planted spring wheats with Case tractor into missing strips into good moisture, seed ~4 cm deep rear tines and 5 cm deep front tines. Plants continuing to emerge in earlier ToS. Calibrated manual rain gauges, put 5 x tips on Hays 2 automatic gauge and 1 x tip on AdCon. Cleaned both gauges, removed dent in Adcon, levelled Hays 2.</t>
  </si>
  <si>
    <t>Emergence count</t>
  </si>
  <si>
    <t>Counted the final emergence. Most of the plots reached their maximum plant number except for few plots which still showed a new wave of emerging following the rainfall on 10th May. Most advanced seedlings are at 4 leaf, and one tiller.</t>
  </si>
  <si>
    <t>JW, AP</t>
  </si>
  <si>
    <t>Plant density</t>
  </si>
  <si>
    <t xml:space="preserve">Count the plant density: count emerged plant along a 1 m ruler placed randomly at 5-6 locations at the middle of the four rows within each plot (the outside two rows were not properly watered during earlier irrigation). </t>
  </si>
  <si>
    <t>JW, AP, JC</t>
  </si>
  <si>
    <t>Emergence count and Haun stage</t>
  </si>
  <si>
    <t>Andre and Jesse marked out 1 m row and counted the emergence for spring wheat. Juan marked the 3rd leaves of 3 winter wheat plants per plot, counted and ranked the emerged leaves on the main stem. The 3rd leaves had been damaged by the herbicide, especially on the western end of the plots. Asked Andre to rank the damage.</t>
  </si>
  <si>
    <t>Andre</t>
  </si>
  <si>
    <t>Herbicide and Drought effects.</t>
  </si>
  <si>
    <t>Paraquat damage was observed on all plots, but in varying degrees.  Most plots showed minimum damage.  Range 3 and 4 were worst effected, followed by range 2 and 1 respectively.  Drough effects seemed most evident in plots within range's 2 and 3.</t>
  </si>
  <si>
    <t>Counted emergence on spring wheat.  Range 1, row 15 saw lowest emergence (11), while range 1, row 11 saw highest emergence (57), remaing plots anywhere between 17 and 44.</t>
  </si>
  <si>
    <t>NDVI measurements</t>
  </si>
  <si>
    <t>NDVI measurements were taken on all plots. Data was uploaded onto James' phone.</t>
  </si>
  <si>
    <t>Spring wheat emergence counted.  Plot 115 remained lowest emergence (22). Plot 111 remained highest emergence (68). The remaining plots saw emergence anywhere between 23 and 49.</t>
  </si>
  <si>
    <t>Haun's Scale</t>
  </si>
  <si>
    <t>Conducted leaf counts on winter wheat. Noticed considerable herbivore damage, particualrly on edges of trials.</t>
  </si>
  <si>
    <t xml:space="preserve">Andre </t>
  </si>
  <si>
    <t>Replaced Damaged Plant</t>
  </si>
  <si>
    <t>Replaced plant's (plots 105, 301, 302, 313, 410, 413, 414) damaged by herbivore. Painted 3rd leaf pink, and tagged with brightly coloured (red or orange) bird band for identification purposes.  Also, took Haun's scale measurement for comparison purposes.</t>
  </si>
  <si>
    <t>Emergence Count</t>
  </si>
  <si>
    <t>Conducted spring wheat emergence count.</t>
  </si>
  <si>
    <t>Crop Protection</t>
  </si>
  <si>
    <t>Finished constructing and applying small cylindrical fences to protect plants from herbivores in plots (105, 301, 302, 313, 410, 413, 414) most susceptible. In plot 414, plants were damaged again by herbivore before i managed to fence off.  These two damaged plants were replaced by other plants in same plot, third leaf was painted pink, and plants were fenced off. Third leaf was difficult to identify, therefore may of mistaken 4th leaf as 3rd leaf. Will show Juan and see what she thinks as she is coming to Dookie today.</t>
  </si>
  <si>
    <t>Juan, Andre</t>
  </si>
  <si>
    <t>Plant density count</t>
  </si>
  <si>
    <t xml:space="preserve">Plant density in spring wheat was counted. Counted emerged plant on both side of a 1 m ruler placed randomly at 3 locations at the middle of the four rows within each plot. </t>
  </si>
  <si>
    <t>Marked the 6th leave with yellow and conducted leaf counts on winter wheat. Noticed herbivore damage (bad for 2 plots) and replaced with a new plant. Bird band is becoming increasingly hard to locate, so we pin marked each plant.</t>
  </si>
  <si>
    <t>NDVI</t>
  </si>
  <si>
    <t>Used Greenseeker to measure NDVI across all plots; including one bare soil measurement. Data uploaded onto Andre's phone and entered into relevant spreadsheet.</t>
  </si>
  <si>
    <t>Remeasurment Haun's Scale</t>
  </si>
  <si>
    <t>Remeasurement taken for plot 201.</t>
  </si>
  <si>
    <t>Leaf measurements</t>
  </si>
  <si>
    <t xml:space="preserve">Measured width and length of 3rd and 6th leaves on winter wheat. Made a note of herbicide damage (seen only on 3rd leaf), and slug damage (seen only on 6th leaf). </t>
  </si>
  <si>
    <t>Haun's Scale (Spring wheat)</t>
  </si>
  <si>
    <t>Marked with red pen and scored (haun's scale) 3rd leaf in spring wheat. Identified 3 plants per plot in three of the middle four sowing rows in each plot (in a triangle like formation) for ease of data collection.  Thinned slightly around idenified plant, to make data collection easy. Placed brightly coloured (red, yellow, orange) bird band around main stem for identification purposes. Placed a pin marker at the centre of triangle formation so plants are easy to locate within plot.</t>
  </si>
  <si>
    <t>Haun's Scale (Winter wheat)</t>
  </si>
  <si>
    <t>Conducted leaf scoring (Haun's scale) on winter wheat. Noticed minimal slug damage. Noticing some variation in leaf scores, almost one leaf difference in some cases.</t>
  </si>
  <si>
    <t>James, Arjun, Andre</t>
  </si>
  <si>
    <t>Inspection</t>
  </si>
  <si>
    <t>Inspected trial, winter wheat ~L6, spring wheat ~L3, very few weeds - some sowthistle and volunteer canola, most of which is in the trip lines. Could be hand weeded or spot sprayed. Some ryegrass, could easily be hoed. Cleared spider webs off rain guage and tipped it ~20 times. Plots still uneven due to greater/faster emergence in header trails, will need to plant dry matter sampling carefully.</t>
  </si>
  <si>
    <t>Conducted leaf scoring (Haun's scale) on spring wheat. Noticed slug damage across 8 out of the 32 plots. Two plants were damaged badly, so were replaced with a plant in same plot with similar leaf score.</t>
  </si>
  <si>
    <t>Inspection (winter wheat)</t>
  </si>
  <si>
    <t>Spotted yellowing in older leaves in winter wheat.</t>
  </si>
  <si>
    <t>Conducted leaf scoring (Haun's scale) on winter wheat.</t>
  </si>
  <si>
    <t>Conducted leaf scoring (Haun's scale) on spring wheat. Noticed minimal slug damage. 1 plant in plot 316 completely destroyed by herbivore damage; therefore plant replaced, and leaf scored.</t>
  </si>
  <si>
    <t>Andre, James, Arjun</t>
  </si>
  <si>
    <t>Weeding, inspection</t>
  </si>
  <si>
    <t>Andre weeded ryegrass, sow thislte and other weeds in between rows and in plots. Inspected plots, looking good, some physiological yellowing and N deficiency in winter wheat. Also some septoria tritici. Osprey at Z30, other winters not there yet. Plan for fungicide when most things are Z31.</t>
  </si>
  <si>
    <t>Conducted leaf scoring (Haun's scale) on winter wheat. Two plants in plot 301 were damaged by herbivore. These plants were replaced. Also, noticed some bird bands (originally placed around main stem) were strangling plants because of tillering. Need to remember to reapply around main stem everytime i do Haun's scale.</t>
  </si>
  <si>
    <t>Conducted leaf scoring (Haun's scale) on spring wheat. 7 plants in range 2 were damaged when tractor spread urea because they were in the trip line. These plants were replaced.</t>
  </si>
  <si>
    <t>Tim</t>
  </si>
  <si>
    <t>Urea 1st top-dressing</t>
  </si>
  <si>
    <t>150 kg urea/ha</t>
  </si>
  <si>
    <t>James</t>
  </si>
  <si>
    <t>Dissected main stems in the first rep. Came out as follows; Whistler		N2
EGA_Wedgetail	N1
LRPB_Kittyhawk	N1
LRPB_Mowhawk	N0-N1
Osprey			N1-N2
Wylah			N0
Illabo			N0
Rosella		N0
Yitpi			N0
Sunmaster		N1
Scepter		N0
Mace			N0
Meering		N0
EGA_Gregory		L6
Janz			N0
Wyalkatchem		N0</t>
  </si>
  <si>
    <t>9th Leaf painting (Winter Wheat).</t>
  </si>
  <si>
    <t xml:space="preserve">Began painting 9th leaf (pink); and reapplying bird bands around main stem. Did not finish. </t>
  </si>
  <si>
    <t>Tim, Andre</t>
  </si>
  <si>
    <t>Trip lines Sprayed Out</t>
  </si>
  <si>
    <t>Trip lines were sprayed out off centre. Because of this, in some plots varieties are overlapping on edges. There was an incongruity between tractors GPS points and placement of pink flexi poles regarding identification of trip lines. James and Corinne discovered that seeder was not centre at time of sowing, which likley contributed to this trip line discrepancy. Furthermore, herbicide used to spray out trip lines damaged plants in most plots, particulraly on edges.</t>
  </si>
  <si>
    <t>Finished painting 9th (pink) leaves; and reapplying bird bands around main stems.</t>
  </si>
  <si>
    <t>Juan</t>
  </si>
  <si>
    <t>Conducted leaf scoring (Haun's scale) on winter wheat. Total of 7 plants replaced due to trip line mishap (as explained above).</t>
  </si>
  <si>
    <t>6th leaf painting (Spring Wheat)</t>
  </si>
  <si>
    <t>Painted 6th leaf (yellow) in spring wheat, and reapplied bird bands around main stem.</t>
  </si>
  <si>
    <t xml:space="preserve">Conducted leaf scoring (Haun's scale) on spring wheat.  10 plants were replaced, most of these were due to trip line mishap (as explained above). </t>
  </si>
  <si>
    <t>Leaf measurments. Spring wheat 3rd leaf (width &amp; length)</t>
  </si>
  <si>
    <t>Measured width and length of 3rd leaf in Spring wheat. Made note of slug damage, herbicide damage, septoria symptoms, physiological yellowing if seen.</t>
  </si>
  <si>
    <t>Stem elongation</t>
  </si>
  <si>
    <t>Dissected main stems in the first rep. Came out as follows; Whistler		N3
EGA_Wedgetail	N2
LRPB_Kittyhawk	N3
LRPB_Mowhawk	N2
Osprey			N3
Wylah			N2
Illabo			N1
Rosella		N2
Yitpi			N1
Sunmaster		N2
Scepter		N1
Mace			N2
Meering		N1
EGA_Gregory		N2
Janz			N2
Wyalkatchem		N1</t>
  </si>
  <si>
    <t>Conducted leaf scoring (Haun's scale) on spring wheat. Inspected plots for stripe rust (particularly Meering and Mace). Chipped weeds in and inbtween plots.</t>
  </si>
  <si>
    <t>Labelled plots</t>
  </si>
  <si>
    <t>Labelled all plots in 1st range in preparation for GRDC Southern panel visit.</t>
  </si>
  <si>
    <t>Chipping weeds</t>
  </si>
  <si>
    <t>Hand hoed weeds in and around plots in preparation for GRDC Southern panel visit.</t>
  </si>
  <si>
    <t>Urea 2nd top-dressing</t>
  </si>
  <si>
    <t>James, Andre</t>
  </si>
  <si>
    <t>Plant dissection</t>
  </si>
  <si>
    <t>Inspected development of all varieties via dissection. Most, if not all varieties are N3 going on N4.</t>
  </si>
  <si>
    <t xml:space="preserve">Conducted leaf scoring in Winter Wheat. </t>
  </si>
  <si>
    <t>Conducted leaf scoring in  Spring Wheat. Painted 9th leaf pink.</t>
  </si>
  <si>
    <t>James, Juan, Andre</t>
  </si>
  <si>
    <t>PCDS 6.0 harvest for Whistler and Mohawk</t>
  </si>
  <si>
    <t xml:space="preserve">Area to be cut scanned for NDVI, PARi  measured with ceptometer at ground level, 25% of plant height, 50 % of plant height, 75% of plant height and above the canopy. SPAD readings (4 readings per height, mid leaf). Canopy height measured. All culms in a 0.5 x 1 m were cut at ground level and fresh weight recorded. After weighing, take a subsample by laying a bunch of culms on the bench, then count from left to right until reaching 50 culms. Record their fresh weight and discard the main sample. Thirty of the culms were put in paper bags and dried for moisture content measurement. The remaining 20 culms were dissected into green leaves, dead leaves, stems and spikes and dry to constant weight (70°C for 48 hours) and record dry weight. </t>
  </si>
  <si>
    <t>Leaf measurments. Spring wheat 6th leaf (width &amp; length)</t>
  </si>
  <si>
    <t>Measured width and length of 6th leaf in Spring wheat. Made note of slug damage, septoria symptoms, physiological yellowing if seen.</t>
  </si>
  <si>
    <t>Juan, Andre, Dipak</t>
  </si>
  <si>
    <t xml:space="preserve">Mace and Scepter </t>
  </si>
  <si>
    <t>See above</t>
  </si>
  <si>
    <t>Illabo and Wedgetail</t>
  </si>
  <si>
    <t>Juan, Andre, Danica</t>
  </si>
  <si>
    <t>Wylan, Janz, Walkatchem</t>
  </si>
  <si>
    <t>Osprey, Yitpi, Sunmaster, Gregory, Rosella</t>
  </si>
  <si>
    <t>Kittyhawk and Meering</t>
  </si>
  <si>
    <t>Haun's Scale (Winter and Spring)</t>
  </si>
  <si>
    <t>Conducted Haun's Scale on winter and spring wheat. Most plants at flag leaf, except 3 or 4 individual plants across 3 or 4 plots.</t>
  </si>
  <si>
    <t>Leaf measurments. Winter wheat 9th leaf (width &amp; length)</t>
  </si>
  <si>
    <t>Measured width and length of 9th leaf in Winter wheat. Made note of dead leaves and physiological yellowing. Unfortunately, this measurment took place 1 week later than planned. This meant approximately 1/3 of the leaves measured were already dead. To be clear, the leaves were intact, but were dried and shrivelled. This seemed to effect the width more than the length measurement.</t>
  </si>
  <si>
    <t>Leaf angle measurements</t>
  </si>
  <si>
    <t>Measured leaf angle - with digital protractor - of flag leaf, minus one, minus two, and in some cases minus three leaf (if it wasn't yellowing). This occurred in all winter and spring plots on the three plants tagged for Haun's scale measurements.</t>
  </si>
  <si>
    <t>Green seeker used to measure NDVI across all plots; including one reading of bare soil NDVI. Data uploaded onto Andre's phone and entered into relevant spreadsheet.</t>
  </si>
  <si>
    <t>Final Haun's Scale measurement taken for remaining plants in spring and winter wheat.</t>
  </si>
  <si>
    <t>Juan, Andre, Lily</t>
  </si>
  <si>
    <t>PCDS 8.0 harvest for Whistler, Mohawk (Sow in April), Mace (Sow in May)</t>
  </si>
  <si>
    <t>PCDS 8.0 harvest for Scepter (Sow in May)</t>
  </si>
  <si>
    <t>Leaf length and width measurements (9th leaf Spring wheat)</t>
  </si>
  <si>
    <t>Measured width and length of 9th leaves in spring wheat. Made a note of physiological yellowing if seen.</t>
  </si>
  <si>
    <t>PCDS 8.0 harvest for Osprey (Sow in April)</t>
  </si>
  <si>
    <t>Juan, James, Andre</t>
  </si>
  <si>
    <t>PCDS 8.0 harvest for Illabo, Wedgetail (Sow in April), Janz (Sow in May)</t>
  </si>
  <si>
    <t>PCDS 8.0 harvest for Kittyhawk, Rosella, Wylah (Sow in April), Wyalkatchem, Sunmaster (Sow in May)</t>
  </si>
  <si>
    <t>PCDS 8.0 harvest for Gregory, Meering, Yitpi (Sow in May)</t>
  </si>
  <si>
    <t>Green seeker used to measure NDVI across all plots; including one reading of bare soil NDVI. Data uploaded onto Andre's phone and entered into relevant spreadsheet. Partly cloudy, 18.8 degrees celcius.</t>
  </si>
  <si>
    <t>Green seeker used to measure NDVI across all plots.</t>
  </si>
  <si>
    <t>Green seeker used to measure NDVI across all plots; including one reading of bare soil NDVI.  Measurement taken 11:05am 19 degrees celsius, clear and sunny.</t>
  </si>
  <si>
    <t>Green seeker used to measure NDVI across all plots; including one reading of bare soil NDVI. Data uploaded onto Andre's phone and entered into relevant spreadsheet. Partly cloudy, 25 degrees celsius.</t>
  </si>
  <si>
    <t>Juan, James, Corinne, Arjun, Lily, Ella, Andre</t>
  </si>
  <si>
    <t>PCDS 10.0 Harvest</t>
  </si>
  <si>
    <t>0.5 m2 Quadrat cuts were taken from each plot. This included 4 inside rows, and two outside rows, which were placed into separately labelled bags.  All samples were stored for partioning, drying, and finally threshing.</t>
  </si>
  <si>
    <t>11/18-21/2024</t>
  </si>
  <si>
    <t>Ashleigh, Jordi, Andre</t>
  </si>
  <si>
    <t xml:space="preserve"> A sub-sample of 30 culms taken and exact culm number. Fresh weight of main sample recorded. Sub-sample partitioned into dead leaves, stems and spikes ready to be dried. First replicates assessed for sterility (frost).</t>
  </si>
  <si>
    <t>Oven Dried Outside Rows</t>
  </si>
  <si>
    <t>Range 3 and 4 Outside Rows sample dried and weighed.</t>
  </si>
  <si>
    <t>Ben Rigby, Frank Mazonne</t>
  </si>
  <si>
    <t>Pre-harvest</t>
  </si>
  <si>
    <t>Outside rows and smaller portions of plot removed with whipper snipper leaving ~2-3 m of harvestable plot length of middle 4 rows (1.0 m)</t>
  </si>
  <si>
    <t>Juan, James</t>
  </si>
  <si>
    <t>Machine harvest</t>
  </si>
  <si>
    <t xml:space="preserve">Before machine harvest, the lengths of harvestable areas (four inside rows) were measured. About 1 kg of grain subsample were collected into calico bags for each plot during machine harvest. Printed labels from the header were placed inside each calico bag. </t>
  </si>
  <si>
    <t>James, Corinne, Juan, Ben, Ashleigh, Jordi, Andre, Lily, Helen, Jagrati</t>
  </si>
  <si>
    <t>Soil sampling for crop drained upper and lower limit</t>
  </si>
  <si>
    <r>
      <t xml:space="preserve">Two-three cores were colleted from range 1 and 4, for crop lower limit measurements. All cores were dissected into 0-10, 10-20, 20-40, 40-60, 60-80, 80-100, 100-120, 120-140, 140-160 cm depth. To measure gravimetric water content, soil samples at each depth were placed in paper bags, recorded wet weight in field, then took back to shed and oven-dried at 105 </t>
    </r>
    <r>
      <rPr>
        <sz val="11"/>
        <color theme="1"/>
        <rFont val="Arial"/>
        <family val="2"/>
      </rPr>
      <t>°</t>
    </r>
    <r>
      <rPr>
        <sz val="11"/>
        <color theme="1"/>
        <rFont val="Calibri"/>
        <family val="2"/>
      </rPr>
      <t>C for 3-4 days.</t>
    </r>
  </si>
  <si>
    <t>Management</t>
  </si>
  <si>
    <t>Proposed</t>
  </si>
  <si>
    <t>Actual</t>
  </si>
  <si>
    <t>Crop type:</t>
  </si>
  <si>
    <t>Wheat</t>
  </si>
  <si>
    <t>Sow date</t>
  </si>
  <si>
    <t>mid April, mid May</t>
  </si>
  <si>
    <t>Cultivar:</t>
  </si>
  <si>
    <t>Various</t>
  </si>
  <si>
    <t>Plant density (plants/m²):</t>
  </si>
  <si>
    <t>Kernal weight (mg):</t>
  </si>
  <si>
    <t>Viability: (proportion):</t>
  </si>
  <si>
    <t>Assumed emergence (proportion):</t>
  </si>
  <si>
    <t>Sowing rate (kg/ha):</t>
  </si>
  <si>
    <t>Seed source:</t>
  </si>
  <si>
    <t>Seed treatment 1 product:</t>
  </si>
  <si>
    <t>Seed treatment 1 active:</t>
  </si>
  <si>
    <t>Seed treatment 1 rate (g or ml/kg seed):</t>
  </si>
  <si>
    <t>Seed treatment 2 product:</t>
  </si>
  <si>
    <t>Expunge 600 SC</t>
  </si>
  <si>
    <t>Seed treatment 2 active:</t>
  </si>
  <si>
    <t>Seed treatment 2 rate (g or ml/kg seed):</t>
  </si>
  <si>
    <t>Seeder:</t>
  </si>
  <si>
    <t>Dookie plot seeder</t>
  </si>
  <si>
    <t>Row spacing (m):</t>
  </si>
  <si>
    <t>Number of rows:</t>
  </si>
  <si>
    <t>Sowing fertiliser type:</t>
  </si>
  <si>
    <t>MAP</t>
  </si>
  <si>
    <t>Sowing fertiliser (kg/ha):</t>
  </si>
  <si>
    <t>100 kg/ha</t>
  </si>
  <si>
    <t>Knock-down 1 product:</t>
  </si>
  <si>
    <t>Weedmaster 450</t>
  </si>
  <si>
    <t>None</t>
  </si>
  <si>
    <t>Knock-down 1 timing:</t>
  </si>
  <si>
    <t>&lt;24 h of sowing</t>
  </si>
  <si>
    <t>Knockdown 1 active:</t>
  </si>
  <si>
    <t>Glyphosate</t>
  </si>
  <si>
    <t>Knockdown 1 AI concentration (g/L or kg/L):</t>
  </si>
  <si>
    <t>Knockdown 1 rate (L or kg/ha):</t>
  </si>
  <si>
    <t>Knock-down 2 product:</t>
  </si>
  <si>
    <t>Voraxor</t>
  </si>
  <si>
    <t>Knock-down 2 timing:</t>
  </si>
  <si>
    <t>Knockdown 2 active:</t>
  </si>
  <si>
    <t>Saflufenacil +Trifludimoxazin</t>
  </si>
  <si>
    <t>Knockdown 2 AI concentration (g/L or kg/L):</t>
  </si>
  <si>
    <t>0.250 + 0.125</t>
  </si>
  <si>
    <t>Knockdown 2 rate (L or kg/ha):</t>
  </si>
  <si>
    <t>Pre-emergent IBS 1 product:</t>
  </si>
  <si>
    <t>Luximax</t>
  </si>
  <si>
    <t>Pre-emergent IBS 1 timing:</t>
  </si>
  <si>
    <t>Pre-emergent IBS 1 active:</t>
  </si>
  <si>
    <t>Cinmethylin</t>
  </si>
  <si>
    <t>Pre-emergent IBS AI concentration (g/L or kg):</t>
  </si>
  <si>
    <t>Pre-emergent IBS 1 rate (L or kg/ha):</t>
  </si>
  <si>
    <t>PSPE 1 product:</t>
  </si>
  <si>
    <t>NA</t>
  </si>
  <si>
    <t>PSPE 1 timing:</t>
  </si>
  <si>
    <t>PSPE 1 active:</t>
  </si>
  <si>
    <t>PSPE 1 rate (L or kg/ha):</t>
  </si>
  <si>
    <t>Insecticide 1 product:</t>
  </si>
  <si>
    <t>Insecticide 1 timing:</t>
  </si>
  <si>
    <t>Insecticide 1 active:</t>
  </si>
  <si>
    <t>Insecticide 1 rate (L or kg/ha):</t>
  </si>
  <si>
    <t>Moluscicide 1 product:</t>
  </si>
  <si>
    <t>Moluscicide 1 timing:</t>
  </si>
  <si>
    <t>Moluscicide 1 active:</t>
  </si>
  <si>
    <t>Moluscicide 1 rate (L or kg/ha):</t>
  </si>
  <si>
    <t>In-crop herbicide 1 product:</t>
  </si>
  <si>
    <t>Mateno Complete?</t>
  </si>
  <si>
    <t>In-crop herbicide 1 timing:</t>
  </si>
  <si>
    <t>In-crop herbicide 1 active:</t>
  </si>
  <si>
    <t>In-crop herbicide 1 rate (L or kg/ha):</t>
  </si>
  <si>
    <t>In-crop herbicide 2 product:</t>
  </si>
  <si>
    <t>Velocity?</t>
  </si>
  <si>
    <t>In-crop herbicide 2 timing:</t>
  </si>
  <si>
    <t>SCDS L2</t>
  </si>
  <si>
    <t>In-crop herbicide 2 active:</t>
  </si>
  <si>
    <t>In-crop herbicide 2 rate (L or kg/ha):</t>
  </si>
  <si>
    <t>In-crop herbicide 3 product:</t>
  </si>
  <si>
    <t>In-crop herbicide 3 timing:</t>
  </si>
  <si>
    <t>In-crop herbicide 3 active:</t>
  </si>
  <si>
    <t>In-crop herbicide 3 rate (L or kg/ha):</t>
  </si>
  <si>
    <t>Top-dress 1 product:</t>
  </si>
  <si>
    <t>GS30-39 to N bank target of 275 kg/ha</t>
  </si>
  <si>
    <t>Top-dress 1 timing:</t>
  </si>
  <si>
    <t>Top-dress 1 rate (L or kg/ha):</t>
  </si>
  <si>
    <t>Top-dress 2 product:</t>
  </si>
  <si>
    <t>Top-dress 2 timing:</t>
  </si>
  <si>
    <t>Top-dress 2 rate (L or kg/ha):</t>
  </si>
  <si>
    <t>Fungicide 1 product:</t>
  </si>
  <si>
    <t>TBA</t>
  </si>
  <si>
    <t>Fungicide 1 timing:</t>
  </si>
  <si>
    <t>Fungicide 1 rate (L or kg/ha):</t>
  </si>
  <si>
    <t>Fungicide 2 product:</t>
  </si>
  <si>
    <t>Fungicide 2 timing:</t>
  </si>
  <si>
    <t>Fungicide 2 rate (L or kg/ha):</t>
  </si>
  <si>
    <t>Fungicide 3 product:</t>
  </si>
  <si>
    <t>Fungicide 3 timing:</t>
  </si>
  <si>
    <t>Fungicide 3 rate (L or kg/ha):</t>
  </si>
  <si>
    <t>Grain harvest:</t>
  </si>
  <si>
    <t>Direct head</t>
  </si>
  <si>
    <t>Measurement</t>
  </si>
  <si>
    <t>Protocol</t>
  </si>
  <si>
    <t>Timing relative to SCDS or PCDS</t>
  </si>
  <si>
    <t>Sample/observation Number per site</t>
  </si>
  <si>
    <t>Approximate date</t>
  </si>
  <si>
    <t>Data labels</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</si>
  <si>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</si>
  <si>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</si>
  <si>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</si>
  <si>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</si>
  <si>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</si>
  <si>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</si>
  <si>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</si>
  <si>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</si>
  <si>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</si>
  <si>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</si>
  <si>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</si>
  <si>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</si>
  <si>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</si>
  <si>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</si>
  <si>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</si>
  <si>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</si>
  <si>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</si>
  <si>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</si>
  <si>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</si>
  <si>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t>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t>
  </si>
  <si>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</si>
  <si>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</si>
  <si>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</si>
  <si>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</si>
  <si>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</si>
  <si>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</si>
  <si>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</si>
  <si>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</si>
  <si>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</si>
  <si>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</si>
  <si>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</si>
  <si>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</si>
  <si>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</si>
  <si>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t>As per Celestina et al. (2023). Mark 3 plants per plot and count emerged leaves on the main stem every 1-2 weeks placing a marker on leaf 3, 6, 9 etc. and touching plants with fingers as little as possible. The length and width of each tagged leaf should be recorded following emergence of the subsequent leaf.</t>
  </si>
  <si>
    <t>L1 to Lx</t>
  </si>
  <si>
    <t>64 plots x 3 plants x 10 sampling dates = 1920 observations</t>
  </si>
  <si>
    <t>Start 13 May ToS 1 and 10 June ToS2</t>
  </si>
  <si>
    <t>PCDS 6.0</t>
  </si>
  <si>
    <t>As per Celestina et al. (2023) “When the first fully expanded flag leaf is observed, select 10 adjacent plants in the centre row of the plot and tag them to facilitate repeated observations, then count and record the number of competent culms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</si>
  <si>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</si>
  <si>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</si>
  <si>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</si>
  <si>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</si>
  <si>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</si>
  <si>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</si>
  <si>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</si>
  <si>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</si>
  <si>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at corresponding positions in the canopy. Canopy height measured (height of canopy as it sits naturally in the plot). All culms in a 0.5 x all inside rows quadrat (1-1.5 m depending on site) cut at ground level and fresh weight recorded. After weighing, take a subsample by grabbing a bunch of culms from the middle of the whole sample (aim to get 30-60 culms in the sub-sample), record the fresh weight and discard the main sample. Count and record the exact number of culms in the sub-sample. Retain 20 of the culms and partition into green leaves, dead leaves, stems and spikes (this will require dissection) and dry to constant weight (70°C for 48 hours) and record dry weight. Retain samples for possible further analyses.</t>
  </si>
  <si>
    <t>F1</t>
  </si>
  <si>
    <t>64 plots x 4 partitions = 256 samples</t>
  </si>
  <si>
    <t>~9 September</t>
  </si>
  <si>
    <t>Leaf angle</t>
  </si>
  <si>
    <t>On the three plants per plot tagged for Haun stage, with a protractor measure angle between leaf base and stem prior to any bend in the leaf for the top four leaves (flag, flag -1, flag -2, flag -3)  </t>
  </si>
  <si>
    <t>64 plots x 3 plants x 3 leaves = 576 observations</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</si>
  <si>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</si>
  <si>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at corresponding positions in the canopy. Canopy height measured (height of canopy as it sits naturally in the plot). All culms in a 0.5 x all inside rows quadrat (1-1.5 m depending on site) cut at ground level and fresh weight recorded. After weighing, take a subsample by grabbing a bunch of culms from the middle of the whole sample (aim to get 30-60 culms in the sub-sample), record the fresh weight and discard the main sample. Count and record the exact number of culms in the sub-sample. Retain 20 of the culms and partition into green leaves, dead leaves, stems and spikes (this will require dissection) and dry to constant weight (70°C for 48 hours) and record dry weight. Samples retained and ground for N, WSC, 13C analysis (will require re-mixing for whole shoot analysis).</t>
  </si>
  <si>
    <t>A100</t>
  </si>
  <si>
    <t>~30 September</t>
  </si>
  <si>
    <t>Yield components</t>
  </si>
  <si>
    <t>All culms in a 0.5 m (1.0 m if there is not enough plot remaining for a machine harvest) x all inside rows quadrat (1-1.5 m depending on site) cut at ground level. A sub-sample of 30-60 culms taken and exact culm number and fresh weight recorded. Fresh weight of main sample recorded, main sample threshed and grain dried at 70°C for 48 hours and dry weight of grain recorded. Sub-sample partitioned into dead leaves, stems and spikes and dried at 70°C for 48 hours and dry weight recorded. Spikes threshed and grain and chaff retained weight recorded. Weight of 200 grains recorded. All samples retained and ground for N, WSC, 13C analysis.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</si>
  <si>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</si>
  <si>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</si>
  <si>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</si>
  <si>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</si>
  <si>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</si>
  <si>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</si>
  <si>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</si>
  <si>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</si>
  <si>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</si>
  <si>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pH (1:5 Water)</t>
  </si>
  <si>
    <t>pH (1:5 CaCl2)</t>
  </si>
  <si>
    <t>Electrical Conductivity</t>
  </si>
  <si>
    <t>EC Saturation Index</t>
  </si>
  <si>
    <t>Chloride</t>
  </si>
  <si>
    <t>Nitrate Nitrogen</t>
  </si>
  <si>
    <t>Ammonium Nitrogen</t>
  </si>
  <si>
    <t>Phosphorus - Colwell</t>
  </si>
  <si>
    <t>Phosphorus Buffer Index - Colwell</t>
  </si>
  <si>
    <t>Calcium (Amm. Acet.)</t>
  </si>
  <si>
    <t>Potassium (Amm. Acet.)</t>
  </si>
  <si>
    <t>Magnesium (Amm. Acet.)</t>
  </si>
  <si>
    <t>Sodium (Amm. Acet.)</t>
  </si>
  <si>
    <t>Cation Exchange Capacity - excl. Al (Amm. Acet.)</t>
  </si>
  <si>
    <t>Calcium/Magnesium Ratio (Amm. Acet.)</t>
  </si>
  <si>
    <t>Sodium % of Cations - excl. Al (Amm. Acet.)</t>
  </si>
  <si>
    <t>Aluminium (KCl)</t>
  </si>
  <si>
    <t>Cation Exchange Capacity - incl. Al (Amm. Acet.)</t>
  </si>
  <si>
    <t>Sodium % of Cations - incl. Al (Amm. Acet.)</t>
  </si>
  <si>
    <t>Aluminium (KCl) % of Cations</t>
  </si>
  <si>
    <t>Sulphur (KCl40)</t>
  </si>
  <si>
    <t>Sulphur (MCP)</t>
  </si>
  <si>
    <t>Organic Carbon</t>
  </si>
  <si>
    <t>Colour</t>
  </si>
  <si>
    <t>Texture</t>
  </si>
  <si>
    <t>As received Moisture Content (2B1)</t>
  </si>
  <si>
    <t>Available Potassium (Amm. Acet.)</t>
  </si>
  <si>
    <t>Potentially Mineralisable Nitrogen</t>
  </si>
  <si>
    <t>Gravel (&gt;2mm) of whole sample</t>
  </si>
  <si>
    <t>Silt</t>
  </si>
  <si>
    <t>Clay</t>
  </si>
  <si>
    <t>Sand</t>
  </si>
  <si>
    <t>Hydrometer Texture (Calculated)</t>
  </si>
  <si>
    <t>Total Carbon (Combustion)</t>
  </si>
  <si>
    <t>C:N Ratio</t>
  </si>
  <si>
    <t>Total Nitrogen (Combustion)</t>
  </si>
  <si>
    <t>Soil Bulk Density</t>
  </si>
  <si>
    <t>Active (labile) Carbon</t>
  </si>
  <si>
    <t>Sample code</t>
  </si>
  <si>
    <t>Start depth (m)</t>
  </si>
  <si>
    <t>End depth (m)</t>
  </si>
  <si>
    <t>Nutrient Advantage code</t>
  </si>
  <si>
    <t>dS/m</t>
  </si>
  <si>
    <t>mg/kg</t>
  </si>
  <si>
    <t>cmol(+)/kg</t>
  </si>
  <si>
    <t>%</t>
  </si>
  <si>
    <t>g/cm3</t>
  </si>
  <si>
    <t>WWHI 1</t>
  </si>
  <si>
    <t>Brown</t>
  </si>
  <si>
    <t>Loam</t>
  </si>
  <si>
    <t>WWHI 2</t>
  </si>
  <si>
    <t>&lt;10</t>
  </si>
  <si>
    <t>Red-brown</t>
  </si>
  <si>
    <t>Clay Loam</t>
  </si>
  <si>
    <t>&lt;0.60</t>
  </si>
  <si>
    <t>WWHI 3</t>
  </si>
  <si>
    <t>&lt;0.10</t>
  </si>
  <si>
    <t>&lt;1</t>
  </si>
  <si>
    <t>Yellow-red</t>
  </si>
  <si>
    <t>&lt;9.0</t>
  </si>
  <si>
    <t>WWHI 4</t>
  </si>
  <si>
    <t>&lt;5.0</t>
  </si>
  <si>
    <t>WWHI 5</t>
  </si>
  <si>
    <t>Yellow-brown</t>
  </si>
  <si>
    <t>WWHI 6</t>
  </si>
  <si>
    <t>&lt;0.050</t>
  </si>
  <si>
    <t>WWHI 7</t>
  </si>
  <si>
    <t>WWHI 8</t>
  </si>
  <si>
    <t>WWHI 9</t>
  </si>
  <si>
    <t>WWHI 10</t>
  </si>
  <si>
    <t>WWHI 11</t>
  </si>
  <si>
    <t>WWHI 12</t>
  </si>
  <si>
    <t>&lt;0.15</t>
  </si>
  <si>
    <t>WWHI 13</t>
  </si>
  <si>
    <t>WWHI 14</t>
  </si>
  <si>
    <t>WWHI 15</t>
  </si>
  <si>
    <t>WWHI 16</t>
  </si>
  <si>
    <t>Sandy Loam</t>
  </si>
  <si>
    <t>WWHI 17</t>
  </si>
  <si>
    <t>WWHI 18</t>
  </si>
  <si>
    <t>WWHI 19</t>
  </si>
  <si>
    <t>WWHI 20</t>
  </si>
  <si>
    <t>WWHI 21</t>
  </si>
  <si>
    <t>WWHI 22</t>
  </si>
  <si>
    <t>WWHI 23</t>
  </si>
  <si>
    <t>WWHI 24</t>
  </si>
  <si>
    <t>WWHI 25</t>
  </si>
  <si>
    <t>WWHI 26</t>
  </si>
  <si>
    <t>WWHI 27</t>
  </si>
  <si>
    <t>WWHI 28</t>
  </si>
  <si>
    <t>WWHI 29</t>
  </si>
  <si>
    <t>WWHI 30</t>
  </si>
  <si>
    <t>WWHI 31</t>
  </si>
  <si>
    <t>WWHI 32</t>
  </si>
  <si>
    <t>WWHI 33</t>
  </si>
  <si>
    <t>WWHI 34</t>
  </si>
  <si>
    <t>WWHI 35</t>
  </si>
  <si>
    <t>WWHI 36</t>
  </si>
  <si>
    <t>WWHI 37</t>
  </si>
  <si>
    <t>WWHI 38</t>
  </si>
  <si>
    <t>WWHI 39</t>
  </si>
  <si>
    <t>WWHI 40</t>
  </si>
  <si>
    <t>WWHI 41</t>
  </si>
  <si>
    <t>WWHI 42</t>
  </si>
  <si>
    <t>WWHI 43</t>
  </si>
  <si>
    <t>WWHI 44</t>
  </si>
  <si>
    <t>WWHI 45</t>
  </si>
  <si>
    <t>WWHI 46</t>
  </si>
  <si>
    <t>WWHI 47</t>
  </si>
  <si>
    <t>WWHI 48</t>
  </si>
  <si>
    <t>WWHI 49</t>
  </si>
  <si>
    <t>WWHI 50</t>
  </si>
  <si>
    <t>Grey</t>
  </si>
  <si>
    <t>WWHI 51</t>
  </si>
  <si>
    <t>WWHI 52</t>
  </si>
  <si>
    <t>WWHI 53</t>
  </si>
  <si>
    <t>WWHI 54</t>
  </si>
  <si>
    <t>WWHI 55</t>
  </si>
  <si>
    <t>WWHI 56</t>
  </si>
  <si>
    <t>WWHI 57</t>
  </si>
  <si>
    <t>WWHI 58</t>
  </si>
  <si>
    <t>WWHI 59</t>
  </si>
  <si>
    <t>WWHI 60</t>
  </si>
  <si>
    <t>&lt;0.022</t>
  </si>
  <si>
    <t>WWHI 61</t>
  </si>
  <si>
    <t>WWHI 62</t>
  </si>
  <si>
    <t>WWHI 63</t>
  </si>
  <si>
    <t>WWHI 64</t>
  </si>
  <si>
    <t>WWHI 65</t>
  </si>
  <si>
    <t>WWHI 66</t>
  </si>
  <si>
    <t>WWHI 67</t>
  </si>
  <si>
    <t>WWHI 68</t>
  </si>
  <si>
    <t>SampleNo</t>
  </si>
  <si>
    <t>Notes</t>
  </si>
  <si>
    <t>Farmer</t>
  </si>
  <si>
    <t>Depth (cm)</t>
  </si>
  <si>
    <t>Paddock</t>
  </si>
  <si>
    <t>Received Wt</t>
  </si>
  <si>
    <t>Processed Wt</t>
  </si>
  <si>
    <r>
      <rPr>
        <b/>
        <i/>
        <u/>
        <sz val="10"/>
        <rFont val="Calibri"/>
        <family val="2"/>
      </rPr>
      <t>Cereal Cyst Nematode 
eggs / g sample</t>
    </r>
  </si>
  <si>
    <r>
      <rPr>
        <b/>
        <i/>
        <u/>
        <sz val="10"/>
        <rFont val="Calibri"/>
        <family val="2"/>
      </rPr>
      <t>Stem nematode
nematodes/100 g sample</t>
    </r>
  </si>
  <si>
    <r>
      <rPr>
        <b/>
        <i/>
        <u/>
        <sz val="10"/>
        <rFont val="Calibri"/>
        <family val="2"/>
      </rPr>
      <t>Take-all (wheat + oat strains)
pgDNA/g Sample*</t>
    </r>
  </si>
  <si>
    <r>
      <rPr>
        <b/>
        <i/>
        <u/>
        <sz val="10"/>
        <rFont val="Calibri"/>
        <family val="2"/>
      </rPr>
      <t>Take-All (Oat race)
pgDNA/g Sample*</t>
    </r>
  </si>
  <si>
    <r>
      <rPr>
        <b/>
        <i/>
        <u/>
        <sz val="10"/>
        <rFont val="Calibri"/>
        <family val="2"/>
      </rPr>
      <t>R. solani AG8
pgDNA/g Sample*</t>
    </r>
  </si>
  <si>
    <r>
      <rPr>
        <b/>
        <i/>
        <u/>
        <sz val="10"/>
        <rFont val="Calibri"/>
        <family val="2"/>
      </rPr>
      <t>F. pseudograminearum test 1
pgDNA/g Sample*</t>
    </r>
  </si>
  <si>
    <r>
      <rPr>
        <b/>
        <i/>
        <u/>
        <sz val="10"/>
        <rFont val="Calibri"/>
        <family val="2"/>
      </rPr>
      <t>F. pseudograminearum test 2
pgDNA/g Sample*</t>
    </r>
  </si>
  <si>
    <r>
      <rPr>
        <b/>
        <i/>
        <u/>
        <sz val="10"/>
        <rFont val="Calibri"/>
        <family val="2"/>
      </rPr>
      <t>F culmorum / graminearum
pgDNA/g Sample*</t>
    </r>
  </si>
  <si>
    <r>
      <rPr>
        <b/>
        <i/>
        <u/>
        <sz val="10"/>
        <rFont val="Calibri"/>
        <family val="2"/>
      </rPr>
      <t>Pyrenophora tritici-repentis (YLS)
kDNA copies/g Sample*</t>
    </r>
  </si>
  <si>
    <r>
      <rPr>
        <b/>
        <i/>
        <u/>
        <sz val="10"/>
        <rFont val="Calibri"/>
        <family val="2"/>
      </rPr>
      <t>Bipolaris
pgDNA/g Sample*</t>
    </r>
  </si>
  <si>
    <r>
      <rPr>
        <b/>
        <i/>
        <u/>
        <sz val="10"/>
        <rFont val="Calibri"/>
        <family val="2"/>
      </rPr>
      <t>Pythium clade F
pgDNA/g Sample*</t>
    </r>
  </si>
  <si>
    <r>
      <rPr>
        <b/>
        <i/>
        <u/>
        <sz val="10"/>
        <rFont val="Calibri"/>
        <family val="2"/>
      </rPr>
      <t>Eutiarosporella tritici-australis 
kDNA copies/g Sample*</t>
    </r>
  </si>
  <si>
    <r>
      <rPr>
        <b/>
        <i/>
        <u/>
        <sz val="10"/>
        <rFont val="Calibri"/>
        <family val="2"/>
      </rPr>
      <t>Eutiarosporella darliae/pseudodarliae
kDNA copies/g Sample*</t>
    </r>
  </si>
  <si>
    <r>
      <rPr>
        <b/>
        <i/>
        <u/>
        <sz val="10"/>
        <rFont val="Calibri"/>
        <family val="2"/>
      </rPr>
      <t>Eyespot
kDNA copies/g Sample*</t>
    </r>
  </si>
  <si>
    <r>
      <rPr>
        <b/>
        <i/>
        <u/>
        <sz val="10"/>
        <rFont val="Calibri"/>
        <family val="2"/>
      </rPr>
      <t>Pratylenchus neglectus
nematodes / g sample</t>
    </r>
  </si>
  <si>
    <r>
      <rPr>
        <b/>
        <i/>
        <u/>
        <sz val="10"/>
        <rFont val="Calibri"/>
        <family val="2"/>
      </rPr>
      <t>Pratylenchus thornei
nematodes / g sample</t>
    </r>
  </si>
  <si>
    <r>
      <rPr>
        <b/>
        <i/>
        <u/>
        <sz val="10"/>
        <rFont val="Calibri"/>
        <family val="2"/>
      </rPr>
      <t>Pratylenchus penetrans
nematodes / g sample</t>
    </r>
  </si>
  <si>
    <r>
      <rPr>
        <b/>
        <i/>
        <u/>
        <sz val="10"/>
        <rFont val="Calibri"/>
        <family val="2"/>
      </rPr>
      <t>Pratylenchus quasitereoides
nematodes / g sample</t>
    </r>
  </si>
  <si>
    <r>
      <rPr>
        <b/>
        <i/>
        <u/>
        <sz val="10"/>
        <rFont val="Calibri"/>
        <family val="2"/>
      </rPr>
      <t>Phytophthora medicaginis
kDNA copies/g Sample*</t>
    </r>
  </si>
  <si>
    <r>
      <rPr>
        <b/>
        <i/>
        <u/>
        <sz val="10"/>
        <rFont val="Calibri"/>
        <family val="2"/>
      </rPr>
      <t>Didymella pinodes/Phoma pinodella
pgDNA/g Sample*</t>
    </r>
  </si>
  <si>
    <r>
      <rPr>
        <b/>
        <i/>
        <u/>
        <sz val="10"/>
        <rFont val="Calibri"/>
        <family val="2"/>
      </rPr>
      <t>Phoma koolunga
pgDNA/g Sample*</t>
    </r>
  </si>
  <si>
    <r>
      <rPr>
        <b/>
        <i/>
        <u/>
        <sz val="10"/>
        <rFont val="Calibri"/>
        <family val="2"/>
      </rPr>
      <t>Macrophomina phaseolina
kDNA copies/g Sample*</t>
    </r>
  </si>
  <si>
    <r>
      <rPr>
        <b/>
        <i/>
        <u/>
        <sz val="10"/>
        <rFont val="Calibri"/>
        <family val="2"/>
      </rPr>
      <t>Phoma rabiei
kDNA copies/g Sample*</t>
    </r>
  </si>
  <si>
    <r>
      <rPr>
        <b/>
        <i/>
        <u/>
        <sz val="10"/>
        <rFont val="Calibri"/>
        <family val="2"/>
      </rPr>
      <t>Sclerotinia sclerotiorum/S. minor
kDNA copies/g Sample*</t>
    </r>
  </si>
  <si>
    <t>BD87837</t>
  </si>
  <si>
    <t/>
  </si>
  <si>
    <t>10-20</t>
  </si>
  <si>
    <t>BD87838</t>
  </si>
  <si>
    <t>0-10</t>
  </si>
  <si>
    <t>BD87839</t>
  </si>
  <si>
    <t>BD87840</t>
  </si>
  <si>
    <t>PreDicta B Risk Categories</t>
  </si>
  <si>
    <t>Plus stubble samples</t>
  </si>
  <si>
    <t>Minus stubble</t>
  </si>
  <si>
    <t>Take-all (wheat + oat strains)
 Risk</t>
  </si>
  <si>
    <t>R. solani AG8
 Risk</t>
  </si>
  <si>
    <t>Total Crown Rot **
 Risk</t>
  </si>
  <si>
    <t>Didymella pinodes/Phoma medicaginis var pinodella
 Risk</t>
  </si>
  <si>
    <t>Phoma koolunga
 Risk</t>
  </si>
  <si>
    <t>Log transformed</t>
  </si>
  <si>
    <t>Log 10 (pgDNA+1)</t>
  </si>
  <si>
    <t>Below detection</t>
  </si>
  <si>
    <t>&lt;0.8</t>
  </si>
  <si>
    <t>&lt;0.5</t>
  </si>
  <si>
    <t>&lt;0.1</t>
  </si>
  <si>
    <t>&lt;1.2</t>
  </si>
  <si>
    <t>Low</t>
  </si>
  <si>
    <t>0.8-&lt;1.1</t>
  </si>
  <si>
    <t>0.5-&lt;1.5</t>
  </si>
  <si>
    <t>0.1-&lt;1.5</t>
  </si>
  <si>
    <t>0.1-&lt;0.7</t>
  </si>
  <si>
    <t>1.2-&lt;2.0</t>
  </si>
  <si>
    <t>Medium</t>
  </si>
  <si>
    <t>1.1-&lt;2.0</t>
  </si>
  <si>
    <t>1.5-&lt;2.0</t>
  </si>
  <si>
    <t>1.5-&lt;2.5</t>
  </si>
  <si>
    <t>0.7-&lt;1.2</t>
  </si>
  <si>
    <t>2-&lt;2.5</t>
  </si>
  <si>
    <t>High</t>
  </si>
  <si>
    <t>≥2.0</t>
  </si>
  <si>
    <t>≥2.5</t>
  </si>
  <si>
    <t>≥1.2</t>
  </si>
  <si>
    <t>National Region</t>
  </si>
  <si>
    <t>All</t>
  </si>
  <si>
    <t>Raw values</t>
  </si>
  <si>
    <t>pgDNA/g soil</t>
  </si>
  <si>
    <t>&lt;5.3</t>
  </si>
  <si>
    <t>&lt;2.2</t>
  </si>
  <si>
    <t>&lt;0.26</t>
  </si>
  <si>
    <t>&lt;14.8</t>
  </si>
  <si>
    <t>5.3-&lt;11.6</t>
  </si>
  <si>
    <t>2.2-&lt;30.6</t>
  </si>
  <si>
    <t>0.26-&lt;32</t>
  </si>
  <si>
    <t>0.26-&lt;5</t>
  </si>
  <si>
    <t>14.8-&lt;99</t>
  </si>
  <si>
    <t>11.6-&lt;99</t>
  </si>
  <si>
    <t>30.6-&lt;99</t>
  </si>
  <si>
    <t>32-&lt;315</t>
  </si>
  <si>
    <t>5-&lt;16</t>
  </si>
  <si>
    <t>99-&lt;315</t>
  </si>
  <si>
    <t>≥99</t>
  </si>
  <si>
    <t>≥315</t>
  </si>
  <si>
    <t>≥16</t>
  </si>
  <si>
    <t>** Total crown rot is calculated as the sum of Fp test 1, Fp test 2 and Fc in pgDNA/g soil and then log transformed</t>
  </si>
  <si>
    <t xml:space="preserve">     (Do not sum the log transformed values)</t>
  </si>
  <si>
    <t>CCN
 Risk</t>
  </si>
  <si>
    <t>Stem Nematode
 Risk</t>
  </si>
  <si>
    <t>Pratylenchus neglectus
 Risk</t>
  </si>
  <si>
    <t>Pratylenchus thornei
 Risk</t>
  </si>
  <si>
    <t>Pratylenchus quasitereoides
 Risk</t>
  </si>
  <si>
    <t>Eggs/g soil</t>
  </si>
  <si>
    <t>nematodes/g soil</t>
  </si>
  <si>
    <t>&lt;0.05</t>
  </si>
  <si>
    <t>0.05-&lt;5.0</t>
  </si>
  <si>
    <t>0.5-&lt;5.0</t>
  </si>
  <si>
    <t>0.1-&lt;25</t>
  </si>
  <si>
    <t>0.1-&lt;15</t>
  </si>
  <si>
    <t>0.1-&lt;2</t>
  </si>
  <si>
    <t>0.1-&lt;2.0</t>
  </si>
  <si>
    <t>5.0-&lt;10.0</t>
  </si>
  <si>
    <t>5.0-&lt;10</t>
  </si>
  <si>
    <t>25-&lt;100</t>
  </si>
  <si>
    <t>15-&lt;60</t>
  </si>
  <si>
    <t>2-&lt;8</t>
  </si>
  <si>
    <t>2.0-&lt;15</t>
  </si>
  <si>
    <t>≥10</t>
  </si>
  <si>
    <t>≥100</t>
  </si>
  <si>
    <t>≥60</t>
  </si>
  <si>
    <t>≥8</t>
  </si>
  <si>
    <t>≥15</t>
  </si>
  <si>
    <t>Southern</t>
  </si>
  <si>
    <t>Southern/Western</t>
  </si>
  <si>
    <t>Northern</t>
  </si>
  <si>
    <t>Western</t>
  </si>
  <si>
    <t>PreDicta B Population Density Categories for tests under development</t>
  </si>
  <si>
    <t>Bipolaris
Density</t>
  </si>
  <si>
    <t>Pythium
 Density</t>
  </si>
  <si>
    <t>Pratylenchus penetrans
 Density</t>
  </si>
  <si>
    <t>Pratylenchus quasitereoides
 Density</t>
  </si>
  <si>
    <t>Eutiarosporella tritici-australis
 Density</t>
  </si>
  <si>
    <t>Eutiarosporella darliae/pseudodarliae
 Density</t>
  </si>
  <si>
    <t>kDNA copies/g soil</t>
  </si>
  <si>
    <t>&lt;3.0</t>
  </si>
  <si>
    <t>3.0-&lt;15</t>
  </si>
  <si>
    <t>3.0-&lt;24</t>
  </si>
  <si>
    <t>1.0-&lt;20</t>
  </si>
  <si>
    <t>0.5-&lt;100</t>
  </si>
  <si>
    <t>15-&lt;125</t>
  </si>
  <si>
    <t>24-&lt;99</t>
  </si>
  <si>
    <t>20-&lt;60</t>
  </si>
  <si>
    <t>100-&lt;1,000</t>
  </si>
  <si>
    <t>≥125</t>
  </si>
  <si>
    <t>&gt;1,000</t>
  </si>
  <si>
    <t>&lt;0.6</t>
  </si>
  <si>
    <t>0.6-&lt;1.2</t>
  </si>
  <si>
    <t>0.6-&lt;1.4</t>
  </si>
  <si>
    <t>1.2-&lt;2.1</t>
  </si>
  <si>
    <t>1.4-&lt;2.0</t>
  </si>
  <si>
    <t>≥2.1</t>
  </si>
  <si>
    <t>Eyespot
 Density</t>
  </si>
  <si>
    <t>Phytophthora medicaginis
 Density</t>
  </si>
  <si>
    <t>Macrophomina phaseolina
 Density</t>
  </si>
  <si>
    <t>Yellow Leaf Spot
 Density</t>
  </si>
  <si>
    <t>Ascochyta rabiei
 Density</t>
  </si>
  <si>
    <t>S. sclerotiorum
Density</t>
  </si>
  <si>
    <t>Kilo copies</t>
  </si>
  <si>
    <t>&lt;0.2</t>
  </si>
  <si>
    <t>1-&lt;30</t>
  </si>
  <si>
    <t>0.1-&lt;0.5</t>
  </si>
  <si>
    <t>1-&lt;13.5</t>
  </si>
  <si>
    <t>1-&lt;70</t>
  </si>
  <si>
    <t>0.1-&lt;3.5</t>
  </si>
  <si>
    <t>0.1-&gt;2.4</t>
  </si>
  <si>
    <t>30-&lt;1,250</t>
  </si>
  <si>
    <t>0.5-&lt;0.6</t>
  </si>
  <si>
    <t>13.5-&lt;99</t>
  </si>
  <si>
    <t>70-&lt;760</t>
  </si>
  <si>
    <t>3.5-&lt;35</t>
  </si>
  <si>
    <t>2.4-&lt;294</t>
  </si>
  <si>
    <t>≥1,250</t>
  </si>
  <si>
    <t>≥0.6</t>
  </si>
  <si>
    <t>≥760</t>
  </si>
  <si>
    <t>≥35</t>
  </si>
  <si>
    <t>≥294</t>
  </si>
  <si>
    <t>Log transformed kilo copies</t>
  </si>
  <si>
    <t xml:space="preserve">log 10 (kDNA copies/g soil) </t>
  </si>
  <si>
    <t>&lt;0.3</t>
  </si>
  <si>
    <t>0.3-&lt;1.5</t>
  </si>
  <si>
    <t>0.1-&lt;0.17</t>
  </si>
  <si>
    <t>0.3-&lt;1.161</t>
  </si>
  <si>
    <t>0.3-&lt;1.85</t>
  </si>
  <si>
    <t>0.05-&lt;0.65</t>
  </si>
  <si>
    <t>0.1-&lt;0.53</t>
  </si>
  <si>
    <t>1.5-&lt;3.1</t>
  </si>
  <si>
    <t>0.17-&lt;0.2</t>
  </si>
  <si>
    <t>1.161-&lt;2.0</t>
  </si>
  <si>
    <t>1.85-&lt;2.88</t>
  </si>
  <si>
    <t>0.65-&lt;1.59</t>
  </si>
  <si>
    <t>0.53-&lt;2.47</t>
  </si>
  <si>
    <t>≥3.1</t>
  </si>
  <si>
    <t>≥0.2</t>
  </si>
  <si>
    <t>≥2.88</t>
  </si>
  <si>
    <t>≥1.59</t>
  </si>
  <si>
    <t>≥2.47</t>
  </si>
  <si>
    <t>Year</t>
  </si>
  <si>
    <t>Day</t>
  </si>
  <si>
    <t>TT_deg_C</t>
  </si>
  <si>
    <t>cumulative_TT_deg_C</t>
  </si>
  <si>
    <t>year</t>
  </si>
  <si>
    <t>day</t>
  </si>
  <si>
    <t>Hays 2 patched solar radiation (MJ/m²/day)</t>
  </si>
  <si>
    <t>ADCON maximum air temperature (°C)</t>
  </si>
  <si>
    <t>ADCON minimum temperature (°C)</t>
  </si>
  <si>
    <t>Patched precipitation (mm)</t>
  </si>
  <si>
    <t>Measurement number</t>
  </si>
  <si>
    <t>Measurement date</t>
  </si>
  <si>
    <t>Plants emerged (plants/1 m of row)</t>
  </si>
  <si>
    <t>Herbicide Damage (5/26/24)</t>
  </si>
  <si>
    <t>Drought Effects (5/26/24)</t>
  </si>
  <si>
    <t>Average of Plants emerged (plants/1 m of row)</t>
  </si>
  <si>
    <t>high</t>
  </si>
  <si>
    <t>low</t>
  </si>
  <si>
    <t>EGA_Gregory Total</t>
  </si>
  <si>
    <t>?</t>
  </si>
  <si>
    <t>YES</t>
  </si>
  <si>
    <t>EGA_Wedgetail Total</t>
  </si>
  <si>
    <t>Grand Total</t>
  </si>
  <si>
    <t>Illabo Total</t>
  </si>
  <si>
    <t>Janz Total</t>
  </si>
  <si>
    <t>LRPB_Kittyhawk Total</t>
  </si>
  <si>
    <t>LRPB_Mowhawk Total</t>
  </si>
  <si>
    <t>Mace Total</t>
  </si>
  <si>
    <t>Meering Total</t>
  </si>
  <si>
    <t>Osprey Total</t>
  </si>
  <si>
    <t>Rosella Total</t>
  </si>
  <si>
    <t>Scepter Total</t>
  </si>
  <si>
    <t>Sunmaster Total</t>
  </si>
  <si>
    <t>Whistler Total</t>
  </si>
  <si>
    <t>Wyalkatchem Total</t>
  </si>
  <si>
    <t>Wylah Total</t>
  </si>
  <si>
    <t>Yitpi Total</t>
  </si>
  <si>
    <t>Count 1 (1 m ruler)</t>
  </si>
  <si>
    <t>Count 2 (1 m ruler)</t>
  </si>
  <si>
    <t>Count 3 (1 m ruler)</t>
  </si>
  <si>
    <t>Count 4 (1 m ruler)</t>
  </si>
  <si>
    <t>Count 5 (1 m ruler)</t>
  </si>
  <si>
    <t>Count 6 (1 m ruler)</t>
  </si>
  <si>
    <t>Mean count (1 m ruler)</t>
  </si>
  <si>
    <t>Row spacing (m)</t>
  </si>
  <si>
    <t>Plant population density (plants/m2)</t>
  </si>
  <si>
    <t>Average of Plant population density (plants/m2)</t>
  </si>
  <si>
    <t>Total</t>
  </si>
  <si>
    <t>Spring Total</t>
  </si>
  <si>
    <t>Winter Total</t>
  </si>
  <si>
    <t>Bare soil NDVI</t>
  </si>
  <si>
    <t>CV</t>
  </si>
  <si>
    <t>James forgot to take bare soil measurement</t>
  </si>
  <si>
    <t>Andre forgot to take bare soil measurement</t>
  </si>
  <si>
    <t>Canopy height (cm)</t>
  </si>
  <si>
    <t>Plot NDVI</t>
  </si>
  <si>
    <t>Plot CV</t>
  </si>
  <si>
    <t>(blank)</t>
  </si>
  <si>
    <t>Average of Plot NDVI</t>
  </si>
  <si>
    <t>Measurement dates</t>
  </si>
  <si>
    <t>Row Labels</t>
  </si>
  <si>
    <t>Plant 1 Haun stage</t>
  </si>
  <si>
    <t>Plant 2 Haun stage</t>
  </si>
  <si>
    <t>Plant 3 Haun stage</t>
  </si>
  <si>
    <t>Mean Haun stage</t>
  </si>
  <si>
    <t>Count number</t>
  </si>
  <si>
    <t>Count date</t>
  </si>
  <si>
    <t>Count of competent culms</t>
  </si>
  <si>
    <t>Count of competent culms on which flag leaf ligule visible</t>
  </si>
  <si>
    <t>% flag leaves emerged</t>
  </si>
  <si>
    <t>Average of % flag leaves emerged</t>
  </si>
  <si>
    <t>Nominal date of PCDS 6</t>
  </si>
  <si>
    <t>Leaf number</t>
  </si>
  <si>
    <t>Leaf width 1</t>
  </si>
  <si>
    <t>Leaf width 2</t>
  </si>
  <si>
    <t>Leaf width 3</t>
  </si>
  <si>
    <t>Mean leaf width (mm)</t>
  </si>
  <si>
    <t>Leaf length 1</t>
  </si>
  <si>
    <t>Leaf length 2</t>
  </si>
  <si>
    <t>Leaf length 3</t>
  </si>
  <si>
    <t>Mean leaf length (cm)</t>
  </si>
  <si>
    <t>leaf 3</t>
  </si>
  <si>
    <t>Average of Mean leaf width (mm)</t>
  </si>
  <si>
    <t>leaf 6</t>
  </si>
  <si>
    <t>leaf 9</t>
  </si>
  <si>
    <t>Average of Mean leaf length (cm)</t>
  </si>
  <si>
    <t>Average of Mean Haun stage</t>
  </si>
  <si>
    <t>Winter TT</t>
  </si>
  <si>
    <t>Spring TT</t>
  </si>
  <si>
    <t xml:space="preserve">Measurent date </t>
  </si>
  <si>
    <t>Flag leaf angle 1</t>
  </si>
  <si>
    <t>Flag-1 leaf angle 1</t>
  </si>
  <si>
    <t>Flag-2 leaf angle 1</t>
  </si>
  <si>
    <t>Flag leaf angle 2</t>
  </si>
  <si>
    <t>Flag-1 leaf angle 2</t>
  </si>
  <si>
    <t>Flag-2 leaf angle 2</t>
  </si>
  <si>
    <t>Flag leaf angle 3</t>
  </si>
  <si>
    <t>Flag-1 leaf angle 3</t>
  </si>
  <si>
    <t>Flag-2 leaf angle 3</t>
  </si>
  <si>
    <t>Flag leaf angle average</t>
  </si>
  <si>
    <t>Flag leaf-1 angle average</t>
  </si>
  <si>
    <t>Flag leaf-2 angle average</t>
  </si>
  <si>
    <t>23/09/2024</t>
  </si>
  <si>
    <t>Average of Flag leaf angle average</t>
  </si>
  <si>
    <t>Average of Flag leaf-1 angle average</t>
  </si>
  <si>
    <t>Average of Flag leaf-2 angle average</t>
  </si>
  <si>
    <t>Length of row cut (m)</t>
  </si>
  <si>
    <t>Dry weight of whole sample (g)</t>
  </si>
  <si>
    <t>Dry weight of grain (g)</t>
  </si>
  <si>
    <t>Dry weight of 200 grains (g)</t>
  </si>
  <si>
    <t>NDVI of quadrat area</t>
  </si>
  <si>
    <t>Tau [T] at ground level</t>
  </si>
  <si>
    <t>Tau [T] at 25% of canopy height</t>
  </si>
  <si>
    <t>Tau [T] at 50% of canopy height</t>
  </si>
  <si>
    <t>Tau [T] at 75% of canopy height</t>
  </si>
  <si>
    <t>PARi at ground level</t>
  </si>
  <si>
    <t>PARi at 25% of canopy height</t>
  </si>
  <si>
    <t>PARi at 50% of canopy height</t>
  </si>
  <si>
    <t>PARi at 75% of canopy height</t>
  </si>
  <si>
    <t>SPAD of lowest leaves reading 1</t>
  </si>
  <si>
    <t>SPAD of lowest leaves reading 2</t>
  </si>
  <si>
    <t>SPAD of lowest leaves reading 3</t>
  </si>
  <si>
    <t>SPAD of lowest leaves reading 4</t>
  </si>
  <si>
    <t>SPAD at 25% of canopy height reading 1</t>
  </si>
  <si>
    <t>SPAD at 25% of canopy height reading 2</t>
  </si>
  <si>
    <t>SPAD at 25% of canopy height reading 3</t>
  </si>
  <si>
    <t>SPAD at 25% of canopy height reading 4</t>
  </si>
  <si>
    <t>SPAD at 50% of canopy height reading 1</t>
  </si>
  <si>
    <t>SPAD at 50% of canopy height reading 2</t>
  </si>
  <si>
    <t>SPAD at 50% of canopy height reading 3</t>
  </si>
  <si>
    <t>SPAD at 50% of canopy height reading 4</t>
  </si>
  <si>
    <t>SPAD at 75% of canopy height reading 1</t>
  </si>
  <si>
    <t>SPAD at 75% of canopy height reading 2</t>
  </si>
  <si>
    <t>SPAD at 75% of canopy height reading 3</t>
  </si>
  <si>
    <t>SPAD at 75% of canopy height reading 4</t>
  </si>
  <si>
    <t>SPAD of flag leaf reading 1</t>
  </si>
  <si>
    <t>SPAD of flag leaf reading 2</t>
  </si>
  <si>
    <t>SPAD of flag leaf reading 3</t>
  </si>
  <si>
    <t>SPAD of flag leaf reading 4</t>
  </si>
  <si>
    <t>Area of quadrat cut (m²)</t>
  </si>
  <si>
    <t>Fresh weight of main sample (g)</t>
  </si>
  <si>
    <t>Fresh shoot biomass (g/m2)</t>
  </si>
  <si>
    <t>Fresh weight of sub sample (g)</t>
  </si>
  <si>
    <t>Number of culms in sub-sample</t>
  </si>
  <si>
    <t>Fresh weight of subsample for moisture content (30 culms) (g)</t>
  </si>
  <si>
    <t>Dry weight of subsample for moisture content (30 culms) (g)</t>
  </si>
  <si>
    <t xml:space="preserve">Number of culms in subsample for moisture content </t>
  </si>
  <si>
    <t>Dry weight of green leaves from 20 culms (g)</t>
  </si>
  <si>
    <t>Dry weight of dead leaves from 20 culms (g)</t>
  </si>
  <si>
    <t>Dry weight of stems from 20 culms (g)</t>
  </si>
  <si>
    <t>Dry weight of spikes from 20 culms (g)</t>
  </si>
  <si>
    <t>Dry weight of 20 culms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</si>
  <si>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</si>
  <si>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</si>
  <si>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</si>
  <si>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</si>
  <si>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</si>
  <si>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</si>
  <si>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</si>
  <si>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</si>
  <si>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</si>
  <si>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</si>
  <si>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</si>
  <si>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</si>
  <si>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</si>
  <si>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lowest leaves</t>
  </si>
  <si>
    <t>Mean SPAD at 25% of canopy height</t>
  </si>
  <si>
    <t xml:space="preserve">Mean SPAD at 50% of canopy height </t>
  </si>
  <si>
    <t>Mean SPAD at 75% of canopy height</t>
  </si>
  <si>
    <t>Mean SPAD of flag leaf</t>
  </si>
  <si>
    <t>Values</t>
  </si>
  <si>
    <t>Average of NDVI of quadrat area</t>
  </si>
  <si>
    <t>Average of Canopy height (cm)</t>
  </si>
  <si>
    <t>Average of Mean SPAD of lowest leaves</t>
  </si>
  <si>
    <t>Average of Mean SPAD at 25% of canopy height</t>
  </si>
  <si>
    <t xml:space="preserve">Average of Mean SPAD at 50% of canopy height </t>
  </si>
  <si>
    <t>Average of Mean SPAD at 75% of canopy height</t>
  </si>
  <si>
    <t>Average of Mean SPAD of flag leaf</t>
  </si>
  <si>
    <t>(blank) Total</t>
  </si>
  <si>
    <t>Average of PARi at ground level</t>
  </si>
  <si>
    <t>Average of PARi at 25% of canopy height</t>
  </si>
  <si>
    <t>Average of PARi at 50% of canopy height</t>
  </si>
  <si>
    <t>Average of PARi at 75% of canopy height</t>
  </si>
  <si>
    <t>Average of Measurement date</t>
  </si>
  <si>
    <t>Average of Spike dry matter (g/m²)</t>
  </si>
  <si>
    <t>Average of Stem dry matter (g/m²)</t>
  </si>
  <si>
    <t>Count of competent culms on which central florets have flowered</t>
  </si>
  <si>
    <t>% anthesis</t>
  </si>
  <si>
    <t>Average of % anthesis</t>
  </si>
  <si>
    <t>Column Labels</t>
  </si>
  <si>
    <t>Nominal anthesis date</t>
  </si>
  <si>
    <t>YoR</t>
  </si>
  <si>
    <t>Nominal date of PCDS 6.0</t>
  </si>
  <si>
    <t>Nominal PCDS 8.0</t>
  </si>
  <si>
    <t>Nominal CP duration (d)</t>
  </si>
  <si>
    <t>PCDS 6.0 harvest date</t>
  </si>
  <si>
    <t>PCDS 8.0 harvest date</t>
  </si>
  <si>
    <t>Harvest CP duration (d)</t>
  </si>
  <si>
    <t>Biomass_PCDS 6.0 (g/m2)</t>
  </si>
  <si>
    <t>Biomass PCDS 8.0 (g/m2)</t>
  </si>
  <si>
    <t>CP growth (g/m2)</t>
  </si>
  <si>
    <t>CP growth rate (g/m2.day)</t>
  </si>
  <si>
    <t>Cumulative radiation PCDS 6.0-8.0 harvest (MJ/m²)</t>
  </si>
  <si>
    <t>PARi at PCDS 6.0</t>
  </si>
  <si>
    <t>PARi at PCDS 8.0</t>
  </si>
  <si>
    <t>PARi cumulative (MJ/m²/day)</t>
  </si>
  <si>
    <t>CP RUE (g/Mj)</t>
  </si>
  <si>
    <t>PCDS 6.0 spike dry matter (g/m²)</t>
  </si>
  <si>
    <t>PCDS 8.0 spike dry matter (g/m²)</t>
  </si>
  <si>
    <t>CP spike growth (g/m²)</t>
  </si>
  <si>
    <t>CP spike RUE (g/m²/MJ)</t>
  </si>
  <si>
    <t>CP spike growth rate (g/m²/day</t>
  </si>
  <si>
    <t>PCDS 6.0 stem dry matter (g/m²)</t>
  </si>
  <si>
    <t>PCDS 8.0 stem dry matter (g/m²)</t>
  </si>
  <si>
    <t>CP stem growth (g/m²)</t>
  </si>
  <si>
    <t>CP stem growth rate (g/m²/day)</t>
  </si>
  <si>
    <t>CP stem growth as proportion of total CP growth</t>
  </si>
  <si>
    <t>CP spike growth as % of total CP growth</t>
  </si>
  <si>
    <t>Hand grain yield (g/m2)</t>
  </si>
  <si>
    <t>PCDS10.0 dry matter (g/m2)</t>
  </si>
  <si>
    <t>Harvest index</t>
  </si>
  <si>
    <t>Post anthesis growth (g/m2)</t>
  </si>
  <si>
    <t>Average of Response to competition</t>
  </si>
  <si>
    <t>PCDS Stage</t>
  </si>
  <si>
    <t>Total biomass</t>
  </si>
  <si>
    <t>Spike biomass</t>
  </si>
  <si>
    <t>Stem biomass</t>
  </si>
  <si>
    <t>Spike No</t>
  </si>
  <si>
    <t>Sum of all fractions (g)</t>
  </si>
  <si>
    <t>Estimated dry matter at PCDS 8.0 (g/m²)</t>
  </si>
  <si>
    <t>Average of Estimated dry matter at PCDS 8.0 (g/m²)</t>
  </si>
  <si>
    <t>Average of Fresh shoot biomass (g/m2)</t>
  </si>
  <si>
    <t>Average of Plant tissue moisture (%)</t>
  </si>
  <si>
    <t>Average of Spike fraction (g/g)</t>
  </si>
  <si>
    <t>Plot No</t>
  </si>
  <si>
    <t>Harvest date</t>
  </si>
  <si>
    <t>Dry weight of quadrat cut (g)</t>
  </si>
  <si>
    <t>Grain weight of quadrat cut (g)</t>
  </si>
  <si>
    <t>Dry weight of outside rows (g)</t>
  </si>
  <si>
    <t>Grain weight of outside rows (g)</t>
  </si>
  <si>
    <t>Outside row HI</t>
  </si>
  <si>
    <t>Dry weight of dead leaves from sub-sample (g)</t>
  </si>
  <si>
    <t>Dry weight of stems from sub-sample (g)</t>
  </si>
  <si>
    <t>Dry weight of spikes from sub-sample (g)</t>
  </si>
  <si>
    <t>Dry weight of grain from sub-sample (g)</t>
  </si>
  <si>
    <t>Dry weight of chaff from sub-sample (g)</t>
  </si>
  <si>
    <t>Grain No</t>
  </si>
  <si>
    <t>Dry weight of ~200 grain (g)</t>
  </si>
  <si>
    <t>Dry weight of sub-sample (g)</t>
  </si>
  <si>
    <t>Estimated dry matter at PCDS 10.0 (g/m²)</t>
  </si>
  <si>
    <t>Grain fraction (g/g)</t>
  </si>
  <si>
    <t>Chaff fraction (g/g)</t>
  </si>
  <si>
    <t>Grain dry matter (g/m²)</t>
  </si>
  <si>
    <t>Chaff dry matter (g/m²)</t>
  </si>
  <si>
    <t>Whole sample grain yield (g/m²)</t>
  </si>
  <si>
    <t>Yield response to competition</t>
  </si>
  <si>
    <t>Biomass response to competition</t>
  </si>
  <si>
    <t>Individual grain weight (mg)</t>
  </si>
  <si>
    <t>Grain number (grains/m²)</t>
  </si>
  <si>
    <t>Spike dry matter at PSDS 8.0 (g/m²)</t>
  </si>
  <si>
    <t>Fruiting efficiency (grains/g spike dry matter</t>
  </si>
  <si>
    <t>Fruiting efficiency (grains/g chaff dry matter</t>
  </si>
  <si>
    <t>14/11/2024</t>
  </si>
  <si>
    <t>Average of Harvest index</t>
  </si>
  <si>
    <t>Average of Whole sample grain yield (g/m²)</t>
  </si>
  <si>
    <t>Average of Estimated dry matter at PCDS 10.0 (g/m²)</t>
  </si>
  <si>
    <t>Average of Biomass response to competition</t>
  </si>
  <si>
    <t>Average of Grain number (grains/m²)</t>
  </si>
  <si>
    <t>Average of Individual grain weight (mg)</t>
  </si>
  <si>
    <t>Yield at field moisture (t/ha)</t>
  </si>
  <si>
    <t>Average of Fruiting efficiency (grains/g chaff dry matter</t>
  </si>
  <si>
    <t>Average of Fruiting efficiency (grains/g spike dry matter)</t>
  </si>
  <si>
    <t>Average of Yield response to competition</t>
  </si>
  <si>
    <t>Average sterility (%)</t>
  </si>
  <si>
    <t>Average of Average sterility (%)</t>
  </si>
  <si>
    <t>Length of machine harvestable area (m)</t>
  </si>
  <si>
    <t>Harvested areas (m²)</t>
  </si>
  <si>
    <t>Weight of harvested grain (kg)</t>
  </si>
  <si>
    <t>Machine harvest yield (t/ha)</t>
  </si>
  <si>
    <t>Moisture (%)</t>
  </si>
  <si>
    <t>ProteinAI(%)</t>
  </si>
  <si>
    <t>Test weight (kg/hl)</t>
  </si>
  <si>
    <t>Machine harvest sub-sample (calico bag) weight (kg)</t>
  </si>
  <si>
    <t>Average of Machine harvest yield (t/ha)</t>
  </si>
  <si>
    <t>Average of Stem fraction (g/g)</t>
  </si>
  <si>
    <t>Average of Green leaf fraction (g/g)</t>
  </si>
  <si>
    <t>Average of Dead leaf fraction (g/g)</t>
  </si>
  <si>
    <t>Spring APSIM phyllochron</t>
  </si>
  <si>
    <t>spring emergence 146.3</t>
  </si>
  <si>
    <t>Sunmaster APSIM Haun</t>
  </si>
  <si>
    <t>Starting soil water</t>
  </si>
  <si>
    <t>Incrop rain</t>
  </si>
  <si>
    <t>Estimated T</t>
  </si>
  <si>
    <t>Estimated TE</t>
  </si>
  <si>
    <t>Estimated T from dry matter</t>
  </si>
  <si>
    <t>CLL_wheat_m3_m3</t>
  </si>
  <si>
    <t>DUL_m3_m3</t>
  </si>
  <si>
    <t>SW_20240425_m3_m3</t>
  </si>
  <si>
    <t>PAW_20240425_mm</t>
  </si>
  <si>
    <t>Comment</t>
  </si>
  <si>
    <t>CLL and DUL estimated from Jabloun and Sahli 2006 pedo-transfer functions and adjusted for gravel content. BD, SW, pH, OC, NO3, NH4 from cores taken 25 April 2024</t>
  </si>
  <si>
    <t>CLL and DUL estimated from Jabloun and Sahli 2006 pedo-transfer functions and adjusted for gravel content. BD, SW, pH, OC, NO3, NH4 from cores taken 24 April 2024</t>
  </si>
  <si>
    <t>CLL taken from cores in dry areas under tarps placed over plots at the end of the 2024 season and adjusted for gravel content. DUL taken from weed-free areas of headlands at the end of the 2024 season and adjusted for gravel content. BD, SW, pH, OC, NO3, NH4 from cores taken 24 April 2024</t>
  </si>
  <si>
    <t>radiation_daily_sum_MJ_m2</t>
  </si>
  <si>
    <t>temperature_daily_max_C</t>
  </si>
  <si>
    <t xml:space="preserve"> temperature_daily_min_C</t>
  </si>
  <si>
    <t>rain_daily_sum_mm</t>
  </si>
  <si>
    <t>N_Shoot_mg_g</t>
  </si>
  <si>
    <t>N_Green leaves_mg_g</t>
  </si>
  <si>
    <t>N_Dead leaves_mg_g</t>
  </si>
  <si>
    <t>N_Stem_mg_g</t>
  </si>
  <si>
    <t>N_Spike_mg_g</t>
  </si>
  <si>
    <t>WSC_Shoot_mg_g</t>
  </si>
  <si>
    <t>WSC_Green leaves_mg_g</t>
  </si>
  <si>
    <t>WSC_Dead leaves_mg_g</t>
  </si>
  <si>
    <t>WSC_Stem_mg_g</t>
  </si>
  <si>
    <t>WSC_Spike_mg_g</t>
  </si>
  <si>
    <r>
      <t>CID_Shoot (</t>
    </r>
    <r>
      <rPr>
        <b/>
        <sz val="11"/>
        <color theme="1"/>
        <rFont val="Arial"/>
        <family val="2"/>
      </rPr>
      <t>‰</t>
    </r>
    <r>
      <rPr>
        <b/>
        <sz val="9.9"/>
        <color theme="1"/>
        <rFont val="Calibri"/>
        <family val="2"/>
      </rPr>
      <t>)</t>
    </r>
  </si>
  <si>
    <r>
      <t>CID_Green leaves (</t>
    </r>
    <r>
      <rPr>
        <b/>
        <sz val="11"/>
        <color theme="1"/>
        <rFont val="Arial"/>
        <family val="2"/>
      </rPr>
      <t>‰</t>
    </r>
    <r>
      <rPr>
        <b/>
        <sz val="9.9"/>
        <color theme="1"/>
        <rFont val="Calibri"/>
        <family val="2"/>
      </rPr>
      <t>)</t>
    </r>
  </si>
  <si>
    <r>
      <t>CID_Dead leaves (</t>
    </r>
    <r>
      <rPr>
        <b/>
        <sz val="11"/>
        <color theme="1"/>
        <rFont val="Arial"/>
        <family val="2"/>
      </rPr>
      <t>‰</t>
    </r>
    <r>
      <rPr>
        <b/>
        <sz val="9.9"/>
        <color theme="1"/>
        <rFont val="Calibri"/>
        <family val="2"/>
      </rPr>
      <t>)</t>
    </r>
  </si>
  <si>
    <r>
      <t>CID_Stem (</t>
    </r>
    <r>
      <rPr>
        <b/>
        <sz val="11"/>
        <color theme="1"/>
        <rFont val="Arial"/>
        <family val="2"/>
      </rPr>
      <t>‰</t>
    </r>
    <r>
      <rPr>
        <b/>
        <sz val="9.9"/>
        <color theme="1"/>
        <rFont val="Calibri"/>
        <family val="2"/>
      </rPr>
      <t>)</t>
    </r>
  </si>
  <si>
    <r>
      <t>CID_Spike (</t>
    </r>
    <r>
      <rPr>
        <b/>
        <sz val="11"/>
        <color theme="1"/>
        <rFont val="Arial"/>
        <family val="2"/>
      </rPr>
      <t>‰</t>
    </r>
    <r>
      <rPr>
        <b/>
        <sz val="9.9"/>
        <color theme="1"/>
        <rFont val="Calibri"/>
        <family val="2"/>
      </rPr>
      <t>)</t>
    </r>
  </si>
  <si>
    <t>Competent spikelet No on culm 1</t>
  </si>
  <si>
    <t>Competent spikelet No on culm 2</t>
  </si>
  <si>
    <t>Competent spikelet No on culm 3</t>
  </si>
  <si>
    <t>Competent spikelet No on culm 4</t>
  </si>
  <si>
    <t>Competent spikelet No on culm 5</t>
  </si>
  <si>
    <t>Competent spikelet No on culm 6</t>
  </si>
  <si>
    <t>Competent spikelet No on culm 7</t>
  </si>
  <si>
    <t>Competent spikelet No on culm 8</t>
  </si>
  <si>
    <t>Competent spikelet No on culm 9</t>
  </si>
  <si>
    <t>Competent spikelet No on culm 10</t>
  </si>
  <si>
    <t>Infertile spikelet No on culm 1</t>
  </si>
  <si>
    <t>Infertile spikelet No on culm 2</t>
  </si>
  <si>
    <t>Infertile spikelet No on culm 3</t>
  </si>
  <si>
    <t>Infertile spikelet No on culm 4</t>
  </si>
  <si>
    <t>Infertile spikelet No on culm 5</t>
  </si>
  <si>
    <t>Infertile spikelet No on culm 6</t>
  </si>
  <si>
    <t>Infertile spikelet No on culm 7</t>
  </si>
  <si>
    <t>Infertile spikelet No on culm 8</t>
  </si>
  <si>
    <t>Infertile spikelet No on culm 9</t>
  </si>
  <si>
    <t>Infertile spikelet No on culm 10</t>
  </si>
  <si>
    <t>Sterility (%) on culm 1</t>
  </si>
  <si>
    <t>Sterility (%) on culm 2</t>
  </si>
  <si>
    <t>Sterility (%) on culm 3</t>
  </si>
  <si>
    <t>Sterility (%) on culm 4</t>
  </si>
  <si>
    <t>Sterility (%) on culm 5</t>
  </si>
  <si>
    <t>Sterility (%) on culm 6</t>
  </si>
  <si>
    <t>Sterility (%) on culm 7</t>
  </si>
  <si>
    <t>Sterility (%) on culm 8</t>
  </si>
  <si>
    <t>Sterility (%) on culm 9</t>
  </si>
  <si>
    <t>Sterility (%) on culm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</si>
</sst>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C09]dd\-mmm\-yy;@"/>
  </numFmts>
  <fonts count="34" x14ac:knownFonts="1">
    <font>
      <sz val="11"/>
      <color theme="1"/>
      <name val="Calibri"/>
      <family val="2"/>
      <scheme val="minor"/>
    </font>
    <font>
      <sz val="11"/>
      <color theme="1"/>
      <name val="Arial"/>
      <family val="2"/>
    </font>
    <font>
      <sz val="11"/>
      <color theme="1"/>
      <name val="Arial"/>
      <family val="2"/>
    </font>
    <font>
      <b/>
      <sz val="11"/>
      <color theme="1"/>
      <name val="Calibri"/>
      <family val="2"/>
      <scheme val="minor"/>
    </font>
    <font>
      <u/>
      <sz val="11"/>
      <color theme="10"/>
      <name val="Calibri"/>
      <family val="2"/>
      <scheme val="minor"/>
    </font>
    <font>
      <sz val="11"/>
      <color rgb="FF000000"/>
      <name val="Calibri"/>
      <family val="2"/>
    </font>
    <font>
      <sz val="11"/>
      <color theme="1"/>
      <name val="Calibri"/>
      <family val="2"/>
    </font>
    <font>
      <sz val="8"/>
      <color theme="1"/>
      <name val="Calibri"/>
      <family val="2"/>
      <scheme val="minor"/>
    </font>
    <font>
      <b/>
      <sz val="11"/>
      <color theme="1"/>
      <name val="Arial"/>
      <family val="2"/>
    </font>
    <font>
      <sz val="11"/>
      <name val="Calibri"/>
      <family val="2"/>
      <scheme val="minor"/>
    </font>
    <font>
      <b/>
      <u/>
      <sz val="10"/>
      <name val="Arial"/>
      <family val="2"/>
    </font>
    <font>
      <b/>
      <sz val="10"/>
      <name val="Arial"/>
      <family val="2"/>
    </font>
    <font>
      <sz val="10"/>
      <name val="Arial"/>
      <family val="2"/>
    </font>
    <font>
      <sz val="8"/>
      <name val="Calibri"/>
      <family val="2"/>
      <scheme val="minor"/>
    </font>
    <font>
      <b/>
      <sz val="11"/>
      <color theme="1"/>
      <name val="Calibri"/>
      <family val="2"/>
    </font>
    <font>
      <sz val="11"/>
      <color rgb="FFFF0000"/>
      <name val="Calibri"/>
      <family val="2"/>
      <scheme val="minor"/>
    </font>
    <font>
      <b/>
      <sz val="11"/>
      <color rgb="FF000000"/>
      <name val="Calibri"/>
      <family val="2"/>
      <scheme val="minor"/>
    </font>
    <font>
      <sz val="11"/>
      <color rgb="FF000000"/>
      <name val="Calibri"/>
      <family val="2"/>
      <scheme val="minor"/>
    </font>
    <font>
      <b/>
      <sz val="11"/>
      <color rgb="FFFF0000"/>
      <name val="Calibri"/>
      <family val="2"/>
      <scheme val="minor"/>
    </font>
    <font>
      <b/>
      <sz val="11"/>
      <name val="Calibri"/>
      <family val="2"/>
      <scheme val="minor"/>
    </font>
    <font>
      <b/>
      <sz val="11"/>
      <color rgb="FFC00000"/>
      <name val="Calibri"/>
      <family val="2"/>
      <scheme val="minor"/>
    </font>
    <font>
      <sz val="11"/>
      <color rgb="FFC00000"/>
      <name val="Calibri"/>
      <family val="2"/>
      <scheme val="minor"/>
    </font>
    <font>
      <sz val="11"/>
      <color rgb="FF000000"/>
      <name val="Arial"/>
      <family val="2"/>
    </font>
    <font>
      <b/>
      <sz val="11"/>
      <color rgb="FF002060"/>
      <name val="Calibri"/>
      <family val="2"/>
      <scheme val="minor"/>
    </font>
    <font>
      <sz val="11"/>
      <color rgb="FF002060"/>
      <name val="Calibri"/>
      <family val="2"/>
      <scheme val="minor"/>
    </font>
    <font>
      <b/>
      <sz val="11"/>
      <color rgb="FFFF0000"/>
      <name val="Calibri"/>
      <family val="2"/>
    </font>
    <font>
      <b/>
      <sz val="11"/>
      <color rgb="FFFF0000"/>
      <name val="Arial"/>
      <family val="2"/>
    </font>
    <font>
      <sz val="11"/>
      <name val="Calibri"/>
      <family val="2"/>
    </font>
    <font>
      <b/>
      <sz val="11"/>
      <name val="Calibri"/>
      <family val="2"/>
    </font>
    <font>
      <b/>
      <i/>
      <u/>
      <sz val="10"/>
      <name val="Calibri"/>
      <family val="2"/>
    </font>
    <font>
      <b/>
      <sz val="14"/>
      <color theme="1"/>
      <name val="Calibri"/>
      <family val="2"/>
    </font>
    <font>
      <sz val="11"/>
      <color rgb="FF000000"/>
      <name val="Aptos Narrow"/>
      <family val="2"/>
    </font>
    <font>
      <b/>
      <sz val="9.9"/>
      <color theme="1"/>
      <name val="Calibri"/>
      <family val="2"/>
    </font>
    <font>
      <sz val="11"/>
      <color theme="1"/>
      <name val="Calibri"/>
    </font>
  </fonts>
  <fills count="12">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rgb="FFFFC000"/>
        <bgColor indexed="64"/>
      </patternFill>
    </fill>
  </fills>
  <borders count="13">
    <border>
      <left/>
      <right/>
      <top/>
      <bottom/>
      <diagonal/>
    </border>
    <border>
      <left/>
      <right/>
      <top style="medium">
        <color auto="1"/>
      </top>
      <bottom/>
      <diagonal/>
    </border>
    <border>
      <left/>
      <right/>
      <top/>
      <bottom style="medium">
        <color auto="1"/>
      </bottom>
      <diagonal/>
    </border>
    <border>
      <left/>
      <right/>
      <top/>
      <bottom style="thin">
        <color theme="4" tint="0.39997558519241921"/>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4" fillId="0" borderId="0" applyNumberFormat="0" applyFill="0" applyBorder="0" applyAlignment="0" applyProtection="0"/>
    <xf numFmtId="0" fontId="2" fillId="0" borderId="0"/>
  </cellStyleXfs>
  <cellXfs count="219">
    <xf numFmtId="0" fontId="0" fillId="0" borderId="0" xfId="0"/>
    <xf numFmtId="0" fontId="3" fillId="0" borderId="0" xfId="0" applyFont="1"/>
    <xf numFmtId="0" fontId="4" fillId="0" borderId="0" xfId="1"/>
    <xf numFmtId="0" fontId="5" fillId="0" borderId="0" xfId="0" applyFont="1"/>
    <xf numFmtId="0" fontId="3" fillId="0" borderId="0" xfId="0" applyFont="1" applyAlignment="1">
      <alignment horizontal="left"/>
    </xf>
    <xf numFmtId="0" fontId="3" fillId="0" borderId="0" xfId="0" applyFont="1" applyAlignment="1">
      <alignment wrapText="1"/>
    </xf>
    <xf numFmtId="0" fontId="3" fillId="0" borderId="0" xfId="0" applyFont="1" applyAlignment="1">
      <alignment horizontal="center" wrapText="1"/>
    </xf>
    <xf numFmtId="0" fontId="0" fillId="0" borderId="0" xfId="0" applyAlignment="1">
      <alignment horizontal="center"/>
    </xf>
    <xf numFmtId="0" fontId="6" fillId="0" borderId="0" xfId="0" applyFont="1"/>
    <xf numFmtId="0" fontId="0" fillId="2" borderId="0" xfId="0" applyFill="1"/>
    <xf numFmtId="0" fontId="0" fillId="3" borderId="0" xfId="0" applyFill="1"/>
    <xf numFmtId="0" fontId="7" fillId="3" borderId="0" xfId="0" applyFont="1" applyFill="1" applyAlignment="1">
      <alignment horizontal="center" vertical="center" textRotation="90"/>
    </xf>
    <xf numFmtId="0" fontId="7" fillId="2" borderId="0" xfId="0" applyFont="1" applyFill="1" applyAlignment="1">
      <alignment horizontal="center" vertical="center" textRotation="90"/>
    </xf>
    <xf numFmtId="165" fontId="0" fillId="0" borderId="0" xfId="0" applyNumberFormat="1" applyAlignment="1">
      <alignment horizontal="center"/>
    </xf>
    <xf numFmtId="1" fontId="0" fillId="0" borderId="0" xfId="0" applyNumberFormat="1" applyAlignment="1">
      <alignment horizontal="center"/>
    </xf>
    <xf numFmtId="165" fontId="3" fillId="0" borderId="0" xfId="0" applyNumberFormat="1" applyFont="1" applyAlignment="1">
      <alignment horizontal="center" wrapText="1"/>
    </xf>
    <xf numFmtId="1" fontId="3" fillId="0" borderId="0" xfId="0" applyNumberFormat="1" applyFont="1" applyAlignment="1">
      <alignment horizontal="center" wrapText="1"/>
    </xf>
    <xf numFmtId="164" fontId="3" fillId="0" borderId="0" xfId="0" applyNumberFormat="1" applyFont="1" applyAlignment="1">
      <alignment horizontal="center" wrapText="1"/>
    </xf>
    <xf numFmtId="164" fontId="0" fillId="0" borderId="0" xfId="0" applyNumberFormat="1"/>
    <xf numFmtId="0" fontId="7" fillId="0" borderId="0" xfId="0" applyFont="1" applyAlignment="1">
      <alignment horizontal="center" vertical="center" textRotation="90"/>
    </xf>
    <xf numFmtId="0" fontId="0" fillId="0" borderId="0" xfId="0" applyAlignment="1">
      <alignment vertical="center"/>
    </xf>
    <xf numFmtId="14" fontId="0" fillId="0" borderId="0" xfId="0" applyNumberFormat="1"/>
    <xf numFmtId="0" fontId="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3" fillId="0" borderId="0" xfId="0" applyFont="1" applyAlignment="1">
      <alignment vertical="top"/>
    </xf>
    <xf numFmtId="14" fontId="0" fillId="0" borderId="0" xfId="0" applyNumberFormat="1" applyAlignment="1">
      <alignment vertical="top"/>
    </xf>
    <xf numFmtId="0" fontId="0" fillId="0" borderId="0" xfId="0" applyAlignment="1">
      <alignment vertical="top"/>
    </xf>
    <xf numFmtId="14" fontId="0" fillId="0" borderId="0" xfId="0" applyNumberFormat="1" applyAlignment="1">
      <alignment vertical="top" wrapText="1"/>
    </xf>
    <xf numFmtId="1" fontId="9" fillId="0" borderId="0" xfId="0" applyNumberFormat="1" applyFont="1" applyAlignment="1">
      <alignment horizontal="center"/>
    </xf>
    <xf numFmtId="0" fontId="0" fillId="0" borderId="0" xfId="0" pivotButton="1"/>
    <xf numFmtId="1" fontId="0" fillId="0" borderId="0" xfId="0" applyNumberFormat="1"/>
    <xf numFmtId="14" fontId="0" fillId="0" borderId="0" xfId="0" applyNumberFormat="1" applyAlignment="1">
      <alignment wrapText="1"/>
    </xf>
    <xf numFmtId="0" fontId="10" fillId="0" borderId="0" xfId="0" applyFont="1"/>
    <xf numFmtId="0" fontId="10" fillId="0" borderId="0" xfId="0" applyFont="1" applyAlignment="1">
      <alignment horizontal="center" wrapText="1"/>
    </xf>
    <xf numFmtId="0" fontId="11" fillId="0" borderId="0" xfId="0" applyFont="1"/>
    <xf numFmtId="0" fontId="12" fillId="0" borderId="0" xfId="0" applyFont="1" applyAlignment="1">
      <alignment horizontal="center" wrapText="1"/>
    </xf>
    <xf numFmtId="16" fontId="12" fillId="0" borderId="0" xfId="0" applyNumberFormat="1" applyFont="1" applyAlignment="1">
      <alignment horizontal="center" wrapText="1"/>
    </xf>
    <xf numFmtId="0" fontId="0" fillId="0" borderId="0" xfId="0" applyAlignment="1">
      <alignment horizontal="center" wrapText="1"/>
    </xf>
    <xf numFmtId="166" fontId="0" fillId="0" borderId="0" xfId="0" applyNumberFormat="1" applyAlignment="1">
      <alignment horizontal="center" wrapText="1"/>
    </xf>
    <xf numFmtId="0" fontId="11" fillId="0" borderId="1" xfId="0" applyFont="1" applyBorder="1"/>
    <xf numFmtId="0" fontId="0" fillId="0" borderId="1" xfId="0" applyBorder="1" applyAlignment="1">
      <alignment horizontal="center" wrapText="1"/>
    </xf>
    <xf numFmtId="0" fontId="11" fillId="0" borderId="2" xfId="0" applyFont="1" applyBorder="1"/>
    <xf numFmtId="0" fontId="0" fillId="0" borderId="2" xfId="0" applyBorder="1" applyAlignment="1">
      <alignment horizontal="center" wrapText="1"/>
    </xf>
    <xf numFmtId="165" fontId="11" fillId="0" borderId="2" xfId="0" applyNumberFormat="1" applyFont="1" applyBorder="1"/>
    <xf numFmtId="165" fontId="0" fillId="0" borderId="2" xfId="0" applyNumberFormat="1" applyBorder="1" applyAlignment="1">
      <alignment horizontal="center" wrapText="1"/>
    </xf>
    <xf numFmtId="165" fontId="0" fillId="0" borderId="0" xfId="0" applyNumberFormat="1" applyAlignment="1">
      <alignment horizontal="center" wrapText="1"/>
    </xf>
    <xf numFmtId="2" fontId="3" fillId="0" borderId="0" xfId="0" applyNumberFormat="1" applyFont="1" applyAlignment="1">
      <alignment horizontal="center" wrapText="1"/>
    </xf>
    <xf numFmtId="2"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15" fillId="0" borderId="0" xfId="0" applyFont="1" applyAlignment="1">
      <alignment horizontal="center"/>
    </xf>
    <xf numFmtId="0" fontId="0" fillId="0" borderId="0" xfId="0" applyAlignment="1">
      <alignment vertical="center" wrapText="1"/>
    </xf>
    <xf numFmtId="14" fontId="15" fillId="0" borderId="0" xfId="0" applyNumberFormat="1" applyFont="1"/>
    <xf numFmtId="0" fontId="15" fillId="0" borderId="0" xfId="0" applyFont="1"/>
    <xf numFmtId="0" fontId="16" fillId="0" borderId="0" xfId="0" applyFont="1"/>
    <xf numFmtId="0" fontId="17" fillId="0" borderId="0" xfId="0" applyFont="1"/>
    <xf numFmtId="14" fontId="17" fillId="0" borderId="0" xfId="0" applyNumberFormat="1" applyFont="1"/>
    <xf numFmtId="14" fontId="15" fillId="0" borderId="0" xfId="0" applyNumberFormat="1" applyFont="1" applyAlignment="1">
      <alignment horizontal="center"/>
    </xf>
    <xf numFmtId="164" fontId="15" fillId="0" borderId="0" xfId="0" applyNumberFormat="1" applyFont="1"/>
    <xf numFmtId="0" fontId="0" fillId="0" borderId="0" xfId="0" applyAlignment="1">
      <alignment horizontal="left"/>
    </xf>
    <xf numFmtId="2" fontId="0" fillId="0" borderId="0" xfId="0" applyNumberFormat="1"/>
    <xf numFmtId="2" fontId="0" fillId="0" borderId="0" xfId="0" pivotButton="1" applyNumberFormat="1"/>
    <xf numFmtId="2" fontId="0" fillId="0" borderId="0" xfId="0" applyNumberFormat="1" applyAlignment="1">
      <alignment horizontal="left"/>
    </xf>
    <xf numFmtId="2" fontId="0" fillId="0" borderId="0" xfId="0" applyNumberFormat="1" applyAlignment="1">
      <alignment horizontal="left" indent="1"/>
    </xf>
    <xf numFmtId="164" fontId="0" fillId="0" borderId="0" xfId="0" pivotButton="1" applyNumberFormat="1"/>
    <xf numFmtId="164" fontId="0" fillId="0" borderId="0" xfId="0" applyNumberFormat="1" applyAlignment="1">
      <alignment horizontal="left"/>
    </xf>
    <xf numFmtId="164" fontId="0" fillId="0" borderId="0" xfId="0" applyNumberFormat="1" applyAlignment="1">
      <alignment horizontal="left" indent="1"/>
    </xf>
    <xf numFmtId="14" fontId="3" fillId="4" borderId="3" xfId="0" applyNumberFormat="1" applyFont="1" applyFill="1" applyBorder="1"/>
    <xf numFmtId="0" fontId="18" fillId="0" borderId="0" xfId="0" applyFont="1"/>
    <xf numFmtId="164" fontId="9" fillId="0" borderId="0" xfId="0" applyNumberFormat="1" applyFont="1" applyAlignment="1">
      <alignment horizontal="center"/>
    </xf>
    <xf numFmtId="1" fontId="15" fillId="0" borderId="0" xfId="0" applyNumberFormat="1" applyFont="1"/>
    <xf numFmtId="0" fontId="3" fillId="0" borderId="0" xfId="0" applyFont="1" applyAlignment="1">
      <alignment horizontal="center"/>
    </xf>
    <xf numFmtId="0" fontId="19" fillId="0" borderId="0" xfId="0" applyFont="1" applyAlignment="1">
      <alignment horizontal="center" wrapText="1"/>
    </xf>
    <xf numFmtId="0" fontId="9" fillId="0" borderId="0" xfId="0" applyFont="1" applyAlignment="1">
      <alignment horizontal="center"/>
    </xf>
    <xf numFmtId="0" fontId="9" fillId="0" borderId="0" xfId="0" applyFont="1"/>
    <xf numFmtId="14" fontId="9" fillId="0" borderId="0" xfId="0" applyNumberFormat="1" applyFont="1" applyAlignment="1">
      <alignment horizontal="center"/>
    </xf>
    <xf numFmtId="2" fontId="9" fillId="0" borderId="0" xfId="0" applyNumberFormat="1" applyFont="1" applyAlignment="1">
      <alignment horizontal="center"/>
    </xf>
    <xf numFmtId="2" fontId="9" fillId="0" borderId="0" xfId="0" applyNumberFormat="1" applyFont="1"/>
    <xf numFmtId="1" fontId="9" fillId="0" borderId="0" xfId="0" applyNumberFormat="1" applyFont="1"/>
    <xf numFmtId="165" fontId="12" fillId="0" borderId="4" xfId="0" applyNumberFormat="1" applyFont="1" applyBorder="1" applyAlignment="1">
      <alignment horizontal="center" vertical="center" wrapText="1"/>
    </xf>
    <xf numFmtId="0" fontId="0" fillId="0" borderId="0" xfId="0" applyAlignment="1">
      <alignment horizontal="left" indent="1"/>
    </xf>
    <xf numFmtId="0" fontId="15" fillId="0" borderId="0" xfId="0" applyFont="1" applyAlignment="1">
      <alignment horizontal="left" indent="1"/>
    </xf>
    <xf numFmtId="1" fontId="19" fillId="0" borderId="0" xfId="0" applyNumberFormat="1" applyFont="1" applyAlignment="1">
      <alignment horizontal="center"/>
    </xf>
    <xf numFmtId="1" fontId="3" fillId="0" borderId="0" xfId="0" applyNumberFormat="1" applyFont="1" applyAlignment="1">
      <alignment horizontal="center"/>
    </xf>
    <xf numFmtId="164" fontId="9" fillId="0" borderId="0" xfId="0" applyNumberFormat="1" applyFont="1"/>
    <xf numFmtId="0" fontId="9" fillId="0" borderId="0" xfId="0" applyFont="1" applyAlignment="1">
      <alignment horizontal="left" indent="1"/>
    </xf>
    <xf numFmtId="14" fontId="9" fillId="0" borderId="0" xfId="0" applyNumberFormat="1" applyFont="1"/>
    <xf numFmtId="0" fontId="21" fillId="0" borderId="0" xfId="0" applyFont="1" applyAlignment="1">
      <alignment horizontal="left" indent="1"/>
    </xf>
    <xf numFmtId="164" fontId="21" fillId="0" borderId="0" xfId="0" applyNumberFormat="1" applyFont="1"/>
    <xf numFmtId="0" fontId="9" fillId="0" borderId="0" xfId="0" applyFont="1" applyAlignment="1">
      <alignment horizontal="right"/>
    </xf>
    <xf numFmtId="165" fontId="9" fillId="0" borderId="0" xfId="0" applyNumberFormat="1" applyFont="1" applyAlignment="1">
      <alignment horizontal="right"/>
    </xf>
    <xf numFmtId="0" fontId="0" fillId="0" borderId="0" xfId="0"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1" fontId="9" fillId="0" borderId="0" xfId="0" applyNumberFormat="1" applyFont="1" applyAlignment="1">
      <alignment horizontal="right"/>
    </xf>
    <xf numFmtId="1" fontId="19" fillId="0" borderId="0" xfId="0" applyNumberFormat="1" applyFont="1" applyAlignment="1">
      <alignment horizontal="right"/>
    </xf>
    <xf numFmtId="0" fontId="20" fillId="0" borderId="0" xfId="0" applyFont="1" applyAlignment="1">
      <alignment horizontal="right"/>
    </xf>
    <xf numFmtId="16" fontId="0" fillId="0" borderId="0" xfId="0" applyNumberFormat="1"/>
    <xf numFmtId="0" fontId="22" fillId="0" borderId="0" xfId="0" applyFont="1"/>
    <xf numFmtId="49" fontId="3" fillId="0" borderId="0" xfId="0" applyNumberFormat="1" applyFont="1" applyAlignment="1">
      <alignment horizontal="center" wrapText="1"/>
    </xf>
    <xf numFmtId="49" fontId="0" fillId="0" borderId="0" xfId="0" applyNumberFormat="1" applyAlignment="1">
      <alignment horizontal="center"/>
    </xf>
    <xf numFmtId="0" fontId="18" fillId="0" borderId="0" xfId="0" applyFont="1" applyAlignment="1">
      <alignment horizontal="center" wrapText="1"/>
    </xf>
    <xf numFmtId="0" fontId="18" fillId="0" borderId="0" xfId="0" applyFont="1" applyAlignment="1">
      <alignment horizontal="center"/>
    </xf>
    <xf numFmtId="16" fontId="9" fillId="0" borderId="0" xfId="0" applyNumberFormat="1" applyFont="1"/>
    <xf numFmtId="49" fontId="9" fillId="0" borderId="0" xfId="0" applyNumberFormat="1" applyFont="1" applyAlignment="1">
      <alignment horizontal="center"/>
    </xf>
    <xf numFmtId="0" fontId="24" fillId="0" borderId="0" xfId="0" applyFont="1" applyAlignment="1">
      <alignment horizontal="right"/>
    </xf>
    <xf numFmtId="1" fontId="24" fillId="0" borderId="0" xfId="0" applyNumberFormat="1" applyFont="1" applyAlignment="1">
      <alignment horizontal="right"/>
    </xf>
    <xf numFmtId="1" fontId="3" fillId="0" borderId="0" xfId="0" applyNumberFormat="1" applyFont="1" applyAlignment="1">
      <alignment horizontal="right"/>
    </xf>
    <xf numFmtId="0" fontId="21" fillId="0" borderId="0" xfId="0" applyFont="1"/>
    <xf numFmtId="2" fontId="0" fillId="2" borderId="0" xfId="0" applyNumberFormat="1" applyFill="1" applyAlignment="1">
      <alignment horizontal="center"/>
    </xf>
    <xf numFmtId="0" fontId="9" fillId="0" borderId="0" xfId="0" applyFont="1" applyAlignment="1">
      <alignment vertical="top" wrapText="1"/>
    </xf>
    <xf numFmtId="0" fontId="6" fillId="0" borderId="0" xfId="0" applyFont="1" applyAlignment="1">
      <alignment vertical="center" wrapText="1"/>
    </xf>
    <xf numFmtId="0" fontId="9" fillId="0" borderId="0" xfId="0" pivotButton="1" applyFont="1"/>
    <xf numFmtId="2" fontId="19" fillId="0" borderId="0" xfId="0" applyNumberFormat="1" applyFont="1"/>
    <xf numFmtId="0" fontId="19" fillId="0" borderId="0" xfId="0" applyFont="1" applyAlignment="1">
      <alignment wrapText="1"/>
    </xf>
    <xf numFmtId="2" fontId="19" fillId="0" borderId="0" xfId="0" applyNumberFormat="1" applyFont="1" applyAlignment="1">
      <alignment horizontal="center" wrapText="1"/>
    </xf>
    <xf numFmtId="2" fontId="3" fillId="0" borderId="0" xfId="0" applyNumberFormat="1" applyFont="1" applyAlignment="1">
      <alignment horizontal="center"/>
    </xf>
    <xf numFmtId="164" fontId="19" fillId="0" borderId="0" xfId="0" applyNumberFormat="1" applyFont="1" applyAlignment="1">
      <alignment horizontal="center" wrapText="1"/>
    </xf>
    <xf numFmtId="1" fontId="19" fillId="0" borderId="0" xfId="0" applyNumberFormat="1" applyFont="1" applyAlignment="1">
      <alignment horizontal="center" wrapText="1"/>
    </xf>
    <xf numFmtId="0" fontId="19" fillId="4" borderId="3" xfId="0" applyFont="1" applyFill="1" applyBorder="1" applyAlignment="1">
      <alignment horizontal="center" wrapText="1"/>
    </xf>
    <xf numFmtId="1" fontId="18" fillId="0" borderId="0" xfId="0" applyNumberFormat="1" applyFont="1"/>
    <xf numFmtId="0" fontId="6" fillId="0" borderId="0" xfId="0" applyFont="1" applyAlignment="1">
      <alignment horizontal="center"/>
    </xf>
    <xf numFmtId="0" fontId="25" fillId="0" borderId="0" xfId="0" applyFont="1"/>
    <xf numFmtId="0" fontId="14" fillId="0" borderId="0" xfId="0" applyFont="1"/>
    <xf numFmtId="0" fontId="8" fillId="0" borderId="0" xfId="0" applyFont="1"/>
    <xf numFmtId="0" fontId="26" fillId="0" borderId="0" xfId="0" applyFont="1"/>
    <xf numFmtId="0" fontId="27" fillId="0" borderId="0" xfId="0" applyFont="1"/>
    <xf numFmtId="0" fontId="27" fillId="0" borderId="0" xfId="0" applyFont="1" applyAlignment="1">
      <alignment horizontal="center"/>
    </xf>
    <xf numFmtId="0" fontId="27" fillId="0" borderId="0" xfId="0" applyFont="1" applyAlignment="1">
      <alignment horizontal="center" vertical="center"/>
    </xf>
    <xf numFmtId="164" fontId="27" fillId="0" borderId="0" xfId="0" applyNumberFormat="1" applyFont="1" applyAlignment="1">
      <alignment horizontal="center" vertical="center" wrapText="1"/>
    </xf>
    <xf numFmtId="0" fontId="27" fillId="0" borderId="0" xfId="0" applyFont="1" applyAlignment="1">
      <alignment vertical="center"/>
    </xf>
    <xf numFmtId="0" fontId="28" fillId="0" borderId="0" xfId="0" applyFont="1"/>
    <xf numFmtId="0" fontId="28" fillId="0" borderId="0" xfId="0" applyFont="1" applyAlignment="1">
      <alignment horizontal="center" vertical="center"/>
    </xf>
    <xf numFmtId="164" fontId="28" fillId="0" borderId="0" xfId="0" applyNumberFormat="1" applyFont="1" applyAlignment="1">
      <alignment horizontal="center" vertical="center" wrapText="1"/>
    </xf>
    <xf numFmtId="0" fontId="28" fillId="0" borderId="0" xfId="0" applyFont="1" applyAlignment="1">
      <alignment vertical="center"/>
    </xf>
    <xf numFmtId="0" fontId="29" fillId="0" borderId="0" xfId="0" applyFont="1" applyAlignment="1">
      <alignment horizontal="center" wrapText="1"/>
    </xf>
    <xf numFmtId="0" fontId="6" fillId="0" borderId="0" xfId="0" applyFont="1" applyAlignment="1">
      <alignment horizontal="center" wrapText="1"/>
    </xf>
    <xf numFmtId="0" fontId="29" fillId="0" borderId="0" xfId="0" applyFont="1" applyAlignment="1">
      <alignment wrapText="1"/>
    </xf>
    <xf numFmtId="1" fontId="6" fillId="0" borderId="0" xfId="0" applyNumberFormat="1" applyFont="1" applyAlignment="1">
      <alignment horizontal="right" wrapText="1"/>
    </xf>
    <xf numFmtId="1" fontId="6" fillId="0" borderId="0" xfId="0" applyNumberFormat="1" applyFont="1" applyAlignment="1">
      <alignment horizontal="center"/>
    </xf>
    <xf numFmtId="1" fontId="6" fillId="0" borderId="0" xfId="0" applyNumberFormat="1" applyFont="1" applyAlignment="1">
      <alignment horizontal="center" wrapText="1"/>
    </xf>
    <xf numFmtId="1" fontId="6" fillId="0" borderId="0" xfId="0" applyNumberFormat="1" applyFont="1" applyAlignment="1">
      <alignment wrapText="1"/>
    </xf>
    <xf numFmtId="49" fontId="6" fillId="0" borderId="0" xfId="0" applyNumberFormat="1" applyFont="1" applyAlignment="1">
      <alignment horizontal="right" wrapText="1"/>
    </xf>
    <xf numFmtId="0" fontId="6" fillId="0" borderId="2" xfId="0" applyFont="1" applyBorder="1"/>
    <xf numFmtId="0" fontId="30" fillId="0" borderId="5"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29" fillId="0" borderId="10" xfId="0" applyFont="1" applyBorder="1" applyAlignment="1">
      <alignment horizontal="center" wrapText="1"/>
    </xf>
    <xf numFmtId="0" fontId="14" fillId="5" borderId="8" xfId="0" applyFont="1" applyFill="1" applyBorder="1"/>
    <xf numFmtId="0" fontId="6" fillId="5" borderId="0" xfId="0" applyFont="1" applyFill="1"/>
    <xf numFmtId="0" fontId="6" fillId="5" borderId="0" xfId="0" applyFont="1" applyFill="1" applyAlignment="1">
      <alignment horizontal="center"/>
    </xf>
    <xf numFmtId="0" fontId="6" fillId="5" borderId="10" xfId="0" applyFont="1" applyFill="1" applyBorder="1" applyAlignment="1">
      <alignment horizontal="center"/>
    </xf>
    <xf numFmtId="0" fontId="6" fillId="0" borderId="10" xfId="0" applyFont="1" applyBorder="1" applyAlignment="1">
      <alignment horizontal="center"/>
    </xf>
    <xf numFmtId="17" fontId="6" fillId="0" borderId="0" xfId="0" applyNumberFormat="1" applyFont="1" applyAlignment="1">
      <alignment horizontal="center"/>
    </xf>
    <xf numFmtId="17" fontId="6" fillId="0" borderId="10" xfId="0" applyNumberFormat="1" applyFont="1" applyBorder="1" applyAlignment="1">
      <alignment horizontal="center"/>
    </xf>
    <xf numFmtId="164" fontId="6" fillId="0" borderId="0" xfId="0" applyNumberFormat="1" applyFont="1" applyAlignment="1">
      <alignment horizontal="center"/>
    </xf>
    <xf numFmtId="0" fontId="6" fillId="6" borderId="0" xfId="0" applyFont="1" applyFill="1" applyAlignment="1">
      <alignment horizontal="center"/>
    </xf>
    <xf numFmtId="0" fontId="6" fillId="6" borderId="10" xfId="0" applyFont="1" applyFill="1" applyBorder="1" applyAlignment="1">
      <alignment horizontal="center"/>
    </xf>
    <xf numFmtId="0" fontId="6" fillId="0" borderId="10" xfId="0" applyFont="1" applyBorder="1"/>
    <xf numFmtId="164" fontId="6" fillId="0" borderId="10" xfId="0" applyNumberFormat="1" applyFont="1" applyBorder="1" applyAlignment="1">
      <alignment horizontal="center"/>
    </xf>
    <xf numFmtId="2" fontId="6" fillId="0" borderId="0" xfId="0" applyNumberFormat="1" applyFont="1"/>
    <xf numFmtId="164" fontId="6" fillId="0" borderId="0" xfId="0" applyNumberFormat="1" applyFont="1"/>
    <xf numFmtId="164" fontId="6" fillId="7" borderId="0" xfId="0" applyNumberFormat="1" applyFont="1" applyFill="1"/>
    <xf numFmtId="0" fontId="6" fillId="5" borderId="10" xfId="0" applyFont="1" applyFill="1" applyBorder="1"/>
    <xf numFmtId="0" fontId="6" fillId="8" borderId="0" xfId="0" applyFont="1" applyFill="1" applyAlignment="1">
      <alignment horizontal="center"/>
    </xf>
    <xf numFmtId="0" fontId="6" fillId="9" borderId="0" xfId="0" applyFont="1" applyFill="1" applyAlignment="1">
      <alignment horizontal="center"/>
    </xf>
    <xf numFmtId="0" fontId="6" fillId="9" borderId="10" xfId="0" applyFont="1" applyFill="1" applyBorder="1" applyAlignment="1">
      <alignment horizontal="center"/>
    </xf>
    <xf numFmtId="17" fontId="6" fillId="8" borderId="0" xfId="0" applyNumberFormat="1" applyFont="1" applyFill="1" applyAlignment="1">
      <alignment horizontal="center"/>
    </xf>
    <xf numFmtId="17" fontId="6" fillId="9" borderId="0" xfId="0" applyNumberFormat="1" applyFont="1" applyFill="1" applyAlignment="1">
      <alignment horizontal="center"/>
    </xf>
    <xf numFmtId="17" fontId="6" fillId="9" borderId="10" xfId="0" applyNumberFormat="1" applyFont="1" applyFill="1" applyBorder="1" applyAlignment="1">
      <alignment horizontal="center"/>
    </xf>
    <xf numFmtId="16" fontId="6" fillId="0" borderId="0" xfId="0" applyNumberFormat="1" applyFont="1" applyAlignment="1">
      <alignment horizontal="center"/>
    </xf>
    <xf numFmtId="0" fontId="6" fillId="0" borderId="11" xfId="0" applyFont="1" applyBorder="1"/>
    <xf numFmtId="0" fontId="6" fillId="6" borderId="2" xfId="0" applyFont="1" applyFill="1" applyBorder="1" applyAlignment="1">
      <alignment horizontal="center"/>
    </xf>
    <xf numFmtId="0" fontId="6" fillId="8" borderId="2" xfId="0" applyFont="1" applyFill="1" applyBorder="1" applyAlignment="1">
      <alignment horizontal="center"/>
    </xf>
    <xf numFmtId="0" fontId="6" fillId="9" borderId="2" xfId="0" applyFont="1" applyFill="1" applyBorder="1" applyAlignment="1">
      <alignment horizontal="center"/>
    </xf>
    <xf numFmtId="0" fontId="6" fillId="9" borderId="12" xfId="0" applyFont="1" applyFill="1" applyBorder="1" applyAlignment="1">
      <alignment horizontal="center"/>
    </xf>
    <xf numFmtId="0" fontId="6" fillId="0" borderId="1" xfId="0" applyFont="1" applyBorder="1"/>
    <xf numFmtId="0" fontId="6" fillId="0" borderId="12" xfId="0" applyFont="1" applyBorder="1"/>
    <xf numFmtId="0" fontId="0" fillId="10" borderId="0" xfId="0" applyFill="1" applyAlignment="1">
      <alignment vertical="top" wrapText="1"/>
    </xf>
    <xf numFmtId="0" fontId="0" fillId="3" borderId="0" xfId="0" applyFill="1" applyAlignment="1">
      <alignment wrapText="1"/>
    </xf>
    <xf numFmtId="0" fontId="0" fillId="11" borderId="0" xfId="0" applyFill="1" applyAlignment="1">
      <alignment vertical="top" wrapText="1"/>
    </xf>
    <xf numFmtId="14" fontId="3" fillId="0" borderId="0" xfId="0" applyNumberFormat="1" applyFont="1" applyAlignment="1">
      <alignment vertical="top"/>
    </xf>
    <xf numFmtId="0" fontId="3" fillId="7" borderId="0" xfId="0" applyFont="1" applyFill="1" applyAlignment="1">
      <alignment vertical="top" wrapText="1"/>
    </xf>
    <xf numFmtId="0" fontId="3" fillId="7" borderId="0" xfId="0" applyFont="1" applyFill="1" applyAlignment="1">
      <alignment wrapText="1"/>
    </xf>
    <xf numFmtId="165" fontId="3" fillId="0" borderId="0" xfId="0" applyNumberFormat="1" applyFont="1" applyAlignment="1">
      <alignment horizontal="center"/>
    </xf>
    <xf numFmtId="2" fontId="3" fillId="0" borderId="0" xfId="0" applyNumberFormat="1" applyFont="1"/>
    <xf numFmtId="0" fontId="8" fillId="0" borderId="0" xfId="2" applyFont="1" applyAlignment="1">
      <alignment horizontal="center" wrapText="1"/>
    </xf>
    <xf numFmtId="164" fontId="8" fillId="0" borderId="0" xfId="2" applyNumberFormat="1" applyFont="1" applyAlignment="1">
      <alignment horizontal="center" wrapText="1"/>
    </xf>
    <xf numFmtId="0" fontId="2" fillId="0" borderId="0" xfId="2"/>
    <xf numFmtId="14" fontId="2" fillId="0" borderId="0" xfId="2" applyNumberFormat="1"/>
    <xf numFmtId="164" fontId="2" fillId="0" borderId="0" xfId="2" applyNumberFormat="1" applyAlignment="1">
      <alignment horizontal="center"/>
    </xf>
    <xf numFmtId="0" fontId="2" fillId="0" borderId="0" xfId="2" applyAlignment="1">
      <alignment horizontal="center"/>
    </xf>
    <xf numFmtId="0" fontId="0" fillId="2" borderId="0" xfId="0" applyFill="1" applyAlignment="1">
      <alignment horizontal="center"/>
    </xf>
    <xf numFmtId="2" fontId="15" fillId="0" borderId="0" xfId="0" applyNumberFormat="1" applyFont="1"/>
    <xf numFmtId="165" fontId="0" fillId="0" borderId="0" xfId="0" applyNumberFormat="1"/>
    <xf numFmtId="1" fontId="3" fillId="0" borderId="0" xfId="0" applyNumberFormat="1" applyFont="1"/>
    <xf numFmtId="164" fontId="3" fillId="0" borderId="0" xfId="0" applyNumberFormat="1" applyFont="1" applyAlignment="1">
      <alignment horizontal="center"/>
    </xf>
    <xf numFmtId="2" fontId="0" fillId="0" borderId="0" xfId="0" applyNumberFormat="1" applyAlignment="1">
      <alignment horizontal="right"/>
    </xf>
    <xf numFmtId="165" fontId="9" fillId="0" borderId="0" xfId="0" applyNumberFormat="1" applyFont="1"/>
    <xf numFmtId="0" fontId="6" fillId="0" borderId="0" xfId="0" applyFont="1" applyAlignment="1">
      <alignment vertical="center"/>
    </xf>
    <xf numFmtId="4" fontId="0" fillId="0" borderId="0" xfId="0" applyNumberFormat="1"/>
    <xf numFmtId="0" fontId="3" fillId="0" borderId="0" xfId="0" applyFont="1" applyAlignment="1">
      <alignment horizontal="right" wrapText="1"/>
    </xf>
    <xf numFmtId="1" fontId="14" fillId="0" borderId="0" xfId="0" applyNumberFormat="1" applyFont="1" applyAlignment="1">
      <alignment horizontal="center" wrapText="1"/>
    </xf>
    <xf numFmtId="164" fontId="27" fillId="0" borderId="0" xfId="0" applyNumberFormat="1" applyFont="1"/>
    <xf numFmtId="164" fontId="31" fillId="0" borderId="0" xfId="0" applyNumberFormat="1" applyFont="1"/>
    <xf numFmtId="165" fontId="9" fillId="0" borderId="0" xfId="0" applyNumberFormat="1" applyFont="1" applyAlignment="1">
      <alignment horizontal="right" vertical="center" wrapText="1"/>
    </xf>
    <xf numFmtId="165" fontId="12" fillId="0" borderId="0" xfId="0" applyNumberFormat="1" applyFont="1" applyAlignment="1">
      <alignment horizontal="right" vertical="center" wrapText="1"/>
    </xf>
    <xf numFmtId="164" fontId="27" fillId="0" borderId="0" xfId="2" applyNumberFormat="1" applyFont="1"/>
    <xf numFmtId="164" fontId="17" fillId="0" borderId="0" xfId="0" applyNumberFormat="1" applyFont="1"/>
    <xf numFmtId="0" fontId="23" fillId="0" borderId="0" xfId="0" applyFont="1" applyAlignment="1">
      <alignment horizontal="right" wrapText="1"/>
    </xf>
    <xf numFmtId="0" fontId="19" fillId="0" borderId="0" xfId="0" applyFont="1" applyAlignment="1">
      <alignment horizontal="center"/>
    </xf>
    <xf numFmtId="14" fontId="33" fillId="0" borderId="0" xfId="0" applyNumberFormat="1" applyFont="1" applyAlignment="1">
      <alignment horizontal="center"/>
    </xf>
    <xf numFmtId="0" fontId="33" fillId="0" borderId="0" xfId="0" applyFont="1" applyAlignment="1">
      <alignment horizontal="center"/>
    </xf>
    <xf numFmtId="164" fontId="33" fillId="0" borderId="0" xfId="0" applyNumberFormat="1" applyFont="1" applyAlignment="1">
      <alignment horizontal="center"/>
    </xf>
    <xf numFmtId="0" fontId="0" fillId="0" borderId="0" xfId="0" applyAlignment="1">
      <alignment horizontal="center"/>
    </xf>
    <xf numFmtId="0" fontId="0" fillId="0" borderId="0" xfId="0" applyAlignment="1">
      <alignment horizontal="center" vertical="center" textRotation="90"/>
    </xf>
  </cellXfs>
  <cellStyles count="3">
    <cellStyle name="Hyperlink" xfId="1" builtinId="8"/>
    <cellStyle name="Normal" xfId="0" builtinId="0"/>
    <cellStyle name="Normal 2" xfId="2" xr:uid="{AF83D573-2D62-4637-9AEE-172EF0A3E2CA}"/>
  </cellStyles>
  <dxfs count="276">
    <dxf>
      <font>
        <color auto="1"/>
      </font>
    </dxf>
    <dxf>
      <font>
        <color rgb="FFC0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2" formatCode="0.00"/>
    </dxf>
    <dxf>
      <font>
        <color auto="1"/>
      </font>
    </dxf>
    <dxf>
      <font>
        <color auto="1"/>
      </font>
    </dxf>
    <dxf>
      <font>
        <color auto="1"/>
      </font>
    </dxf>
    <dxf>
      <font>
        <color auto="1"/>
      </font>
    </dxf>
    <dxf>
      <numFmt numFmtId="164" formatCode="0.0"/>
    </dxf>
    <dxf>
      <font>
        <color auto="1"/>
      </font>
    </dxf>
    <dxf>
      <font>
        <color rgb="FFC00000"/>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64" formatCode="0.0"/>
    </dxf>
    <dxf>
      <numFmt numFmtId="1" formatCode="0"/>
    </dxf>
    <dxf>
      <numFmt numFmtId="1" formatCode="0"/>
    </dxf>
    <dxf>
      <numFmt numFmtId="2" formatCode="0.00"/>
    </dxf>
    <dxf>
      <font>
        <color auto="1"/>
      </font>
    </dxf>
    <dxf>
      <numFmt numFmtId="164" formatCode="0.0"/>
    </dxf>
    <dxf>
      <numFmt numFmtId="1" formatCode="0"/>
    </dxf>
    <dxf>
      <numFmt numFmtId="1" formatCode="0"/>
    </dxf>
    <dxf>
      <numFmt numFmtId="1" formatCode="0"/>
    </dxf>
    <dxf>
      <numFmt numFmtId="1" formatCode="0"/>
    </dxf>
    <dxf>
      <numFmt numFmtId="2" formatCode="0.00"/>
    </dxf>
    <dxf>
      <numFmt numFmtId="1" formatCode="0"/>
    </dxf>
    <dxf>
      <numFmt numFmtId="2" formatCode="0.00"/>
    </dxf>
    <dxf>
      <font>
        <color auto="1"/>
      </font>
    </dxf>
    <dxf>
      <font>
        <b/>
      </font>
    </dxf>
    <dxf>
      <numFmt numFmtId="1" formatCode="0"/>
    </dxf>
    <dxf>
      <numFmt numFmtId="2" formatCode="0.00"/>
    </dxf>
    <dxf>
      <numFmt numFmtId="2" formatCode="0.00"/>
    </dxf>
    <dxf>
      <numFmt numFmtId="2" formatCode="0.00"/>
    </dxf>
    <dxf>
      <numFmt numFmtId="1" formatCode="0"/>
    </dxf>
    <dxf>
      <numFmt numFmtId="2" formatCode="0.00"/>
    </dxf>
    <dxf>
      <numFmt numFmtId="1" formatCode="0"/>
    </dxf>
    <dxf>
      <font>
        <color auto="1"/>
      </font>
    </dxf>
    <dxf>
      <font>
        <b val="0"/>
      </font>
    </dxf>
    <dxf>
      <font>
        <b val="0"/>
      </font>
    </dxf>
    <dxf>
      <font>
        <color auto="1"/>
      </font>
    </dxf>
    <dxf>
      <font>
        <color auto="1"/>
      </font>
    </dxf>
    <dxf>
      <font>
        <b val="0"/>
      </font>
    </dxf>
    <dxf>
      <numFmt numFmtId="1" formatCode="0"/>
    </dxf>
    <dxf>
      <numFmt numFmtId="164" formatCode="0.0"/>
    </dxf>
    <dxf>
      <numFmt numFmtId="2" formatCode="0.00"/>
    </dxf>
    <dxf>
      <numFmt numFmtId="21" formatCode="d\-mmm"/>
    </dxf>
    <dxf>
      <numFmt numFmtId="164" formatCode="0.0"/>
    </dxf>
    <dxf>
      <numFmt numFmtId="1" formatCode="0"/>
    </dxf>
    <dxf>
      <numFmt numFmtId="2" formatCode="0.00"/>
    </dxf>
    <dxf>
      <numFmt numFmtId="2" formatCode="0.00"/>
    </dxf>
    <dxf>
      <numFmt numFmtId="2" formatCode="0.00"/>
    </dxf>
    <dxf>
      <numFmt numFmtId="2" formatCode="0.00"/>
    </dxf>
    <dxf>
      <numFmt numFmtId="164" formatCode="0.0"/>
    </dxf>
    <dxf>
      <font>
        <color rgb="FFC00000"/>
      </font>
    </dxf>
    <dxf>
      <font>
        <color rgb="FFC00000"/>
      </font>
    </dxf>
    <dxf>
      <font>
        <color rgb="FFC00000"/>
      </font>
    </dxf>
    <dxf>
      <numFmt numFmtId="164" formatCode="0.0"/>
    </dxf>
    <dxf>
      <numFmt numFmtId="164" formatCode="0.0"/>
    </dxf>
    <dxf>
      <numFmt numFmtId="2" formatCode="0.00"/>
    </dxf>
    <dxf>
      <font>
        <color rgb="FFFF0000"/>
      </font>
    </dxf>
    <dxf>
      <font>
        <color rgb="FFFF0000"/>
      </font>
    </dxf>
    <dxf>
      <font>
        <color rgb="FFFF0000"/>
      </font>
    </dxf>
    <dxf>
      <font>
        <color rgb="FFFF0000"/>
      </font>
    </dxf>
    <dxf>
      <font>
        <color rgb="FFFF0000"/>
      </font>
    </dxf>
    <dxf>
      <font>
        <color rgb="FFFF0000"/>
      </font>
    </dxf>
    <dxf>
      <numFmt numFmtId="164" formatCode="0.0"/>
    </dxf>
    <dxf>
      <numFmt numFmtId="164" formatCode="0.0"/>
    </dxf>
    <dxf>
      <numFmt numFmtId="164" formatCode="0.0"/>
    </dxf>
    <dxf>
      <numFmt numFmtId="164" formatCode="0.0"/>
    </dxf>
    <dxf>
      <numFmt numFmtId="164" formatCode="0.0"/>
    </dxf>
    <dxf>
      <font>
        <color rgb="FFFF0000"/>
      </font>
    </dxf>
    <dxf>
      <font>
        <color rgb="FFFF0000"/>
      </font>
    </dxf>
    <dxf>
      <font>
        <color auto="1"/>
      </font>
    </dxf>
    <dxf>
      <font>
        <color auto="1"/>
      </font>
    </dxf>
    <dxf>
      <numFmt numFmtId="164" formatCode="0.0"/>
    </dxf>
    <dxf>
      <font>
        <color auto="1"/>
      </font>
    </dxf>
    <dxf>
      <font>
        <color auto="1"/>
      </font>
    </dxf>
    <dxf>
      <font>
        <color auto="1"/>
      </font>
    </dxf>
    <dxf>
      <font>
        <color rgb="FFFF0000"/>
      </font>
    </dxf>
    <dxf>
      <font>
        <color rgb="FFFF0000"/>
      </font>
    </dxf>
    <dxf>
      <font>
        <color rgb="FFFF0000"/>
      </font>
    </dxf>
    <dxf>
      <font>
        <color rgb="FFFF0000"/>
      </font>
    </dxf>
    <dxf>
      <font>
        <color rgb="FFFF0000"/>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9" formatCode="d/mm/yyyy"/>
    </dxf>
    <dxf>
      <numFmt numFmtId="164" formatCode="0.0"/>
    </dxf>
    <dxf>
      <numFmt numFmtId="164" formatCode="0.0"/>
    </dxf>
    <dxf>
      <numFmt numFmtId="164" formatCode="0.0"/>
    </dxf>
    <dxf>
      <numFmt numFmtId="164" formatCode="0.0"/>
    </dxf>
    <dxf>
      <numFmt numFmtId="2" formatCode="0.00"/>
    </dxf>
    <dxf>
      <numFmt numFmtId="21" formatCode="d\-mmm"/>
    </dxf>
    <dxf>
      <numFmt numFmtId="164"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0.000"/>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val="0"/>
      </font>
    </dxf>
    <dxf>
      <font>
        <b val="0"/>
      </font>
    </dxf>
    <dxf>
      <font>
        <b val="0"/>
      </font>
    </dxf>
    <dxf>
      <font>
        <b val="0"/>
      </font>
    </dxf>
    <dxf>
      <font>
        <b val="0"/>
      </font>
    </dxf>
    <dxf>
      <font>
        <b val="0"/>
      </font>
    </dxf>
    <dxf>
      <font>
        <b val="0"/>
      </font>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8.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openxmlformats.org/officeDocument/2006/relationships/pivotCacheDefinition" Target="pivotCache/pivotCacheDefinition11.xml"/><Relationship Id="rId47" Type="http://schemas.openxmlformats.org/officeDocument/2006/relationships/pivotCacheDefinition" Target="pivotCache/pivotCacheDefinition16.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pivotCacheDefinition" Target="pivotCache/pivotCacheDefinition6.xml"/><Relationship Id="rId40" Type="http://schemas.openxmlformats.org/officeDocument/2006/relationships/pivotCacheDefinition" Target="pivotCache/pivotCacheDefinition9.xml"/><Relationship Id="rId45" Type="http://schemas.openxmlformats.org/officeDocument/2006/relationships/pivotCacheDefinition" Target="pivotCache/pivotCacheDefinition14.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43" Type="http://schemas.openxmlformats.org/officeDocument/2006/relationships/pivotCacheDefinition" Target="pivotCache/pivotCacheDefinition12.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pivotCacheDefinition" Target="pivotCache/pivotCacheDefinition7.xml"/><Relationship Id="rId46" Type="http://schemas.openxmlformats.org/officeDocument/2006/relationships/pivotCacheDefinition" Target="pivotCache/pivotCacheDefinition15.xml"/><Relationship Id="rId20" Type="http://schemas.openxmlformats.org/officeDocument/2006/relationships/worksheet" Target="worksheets/sheet20.xml"/><Relationship Id="rId41" Type="http://schemas.openxmlformats.org/officeDocument/2006/relationships/pivotCacheDefinition" Target="pivotCache/pivotCacheDefinition10.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5.xml"/><Relationship Id="rId4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'McPoyles 1 APSIM'!$E$1</c:f>
              <c:strCache>
                <c:ptCount val="1"/>
                <c:pt idx="0">
                  <c:v>CLL_wheat_m3_m3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'McPoyles 1 APSIM'!$E$2:$E$11</c:f>
              <c:numCache>
                <c:formatCode>0.000</c:formatCode>
                <c:ptCount val="10"/>
                <c:pt idx="0">
                  <c:v>0.18</c:v>
                </c:pt>
                <c:pt idx="1">
                  <c:v>0.11</c:v>
                </c:pt>
                <c:pt idx="2">
                  <c:v>0.24061104305147868</c:v>
                </c:pt>
                <c:pt idx="3">
                  <c:v>0.25115277427229638</c:v>
                </c:pt>
                <c:pt idx="4">
                  <c:v>0.26279883403513304</c:v>
                </c:pt>
                <c:pt idx="5">
                  <c:v>0.26519165932629379</c:v>
                </c:pt>
                <c:pt idx="6">
                  <c:v>0.25254373992046186</c:v>
                </c:pt>
                <c:pt idx="7">
                  <c:v>0.219254827346201</c:v>
                </c:pt>
                <c:pt idx="8">
                  <c:v>0.17084141414995824</c:v>
                </c:pt>
                <c:pt idx="9">
                  <c:v>0.20828451460008462</c:v>
                </c:pt>
              </c:numCache>
            </c:numRef>
          </c:xVal>
          <c:yVal>
            <c:numRef>
              <c:f>'McPoyles 1 APSIM'!$A$2:$A$11</c:f>
              <c:numCache>
                <c:formatCode>General</c:formatCode>
                <c:ptCount val="10"/>
                <c:pt idx="0">
                  <c:v>0</c:v>
                </c:pt>
                <c:pt idx="1">
                  <c:v>0.1</c:v>
                </c:pt>
                <c:pt idx="2">
                  <c:v>0.2</c:v>
                </c:pt>
                <c:pt idx="3">
                  <c:v>0.4</c:v>
                </c:pt>
                <c:pt idx="4">
                  <c:v>0.6</c:v>
                </c:pt>
                <c:pt idx="5">
                  <c:v>0.8</c:v>
                </c:pt>
                <c:pt idx="6">
                  <c:v>1</c:v>
                </c:pt>
                <c:pt idx="7">
                  <c:v>1.2</c:v>
                </c:pt>
                <c:pt idx="8">
                  <c:v>1.4</c:v>
                </c:pt>
                <c:pt idx="9">
                  <c:v>1.6</c:v>
                </c:pt>
              </c:numCache>
            </c:numRef>
          </c:yVal>
          <c:smooth val="0"/>
          <c:extLst>
            <c:ext xmlns:c16="http://schemas.microsoft.com/office/drawing/2014/chart" uri="{C3380CC4-5D6E-409C-BE32-E72D297353CC}">
              <c16:uniqueId val="{00000000-9294-4F66-B793-F0BC8DB1DB0F}"/>
            </c:ext>
          </c:extLst>
        </c:ser>
        <c:ser>
          <c:idx val="1"/>
          <c:order val="1"/>
          <c:tx>
            <c:strRef>
              <c:f>'McPoyles 1 APSIM'!$F$1</c:f>
              <c:strCache>
                <c:ptCount val="1"/>
                <c:pt idx="0">
                  <c:v>DUL_m3_m3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'McPoyles 1 APSIM'!$F$2:$F$11</c:f>
              <c:numCache>
                <c:formatCode>0.000</c:formatCode>
                <c:ptCount val="10"/>
                <c:pt idx="0">
                  <c:v>0.30793989245622133</c:v>
                </c:pt>
                <c:pt idx="1">
                  <c:v>0.19</c:v>
                </c:pt>
                <c:pt idx="2">
                  <c:v>0.33</c:v>
                </c:pt>
                <c:pt idx="3">
                  <c:v>0.43</c:v>
                </c:pt>
                <c:pt idx="4">
                  <c:v>0.41</c:v>
                </c:pt>
                <c:pt idx="5">
                  <c:v>0.3</c:v>
                </c:pt>
                <c:pt idx="6">
                  <c:v>0.28999999999999998</c:v>
                </c:pt>
                <c:pt idx="7">
                  <c:v>0.3</c:v>
                </c:pt>
                <c:pt idx="8">
                  <c:v>0.31</c:v>
                </c:pt>
                <c:pt idx="9">
                  <c:v>0.28999999999999998</c:v>
                </c:pt>
              </c:numCache>
            </c:numRef>
          </c:xVal>
          <c:yVal>
            <c:numRef>
              <c:f>'McPoyles 1 APSIM'!$A$2:$A$11</c:f>
              <c:numCache>
                <c:formatCode>General</c:formatCode>
                <c:ptCount val="10"/>
                <c:pt idx="0">
                  <c:v>0</c:v>
                </c:pt>
                <c:pt idx="1">
                  <c:v>0.1</c:v>
                </c:pt>
                <c:pt idx="2">
                  <c:v>0.2</c:v>
                </c:pt>
                <c:pt idx="3">
                  <c:v>0.4</c:v>
                </c:pt>
                <c:pt idx="4">
                  <c:v>0.6</c:v>
                </c:pt>
                <c:pt idx="5">
                  <c:v>0.8</c:v>
                </c:pt>
                <c:pt idx="6">
                  <c:v>1</c:v>
                </c:pt>
                <c:pt idx="7">
                  <c:v>1.2</c:v>
                </c:pt>
                <c:pt idx="8">
                  <c:v>1.4</c:v>
                </c:pt>
                <c:pt idx="9">
                  <c:v>1.6</c:v>
                </c:pt>
              </c:numCache>
            </c:numRef>
          </c:yVal>
          <c:smooth val="0"/>
          <c:extLst>
            <c:ext xmlns:c16="http://schemas.microsoft.com/office/drawing/2014/chart" uri="{C3380CC4-5D6E-409C-BE32-E72D297353CC}">
              <c16:uniqueId val="{00000001-9294-4F66-B793-F0BC8DB1DB0F}"/>
            </c:ext>
          </c:extLst>
        </c:ser>
        <c:ser>
          <c:idx val="2"/>
          <c:order val="2"/>
          <c:tx>
            <c:strRef>
              <c:f>'McPoyles 1 APSIM'!$L$1</c:f>
              <c:strCache>
                <c:ptCount val="1"/>
                <c:pt idx="0">
                  <c:v>SW_20240425_m3_m3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'McPoyles 1 APSIM'!$L$2:$L$11</c:f>
              <c:numCache>
                <c:formatCode>0.00</c:formatCode>
                <c:ptCount val="10"/>
                <c:pt idx="0">
                  <c:v>3.1757680882352944E-2</c:v>
                </c:pt>
                <c:pt idx="1">
                  <c:v>0.1201771005763746</c:v>
                </c:pt>
                <c:pt idx="2">
                  <c:v>0.32980034468945807</c:v>
                </c:pt>
                <c:pt idx="3">
                  <c:v>0.43208463341932779</c:v>
                </c:pt>
                <c:pt idx="4">
                  <c:v>0.3967969264681584</c:v>
                </c:pt>
                <c:pt idx="5">
                  <c:v>0.29636548402255641</c:v>
                </c:pt>
                <c:pt idx="6">
                  <c:v>0.30172853711790393</c:v>
                </c:pt>
                <c:pt idx="7">
                  <c:v>0.26738590701219506</c:v>
                </c:pt>
                <c:pt idx="8">
                  <c:v>0.29585340302411411</c:v>
                </c:pt>
                <c:pt idx="9">
                  <c:v>0.25628895348837211</c:v>
                </c:pt>
              </c:numCache>
            </c:numRef>
          </c:xVal>
          <c:yVal>
            <c:numRef>
              <c:f>'McPoyles 1 APSIM'!$A$2:$A$11</c:f>
              <c:numCache>
                <c:formatCode>General</c:formatCode>
                <c:ptCount val="10"/>
                <c:pt idx="0">
                  <c:v>0</c:v>
                </c:pt>
                <c:pt idx="1">
                  <c:v>0.1</c:v>
                </c:pt>
                <c:pt idx="2">
                  <c:v>0.2</c:v>
                </c:pt>
                <c:pt idx="3">
                  <c:v>0.4</c:v>
                </c:pt>
                <c:pt idx="4">
                  <c:v>0.6</c:v>
                </c:pt>
                <c:pt idx="5">
                  <c:v>0.8</c:v>
                </c:pt>
                <c:pt idx="6">
                  <c:v>1</c:v>
                </c:pt>
                <c:pt idx="7">
                  <c:v>1.2</c:v>
                </c:pt>
                <c:pt idx="8">
                  <c:v>1.4</c:v>
                </c:pt>
                <c:pt idx="9">
                  <c:v>1.6</c:v>
                </c:pt>
              </c:numCache>
            </c:numRef>
          </c:yVal>
          <c:smooth val="0"/>
          <c:extLst>
            <c:ext xmlns:c16="http://schemas.microsoft.com/office/drawing/2014/chart" uri="{C3380CC4-5D6E-409C-BE32-E72D297353CC}">
              <c16:uniqueId val="{00000002-9294-4F66-B793-F0BC8DB1DB0F}"/>
            </c:ext>
          </c:extLst>
        </c:ser>
        <c:dLbls>
          <c:showLegendKey val="0"/>
          <c:showVal val="0"/>
          <c:showCatName val="0"/>
          <c:showSerName val="0"/>
          <c:showPercent val="0"/>
          <c:showBubbleSize val="0"/>
        </c:dLbls>
        <c:axId val="2055084928"/>
        <c:axId val="2055100288"/>
      </c:scatterChart>
      <c:valAx>
        <c:axId val="2055084928"/>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volumetric water content (m3/m3)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00288"/>
        <c:crosses val="autoZero"/>
        <c:crossBetween val="midCat"/>
      </c:valAx>
      <c:valAx>
        <c:axId val="2055100288"/>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Soil depth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84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Weather2!$F$2:$F$217</c:f>
              <c:numCache>
                <c:formatCode>General</c:formatCode>
                <c:ptCount val="216"/>
                <c:pt idx="0">
                  <c:v>6.9</c:v>
                </c:pt>
                <c:pt idx="1">
                  <c:v>8.3000000000000007</c:v>
                </c:pt>
                <c:pt idx="2">
                  <c:v>8.3000000000000007</c:v>
                </c:pt>
                <c:pt idx="3">
                  <c:v>8.1</c:v>
                </c:pt>
                <c:pt idx="4">
                  <c:v>4.5999999999999996</c:v>
                </c:pt>
                <c:pt idx="5">
                  <c:v>5.2</c:v>
                </c:pt>
                <c:pt idx="6">
                  <c:v>4.9000000000000004</c:v>
                </c:pt>
                <c:pt idx="7">
                  <c:v>5.4</c:v>
                </c:pt>
                <c:pt idx="8">
                  <c:v>6.8</c:v>
                </c:pt>
                <c:pt idx="9">
                  <c:v>5.0999999999999996</c:v>
                </c:pt>
                <c:pt idx="10">
                  <c:v>5.7</c:v>
                </c:pt>
                <c:pt idx="11">
                  <c:v>2</c:v>
                </c:pt>
                <c:pt idx="12">
                  <c:v>4.2</c:v>
                </c:pt>
                <c:pt idx="13">
                  <c:v>5.0999999999999996</c:v>
                </c:pt>
                <c:pt idx="14">
                  <c:v>4.2</c:v>
                </c:pt>
                <c:pt idx="15">
                  <c:v>4.2</c:v>
                </c:pt>
                <c:pt idx="16">
                  <c:v>2.8</c:v>
                </c:pt>
                <c:pt idx="17">
                  <c:v>5</c:v>
                </c:pt>
                <c:pt idx="18">
                  <c:v>8</c:v>
                </c:pt>
                <c:pt idx="19">
                  <c:v>7.9</c:v>
                </c:pt>
                <c:pt idx="20">
                  <c:v>3.6</c:v>
                </c:pt>
                <c:pt idx="21">
                  <c:v>3.8</c:v>
                </c:pt>
                <c:pt idx="22">
                  <c:v>4.7</c:v>
                </c:pt>
                <c:pt idx="23">
                  <c:v>10.7</c:v>
                </c:pt>
                <c:pt idx="24">
                  <c:v>12</c:v>
                </c:pt>
                <c:pt idx="25">
                  <c:v>10.5</c:v>
                </c:pt>
                <c:pt idx="26">
                  <c:v>8.8000000000000007</c:v>
                </c:pt>
                <c:pt idx="27">
                  <c:v>6.5</c:v>
                </c:pt>
                <c:pt idx="28">
                  <c:v>6.1</c:v>
                </c:pt>
                <c:pt idx="29">
                  <c:v>3.8</c:v>
                </c:pt>
                <c:pt idx="30">
                  <c:v>3.5</c:v>
                </c:pt>
                <c:pt idx="31">
                  <c:v>3.3</c:v>
                </c:pt>
                <c:pt idx="32">
                  <c:v>3.2</c:v>
                </c:pt>
                <c:pt idx="33">
                  <c:v>1.6</c:v>
                </c:pt>
                <c:pt idx="34">
                  <c:v>5.0999999999999996</c:v>
                </c:pt>
                <c:pt idx="35">
                  <c:v>1.2</c:v>
                </c:pt>
                <c:pt idx="36">
                  <c:v>0.7</c:v>
                </c:pt>
                <c:pt idx="37">
                  <c:v>0.4</c:v>
                </c:pt>
                <c:pt idx="38">
                  <c:v>1.4</c:v>
                </c:pt>
                <c:pt idx="39">
                  <c:v>2.2000000000000002</c:v>
                </c:pt>
                <c:pt idx="40">
                  <c:v>2</c:v>
                </c:pt>
                <c:pt idx="41">
                  <c:v>-0.7</c:v>
                </c:pt>
                <c:pt idx="42">
                  <c:v>0.6</c:v>
                </c:pt>
                <c:pt idx="43">
                  <c:v>-0.8</c:v>
                </c:pt>
                <c:pt idx="44">
                  <c:v>13.7</c:v>
                </c:pt>
                <c:pt idx="45">
                  <c:v>8.6</c:v>
                </c:pt>
                <c:pt idx="46">
                  <c:v>4.2</c:v>
                </c:pt>
                <c:pt idx="47">
                  <c:v>1.4</c:v>
                </c:pt>
                <c:pt idx="48">
                  <c:v>4.2</c:v>
                </c:pt>
                <c:pt idx="49">
                  <c:v>6.5</c:v>
                </c:pt>
                <c:pt idx="50">
                  <c:v>5</c:v>
                </c:pt>
                <c:pt idx="51">
                  <c:v>5.0999999999999996</c:v>
                </c:pt>
                <c:pt idx="52">
                  <c:v>4.3</c:v>
                </c:pt>
                <c:pt idx="53">
                  <c:v>4.3</c:v>
                </c:pt>
                <c:pt idx="54">
                  <c:v>6.4</c:v>
                </c:pt>
                <c:pt idx="55">
                  <c:v>0.8</c:v>
                </c:pt>
                <c:pt idx="56">
                  <c:v>7.4</c:v>
                </c:pt>
                <c:pt idx="57">
                  <c:v>6.1</c:v>
                </c:pt>
                <c:pt idx="58">
                  <c:v>2.9</c:v>
                </c:pt>
                <c:pt idx="59">
                  <c:v>2.4</c:v>
                </c:pt>
                <c:pt idx="60">
                  <c:v>2.5</c:v>
                </c:pt>
                <c:pt idx="61">
                  <c:v>1.8</c:v>
                </c:pt>
                <c:pt idx="62">
                  <c:v>1.5</c:v>
                </c:pt>
                <c:pt idx="63">
                  <c:v>-1</c:v>
                </c:pt>
                <c:pt idx="64">
                  <c:v>-3</c:v>
                </c:pt>
                <c:pt idx="65">
                  <c:v>0.6</c:v>
                </c:pt>
                <c:pt idx="66">
                  <c:v>5.0999999999999996</c:v>
                </c:pt>
                <c:pt idx="67">
                  <c:v>2.4</c:v>
                </c:pt>
                <c:pt idx="68">
                  <c:v>-0.6</c:v>
                </c:pt>
                <c:pt idx="69">
                  <c:v>-1.9</c:v>
                </c:pt>
                <c:pt idx="70">
                  <c:v>6.2</c:v>
                </c:pt>
                <c:pt idx="71">
                  <c:v>6.3</c:v>
                </c:pt>
                <c:pt idx="72">
                  <c:v>5.6</c:v>
                </c:pt>
                <c:pt idx="73">
                  <c:v>4.7</c:v>
                </c:pt>
                <c:pt idx="74">
                  <c:v>6.7</c:v>
                </c:pt>
                <c:pt idx="75">
                  <c:v>3.2</c:v>
                </c:pt>
                <c:pt idx="76">
                  <c:v>-0.6</c:v>
                </c:pt>
                <c:pt idx="77">
                  <c:v>0.1</c:v>
                </c:pt>
                <c:pt idx="78">
                  <c:v>0</c:v>
                </c:pt>
                <c:pt idx="79">
                  <c:v>0.1</c:v>
                </c:pt>
                <c:pt idx="80">
                  <c:v>1</c:v>
                </c:pt>
                <c:pt idx="81">
                  <c:v>-0.4</c:v>
                </c:pt>
                <c:pt idx="82">
                  <c:v>-0.5</c:v>
                </c:pt>
                <c:pt idx="83">
                  <c:v>3</c:v>
                </c:pt>
                <c:pt idx="84">
                  <c:v>8.6</c:v>
                </c:pt>
                <c:pt idx="85">
                  <c:v>1.8</c:v>
                </c:pt>
                <c:pt idx="86">
                  <c:v>2.1</c:v>
                </c:pt>
                <c:pt idx="87">
                  <c:v>3.5</c:v>
                </c:pt>
                <c:pt idx="88">
                  <c:v>2.9</c:v>
                </c:pt>
                <c:pt idx="89">
                  <c:v>3.3</c:v>
                </c:pt>
                <c:pt idx="90">
                  <c:v>3.5</c:v>
                </c:pt>
                <c:pt idx="91">
                  <c:v>7.8</c:v>
                </c:pt>
                <c:pt idx="92">
                  <c:v>6.2</c:v>
                </c:pt>
                <c:pt idx="93">
                  <c:v>3.9</c:v>
                </c:pt>
                <c:pt idx="94">
                  <c:v>6.3</c:v>
                </c:pt>
                <c:pt idx="95">
                  <c:v>6.4</c:v>
                </c:pt>
                <c:pt idx="96">
                  <c:v>2.6</c:v>
                </c:pt>
                <c:pt idx="97">
                  <c:v>7.6</c:v>
                </c:pt>
                <c:pt idx="98">
                  <c:v>5.9</c:v>
                </c:pt>
                <c:pt idx="99">
                  <c:v>5.0999999999999996</c:v>
                </c:pt>
                <c:pt idx="100">
                  <c:v>7.9</c:v>
                </c:pt>
                <c:pt idx="101">
                  <c:v>3.9</c:v>
                </c:pt>
                <c:pt idx="102">
                  <c:v>4.2</c:v>
                </c:pt>
                <c:pt idx="103">
                  <c:v>1.1000000000000001</c:v>
                </c:pt>
                <c:pt idx="104">
                  <c:v>2.4</c:v>
                </c:pt>
                <c:pt idx="105">
                  <c:v>-0.7</c:v>
                </c:pt>
                <c:pt idx="106">
                  <c:v>-1.4</c:v>
                </c:pt>
                <c:pt idx="107">
                  <c:v>-2.1</c:v>
                </c:pt>
                <c:pt idx="108">
                  <c:v>-1.3</c:v>
                </c:pt>
                <c:pt idx="109">
                  <c:v>1.6</c:v>
                </c:pt>
                <c:pt idx="110">
                  <c:v>-0.3</c:v>
                </c:pt>
                <c:pt idx="111">
                  <c:v>1.6</c:v>
                </c:pt>
                <c:pt idx="112">
                  <c:v>-0.4</c:v>
                </c:pt>
                <c:pt idx="113">
                  <c:v>4.5999999999999996</c:v>
                </c:pt>
                <c:pt idx="114">
                  <c:v>1.7</c:v>
                </c:pt>
                <c:pt idx="115">
                  <c:v>3.8</c:v>
                </c:pt>
                <c:pt idx="116">
                  <c:v>1.6</c:v>
                </c:pt>
                <c:pt idx="117">
                  <c:v>0.6</c:v>
                </c:pt>
                <c:pt idx="118">
                  <c:v>1.5</c:v>
                </c:pt>
                <c:pt idx="119">
                  <c:v>3.3</c:v>
                </c:pt>
                <c:pt idx="120">
                  <c:v>4.8</c:v>
                </c:pt>
                <c:pt idx="121">
                  <c:v>4.3</c:v>
                </c:pt>
                <c:pt idx="122">
                  <c:v>3.5</c:v>
                </c:pt>
                <c:pt idx="123">
                  <c:v>4.5999999999999996</c:v>
                </c:pt>
                <c:pt idx="124">
                  <c:v>3.4</c:v>
                </c:pt>
                <c:pt idx="125">
                  <c:v>3.9</c:v>
                </c:pt>
                <c:pt idx="126">
                  <c:v>5.7</c:v>
                </c:pt>
                <c:pt idx="127">
                  <c:v>9.6</c:v>
                </c:pt>
                <c:pt idx="128">
                  <c:v>4.0999999999999996</c:v>
                </c:pt>
                <c:pt idx="129">
                  <c:v>2.5</c:v>
                </c:pt>
                <c:pt idx="130">
                  <c:v>7</c:v>
                </c:pt>
                <c:pt idx="131">
                  <c:v>7.5</c:v>
                </c:pt>
                <c:pt idx="132">
                  <c:v>8.5</c:v>
                </c:pt>
                <c:pt idx="133">
                  <c:v>9.8000000000000007</c:v>
                </c:pt>
                <c:pt idx="134">
                  <c:v>9.6999999999999993</c:v>
                </c:pt>
                <c:pt idx="135">
                  <c:v>7.5</c:v>
                </c:pt>
                <c:pt idx="136">
                  <c:v>8.5</c:v>
                </c:pt>
                <c:pt idx="137">
                  <c:v>8.4</c:v>
                </c:pt>
                <c:pt idx="138">
                  <c:v>8.4</c:v>
                </c:pt>
                <c:pt idx="139">
                  <c:v>5.5</c:v>
                </c:pt>
                <c:pt idx="140">
                  <c:v>0.1</c:v>
                </c:pt>
                <c:pt idx="141">
                  <c:v>-0.3</c:v>
                </c:pt>
                <c:pt idx="142">
                  <c:v>9.9</c:v>
                </c:pt>
                <c:pt idx="143">
                  <c:v>12.2</c:v>
                </c:pt>
                <c:pt idx="144">
                  <c:v>3.5</c:v>
                </c:pt>
                <c:pt idx="145">
                  <c:v>2.7</c:v>
                </c:pt>
                <c:pt idx="146">
                  <c:v>7.2</c:v>
                </c:pt>
                <c:pt idx="147">
                  <c:v>-0.1</c:v>
                </c:pt>
                <c:pt idx="148">
                  <c:v>2.1</c:v>
                </c:pt>
                <c:pt idx="149">
                  <c:v>6.8</c:v>
                </c:pt>
                <c:pt idx="150">
                  <c:v>1.3</c:v>
                </c:pt>
                <c:pt idx="151">
                  <c:v>0.5</c:v>
                </c:pt>
                <c:pt idx="152">
                  <c:v>-0.5</c:v>
                </c:pt>
                <c:pt idx="153">
                  <c:v>-0.5</c:v>
                </c:pt>
                <c:pt idx="154">
                  <c:v>0.1</c:v>
                </c:pt>
                <c:pt idx="155">
                  <c:v>-1.4</c:v>
                </c:pt>
                <c:pt idx="156">
                  <c:v>4.5999999999999996</c:v>
                </c:pt>
                <c:pt idx="157">
                  <c:v>3.6</c:v>
                </c:pt>
                <c:pt idx="158">
                  <c:v>7.2</c:v>
                </c:pt>
                <c:pt idx="159">
                  <c:v>6.7</c:v>
                </c:pt>
                <c:pt idx="160">
                  <c:v>2.2000000000000002</c:v>
                </c:pt>
                <c:pt idx="161">
                  <c:v>4.5999999999999996</c:v>
                </c:pt>
                <c:pt idx="162">
                  <c:v>9.9</c:v>
                </c:pt>
                <c:pt idx="163">
                  <c:v>1.4</c:v>
                </c:pt>
                <c:pt idx="164">
                  <c:v>-1.4</c:v>
                </c:pt>
                <c:pt idx="165">
                  <c:v>0.4</c:v>
                </c:pt>
                <c:pt idx="166">
                  <c:v>7.4</c:v>
                </c:pt>
                <c:pt idx="167">
                  <c:v>4.9000000000000004</c:v>
                </c:pt>
                <c:pt idx="168">
                  <c:v>2.2000000000000002</c:v>
                </c:pt>
                <c:pt idx="169">
                  <c:v>2.7</c:v>
                </c:pt>
                <c:pt idx="170">
                  <c:v>5.9</c:v>
                </c:pt>
                <c:pt idx="171">
                  <c:v>12.2</c:v>
                </c:pt>
                <c:pt idx="172">
                  <c:v>9.1</c:v>
                </c:pt>
                <c:pt idx="173">
                  <c:v>7.7</c:v>
                </c:pt>
                <c:pt idx="174">
                  <c:v>5.6</c:v>
                </c:pt>
                <c:pt idx="175">
                  <c:v>2.4</c:v>
                </c:pt>
                <c:pt idx="176">
                  <c:v>-0.9</c:v>
                </c:pt>
                <c:pt idx="177">
                  <c:v>2.7</c:v>
                </c:pt>
                <c:pt idx="178">
                  <c:v>6.3</c:v>
                </c:pt>
                <c:pt idx="179">
                  <c:v>3.5</c:v>
                </c:pt>
                <c:pt idx="180">
                  <c:v>4.4000000000000004</c:v>
                </c:pt>
                <c:pt idx="181">
                  <c:v>8.1999999999999993</c:v>
                </c:pt>
                <c:pt idx="182">
                  <c:v>9.6</c:v>
                </c:pt>
                <c:pt idx="183">
                  <c:v>10.8</c:v>
                </c:pt>
                <c:pt idx="184">
                  <c:v>11.1</c:v>
                </c:pt>
                <c:pt idx="185">
                  <c:v>15.2</c:v>
                </c:pt>
                <c:pt idx="186">
                  <c:v>11.7</c:v>
                </c:pt>
                <c:pt idx="187">
                  <c:v>8.6999999999999993</c:v>
                </c:pt>
                <c:pt idx="188">
                  <c:v>6.6</c:v>
                </c:pt>
                <c:pt idx="189">
                  <c:v>7.8</c:v>
                </c:pt>
                <c:pt idx="190">
                  <c:v>12.8</c:v>
                </c:pt>
                <c:pt idx="191">
                  <c:v>3.7</c:v>
                </c:pt>
                <c:pt idx="192">
                  <c:v>2.4</c:v>
                </c:pt>
                <c:pt idx="193">
                  <c:v>-1.4</c:v>
                </c:pt>
                <c:pt idx="194">
                  <c:v>4.3</c:v>
                </c:pt>
                <c:pt idx="195">
                  <c:v>10.199999999999999</c:v>
                </c:pt>
                <c:pt idx="196">
                  <c:v>6.9</c:v>
                </c:pt>
                <c:pt idx="197">
                  <c:v>7.4</c:v>
                </c:pt>
                <c:pt idx="198">
                  <c:v>7.4</c:v>
                </c:pt>
                <c:pt idx="199">
                  <c:v>6.3</c:v>
                </c:pt>
                <c:pt idx="200">
                  <c:v>2.1</c:v>
                </c:pt>
                <c:pt idx="201">
                  <c:v>13.7</c:v>
                </c:pt>
                <c:pt idx="202">
                  <c:v>9.4</c:v>
                </c:pt>
                <c:pt idx="203">
                  <c:v>3.7</c:v>
                </c:pt>
                <c:pt idx="204">
                  <c:v>7.6</c:v>
                </c:pt>
                <c:pt idx="205">
                  <c:v>9.6</c:v>
                </c:pt>
                <c:pt idx="206">
                  <c:v>6.4</c:v>
                </c:pt>
                <c:pt idx="207">
                  <c:v>1.4</c:v>
                </c:pt>
                <c:pt idx="208">
                  <c:v>3.3</c:v>
                </c:pt>
                <c:pt idx="209">
                  <c:v>6.4</c:v>
                </c:pt>
                <c:pt idx="210">
                  <c:v>10.8</c:v>
                </c:pt>
                <c:pt idx="211">
                  <c:v>13.4</c:v>
                </c:pt>
                <c:pt idx="212">
                  <c:v>9.3000000000000007</c:v>
                </c:pt>
                <c:pt idx="213">
                  <c:v>4.2</c:v>
                </c:pt>
                <c:pt idx="214">
                  <c:v>5.0999999999999996</c:v>
                </c:pt>
                <c:pt idx="215">
                  <c:v>14.2</c:v>
                </c:pt>
              </c:numCache>
            </c:numRef>
          </c:xVal>
          <c:yVal>
            <c:numRef>
              <c:f>Weather!$F$108:$F$323</c:f>
              <c:numCache>
                <c:formatCode>0.0</c:formatCode>
                <c:ptCount val="216"/>
                <c:pt idx="0">
                  <c:v>6.9</c:v>
                </c:pt>
                <c:pt idx="1">
                  <c:v>8.3000000000000007</c:v>
                </c:pt>
                <c:pt idx="2">
                  <c:v>8.52</c:v>
                </c:pt>
                <c:pt idx="3">
                  <c:v>9.83</c:v>
                </c:pt>
                <c:pt idx="4">
                  <c:v>4.74</c:v>
                </c:pt>
                <c:pt idx="5">
                  <c:v>4.2700000000000005</c:v>
                </c:pt>
                <c:pt idx="6">
                  <c:v>4.45</c:v>
                </c:pt>
                <c:pt idx="7">
                  <c:v>5.9</c:v>
                </c:pt>
                <c:pt idx="8">
                  <c:v>8.34</c:v>
                </c:pt>
                <c:pt idx="9">
                  <c:v>5.3100000000000005</c:v>
                </c:pt>
                <c:pt idx="10">
                  <c:v>6.76</c:v>
                </c:pt>
                <c:pt idx="11">
                  <c:v>1.86</c:v>
                </c:pt>
                <c:pt idx="12">
                  <c:v>4.6100000000000003</c:v>
                </c:pt>
                <c:pt idx="13">
                  <c:v>5.97</c:v>
                </c:pt>
                <c:pt idx="14">
                  <c:v>5.41</c:v>
                </c:pt>
                <c:pt idx="15">
                  <c:v>3.83</c:v>
                </c:pt>
                <c:pt idx="16">
                  <c:v>3.04</c:v>
                </c:pt>
                <c:pt idx="17">
                  <c:v>5.59</c:v>
                </c:pt>
                <c:pt idx="18">
                  <c:v>7.97</c:v>
                </c:pt>
                <c:pt idx="19">
                  <c:v>7.72</c:v>
                </c:pt>
                <c:pt idx="20">
                  <c:v>4.22</c:v>
                </c:pt>
                <c:pt idx="21">
                  <c:v>4.1399999999999997</c:v>
                </c:pt>
                <c:pt idx="22">
                  <c:v>4.6399999999999997</c:v>
                </c:pt>
                <c:pt idx="23">
                  <c:v>10.74</c:v>
                </c:pt>
                <c:pt idx="24">
                  <c:v>12.73</c:v>
                </c:pt>
                <c:pt idx="25">
                  <c:v>10.39</c:v>
                </c:pt>
                <c:pt idx="26">
                  <c:v>8.69</c:v>
                </c:pt>
                <c:pt idx="27">
                  <c:v>6.96</c:v>
                </c:pt>
                <c:pt idx="28">
                  <c:v>6.61</c:v>
                </c:pt>
                <c:pt idx="29">
                  <c:v>3.59</c:v>
                </c:pt>
                <c:pt idx="30">
                  <c:v>3.8000000000000003</c:v>
                </c:pt>
                <c:pt idx="31">
                  <c:v>3.93</c:v>
                </c:pt>
                <c:pt idx="32">
                  <c:v>3.49</c:v>
                </c:pt>
                <c:pt idx="33">
                  <c:v>2.42</c:v>
                </c:pt>
                <c:pt idx="34">
                  <c:v>7.07</c:v>
                </c:pt>
                <c:pt idx="35">
                  <c:v>3.33</c:v>
                </c:pt>
                <c:pt idx="36">
                  <c:v>3.09</c:v>
                </c:pt>
                <c:pt idx="37">
                  <c:v>2.98</c:v>
                </c:pt>
                <c:pt idx="38">
                  <c:v>3.77</c:v>
                </c:pt>
                <c:pt idx="39">
                  <c:v>4.97</c:v>
                </c:pt>
                <c:pt idx="40">
                  <c:v>4.25</c:v>
                </c:pt>
                <c:pt idx="41">
                  <c:v>3.25</c:v>
                </c:pt>
                <c:pt idx="42">
                  <c:v>1.62</c:v>
                </c:pt>
                <c:pt idx="43">
                  <c:v>3.06</c:v>
                </c:pt>
                <c:pt idx="44">
                  <c:v>12.85</c:v>
                </c:pt>
                <c:pt idx="45">
                  <c:v>9.7100000000000009</c:v>
                </c:pt>
                <c:pt idx="46">
                  <c:v>6.76</c:v>
                </c:pt>
                <c:pt idx="47">
                  <c:v>3.3000000000000003</c:v>
                </c:pt>
                <c:pt idx="48">
                  <c:v>4.58</c:v>
                </c:pt>
                <c:pt idx="49">
                  <c:v>6.99</c:v>
                </c:pt>
                <c:pt idx="50">
                  <c:v>5.39</c:v>
                </c:pt>
                <c:pt idx="51">
                  <c:v>6.76</c:v>
                </c:pt>
                <c:pt idx="52">
                  <c:v>6.13</c:v>
                </c:pt>
                <c:pt idx="53">
                  <c:v>5.67</c:v>
                </c:pt>
                <c:pt idx="54">
                  <c:v>6.66</c:v>
                </c:pt>
                <c:pt idx="55">
                  <c:v>0.93</c:v>
                </c:pt>
                <c:pt idx="56">
                  <c:v>7.34</c:v>
                </c:pt>
                <c:pt idx="57">
                  <c:v>7.6400000000000006</c:v>
                </c:pt>
                <c:pt idx="58">
                  <c:v>4.45</c:v>
                </c:pt>
                <c:pt idx="59">
                  <c:v>3.77</c:v>
                </c:pt>
                <c:pt idx="60">
                  <c:v>4.66</c:v>
                </c:pt>
                <c:pt idx="61">
                  <c:v>3.19</c:v>
                </c:pt>
                <c:pt idx="62">
                  <c:v>2.82</c:v>
                </c:pt>
                <c:pt idx="63">
                  <c:v>0.77</c:v>
                </c:pt>
                <c:pt idx="64">
                  <c:v>-0.4</c:v>
                </c:pt>
                <c:pt idx="65">
                  <c:v>1.59</c:v>
                </c:pt>
                <c:pt idx="66">
                  <c:v>5.46</c:v>
                </c:pt>
                <c:pt idx="67">
                  <c:v>4.32</c:v>
                </c:pt>
                <c:pt idx="68">
                  <c:v>2.0499999999999998</c:v>
                </c:pt>
                <c:pt idx="69">
                  <c:v>0.85</c:v>
                </c:pt>
                <c:pt idx="70">
                  <c:v>6.61</c:v>
                </c:pt>
                <c:pt idx="71">
                  <c:v>6.94</c:v>
                </c:pt>
                <c:pt idx="72">
                  <c:v>5.87</c:v>
                </c:pt>
                <c:pt idx="73">
                  <c:v>5.95</c:v>
                </c:pt>
                <c:pt idx="74">
                  <c:v>6.69</c:v>
                </c:pt>
                <c:pt idx="75">
                  <c:v>4.3</c:v>
                </c:pt>
                <c:pt idx="76">
                  <c:v>0.57999999999999996</c:v>
                </c:pt>
                <c:pt idx="77">
                  <c:v>1.48</c:v>
                </c:pt>
                <c:pt idx="78">
                  <c:v>2.13</c:v>
                </c:pt>
                <c:pt idx="79">
                  <c:v>1.8</c:v>
                </c:pt>
                <c:pt idx="80">
                  <c:v>4.43</c:v>
                </c:pt>
                <c:pt idx="81">
                  <c:v>2.2600000000000002</c:v>
                </c:pt>
                <c:pt idx="82">
                  <c:v>2.8000000000000003</c:v>
                </c:pt>
                <c:pt idx="83">
                  <c:v>6.84</c:v>
                </c:pt>
                <c:pt idx="84">
                  <c:v>9.41</c:v>
                </c:pt>
                <c:pt idx="85">
                  <c:v>3.96</c:v>
                </c:pt>
                <c:pt idx="86">
                  <c:v>3.67</c:v>
                </c:pt>
                <c:pt idx="87">
                  <c:v>5.05</c:v>
                </c:pt>
                <c:pt idx="88">
                  <c:v>3.14</c:v>
                </c:pt>
                <c:pt idx="89">
                  <c:v>4.17</c:v>
                </c:pt>
                <c:pt idx="90">
                  <c:v>4.1399999999999997</c:v>
                </c:pt>
                <c:pt idx="91">
                  <c:v>8.14</c:v>
                </c:pt>
                <c:pt idx="92">
                  <c:v>6.59</c:v>
                </c:pt>
                <c:pt idx="93">
                  <c:v>4.6100000000000003</c:v>
                </c:pt>
                <c:pt idx="94">
                  <c:v>6.18</c:v>
                </c:pt>
                <c:pt idx="95">
                  <c:v>7.0200000000000005</c:v>
                </c:pt>
                <c:pt idx="96">
                  <c:v>3.46</c:v>
                </c:pt>
                <c:pt idx="97">
                  <c:v>7.57</c:v>
                </c:pt>
                <c:pt idx="98">
                  <c:v>5.54</c:v>
                </c:pt>
                <c:pt idx="99">
                  <c:v>5.62</c:v>
                </c:pt>
                <c:pt idx="100">
                  <c:v>8.27</c:v>
                </c:pt>
                <c:pt idx="101">
                  <c:v>4.45</c:v>
                </c:pt>
                <c:pt idx="102">
                  <c:v>4.87</c:v>
                </c:pt>
                <c:pt idx="103">
                  <c:v>1.8</c:v>
                </c:pt>
                <c:pt idx="104">
                  <c:v>3.59</c:v>
                </c:pt>
                <c:pt idx="105">
                  <c:v>1.37</c:v>
                </c:pt>
                <c:pt idx="106">
                  <c:v>1.34</c:v>
                </c:pt>
                <c:pt idx="107">
                  <c:v>0.88</c:v>
                </c:pt>
                <c:pt idx="108">
                  <c:v>1.51</c:v>
                </c:pt>
                <c:pt idx="109">
                  <c:v>2.2600000000000002</c:v>
                </c:pt>
                <c:pt idx="110">
                  <c:v>3.7</c:v>
                </c:pt>
                <c:pt idx="111">
                  <c:v>3.98</c:v>
                </c:pt>
                <c:pt idx="112">
                  <c:v>0.3</c:v>
                </c:pt>
                <c:pt idx="113">
                  <c:v>4.74</c:v>
                </c:pt>
                <c:pt idx="114">
                  <c:v>3.25</c:v>
                </c:pt>
                <c:pt idx="115">
                  <c:v>6.66</c:v>
                </c:pt>
                <c:pt idx="116">
                  <c:v>5.0200000000000005</c:v>
                </c:pt>
                <c:pt idx="117">
                  <c:v>4.79</c:v>
                </c:pt>
                <c:pt idx="118">
                  <c:v>5.36</c:v>
                </c:pt>
                <c:pt idx="119">
                  <c:v>5.67</c:v>
                </c:pt>
                <c:pt idx="120">
                  <c:v>6.84</c:v>
                </c:pt>
                <c:pt idx="121">
                  <c:v>6.33</c:v>
                </c:pt>
                <c:pt idx="122">
                  <c:v>7.29</c:v>
                </c:pt>
                <c:pt idx="123">
                  <c:v>6.38</c:v>
                </c:pt>
                <c:pt idx="124">
                  <c:v>4.53</c:v>
                </c:pt>
                <c:pt idx="125">
                  <c:v>6.18</c:v>
                </c:pt>
                <c:pt idx="126">
                  <c:v>8.09</c:v>
                </c:pt>
                <c:pt idx="127">
                  <c:v>10.66</c:v>
                </c:pt>
                <c:pt idx="128">
                  <c:v>7.84</c:v>
                </c:pt>
                <c:pt idx="129">
                  <c:v>4.79</c:v>
                </c:pt>
                <c:pt idx="130">
                  <c:v>10.220000000000001</c:v>
                </c:pt>
                <c:pt idx="131">
                  <c:v>9.36</c:v>
                </c:pt>
                <c:pt idx="132">
                  <c:v>8.94</c:v>
                </c:pt>
                <c:pt idx="133">
                  <c:v>10.08</c:v>
                </c:pt>
                <c:pt idx="134">
                  <c:v>10.47</c:v>
                </c:pt>
                <c:pt idx="135">
                  <c:v>8.19</c:v>
                </c:pt>
                <c:pt idx="136">
                  <c:v>11.370000000000001</c:v>
                </c:pt>
                <c:pt idx="137">
                  <c:v>9.7100000000000009</c:v>
                </c:pt>
                <c:pt idx="138">
                  <c:v>9.06</c:v>
                </c:pt>
                <c:pt idx="139">
                  <c:v>6.5600000000000005</c:v>
                </c:pt>
                <c:pt idx="140">
                  <c:v>1.7</c:v>
                </c:pt>
                <c:pt idx="141">
                  <c:v>2.85</c:v>
                </c:pt>
                <c:pt idx="142">
                  <c:v>10.57</c:v>
                </c:pt>
                <c:pt idx="143">
                  <c:v>12.97</c:v>
                </c:pt>
                <c:pt idx="144">
                  <c:v>6.26</c:v>
                </c:pt>
                <c:pt idx="145">
                  <c:v>5.13</c:v>
                </c:pt>
                <c:pt idx="146">
                  <c:v>8.02</c:v>
                </c:pt>
                <c:pt idx="147">
                  <c:v>1.75</c:v>
                </c:pt>
                <c:pt idx="148">
                  <c:v>7.2700000000000005</c:v>
                </c:pt>
                <c:pt idx="149">
                  <c:v>7.67</c:v>
                </c:pt>
                <c:pt idx="150">
                  <c:v>3.46</c:v>
                </c:pt>
                <c:pt idx="151">
                  <c:v>3.27</c:v>
                </c:pt>
                <c:pt idx="152">
                  <c:v>1.94</c:v>
                </c:pt>
                <c:pt idx="153">
                  <c:v>1.43</c:v>
                </c:pt>
                <c:pt idx="154">
                  <c:v>4.22</c:v>
                </c:pt>
                <c:pt idx="155">
                  <c:v>0.38</c:v>
                </c:pt>
                <c:pt idx="156">
                  <c:v>7.62</c:v>
                </c:pt>
                <c:pt idx="157">
                  <c:v>5.28</c:v>
                </c:pt>
                <c:pt idx="158">
                  <c:v>7.79</c:v>
                </c:pt>
                <c:pt idx="159">
                  <c:v>8.82</c:v>
                </c:pt>
                <c:pt idx="160">
                  <c:v>4.1399999999999997</c:v>
                </c:pt>
                <c:pt idx="161">
                  <c:v>7.34</c:v>
                </c:pt>
                <c:pt idx="162">
                  <c:v>9.9500000000000011</c:v>
                </c:pt>
                <c:pt idx="163">
                  <c:v>4.92</c:v>
                </c:pt>
                <c:pt idx="164">
                  <c:v>-0.23</c:v>
                </c:pt>
                <c:pt idx="165">
                  <c:v>4.3500000000000005</c:v>
                </c:pt>
                <c:pt idx="166">
                  <c:v>8.39</c:v>
                </c:pt>
                <c:pt idx="167">
                  <c:v>7.95</c:v>
                </c:pt>
                <c:pt idx="168">
                  <c:v>5.23</c:v>
                </c:pt>
                <c:pt idx="169">
                  <c:v>4.82</c:v>
                </c:pt>
                <c:pt idx="170">
                  <c:v>10.34</c:v>
                </c:pt>
                <c:pt idx="171">
                  <c:v>12.15</c:v>
                </c:pt>
                <c:pt idx="172">
                  <c:v>9.8000000000000007</c:v>
                </c:pt>
                <c:pt idx="173">
                  <c:v>10.3</c:v>
                </c:pt>
                <c:pt idx="174">
                  <c:v>8.32</c:v>
                </c:pt>
                <c:pt idx="175">
                  <c:v>5.15</c:v>
                </c:pt>
                <c:pt idx="176">
                  <c:v>1.78</c:v>
                </c:pt>
                <c:pt idx="177">
                  <c:v>7.19</c:v>
                </c:pt>
                <c:pt idx="178">
                  <c:v>7.62</c:v>
                </c:pt>
                <c:pt idx="179">
                  <c:v>5.13</c:v>
                </c:pt>
                <c:pt idx="180">
                  <c:v>7.62</c:v>
                </c:pt>
                <c:pt idx="181">
                  <c:v>12.75</c:v>
                </c:pt>
                <c:pt idx="182">
                  <c:v>10.1</c:v>
                </c:pt>
                <c:pt idx="183">
                  <c:v>12.51</c:v>
                </c:pt>
                <c:pt idx="184">
                  <c:v>11.71</c:v>
                </c:pt>
                <c:pt idx="185">
                  <c:v>15.32</c:v>
                </c:pt>
                <c:pt idx="186">
                  <c:v>12.19</c:v>
                </c:pt>
                <c:pt idx="187">
                  <c:v>9.93</c:v>
                </c:pt>
                <c:pt idx="188">
                  <c:v>8.89</c:v>
                </c:pt>
                <c:pt idx="189">
                  <c:v>10.220000000000001</c:v>
                </c:pt>
                <c:pt idx="190">
                  <c:v>12.22</c:v>
                </c:pt>
                <c:pt idx="191">
                  <c:v>5.36</c:v>
                </c:pt>
                <c:pt idx="192">
                  <c:v>5.59</c:v>
                </c:pt>
                <c:pt idx="193">
                  <c:v>1.23</c:v>
                </c:pt>
                <c:pt idx="194">
                  <c:v>8.34</c:v>
                </c:pt>
                <c:pt idx="195">
                  <c:v>10.88</c:v>
                </c:pt>
                <c:pt idx="196">
                  <c:v>7.92</c:v>
                </c:pt>
                <c:pt idx="197">
                  <c:v>8.82</c:v>
                </c:pt>
                <c:pt idx="198">
                  <c:v>10.74</c:v>
                </c:pt>
                <c:pt idx="199">
                  <c:v>7.34</c:v>
                </c:pt>
                <c:pt idx="200">
                  <c:v>4.58</c:v>
                </c:pt>
                <c:pt idx="201">
                  <c:v>15.75</c:v>
                </c:pt>
                <c:pt idx="202">
                  <c:v>11.540000000000001</c:v>
                </c:pt>
                <c:pt idx="203">
                  <c:v>6.79</c:v>
                </c:pt>
                <c:pt idx="204">
                  <c:v>12</c:v>
                </c:pt>
                <c:pt idx="205">
                  <c:v>13.14</c:v>
                </c:pt>
                <c:pt idx="206">
                  <c:v>10.029999999999999</c:v>
                </c:pt>
                <c:pt idx="207">
                  <c:v>5.26</c:v>
                </c:pt>
                <c:pt idx="208">
                  <c:v>6.3100000000000005</c:v>
                </c:pt>
                <c:pt idx="209">
                  <c:v>10.370000000000001</c:v>
                </c:pt>
                <c:pt idx="210">
                  <c:v>16.63</c:v>
                </c:pt>
                <c:pt idx="211">
                  <c:v>13.76</c:v>
                </c:pt>
                <c:pt idx="212">
                  <c:v>9.98</c:v>
                </c:pt>
                <c:pt idx="213">
                  <c:v>7.42</c:v>
                </c:pt>
                <c:pt idx="214">
                  <c:v>10.52</c:v>
                </c:pt>
                <c:pt idx="215">
                  <c:v>14.17</c:v>
                </c:pt>
              </c:numCache>
            </c:numRef>
          </c:yVal>
          <c:smooth val="0"/>
          <c:extLst>
            <c:ext xmlns:c16="http://schemas.microsoft.com/office/drawing/2014/chart" uri="{C3380CC4-5D6E-409C-BE32-E72D297353CC}">
              <c16:uniqueId val="{00000000-E0E0-4F9F-B87E-A0884A6422AE}"/>
            </c:ext>
          </c:extLst>
        </c:ser>
        <c:dLbls>
          <c:showLegendKey val="0"/>
          <c:showVal val="0"/>
          <c:showCatName val="0"/>
          <c:showSerName val="0"/>
          <c:showPercent val="0"/>
          <c:showBubbleSize val="0"/>
        </c:dLbls>
        <c:axId val="1209045151"/>
        <c:axId val="1209052351"/>
      </c:scatterChart>
      <c:valAx>
        <c:axId val="120904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052351"/>
        <c:crosses val="autoZero"/>
        <c:crossBetween val="midCat"/>
      </c:valAx>
      <c:valAx>
        <c:axId val="1209052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0451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580927384076991E-2"/>
          <c:y val="0.14348162475822052"/>
          <c:w val="0.90286351706036749"/>
          <c:h val="0.52949719652652671"/>
        </c:manualLayout>
      </c:layout>
      <c:scatterChart>
        <c:scatterStyle val="lineMarker"/>
        <c:varyColors val="0"/>
        <c:ser>
          <c:idx val="0"/>
          <c:order val="0"/>
          <c:tx>
            <c:strRef>
              <c:f>Emergence!$P$3</c:f>
              <c:strCache>
                <c:ptCount val="1"/>
                <c:pt idx="0">
                  <c:v>EGA_Gregory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Emergence!$X$2:$AA$2</c:f>
              <c:numCache>
                <c:formatCode>m/d/yyyy</c:formatCode>
                <c:ptCount val="4"/>
                <c:pt idx="0">
                  <c:v>45436</c:v>
                </c:pt>
                <c:pt idx="1">
                  <c:v>45441</c:v>
                </c:pt>
                <c:pt idx="2">
                  <c:v>45443</c:v>
                </c:pt>
                <c:pt idx="3">
                  <c:v>45447</c:v>
                </c:pt>
              </c:numCache>
            </c:numRef>
          </c:xVal>
          <c:yVal>
            <c:numRef>
              <c:f>Emergence!$X$7:$AA$7</c:f>
              <c:numCache>
                <c:formatCode>0</c:formatCode>
                <c:ptCount val="4"/>
                <c:pt idx="0">
                  <c:v>7.5</c:v>
                </c:pt>
                <c:pt idx="1">
                  <c:v>32.75</c:v>
                </c:pt>
                <c:pt idx="2">
                  <c:v>35</c:v>
                </c:pt>
                <c:pt idx="3">
                  <c:v>36</c:v>
                </c:pt>
              </c:numCache>
            </c:numRef>
          </c:yVal>
          <c:smooth val="0"/>
          <c:extLst>
            <c:ext xmlns:c16="http://schemas.microsoft.com/office/drawing/2014/chart" uri="{C3380CC4-5D6E-409C-BE32-E72D297353CC}">
              <c16:uniqueId val="{00000000-879B-4E78-A5F3-FAAD4DCBD4E6}"/>
            </c:ext>
          </c:extLst>
        </c:ser>
        <c:ser>
          <c:idx val="1"/>
          <c:order val="1"/>
          <c:tx>
            <c:strRef>
              <c:f>Emergence!$P$8</c:f>
              <c:strCache>
                <c:ptCount val="1"/>
                <c:pt idx="0">
                  <c:v>EGA_Wedgetail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Emergence!$R$12:$W$12</c:f>
              <c:numCache>
                <c:formatCode>0</c:formatCode>
                <c:ptCount val="6"/>
                <c:pt idx="0">
                  <c:v>0</c:v>
                </c:pt>
                <c:pt idx="1">
                  <c:v>6.75</c:v>
                </c:pt>
                <c:pt idx="2">
                  <c:v>21.25</c:v>
                </c:pt>
                <c:pt idx="3">
                  <c:v>24.75</c:v>
                </c:pt>
                <c:pt idx="4">
                  <c:v>26</c:v>
                </c:pt>
                <c:pt idx="5">
                  <c:v>26.5</c:v>
                </c:pt>
              </c:numCache>
            </c:numRef>
          </c:yVal>
          <c:smooth val="0"/>
          <c:extLst>
            <c:ext xmlns:c16="http://schemas.microsoft.com/office/drawing/2014/chart" uri="{C3380CC4-5D6E-409C-BE32-E72D297353CC}">
              <c16:uniqueId val="{00000001-879B-4E78-A5F3-FAAD4DCBD4E6}"/>
            </c:ext>
          </c:extLst>
        </c:ser>
        <c:ser>
          <c:idx val="2"/>
          <c:order val="2"/>
          <c:tx>
            <c:strRef>
              <c:f>Emergence!$P$13</c:f>
              <c:strCache>
                <c:ptCount val="1"/>
                <c:pt idx="0">
                  <c:v>Illabo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Emergence!$R$17:$W$17</c:f>
              <c:numCache>
                <c:formatCode>0</c:formatCode>
                <c:ptCount val="6"/>
                <c:pt idx="0">
                  <c:v>3.75</c:v>
                </c:pt>
                <c:pt idx="1">
                  <c:v>12.75</c:v>
                </c:pt>
                <c:pt idx="2">
                  <c:v>21.25</c:v>
                </c:pt>
                <c:pt idx="3">
                  <c:v>27.5</c:v>
                </c:pt>
                <c:pt idx="4">
                  <c:v>28</c:v>
                </c:pt>
                <c:pt idx="5">
                  <c:v>30</c:v>
                </c:pt>
              </c:numCache>
            </c:numRef>
          </c:yVal>
          <c:smooth val="0"/>
          <c:extLst>
            <c:ext xmlns:c16="http://schemas.microsoft.com/office/drawing/2014/chart" uri="{C3380CC4-5D6E-409C-BE32-E72D297353CC}">
              <c16:uniqueId val="{00000002-879B-4E78-A5F3-FAAD4DCBD4E6}"/>
            </c:ext>
          </c:extLst>
        </c:ser>
        <c:ser>
          <c:idx val="3"/>
          <c:order val="3"/>
          <c:tx>
            <c:strRef>
              <c:f>Emergence!$P$18</c:f>
              <c:strCache>
                <c:ptCount val="1"/>
                <c:pt idx="0">
                  <c:v>Janz</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Emergence!$X$2:$AA$2</c:f>
              <c:numCache>
                <c:formatCode>m/d/yyyy</c:formatCode>
                <c:ptCount val="4"/>
                <c:pt idx="0">
                  <c:v>45436</c:v>
                </c:pt>
                <c:pt idx="1">
                  <c:v>45441</c:v>
                </c:pt>
                <c:pt idx="2">
                  <c:v>45443</c:v>
                </c:pt>
                <c:pt idx="3">
                  <c:v>45447</c:v>
                </c:pt>
              </c:numCache>
            </c:numRef>
          </c:xVal>
          <c:yVal>
            <c:numRef>
              <c:f>Emergence!$X$22:$AA$22</c:f>
              <c:numCache>
                <c:formatCode>0</c:formatCode>
                <c:ptCount val="4"/>
                <c:pt idx="0">
                  <c:v>4</c:v>
                </c:pt>
                <c:pt idx="1">
                  <c:v>37.75</c:v>
                </c:pt>
                <c:pt idx="2">
                  <c:v>44.25</c:v>
                </c:pt>
                <c:pt idx="3">
                  <c:v>46.75</c:v>
                </c:pt>
              </c:numCache>
            </c:numRef>
          </c:yVal>
          <c:smooth val="0"/>
          <c:extLst>
            <c:ext xmlns:c16="http://schemas.microsoft.com/office/drawing/2014/chart" uri="{C3380CC4-5D6E-409C-BE32-E72D297353CC}">
              <c16:uniqueId val="{00000003-879B-4E78-A5F3-FAAD4DCBD4E6}"/>
            </c:ext>
          </c:extLst>
        </c:ser>
        <c:ser>
          <c:idx val="4"/>
          <c:order val="4"/>
          <c:tx>
            <c:strRef>
              <c:f>Emergence!$P$23</c:f>
              <c:strCache>
                <c:ptCount val="1"/>
                <c:pt idx="0">
                  <c:v>LRPB_Kittyhawk</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Emergence!$R$27:$W$27</c:f>
              <c:numCache>
                <c:formatCode>0</c:formatCode>
                <c:ptCount val="6"/>
                <c:pt idx="0">
                  <c:v>5.75</c:v>
                </c:pt>
                <c:pt idx="1">
                  <c:v>15.25</c:v>
                </c:pt>
                <c:pt idx="2">
                  <c:v>21.5</c:v>
                </c:pt>
                <c:pt idx="3">
                  <c:v>26.25</c:v>
                </c:pt>
                <c:pt idx="4">
                  <c:v>32.25</c:v>
                </c:pt>
                <c:pt idx="5">
                  <c:v>32</c:v>
                </c:pt>
              </c:numCache>
            </c:numRef>
          </c:yVal>
          <c:smooth val="0"/>
          <c:extLst>
            <c:ext xmlns:c16="http://schemas.microsoft.com/office/drawing/2014/chart" uri="{C3380CC4-5D6E-409C-BE32-E72D297353CC}">
              <c16:uniqueId val="{00000004-879B-4E78-A5F3-FAAD4DCBD4E6}"/>
            </c:ext>
          </c:extLst>
        </c:ser>
        <c:ser>
          <c:idx val="5"/>
          <c:order val="5"/>
          <c:tx>
            <c:strRef>
              <c:f>Emergence!$P$28</c:f>
              <c:strCache>
                <c:ptCount val="1"/>
                <c:pt idx="0">
                  <c:v>LRPB_Mowhawk</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Emergence!$R$32:$W$32</c:f>
              <c:numCache>
                <c:formatCode>0</c:formatCode>
                <c:ptCount val="6"/>
                <c:pt idx="0">
                  <c:v>3</c:v>
                </c:pt>
                <c:pt idx="1">
                  <c:v>9</c:v>
                </c:pt>
                <c:pt idx="2">
                  <c:v>15.5</c:v>
                </c:pt>
                <c:pt idx="3">
                  <c:v>20.25</c:v>
                </c:pt>
                <c:pt idx="4">
                  <c:v>22.75</c:v>
                </c:pt>
                <c:pt idx="5">
                  <c:v>23</c:v>
                </c:pt>
              </c:numCache>
            </c:numRef>
          </c:yVal>
          <c:smooth val="0"/>
          <c:extLst>
            <c:ext xmlns:c16="http://schemas.microsoft.com/office/drawing/2014/chart" uri="{C3380CC4-5D6E-409C-BE32-E72D297353CC}">
              <c16:uniqueId val="{00000005-879B-4E78-A5F3-FAAD4DCBD4E6}"/>
            </c:ext>
          </c:extLst>
        </c:ser>
        <c:ser>
          <c:idx val="6"/>
          <c:order val="6"/>
          <c:tx>
            <c:strRef>
              <c:f>Emergence!$P$33</c:f>
              <c:strCache>
                <c:ptCount val="1"/>
                <c:pt idx="0">
                  <c:v>Mace</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Emergence!$X$2:$AA$2</c:f>
              <c:numCache>
                <c:formatCode>m/d/yyyy</c:formatCode>
                <c:ptCount val="4"/>
                <c:pt idx="0">
                  <c:v>45436</c:v>
                </c:pt>
                <c:pt idx="1">
                  <c:v>45441</c:v>
                </c:pt>
                <c:pt idx="2">
                  <c:v>45443</c:v>
                </c:pt>
                <c:pt idx="3">
                  <c:v>45447</c:v>
                </c:pt>
              </c:numCache>
            </c:numRef>
          </c:xVal>
          <c:yVal>
            <c:numRef>
              <c:f>Emergence!$X$37:$AA$37</c:f>
              <c:numCache>
                <c:formatCode>0</c:formatCode>
                <c:ptCount val="4"/>
                <c:pt idx="0">
                  <c:v>2.25</c:v>
                </c:pt>
                <c:pt idx="1">
                  <c:v>22</c:v>
                </c:pt>
                <c:pt idx="2">
                  <c:v>27</c:v>
                </c:pt>
                <c:pt idx="3">
                  <c:v>28.5</c:v>
                </c:pt>
              </c:numCache>
            </c:numRef>
          </c:yVal>
          <c:smooth val="0"/>
          <c:extLst>
            <c:ext xmlns:c16="http://schemas.microsoft.com/office/drawing/2014/chart" uri="{C3380CC4-5D6E-409C-BE32-E72D297353CC}">
              <c16:uniqueId val="{00000006-879B-4E78-A5F3-FAAD4DCBD4E6}"/>
            </c:ext>
          </c:extLst>
        </c:ser>
        <c:ser>
          <c:idx val="7"/>
          <c:order val="7"/>
          <c:tx>
            <c:strRef>
              <c:f>Emergence!$P$38</c:f>
              <c:strCache>
                <c:ptCount val="1"/>
                <c:pt idx="0">
                  <c:v>Meering</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Emergence!$X$2:$AA$2</c:f>
              <c:numCache>
                <c:formatCode>m/d/yyyy</c:formatCode>
                <c:ptCount val="4"/>
                <c:pt idx="0">
                  <c:v>45436</c:v>
                </c:pt>
                <c:pt idx="1">
                  <c:v>45441</c:v>
                </c:pt>
                <c:pt idx="2">
                  <c:v>45443</c:v>
                </c:pt>
                <c:pt idx="3">
                  <c:v>45447</c:v>
                </c:pt>
              </c:numCache>
            </c:numRef>
          </c:xVal>
          <c:yVal>
            <c:numRef>
              <c:f>Emergence!$X$42:$AA$42</c:f>
              <c:numCache>
                <c:formatCode>0</c:formatCode>
                <c:ptCount val="4"/>
                <c:pt idx="0">
                  <c:v>13.5</c:v>
                </c:pt>
                <c:pt idx="1">
                  <c:v>28.75</c:v>
                </c:pt>
                <c:pt idx="2">
                  <c:v>31.75</c:v>
                </c:pt>
                <c:pt idx="3">
                  <c:v>32</c:v>
                </c:pt>
              </c:numCache>
            </c:numRef>
          </c:yVal>
          <c:smooth val="0"/>
          <c:extLst>
            <c:ext xmlns:c16="http://schemas.microsoft.com/office/drawing/2014/chart" uri="{C3380CC4-5D6E-409C-BE32-E72D297353CC}">
              <c16:uniqueId val="{00000007-879B-4E78-A5F3-FAAD4DCBD4E6}"/>
            </c:ext>
          </c:extLst>
        </c:ser>
        <c:ser>
          <c:idx val="8"/>
          <c:order val="8"/>
          <c:tx>
            <c:strRef>
              <c:f>Emergence!$P$43</c:f>
              <c:strCache>
                <c:ptCount val="1"/>
                <c:pt idx="0">
                  <c:v>Osprey</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Emergence!$R$47:$W$47</c:f>
              <c:numCache>
                <c:formatCode>0</c:formatCode>
                <c:ptCount val="6"/>
                <c:pt idx="0">
                  <c:v>0</c:v>
                </c:pt>
                <c:pt idx="1">
                  <c:v>0.25</c:v>
                </c:pt>
                <c:pt idx="2">
                  <c:v>8.75</c:v>
                </c:pt>
                <c:pt idx="3">
                  <c:v>19</c:v>
                </c:pt>
                <c:pt idx="4">
                  <c:v>23.5</c:v>
                </c:pt>
                <c:pt idx="5">
                  <c:v>29.75</c:v>
                </c:pt>
              </c:numCache>
            </c:numRef>
          </c:yVal>
          <c:smooth val="0"/>
          <c:extLst>
            <c:ext xmlns:c16="http://schemas.microsoft.com/office/drawing/2014/chart" uri="{C3380CC4-5D6E-409C-BE32-E72D297353CC}">
              <c16:uniqueId val="{00000000-9145-45C5-853F-DC501DDBEFA3}"/>
            </c:ext>
          </c:extLst>
        </c:ser>
        <c:ser>
          <c:idx val="9"/>
          <c:order val="9"/>
          <c:tx>
            <c:strRef>
              <c:f>Emergence!$P$48</c:f>
              <c:strCache>
                <c:ptCount val="1"/>
                <c:pt idx="0">
                  <c:v>Rosella</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Emergence!$R$52:$W$52</c:f>
              <c:numCache>
                <c:formatCode>0</c:formatCode>
                <c:ptCount val="6"/>
                <c:pt idx="0">
                  <c:v>0.25</c:v>
                </c:pt>
                <c:pt idx="1">
                  <c:v>1</c:v>
                </c:pt>
                <c:pt idx="2">
                  <c:v>10.75</c:v>
                </c:pt>
                <c:pt idx="3">
                  <c:v>22</c:v>
                </c:pt>
                <c:pt idx="4">
                  <c:v>25.75</c:v>
                </c:pt>
                <c:pt idx="5">
                  <c:v>30</c:v>
                </c:pt>
              </c:numCache>
            </c:numRef>
          </c:yVal>
          <c:smooth val="0"/>
          <c:extLst>
            <c:ext xmlns:c16="http://schemas.microsoft.com/office/drawing/2014/chart" uri="{C3380CC4-5D6E-409C-BE32-E72D297353CC}">
              <c16:uniqueId val="{00000001-9145-45C5-853F-DC501DDBEFA3}"/>
            </c:ext>
          </c:extLst>
        </c:ser>
        <c:ser>
          <c:idx val="10"/>
          <c:order val="10"/>
          <c:tx>
            <c:strRef>
              <c:f>Emergence!$P$53</c:f>
              <c:strCache>
                <c:ptCount val="1"/>
                <c:pt idx="0">
                  <c:v>Scepter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Emergence!$X$2:$AA$2</c:f>
              <c:numCache>
                <c:formatCode>m/d/yyyy</c:formatCode>
                <c:ptCount val="4"/>
                <c:pt idx="0">
                  <c:v>45436</c:v>
                </c:pt>
                <c:pt idx="1">
                  <c:v>45441</c:v>
                </c:pt>
                <c:pt idx="2">
                  <c:v>45443</c:v>
                </c:pt>
                <c:pt idx="3">
                  <c:v>45447</c:v>
                </c:pt>
              </c:numCache>
            </c:numRef>
          </c:xVal>
          <c:yVal>
            <c:numRef>
              <c:f>Emergence!$X$57:$AA$57</c:f>
              <c:numCache>
                <c:formatCode>0</c:formatCode>
                <c:ptCount val="4"/>
                <c:pt idx="0">
                  <c:v>3.5</c:v>
                </c:pt>
                <c:pt idx="1">
                  <c:v>35.25</c:v>
                </c:pt>
                <c:pt idx="2">
                  <c:v>40</c:v>
                </c:pt>
                <c:pt idx="3">
                  <c:v>39.75</c:v>
                </c:pt>
              </c:numCache>
            </c:numRef>
          </c:yVal>
          <c:smooth val="0"/>
          <c:extLst>
            <c:ext xmlns:c16="http://schemas.microsoft.com/office/drawing/2014/chart" uri="{C3380CC4-5D6E-409C-BE32-E72D297353CC}">
              <c16:uniqueId val="{00000002-9145-45C5-853F-DC501DDBEFA3}"/>
            </c:ext>
          </c:extLst>
        </c:ser>
        <c:ser>
          <c:idx val="11"/>
          <c:order val="11"/>
          <c:tx>
            <c:strRef>
              <c:f>Emergence!$P$58</c:f>
              <c:strCache>
                <c:ptCount val="1"/>
                <c:pt idx="0">
                  <c:v>Sunmaster</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Emergence!$X$2:$AA$2</c:f>
              <c:numCache>
                <c:formatCode>m/d/yyyy</c:formatCode>
                <c:ptCount val="4"/>
                <c:pt idx="0">
                  <c:v>45436</c:v>
                </c:pt>
                <c:pt idx="1">
                  <c:v>45441</c:v>
                </c:pt>
                <c:pt idx="2">
                  <c:v>45443</c:v>
                </c:pt>
                <c:pt idx="3">
                  <c:v>45447</c:v>
                </c:pt>
              </c:numCache>
            </c:numRef>
          </c:xVal>
          <c:yVal>
            <c:numRef>
              <c:f>Emergence!$X$62:$AA$62</c:f>
              <c:numCache>
                <c:formatCode>0</c:formatCode>
                <c:ptCount val="4"/>
                <c:pt idx="0">
                  <c:v>2</c:v>
                </c:pt>
                <c:pt idx="1">
                  <c:v>28.75</c:v>
                </c:pt>
                <c:pt idx="2">
                  <c:v>32.5</c:v>
                </c:pt>
                <c:pt idx="3">
                  <c:v>32.5</c:v>
                </c:pt>
              </c:numCache>
            </c:numRef>
          </c:yVal>
          <c:smooth val="0"/>
          <c:extLst>
            <c:ext xmlns:c16="http://schemas.microsoft.com/office/drawing/2014/chart" uri="{C3380CC4-5D6E-409C-BE32-E72D297353CC}">
              <c16:uniqueId val="{00000003-9145-45C5-853F-DC501DDBEFA3}"/>
            </c:ext>
          </c:extLst>
        </c:ser>
        <c:ser>
          <c:idx val="12"/>
          <c:order val="12"/>
          <c:tx>
            <c:strRef>
              <c:f>Emergence!$P$63</c:f>
              <c:strCache>
                <c:ptCount val="1"/>
                <c:pt idx="0">
                  <c:v>Whistler</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Emergence!$R$67:$W$67</c:f>
              <c:numCache>
                <c:formatCode>0</c:formatCode>
                <c:ptCount val="6"/>
                <c:pt idx="0">
                  <c:v>0.25</c:v>
                </c:pt>
                <c:pt idx="1">
                  <c:v>3.5</c:v>
                </c:pt>
                <c:pt idx="2">
                  <c:v>13.5</c:v>
                </c:pt>
                <c:pt idx="3">
                  <c:v>20.5</c:v>
                </c:pt>
                <c:pt idx="4">
                  <c:v>22.5</c:v>
                </c:pt>
                <c:pt idx="5">
                  <c:v>29.25</c:v>
                </c:pt>
              </c:numCache>
            </c:numRef>
          </c:yVal>
          <c:smooth val="0"/>
          <c:extLst>
            <c:ext xmlns:c16="http://schemas.microsoft.com/office/drawing/2014/chart" uri="{C3380CC4-5D6E-409C-BE32-E72D297353CC}">
              <c16:uniqueId val="{00000004-9145-45C5-853F-DC501DDBEFA3}"/>
            </c:ext>
          </c:extLst>
        </c:ser>
        <c:ser>
          <c:idx val="13"/>
          <c:order val="13"/>
          <c:tx>
            <c:strRef>
              <c:f>Emergence!$P$68</c:f>
              <c:strCache>
                <c:ptCount val="1"/>
                <c:pt idx="0">
                  <c:v>Wyalkatchem</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Emergence!$X$2:$AA$2</c:f>
              <c:numCache>
                <c:formatCode>m/d/yyyy</c:formatCode>
                <c:ptCount val="4"/>
                <c:pt idx="0">
                  <c:v>45436</c:v>
                </c:pt>
                <c:pt idx="1">
                  <c:v>45441</c:v>
                </c:pt>
                <c:pt idx="2">
                  <c:v>45443</c:v>
                </c:pt>
                <c:pt idx="3">
                  <c:v>45447</c:v>
                </c:pt>
              </c:numCache>
            </c:numRef>
          </c:xVal>
          <c:yVal>
            <c:numRef>
              <c:f>Emergence!$X$72:$AA$72</c:f>
              <c:numCache>
                <c:formatCode>0</c:formatCode>
                <c:ptCount val="4"/>
                <c:pt idx="0">
                  <c:v>6.75</c:v>
                </c:pt>
                <c:pt idx="1">
                  <c:v>24.5</c:v>
                </c:pt>
                <c:pt idx="2">
                  <c:v>30</c:v>
                </c:pt>
                <c:pt idx="3">
                  <c:v>31</c:v>
                </c:pt>
              </c:numCache>
            </c:numRef>
          </c:yVal>
          <c:smooth val="0"/>
          <c:extLst>
            <c:ext xmlns:c16="http://schemas.microsoft.com/office/drawing/2014/chart" uri="{C3380CC4-5D6E-409C-BE32-E72D297353CC}">
              <c16:uniqueId val="{00000005-9145-45C5-853F-DC501DDBEFA3}"/>
            </c:ext>
          </c:extLst>
        </c:ser>
        <c:ser>
          <c:idx val="14"/>
          <c:order val="14"/>
          <c:tx>
            <c:strRef>
              <c:f>Emergence!$P$73</c:f>
              <c:strCache>
                <c:ptCount val="1"/>
                <c:pt idx="0">
                  <c:v>Wylah</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Emergence!$R$77:$W$77</c:f>
              <c:numCache>
                <c:formatCode>0</c:formatCode>
                <c:ptCount val="6"/>
                <c:pt idx="0">
                  <c:v>0</c:v>
                </c:pt>
                <c:pt idx="1">
                  <c:v>2</c:v>
                </c:pt>
                <c:pt idx="2">
                  <c:v>11.25</c:v>
                </c:pt>
                <c:pt idx="3">
                  <c:v>21</c:v>
                </c:pt>
                <c:pt idx="4">
                  <c:v>24</c:v>
                </c:pt>
                <c:pt idx="5">
                  <c:v>29</c:v>
                </c:pt>
              </c:numCache>
            </c:numRef>
          </c:yVal>
          <c:smooth val="0"/>
          <c:extLst>
            <c:ext xmlns:c16="http://schemas.microsoft.com/office/drawing/2014/chart" uri="{C3380CC4-5D6E-409C-BE32-E72D297353CC}">
              <c16:uniqueId val="{00000006-9145-45C5-853F-DC501DDBEFA3}"/>
            </c:ext>
          </c:extLst>
        </c:ser>
        <c:ser>
          <c:idx val="15"/>
          <c:order val="15"/>
          <c:tx>
            <c:strRef>
              <c:f>Emergence!$P$78</c:f>
              <c:strCache>
                <c:ptCount val="1"/>
                <c:pt idx="0">
                  <c:v>Yitpi</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Emergence!$X$2:$AA$2</c:f>
              <c:numCache>
                <c:formatCode>m/d/yyyy</c:formatCode>
                <c:ptCount val="4"/>
                <c:pt idx="0">
                  <c:v>45436</c:v>
                </c:pt>
                <c:pt idx="1">
                  <c:v>45441</c:v>
                </c:pt>
                <c:pt idx="2">
                  <c:v>45443</c:v>
                </c:pt>
                <c:pt idx="3">
                  <c:v>45447</c:v>
                </c:pt>
              </c:numCache>
            </c:numRef>
          </c:xVal>
          <c:yVal>
            <c:numRef>
              <c:f>Emergence!$X$82:$AA$82</c:f>
              <c:numCache>
                <c:formatCode>0</c:formatCode>
                <c:ptCount val="4"/>
                <c:pt idx="0">
                  <c:v>6.75</c:v>
                </c:pt>
                <c:pt idx="1">
                  <c:v>31.75</c:v>
                </c:pt>
                <c:pt idx="2">
                  <c:v>35.5</c:v>
                </c:pt>
                <c:pt idx="3">
                  <c:v>36</c:v>
                </c:pt>
              </c:numCache>
            </c:numRef>
          </c:yVal>
          <c:smooth val="0"/>
          <c:extLst>
            <c:ext xmlns:c16="http://schemas.microsoft.com/office/drawing/2014/chart" uri="{C3380CC4-5D6E-409C-BE32-E72D297353CC}">
              <c16:uniqueId val="{00000007-9145-45C5-853F-DC501DDBEFA3}"/>
            </c:ext>
          </c:extLst>
        </c:ser>
        <c:dLbls>
          <c:showLegendKey val="0"/>
          <c:showVal val="0"/>
          <c:showCatName val="0"/>
          <c:showSerName val="0"/>
          <c:showPercent val="0"/>
          <c:showBubbleSize val="0"/>
        </c:dLbls>
        <c:axId val="735519568"/>
        <c:axId val="735520048"/>
      </c:scatterChart>
      <c:valAx>
        <c:axId val="735519568"/>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520048"/>
        <c:crosses val="autoZero"/>
        <c:crossBetween val="midCat"/>
        <c:majorUnit val="1"/>
      </c:valAx>
      <c:valAx>
        <c:axId val="735520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519568"/>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580927384076991E-2"/>
          <c:y val="0.14348162475822052"/>
          <c:w val="0.90286351706036749"/>
          <c:h val="0.52949719652652671"/>
        </c:manualLayout>
      </c:layout>
      <c:scatterChart>
        <c:scatterStyle val="lineMarker"/>
        <c:varyColors val="0"/>
        <c:ser>
          <c:idx val="0"/>
          <c:order val="0"/>
          <c:tx>
            <c:v>Spring</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Emergence!$X$2:$AA$2</c:f>
              <c:numCache>
                <c:formatCode>m/d/yyyy</c:formatCode>
                <c:ptCount val="4"/>
                <c:pt idx="0">
                  <c:v>45436</c:v>
                </c:pt>
                <c:pt idx="1">
                  <c:v>45441</c:v>
                </c:pt>
                <c:pt idx="2">
                  <c:v>45443</c:v>
                </c:pt>
                <c:pt idx="3">
                  <c:v>45447</c:v>
                </c:pt>
              </c:numCache>
            </c:numRef>
          </c:xVal>
          <c:yVal>
            <c:numRef>
              <c:f>Emergence!$X$83:$AA$83</c:f>
              <c:numCache>
                <c:formatCode>0</c:formatCode>
                <c:ptCount val="4"/>
                <c:pt idx="0">
                  <c:v>5.78125</c:v>
                </c:pt>
                <c:pt idx="1">
                  <c:v>30.1875</c:v>
                </c:pt>
                <c:pt idx="2">
                  <c:v>34.5</c:v>
                </c:pt>
                <c:pt idx="3">
                  <c:v>35.3125</c:v>
                </c:pt>
              </c:numCache>
            </c:numRef>
          </c:yVal>
          <c:smooth val="0"/>
          <c:extLst>
            <c:ext xmlns:c16="http://schemas.microsoft.com/office/drawing/2014/chart" uri="{C3380CC4-5D6E-409C-BE32-E72D297353CC}">
              <c16:uniqueId val="{00000010-1E65-4BA1-B464-CB8116A862F8}"/>
            </c:ext>
          </c:extLst>
        </c:ser>
        <c:ser>
          <c:idx val="1"/>
          <c:order val="1"/>
          <c:tx>
            <c:v>Winter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Emergence!$R$2:$W$2</c:f>
              <c:numCache>
                <c:formatCode>m/d/yyyy</c:formatCode>
                <c:ptCount val="6"/>
                <c:pt idx="0">
                  <c:v>45406</c:v>
                </c:pt>
                <c:pt idx="1">
                  <c:v>45408</c:v>
                </c:pt>
                <c:pt idx="2">
                  <c:v>45412</c:v>
                </c:pt>
                <c:pt idx="3">
                  <c:v>45418</c:v>
                </c:pt>
                <c:pt idx="4">
                  <c:v>45420</c:v>
                </c:pt>
                <c:pt idx="5">
                  <c:v>45427</c:v>
                </c:pt>
              </c:numCache>
            </c:numRef>
          </c:xVal>
          <c:yVal>
            <c:numRef>
              <c:f>Emergence!$R$83:$W$83</c:f>
              <c:numCache>
                <c:formatCode>0</c:formatCode>
                <c:ptCount val="6"/>
                <c:pt idx="0">
                  <c:v>1.625</c:v>
                </c:pt>
                <c:pt idx="1">
                  <c:v>6.3125</c:v>
                </c:pt>
                <c:pt idx="2">
                  <c:v>15.46875</c:v>
                </c:pt>
                <c:pt idx="3">
                  <c:v>22.65625</c:v>
                </c:pt>
                <c:pt idx="4">
                  <c:v>25.59375</c:v>
                </c:pt>
                <c:pt idx="5">
                  <c:v>28.6875</c:v>
                </c:pt>
              </c:numCache>
            </c:numRef>
          </c:yVal>
          <c:smooth val="0"/>
          <c:extLst>
            <c:ext xmlns:c16="http://schemas.microsoft.com/office/drawing/2014/chart" uri="{C3380CC4-5D6E-409C-BE32-E72D297353CC}">
              <c16:uniqueId val="{00000011-1E65-4BA1-B464-CB8116A862F8}"/>
            </c:ext>
          </c:extLst>
        </c:ser>
        <c:dLbls>
          <c:showLegendKey val="0"/>
          <c:showVal val="0"/>
          <c:showCatName val="0"/>
          <c:showSerName val="0"/>
          <c:showPercent val="0"/>
          <c:showBubbleSize val="0"/>
        </c:dLbls>
        <c:axId val="735519568"/>
        <c:axId val="735520048"/>
      </c:scatterChart>
      <c:valAx>
        <c:axId val="735519568"/>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520048"/>
        <c:crosses val="autoZero"/>
        <c:crossBetween val="midCat"/>
      </c:valAx>
      <c:valAx>
        <c:axId val="735520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519568"/>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0141215954563"/>
          <c:y val="5.0171037628278223E-2"/>
          <c:w val="0.79632952110494393"/>
          <c:h val="0.81665556343655443"/>
        </c:manualLayout>
      </c:layout>
      <c:scatterChart>
        <c:scatterStyle val="lineMarker"/>
        <c:varyColors val="0"/>
        <c:ser>
          <c:idx val="0"/>
          <c:order val="0"/>
          <c:tx>
            <c:strRef>
              <c:f>'NDVI &amp; height'!$R$34</c:f>
              <c:strCache>
                <c:ptCount val="1"/>
                <c:pt idx="0">
                  <c:v>Osprey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height'!$S$34:$AB$34</c:f>
              <c:numCache>
                <c:formatCode>0.00</c:formatCode>
                <c:ptCount val="10"/>
                <c:pt idx="0">
                  <c:v>0.27749999999999997</c:v>
                </c:pt>
                <c:pt idx="1">
                  <c:v>0.34250000000000003</c:v>
                </c:pt>
                <c:pt idx="2">
                  <c:v>0.49</c:v>
                </c:pt>
                <c:pt idx="3">
                  <c:v>0.59000000000000008</c:v>
                </c:pt>
                <c:pt idx="4">
                  <c:v>0.67500000000000004</c:v>
                </c:pt>
                <c:pt idx="5">
                  <c:v>0.71249999999999991</c:v>
                </c:pt>
                <c:pt idx="6">
                  <c:v>0.74</c:v>
                </c:pt>
                <c:pt idx="7">
                  <c:v>0.84249999999999992</c:v>
                </c:pt>
                <c:pt idx="8">
                  <c:v>0.78</c:v>
                </c:pt>
                <c:pt idx="9">
                  <c:v>0.69750000000000001</c:v>
                </c:pt>
              </c:numCache>
            </c:numRef>
          </c:yVal>
          <c:smooth val="0"/>
          <c:extLst>
            <c:ext xmlns:c16="http://schemas.microsoft.com/office/drawing/2014/chart" uri="{C3380CC4-5D6E-409C-BE32-E72D297353CC}">
              <c16:uniqueId val="{00000000-D20D-4ECC-AEBC-C3A5128BF5A1}"/>
            </c:ext>
          </c:extLst>
        </c:ser>
        <c:ser>
          <c:idx val="1"/>
          <c:order val="1"/>
          <c:tx>
            <c:strRef>
              <c:f>'NDVI &amp; height'!$R$31</c:f>
              <c:strCache>
                <c:ptCount val="1"/>
                <c:pt idx="0">
                  <c:v>LRPB_Mowhawk</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height'!$S$31:$AB$31</c:f>
              <c:numCache>
                <c:formatCode>0.00</c:formatCode>
                <c:ptCount val="10"/>
                <c:pt idx="0">
                  <c:v>0.26750000000000002</c:v>
                </c:pt>
                <c:pt idx="1">
                  <c:v>0.29749999999999999</c:v>
                </c:pt>
                <c:pt idx="2">
                  <c:v>0.44</c:v>
                </c:pt>
                <c:pt idx="3">
                  <c:v>0.51</c:v>
                </c:pt>
                <c:pt idx="4">
                  <c:v>0.59250000000000003</c:v>
                </c:pt>
                <c:pt idx="5">
                  <c:v>0.63749999999999996</c:v>
                </c:pt>
                <c:pt idx="6">
                  <c:v>0.66249999999999998</c:v>
                </c:pt>
                <c:pt idx="7">
                  <c:v>0.80999999999999994</c:v>
                </c:pt>
                <c:pt idx="8">
                  <c:v>0.75250000000000006</c:v>
                </c:pt>
                <c:pt idx="9">
                  <c:v>0.67999999999999994</c:v>
                </c:pt>
              </c:numCache>
            </c:numRef>
          </c:yVal>
          <c:smooth val="0"/>
          <c:extLst>
            <c:ext xmlns:c16="http://schemas.microsoft.com/office/drawing/2014/chart" uri="{C3380CC4-5D6E-409C-BE32-E72D297353CC}">
              <c16:uniqueId val="{00000001-D20D-4ECC-AEBC-C3A5128BF5A1}"/>
            </c:ext>
          </c:extLst>
        </c:ser>
        <c:ser>
          <c:idx val="2"/>
          <c:order val="2"/>
          <c:tx>
            <c:strRef>
              <c:f>'NDVI &amp; height'!$R$33</c:f>
              <c:strCache>
                <c:ptCount val="1"/>
                <c:pt idx="0">
                  <c:v>Meering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height'!$S$33:$AB$33</c:f>
              <c:numCache>
                <c:formatCode>0.00</c:formatCode>
                <c:ptCount val="10"/>
                <c:pt idx="0">
                  <c:v>0.17750000000000002</c:v>
                </c:pt>
                <c:pt idx="1">
                  <c:v>0.17250000000000001</c:v>
                </c:pt>
                <c:pt idx="2">
                  <c:v>0.2525</c:v>
                </c:pt>
                <c:pt idx="3">
                  <c:v>0.38749999999999996</c:v>
                </c:pt>
                <c:pt idx="4">
                  <c:v>0.54249999999999998</c:v>
                </c:pt>
                <c:pt idx="5">
                  <c:v>0.61249999999999993</c:v>
                </c:pt>
                <c:pt idx="6">
                  <c:v>0.72</c:v>
                </c:pt>
                <c:pt idx="7">
                  <c:v>0.83749999999999991</c:v>
                </c:pt>
                <c:pt idx="8">
                  <c:v>0.8</c:v>
                </c:pt>
                <c:pt idx="9">
                  <c:v>0.73</c:v>
                </c:pt>
              </c:numCache>
            </c:numRef>
          </c:yVal>
          <c:smooth val="0"/>
          <c:extLst>
            <c:ext xmlns:c16="http://schemas.microsoft.com/office/drawing/2014/chart" uri="{C3380CC4-5D6E-409C-BE32-E72D297353CC}">
              <c16:uniqueId val="{00000002-D20D-4ECC-AEBC-C3A5128BF5A1}"/>
            </c:ext>
          </c:extLst>
        </c:ser>
        <c:ser>
          <c:idx val="3"/>
          <c:order val="3"/>
          <c:tx>
            <c:strRef>
              <c:f>'NDVI &amp; height'!$R$37</c:f>
              <c:strCache>
                <c:ptCount val="1"/>
                <c:pt idx="0">
                  <c:v>Sunmaster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height'!$S$37:$AB$37</c:f>
              <c:numCache>
                <c:formatCode>0.00</c:formatCode>
                <c:ptCount val="10"/>
                <c:pt idx="0">
                  <c:v>0.17</c:v>
                </c:pt>
                <c:pt idx="1">
                  <c:v>0.17</c:v>
                </c:pt>
                <c:pt idx="2">
                  <c:v>0.23249999999999998</c:v>
                </c:pt>
                <c:pt idx="3">
                  <c:v>0.33749999999999997</c:v>
                </c:pt>
                <c:pt idx="4">
                  <c:v>0.4975</c:v>
                </c:pt>
                <c:pt idx="5">
                  <c:v>0.55499999999999994</c:v>
                </c:pt>
                <c:pt idx="6">
                  <c:v>0.69750000000000001</c:v>
                </c:pt>
                <c:pt idx="7">
                  <c:v>0.82250000000000001</c:v>
                </c:pt>
                <c:pt idx="8">
                  <c:v>0.76749999999999996</c:v>
                </c:pt>
                <c:pt idx="9">
                  <c:v>0.73250000000000004</c:v>
                </c:pt>
              </c:numCache>
            </c:numRef>
          </c:yVal>
          <c:smooth val="0"/>
          <c:extLst>
            <c:ext xmlns:c16="http://schemas.microsoft.com/office/drawing/2014/chart" uri="{C3380CC4-5D6E-409C-BE32-E72D297353CC}">
              <c16:uniqueId val="{00000003-D20D-4ECC-AEBC-C3A5128BF5A1}"/>
            </c:ext>
          </c:extLst>
        </c:ser>
        <c:ser>
          <c:idx val="4"/>
          <c:order val="4"/>
          <c:tx>
            <c:strRef>
              <c:f>'NDVI &amp; height'!$R$26</c:f>
              <c:strCache>
                <c:ptCount val="1"/>
                <c:pt idx="0">
                  <c:v>EGA_Gregory</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height'!$S$26:$AB$26</c:f>
              <c:numCache>
                <c:formatCode>0.00</c:formatCode>
                <c:ptCount val="10"/>
                <c:pt idx="0">
                  <c:v>0.16999999999999998</c:v>
                </c:pt>
                <c:pt idx="1">
                  <c:v>0.16</c:v>
                </c:pt>
                <c:pt idx="2">
                  <c:v>0.24249999999999999</c:v>
                </c:pt>
                <c:pt idx="3">
                  <c:v>0.34250000000000003</c:v>
                </c:pt>
                <c:pt idx="4">
                  <c:v>0.47</c:v>
                </c:pt>
                <c:pt idx="5">
                  <c:v>0.54749999999999999</c:v>
                </c:pt>
                <c:pt idx="6">
                  <c:v>0.67749999999999999</c:v>
                </c:pt>
                <c:pt idx="7">
                  <c:v>0.83499999999999996</c:v>
                </c:pt>
                <c:pt idx="8">
                  <c:v>0.79249999999999998</c:v>
                </c:pt>
                <c:pt idx="9">
                  <c:v>0.71</c:v>
                </c:pt>
              </c:numCache>
            </c:numRef>
          </c:yVal>
          <c:smooth val="0"/>
          <c:extLst>
            <c:ext xmlns:c16="http://schemas.microsoft.com/office/drawing/2014/chart" uri="{C3380CC4-5D6E-409C-BE32-E72D297353CC}">
              <c16:uniqueId val="{00000000-F4AB-4173-BE3A-8A2574068FEA}"/>
            </c:ext>
          </c:extLst>
        </c:ser>
        <c:ser>
          <c:idx val="5"/>
          <c:order val="5"/>
          <c:tx>
            <c:strRef>
              <c:f>'NDVI &amp; height'!$R$27</c:f>
              <c:strCache>
                <c:ptCount val="1"/>
                <c:pt idx="0">
                  <c:v>EGA_Wedgetail</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height'!$S$27:$AB$27</c:f>
              <c:numCache>
                <c:formatCode>0.00</c:formatCode>
                <c:ptCount val="10"/>
                <c:pt idx="0">
                  <c:v>0.26500000000000001</c:v>
                </c:pt>
                <c:pt idx="1">
                  <c:v>0.36</c:v>
                </c:pt>
                <c:pt idx="2">
                  <c:v>0.51750000000000007</c:v>
                </c:pt>
                <c:pt idx="3">
                  <c:v>0.56999999999999995</c:v>
                </c:pt>
                <c:pt idx="4">
                  <c:v>0.65749999999999997</c:v>
                </c:pt>
                <c:pt idx="5">
                  <c:v>0.67499999999999993</c:v>
                </c:pt>
                <c:pt idx="6">
                  <c:v>0.64749999999999996</c:v>
                </c:pt>
                <c:pt idx="7">
                  <c:v>0.83499999999999996</c:v>
                </c:pt>
                <c:pt idx="8">
                  <c:v>0.77249999999999996</c:v>
                </c:pt>
                <c:pt idx="9">
                  <c:v>0.6925</c:v>
                </c:pt>
              </c:numCache>
            </c:numRef>
          </c:yVal>
          <c:smooth val="0"/>
          <c:extLst>
            <c:ext xmlns:c16="http://schemas.microsoft.com/office/drawing/2014/chart" uri="{C3380CC4-5D6E-409C-BE32-E72D297353CC}">
              <c16:uniqueId val="{00000001-F4AB-4173-BE3A-8A2574068FEA}"/>
            </c:ext>
          </c:extLst>
        </c:ser>
        <c:ser>
          <c:idx val="6"/>
          <c:order val="6"/>
          <c:tx>
            <c:strRef>
              <c:f>'NDVI &amp; height'!$R$28</c:f>
              <c:strCache>
                <c:ptCount val="1"/>
                <c:pt idx="0">
                  <c:v>Illabo</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height'!$S$28:$AB$28</c:f>
              <c:numCache>
                <c:formatCode>0.00</c:formatCode>
                <c:ptCount val="10"/>
                <c:pt idx="0">
                  <c:v>0.28500000000000003</c:v>
                </c:pt>
                <c:pt idx="1">
                  <c:v>0.375</c:v>
                </c:pt>
                <c:pt idx="2">
                  <c:v>0.5</c:v>
                </c:pt>
                <c:pt idx="3">
                  <c:v>0.61</c:v>
                </c:pt>
                <c:pt idx="4">
                  <c:v>0.67249999999999999</c:v>
                </c:pt>
                <c:pt idx="5">
                  <c:v>0.69000000000000006</c:v>
                </c:pt>
                <c:pt idx="6">
                  <c:v>0.74</c:v>
                </c:pt>
                <c:pt idx="7">
                  <c:v>0.83499999999999996</c:v>
                </c:pt>
                <c:pt idx="8">
                  <c:v>0.77749999999999997</c:v>
                </c:pt>
                <c:pt idx="9">
                  <c:v>0.72750000000000004</c:v>
                </c:pt>
              </c:numCache>
            </c:numRef>
          </c:yVal>
          <c:smooth val="0"/>
          <c:extLst>
            <c:ext xmlns:c16="http://schemas.microsoft.com/office/drawing/2014/chart" uri="{C3380CC4-5D6E-409C-BE32-E72D297353CC}">
              <c16:uniqueId val="{00000002-F4AB-4173-BE3A-8A2574068FEA}"/>
            </c:ext>
          </c:extLst>
        </c:ser>
        <c:ser>
          <c:idx val="7"/>
          <c:order val="7"/>
          <c:tx>
            <c:strRef>
              <c:f>'NDVI &amp; height'!$R$29</c:f>
              <c:strCache>
                <c:ptCount val="1"/>
                <c:pt idx="0">
                  <c:v>Janz</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height'!$S$29:$AB$29</c:f>
              <c:numCache>
                <c:formatCode>0.00</c:formatCode>
                <c:ptCount val="10"/>
                <c:pt idx="0">
                  <c:v>0.18250000000000002</c:v>
                </c:pt>
                <c:pt idx="1">
                  <c:v>0.19000000000000003</c:v>
                </c:pt>
                <c:pt idx="2">
                  <c:v>0.27500000000000002</c:v>
                </c:pt>
                <c:pt idx="3">
                  <c:v>0.39249999999999996</c:v>
                </c:pt>
                <c:pt idx="4">
                  <c:v>0.54749999999999999</c:v>
                </c:pt>
                <c:pt idx="5">
                  <c:v>0.61499999999999999</c:v>
                </c:pt>
                <c:pt idx="6">
                  <c:v>0.69249999999999989</c:v>
                </c:pt>
                <c:pt idx="7">
                  <c:v>0.83749999999999991</c:v>
                </c:pt>
                <c:pt idx="8">
                  <c:v>0.78250000000000008</c:v>
                </c:pt>
                <c:pt idx="9">
                  <c:v>0.70499999999999985</c:v>
                </c:pt>
              </c:numCache>
            </c:numRef>
          </c:yVal>
          <c:smooth val="0"/>
          <c:extLst>
            <c:ext xmlns:c16="http://schemas.microsoft.com/office/drawing/2014/chart" uri="{C3380CC4-5D6E-409C-BE32-E72D297353CC}">
              <c16:uniqueId val="{00000003-F4AB-4173-BE3A-8A2574068FEA}"/>
            </c:ext>
          </c:extLst>
        </c:ser>
        <c:ser>
          <c:idx val="8"/>
          <c:order val="8"/>
          <c:tx>
            <c:strRef>
              <c:f>'NDVI &amp; height'!$R$32</c:f>
              <c:strCache>
                <c:ptCount val="1"/>
                <c:pt idx="0">
                  <c:v>Mace</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height'!$S$32:$AB$32</c:f>
              <c:numCache>
                <c:formatCode>0.00</c:formatCode>
                <c:ptCount val="10"/>
                <c:pt idx="0">
                  <c:v>0.16500000000000001</c:v>
                </c:pt>
                <c:pt idx="1">
                  <c:v>0.16500000000000001</c:v>
                </c:pt>
                <c:pt idx="2">
                  <c:v>0.26750000000000002</c:v>
                </c:pt>
                <c:pt idx="3">
                  <c:v>0.35499999999999998</c:v>
                </c:pt>
                <c:pt idx="4">
                  <c:v>0.51750000000000007</c:v>
                </c:pt>
                <c:pt idx="5">
                  <c:v>0.56000000000000005</c:v>
                </c:pt>
                <c:pt idx="6">
                  <c:v>0.66</c:v>
                </c:pt>
                <c:pt idx="7">
                  <c:v>0.80249999999999999</c:v>
                </c:pt>
                <c:pt idx="8">
                  <c:v>0.71250000000000002</c:v>
                </c:pt>
                <c:pt idx="9">
                  <c:v>0.66500000000000004</c:v>
                </c:pt>
              </c:numCache>
            </c:numRef>
          </c:yVal>
          <c:smooth val="0"/>
          <c:extLst>
            <c:ext xmlns:c16="http://schemas.microsoft.com/office/drawing/2014/chart" uri="{C3380CC4-5D6E-409C-BE32-E72D297353CC}">
              <c16:uniqueId val="{00000004-F4AB-4173-BE3A-8A2574068FEA}"/>
            </c:ext>
          </c:extLst>
        </c:ser>
        <c:ser>
          <c:idx val="9"/>
          <c:order val="9"/>
          <c:tx>
            <c:strRef>
              <c:f>'NDVI &amp; height'!$R$35</c:f>
              <c:strCache>
                <c:ptCount val="1"/>
                <c:pt idx="0">
                  <c:v>Rosella</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height'!$S$35:$AB$35</c:f>
              <c:numCache>
                <c:formatCode>0.00</c:formatCode>
                <c:ptCount val="10"/>
                <c:pt idx="0">
                  <c:v>0.28250000000000003</c:v>
                </c:pt>
                <c:pt idx="1">
                  <c:v>0.33</c:v>
                </c:pt>
                <c:pt idx="2">
                  <c:v>0.5</c:v>
                </c:pt>
                <c:pt idx="3">
                  <c:v>0.57999999999999996</c:v>
                </c:pt>
                <c:pt idx="4">
                  <c:v>0.66249999999999998</c:v>
                </c:pt>
                <c:pt idx="5">
                  <c:v>0.69249999999999989</c:v>
                </c:pt>
                <c:pt idx="6">
                  <c:v>0.69500000000000006</c:v>
                </c:pt>
                <c:pt idx="7">
                  <c:v>0.82499999999999996</c:v>
                </c:pt>
                <c:pt idx="8">
                  <c:v>0.78249999999999997</c:v>
                </c:pt>
                <c:pt idx="9">
                  <c:v>0.73250000000000004</c:v>
                </c:pt>
              </c:numCache>
            </c:numRef>
          </c:yVal>
          <c:smooth val="0"/>
          <c:extLst>
            <c:ext xmlns:c16="http://schemas.microsoft.com/office/drawing/2014/chart" uri="{C3380CC4-5D6E-409C-BE32-E72D297353CC}">
              <c16:uniqueId val="{00000005-F4AB-4173-BE3A-8A2574068FEA}"/>
            </c:ext>
          </c:extLst>
        </c:ser>
        <c:ser>
          <c:idx val="10"/>
          <c:order val="10"/>
          <c:tx>
            <c:strRef>
              <c:f>'NDVI &amp; height'!$R$36</c:f>
              <c:strCache>
                <c:ptCount val="1"/>
                <c:pt idx="0">
                  <c:v>Scepter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height'!$S$36:$AB$36</c:f>
              <c:numCache>
                <c:formatCode>0.00</c:formatCode>
                <c:ptCount val="10"/>
                <c:pt idx="0">
                  <c:v>0.17499999999999999</c:v>
                </c:pt>
                <c:pt idx="1">
                  <c:v>0.185</c:v>
                </c:pt>
                <c:pt idx="2">
                  <c:v>0.26750000000000002</c:v>
                </c:pt>
                <c:pt idx="3">
                  <c:v>0.37750000000000006</c:v>
                </c:pt>
                <c:pt idx="4">
                  <c:v>0.4975</c:v>
                </c:pt>
                <c:pt idx="5">
                  <c:v>0.57250000000000001</c:v>
                </c:pt>
                <c:pt idx="6">
                  <c:v>0.6349999999999999</c:v>
                </c:pt>
                <c:pt idx="7">
                  <c:v>0.8075</c:v>
                </c:pt>
                <c:pt idx="8">
                  <c:v>0.73</c:v>
                </c:pt>
                <c:pt idx="9">
                  <c:v>0.67</c:v>
                </c:pt>
              </c:numCache>
            </c:numRef>
          </c:yVal>
          <c:smooth val="0"/>
          <c:extLst>
            <c:ext xmlns:c16="http://schemas.microsoft.com/office/drawing/2014/chart" uri="{C3380CC4-5D6E-409C-BE32-E72D297353CC}">
              <c16:uniqueId val="{00000006-F4AB-4173-BE3A-8A2574068FEA}"/>
            </c:ext>
          </c:extLst>
        </c:ser>
        <c:ser>
          <c:idx val="11"/>
          <c:order val="11"/>
          <c:tx>
            <c:strRef>
              <c:f>'NDVI &amp; height'!$R$38</c:f>
              <c:strCache>
                <c:ptCount val="1"/>
                <c:pt idx="0">
                  <c:v>Whistler</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height'!$S$38:$AB$38</c:f>
              <c:numCache>
                <c:formatCode>0.00</c:formatCode>
                <c:ptCount val="10"/>
                <c:pt idx="0">
                  <c:v>0.26750000000000002</c:v>
                </c:pt>
                <c:pt idx="1">
                  <c:v>0.34</c:v>
                </c:pt>
                <c:pt idx="2">
                  <c:v>0.47499999999999998</c:v>
                </c:pt>
                <c:pt idx="3">
                  <c:v>0.54749999999999999</c:v>
                </c:pt>
                <c:pt idx="4">
                  <c:v>0.63</c:v>
                </c:pt>
                <c:pt idx="5">
                  <c:v>0.66</c:v>
                </c:pt>
                <c:pt idx="6">
                  <c:v>0.74</c:v>
                </c:pt>
                <c:pt idx="7">
                  <c:v>0.84</c:v>
                </c:pt>
                <c:pt idx="8">
                  <c:v>0.76750000000000007</c:v>
                </c:pt>
                <c:pt idx="9">
                  <c:v>0.71499999999999997</c:v>
                </c:pt>
              </c:numCache>
            </c:numRef>
          </c:yVal>
          <c:smooth val="0"/>
          <c:extLst>
            <c:ext xmlns:c16="http://schemas.microsoft.com/office/drawing/2014/chart" uri="{C3380CC4-5D6E-409C-BE32-E72D297353CC}">
              <c16:uniqueId val="{00000007-F4AB-4173-BE3A-8A2574068FEA}"/>
            </c:ext>
          </c:extLst>
        </c:ser>
        <c:ser>
          <c:idx val="12"/>
          <c:order val="12"/>
          <c:tx>
            <c:strRef>
              <c:f>'NDVI &amp; height'!$R$30</c:f>
              <c:strCache>
                <c:ptCount val="1"/>
                <c:pt idx="0">
                  <c:v>LRPB_Kittyhawk</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height'!$S$30:$AB$30</c:f>
              <c:numCache>
                <c:formatCode>0.00</c:formatCode>
                <c:ptCount val="10"/>
                <c:pt idx="0">
                  <c:v>0.33250000000000002</c:v>
                </c:pt>
                <c:pt idx="1">
                  <c:v>0.42749999999999999</c:v>
                </c:pt>
                <c:pt idx="2">
                  <c:v>0.57250000000000001</c:v>
                </c:pt>
                <c:pt idx="3">
                  <c:v>0.64500000000000002</c:v>
                </c:pt>
                <c:pt idx="4">
                  <c:v>0.71249999999999991</c:v>
                </c:pt>
                <c:pt idx="5">
                  <c:v>0.71750000000000003</c:v>
                </c:pt>
                <c:pt idx="6">
                  <c:v>0.68500000000000005</c:v>
                </c:pt>
                <c:pt idx="7">
                  <c:v>0.84499999999999997</c:v>
                </c:pt>
                <c:pt idx="8">
                  <c:v>0.8</c:v>
                </c:pt>
                <c:pt idx="9">
                  <c:v>0.745</c:v>
                </c:pt>
              </c:numCache>
            </c:numRef>
          </c:yVal>
          <c:smooth val="0"/>
          <c:extLst>
            <c:ext xmlns:c16="http://schemas.microsoft.com/office/drawing/2014/chart" uri="{C3380CC4-5D6E-409C-BE32-E72D297353CC}">
              <c16:uniqueId val="{00000008-F4AB-4173-BE3A-8A2574068FEA}"/>
            </c:ext>
          </c:extLst>
        </c:ser>
        <c:ser>
          <c:idx val="13"/>
          <c:order val="13"/>
          <c:tx>
            <c:strRef>
              <c:f>'NDVI &amp; height'!$R$39</c:f>
              <c:strCache>
                <c:ptCount val="1"/>
                <c:pt idx="0">
                  <c:v>Wyalkatchem</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height'!$S$39:$AB$39</c:f>
              <c:numCache>
                <c:formatCode>0.00</c:formatCode>
                <c:ptCount val="10"/>
                <c:pt idx="0">
                  <c:v>0.17</c:v>
                </c:pt>
                <c:pt idx="1">
                  <c:v>0.17250000000000001</c:v>
                </c:pt>
                <c:pt idx="2">
                  <c:v>0.26749999999999996</c:v>
                </c:pt>
                <c:pt idx="3">
                  <c:v>0.36250000000000004</c:v>
                </c:pt>
                <c:pt idx="4">
                  <c:v>0.53749999999999998</c:v>
                </c:pt>
                <c:pt idx="5">
                  <c:v>0.57000000000000006</c:v>
                </c:pt>
                <c:pt idx="6">
                  <c:v>0.70500000000000007</c:v>
                </c:pt>
                <c:pt idx="7">
                  <c:v>0.82000000000000006</c:v>
                </c:pt>
                <c:pt idx="8">
                  <c:v>0.73749999999999993</c:v>
                </c:pt>
                <c:pt idx="9">
                  <c:v>0.66999999999999993</c:v>
                </c:pt>
              </c:numCache>
            </c:numRef>
          </c:yVal>
          <c:smooth val="0"/>
          <c:extLst>
            <c:ext xmlns:c16="http://schemas.microsoft.com/office/drawing/2014/chart" uri="{C3380CC4-5D6E-409C-BE32-E72D297353CC}">
              <c16:uniqueId val="{00000009-F4AB-4173-BE3A-8A2574068FEA}"/>
            </c:ext>
          </c:extLst>
        </c:ser>
        <c:ser>
          <c:idx val="14"/>
          <c:order val="14"/>
          <c:tx>
            <c:strRef>
              <c:f>'NDVI &amp; height'!$R$40</c:f>
              <c:strCache>
                <c:ptCount val="1"/>
                <c:pt idx="0">
                  <c:v>Wylah</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height'!$S$40:$AB$40</c:f>
              <c:numCache>
                <c:formatCode>0.00</c:formatCode>
                <c:ptCount val="10"/>
                <c:pt idx="0">
                  <c:v>0.27250000000000002</c:v>
                </c:pt>
                <c:pt idx="1">
                  <c:v>0.3175</c:v>
                </c:pt>
                <c:pt idx="2">
                  <c:v>0.45999999999999996</c:v>
                </c:pt>
                <c:pt idx="3">
                  <c:v>0.5675</c:v>
                </c:pt>
                <c:pt idx="4">
                  <c:v>0.66749999999999998</c:v>
                </c:pt>
                <c:pt idx="5">
                  <c:v>0.6925</c:v>
                </c:pt>
                <c:pt idx="6">
                  <c:v>0.75249999999999995</c:v>
                </c:pt>
                <c:pt idx="7">
                  <c:v>0.85499999999999998</c:v>
                </c:pt>
                <c:pt idx="8">
                  <c:v>0.80999999999999994</c:v>
                </c:pt>
                <c:pt idx="9">
                  <c:v>0.72499999999999998</c:v>
                </c:pt>
              </c:numCache>
            </c:numRef>
          </c:yVal>
          <c:smooth val="0"/>
          <c:extLst>
            <c:ext xmlns:c16="http://schemas.microsoft.com/office/drawing/2014/chart" uri="{C3380CC4-5D6E-409C-BE32-E72D297353CC}">
              <c16:uniqueId val="{0000000A-F4AB-4173-BE3A-8A2574068FEA}"/>
            </c:ext>
          </c:extLst>
        </c:ser>
        <c:ser>
          <c:idx val="15"/>
          <c:order val="15"/>
          <c:tx>
            <c:strRef>
              <c:f>'NDVI &amp; height'!$R$41</c:f>
              <c:strCache>
                <c:ptCount val="1"/>
                <c:pt idx="0">
                  <c:v>Yitpi</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'NDVI &amp; height'!$S$25:$AB$25</c:f>
              <c:numCache>
                <c:formatCode>m/d/yyyy</c:formatCode>
                <c:ptCount val="10"/>
                <c:pt idx="0">
                  <c:v>45443</c:v>
                </c:pt>
                <c:pt idx="1">
                  <c:v>45460</c:v>
                </c:pt>
                <c:pt idx="2">
                  <c:v>45474</c:v>
                </c:pt>
                <c:pt idx="3">
                  <c:v>45487</c:v>
                </c:pt>
                <c:pt idx="4">
                  <c:v>45502</c:v>
                </c:pt>
                <c:pt idx="5">
                  <c:v>45513</c:v>
                </c:pt>
                <c:pt idx="6">
                  <c:v>45526</c:v>
                </c:pt>
                <c:pt idx="7">
                  <c:v>45548</c:v>
                </c:pt>
                <c:pt idx="8">
                  <c:v>45559</c:v>
                </c:pt>
                <c:pt idx="9">
                  <c:v>45571</c:v>
                </c:pt>
              </c:numCache>
            </c:numRef>
          </c:xVal>
          <c:yVal>
            <c:numRef>
              <c:f>'NDVI &amp; height'!$S$41:$AB$41</c:f>
              <c:numCache>
                <c:formatCode>0.00</c:formatCode>
                <c:ptCount val="10"/>
                <c:pt idx="0">
                  <c:v>0.17750000000000002</c:v>
                </c:pt>
                <c:pt idx="1">
                  <c:v>0.17499999999999999</c:v>
                </c:pt>
                <c:pt idx="2">
                  <c:v>0.2525</c:v>
                </c:pt>
                <c:pt idx="3">
                  <c:v>0.35500000000000004</c:v>
                </c:pt>
                <c:pt idx="4">
                  <c:v>0.5</c:v>
                </c:pt>
                <c:pt idx="5">
                  <c:v>0.56000000000000005</c:v>
                </c:pt>
                <c:pt idx="6">
                  <c:v>0.62749999999999995</c:v>
                </c:pt>
                <c:pt idx="7">
                  <c:v>0.82000000000000006</c:v>
                </c:pt>
                <c:pt idx="8">
                  <c:v>0.73</c:v>
                </c:pt>
                <c:pt idx="9">
                  <c:v>0.69499999999999995</c:v>
                </c:pt>
              </c:numCache>
            </c:numRef>
          </c:yVal>
          <c:smooth val="0"/>
          <c:extLst>
            <c:ext xmlns:c16="http://schemas.microsoft.com/office/drawing/2014/chart" uri="{C3380CC4-5D6E-409C-BE32-E72D297353CC}">
              <c16:uniqueId val="{0000000B-F4AB-4173-BE3A-8A2574068FEA}"/>
            </c:ext>
          </c:extLst>
        </c:ser>
        <c:dLbls>
          <c:showLegendKey val="0"/>
          <c:showVal val="0"/>
          <c:showCatName val="0"/>
          <c:showSerName val="0"/>
          <c:showPercent val="0"/>
          <c:showBubbleSize val="0"/>
        </c:dLbls>
        <c:axId val="776556800"/>
        <c:axId val="776555840"/>
      </c:scatterChart>
      <c:valAx>
        <c:axId val="776556800"/>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Date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d/mm" sourceLinked="0"/>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6555840"/>
        <c:crosses val="autoZero"/>
        <c:crossBetween val="midCat"/>
      </c:valAx>
      <c:valAx>
        <c:axId val="77655584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NDVI</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6556800"/>
        <c:crosses val="autoZero"/>
        <c:crossBetween val="midCat"/>
      </c:valAx>
      <c:spPr>
        <a:noFill/>
        <a:ln>
          <a:noFill/>
        </a:ln>
        <a:effectLst/>
      </c:spPr>
    </c:plotArea>
    <c:legend>
      <c:legendPos val="r"/>
      <c:layout>
        <c:manualLayout>
          <c:xMode val="edge"/>
          <c:yMode val="edge"/>
          <c:x val="0.46526257217847772"/>
          <c:y val="0.53522159835340011"/>
          <c:w val="0.51183023105718339"/>
          <c:h val="0.325542876125661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0141215954563"/>
          <c:y val="5.0171037628278223E-2"/>
          <c:w val="0.79632952110494393"/>
          <c:h val="0.81665556343655443"/>
        </c:manualLayout>
      </c:layout>
      <c:scatterChart>
        <c:scatterStyle val="lineMarker"/>
        <c:varyColors val="0"/>
        <c:ser>
          <c:idx val="0"/>
          <c:order val="0"/>
          <c:tx>
            <c:strRef>
              <c:f>'NDVI &amp; height'!$R$34</c:f>
              <c:strCache>
                <c:ptCount val="1"/>
                <c:pt idx="0">
                  <c:v>Osprey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'NDVI &amp; height'!$S$25:$Z$25</c:f>
              <c:numCache>
                <c:formatCode>m/d/yyyy</c:formatCode>
                <c:ptCount val="8"/>
                <c:pt idx="0">
                  <c:v>45443</c:v>
                </c:pt>
                <c:pt idx="1">
                  <c:v>45460</c:v>
                </c:pt>
                <c:pt idx="2">
                  <c:v>45474</c:v>
                </c:pt>
                <c:pt idx="3">
                  <c:v>45487</c:v>
                </c:pt>
                <c:pt idx="4">
                  <c:v>45502</c:v>
                </c:pt>
                <c:pt idx="5">
                  <c:v>45513</c:v>
                </c:pt>
                <c:pt idx="6">
                  <c:v>45526</c:v>
                </c:pt>
                <c:pt idx="7">
                  <c:v>45548</c:v>
                </c:pt>
              </c:numCache>
            </c:numRef>
          </c:xVal>
          <c:yVal>
            <c:numRef>
              <c:f>'NDVI &amp; height'!$S$34:$Z$34</c:f>
              <c:numCache>
                <c:formatCode>0.00</c:formatCode>
                <c:ptCount val="8"/>
                <c:pt idx="0">
                  <c:v>0.27749999999999997</c:v>
                </c:pt>
                <c:pt idx="1">
                  <c:v>0.34250000000000003</c:v>
                </c:pt>
                <c:pt idx="2">
                  <c:v>0.49</c:v>
                </c:pt>
                <c:pt idx="3">
                  <c:v>0.59000000000000008</c:v>
                </c:pt>
                <c:pt idx="4">
                  <c:v>0.67500000000000004</c:v>
                </c:pt>
                <c:pt idx="5">
                  <c:v>0.71249999999999991</c:v>
                </c:pt>
                <c:pt idx="6">
                  <c:v>0.74</c:v>
                </c:pt>
                <c:pt idx="7">
                  <c:v>0.84249999999999992</c:v>
                </c:pt>
              </c:numCache>
            </c:numRef>
          </c:yVal>
          <c:smooth val="0"/>
          <c:extLst>
            <c:ext xmlns:c16="http://schemas.microsoft.com/office/drawing/2014/chart" uri="{C3380CC4-5D6E-409C-BE32-E72D297353CC}">
              <c16:uniqueId val="{00000000-8265-4A46-B981-CDA2133A1886}"/>
            </c:ext>
          </c:extLst>
        </c:ser>
        <c:ser>
          <c:idx val="1"/>
          <c:order val="1"/>
          <c:tx>
            <c:strRef>
              <c:f>'NDVI &amp; height'!$R$31</c:f>
              <c:strCache>
                <c:ptCount val="1"/>
                <c:pt idx="0">
                  <c:v>LRPB_Mowhawk</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'NDVI &amp; height'!$S$25:$Z$25</c:f>
              <c:numCache>
                <c:formatCode>m/d/yyyy</c:formatCode>
                <c:ptCount val="8"/>
                <c:pt idx="0">
                  <c:v>45443</c:v>
                </c:pt>
                <c:pt idx="1">
                  <c:v>45460</c:v>
                </c:pt>
                <c:pt idx="2">
                  <c:v>45474</c:v>
                </c:pt>
                <c:pt idx="3">
                  <c:v>45487</c:v>
                </c:pt>
                <c:pt idx="4">
                  <c:v>45502</c:v>
                </c:pt>
                <c:pt idx="5">
                  <c:v>45513</c:v>
                </c:pt>
                <c:pt idx="6">
                  <c:v>45526</c:v>
                </c:pt>
                <c:pt idx="7">
                  <c:v>45548</c:v>
                </c:pt>
              </c:numCache>
            </c:numRef>
          </c:xVal>
          <c:yVal>
            <c:numRef>
              <c:f>'NDVI &amp; height'!$S$31:$Z$31</c:f>
              <c:numCache>
                <c:formatCode>0.00</c:formatCode>
                <c:ptCount val="8"/>
                <c:pt idx="0">
                  <c:v>0.26750000000000002</c:v>
                </c:pt>
                <c:pt idx="1">
                  <c:v>0.29749999999999999</c:v>
                </c:pt>
                <c:pt idx="2">
                  <c:v>0.44</c:v>
                </c:pt>
                <c:pt idx="3">
                  <c:v>0.51</c:v>
                </c:pt>
                <c:pt idx="4">
                  <c:v>0.59250000000000003</c:v>
                </c:pt>
                <c:pt idx="5">
                  <c:v>0.63749999999999996</c:v>
                </c:pt>
                <c:pt idx="6">
                  <c:v>0.66249999999999998</c:v>
                </c:pt>
                <c:pt idx="7">
                  <c:v>0.80999999999999994</c:v>
                </c:pt>
              </c:numCache>
            </c:numRef>
          </c:yVal>
          <c:smooth val="0"/>
          <c:extLst>
            <c:ext xmlns:c16="http://schemas.microsoft.com/office/drawing/2014/chart" uri="{C3380CC4-5D6E-409C-BE32-E72D297353CC}">
              <c16:uniqueId val="{00000001-8265-4A46-B981-CDA2133A1886}"/>
            </c:ext>
          </c:extLst>
        </c:ser>
        <c:ser>
          <c:idx val="2"/>
          <c:order val="2"/>
          <c:tx>
            <c:strRef>
              <c:f>'NDVI &amp; height'!$R$33</c:f>
              <c:strCache>
                <c:ptCount val="1"/>
                <c:pt idx="0">
                  <c:v>Meering</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'NDVI &amp; height'!$S$25:$Z$25</c:f>
              <c:numCache>
                <c:formatCode>m/d/yyyy</c:formatCode>
                <c:ptCount val="8"/>
                <c:pt idx="0">
                  <c:v>45443</c:v>
                </c:pt>
                <c:pt idx="1">
                  <c:v>45460</c:v>
                </c:pt>
                <c:pt idx="2">
                  <c:v>45474</c:v>
                </c:pt>
                <c:pt idx="3">
                  <c:v>45487</c:v>
                </c:pt>
                <c:pt idx="4">
                  <c:v>45502</c:v>
                </c:pt>
                <c:pt idx="5">
                  <c:v>45513</c:v>
                </c:pt>
                <c:pt idx="6">
                  <c:v>45526</c:v>
                </c:pt>
                <c:pt idx="7">
                  <c:v>45548</c:v>
                </c:pt>
              </c:numCache>
            </c:numRef>
          </c:xVal>
          <c:yVal>
            <c:numRef>
              <c:f>'NDVI &amp; height'!$S$33:$Z$33</c:f>
              <c:numCache>
                <c:formatCode>0.00</c:formatCode>
                <c:ptCount val="8"/>
                <c:pt idx="0">
                  <c:v>0.17750000000000002</c:v>
                </c:pt>
                <c:pt idx="1">
                  <c:v>0.17250000000000001</c:v>
                </c:pt>
                <c:pt idx="2">
                  <c:v>0.2525</c:v>
                </c:pt>
                <c:pt idx="3">
                  <c:v>0.38749999999999996</c:v>
                </c:pt>
                <c:pt idx="4">
                  <c:v>0.54249999999999998</c:v>
                </c:pt>
                <c:pt idx="5">
                  <c:v>0.61249999999999993</c:v>
                </c:pt>
                <c:pt idx="6">
                  <c:v>0.72</c:v>
                </c:pt>
                <c:pt idx="7">
                  <c:v>0.83749999999999991</c:v>
                </c:pt>
              </c:numCache>
            </c:numRef>
          </c:yVal>
          <c:smooth val="0"/>
          <c:extLst>
            <c:ext xmlns:c16="http://schemas.microsoft.com/office/drawing/2014/chart" uri="{C3380CC4-5D6E-409C-BE32-E72D297353CC}">
              <c16:uniqueId val="{00000002-8265-4A46-B981-CDA2133A1886}"/>
            </c:ext>
          </c:extLst>
        </c:ser>
        <c:ser>
          <c:idx val="10"/>
          <c:order val="3"/>
          <c:tx>
            <c:strRef>
              <c:f>'NDVI &amp; height'!$R$36</c:f>
              <c:strCache>
                <c:ptCount val="1"/>
                <c:pt idx="0">
                  <c:v>Scepter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'NDVI &amp; height'!$S$25:$Z$25</c:f>
              <c:numCache>
                <c:formatCode>m/d/yyyy</c:formatCode>
                <c:ptCount val="8"/>
                <c:pt idx="0">
                  <c:v>45443</c:v>
                </c:pt>
                <c:pt idx="1">
                  <c:v>45460</c:v>
                </c:pt>
                <c:pt idx="2">
                  <c:v>45474</c:v>
                </c:pt>
                <c:pt idx="3">
                  <c:v>45487</c:v>
                </c:pt>
                <c:pt idx="4">
                  <c:v>45502</c:v>
                </c:pt>
                <c:pt idx="5">
                  <c:v>45513</c:v>
                </c:pt>
                <c:pt idx="6">
                  <c:v>45526</c:v>
                </c:pt>
                <c:pt idx="7">
                  <c:v>45548</c:v>
                </c:pt>
              </c:numCache>
            </c:numRef>
          </c:xVal>
          <c:yVal>
            <c:numRef>
              <c:f>'NDVI &amp; height'!$S$36:$Z$36</c:f>
              <c:numCache>
                <c:formatCode>0.00</c:formatCode>
                <c:ptCount val="8"/>
                <c:pt idx="0">
                  <c:v>0.17499999999999999</c:v>
                </c:pt>
                <c:pt idx="1">
                  <c:v>0.185</c:v>
                </c:pt>
                <c:pt idx="2">
                  <c:v>0.26750000000000002</c:v>
                </c:pt>
                <c:pt idx="3">
                  <c:v>0.37750000000000006</c:v>
                </c:pt>
                <c:pt idx="4">
                  <c:v>0.4975</c:v>
                </c:pt>
                <c:pt idx="5">
                  <c:v>0.57250000000000001</c:v>
                </c:pt>
                <c:pt idx="6">
                  <c:v>0.6349999999999999</c:v>
                </c:pt>
                <c:pt idx="7">
                  <c:v>0.8075</c:v>
                </c:pt>
              </c:numCache>
            </c:numRef>
          </c:yVal>
          <c:smooth val="0"/>
          <c:extLst>
            <c:ext xmlns:c16="http://schemas.microsoft.com/office/drawing/2014/chart" uri="{C3380CC4-5D6E-409C-BE32-E72D297353CC}">
              <c16:uniqueId val="{0000000A-8265-4A46-B981-CDA2133A1886}"/>
            </c:ext>
          </c:extLst>
        </c:ser>
        <c:dLbls>
          <c:showLegendKey val="0"/>
          <c:showVal val="0"/>
          <c:showCatName val="0"/>
          <c:showSerName val="0"/>
          <c:showPercent val="0"/>
          <c:showBubbleSize val="0"/>
        </c:dLbls>
        <c:axId val="776556800"/>
        <c:axId val="776555840"/>
      </c:scatterChart>
      <c:valAx>
        <c:axId val="776556800"/>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Date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d/mm" sourceLinked="0"/>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6555840"/>
        <c:crosses val="autoZero"/>
        <c:crossBetween val="midCat"/>
      </c:valAx>
      <c:valAx>
        <c:axId val="77655584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NDVI</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6556800"/>
        <c:crosses val="autoZero"/>
        <c:crossBetween val="midCat"/>
      </c:valAx>
      <c:spPr>
        <a:noFill/>
        <a:ln>
          <a:noFill/>
        </a:ln>
        <a:effectLst/>
      </c:spPr>
    </c:plotArea>
    <c:legend>
      <c:legendPos val="r"/>
      <c:layout>
        <c:manualLayout>
          <c:xMode val="edge"/>
          <c:yMode val="edge"/>
          <c:x val="0.42259599845101331"/>
          <c:y val="0.55131003151401969"/>
          <c:w val="0.51183023105718339"/>
          <c:h val="0.3255428761256610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73991949785705E-2"/>
          <c:y val="4.8888888888888891E-2"/>
          <c:w val="0.84602825507947643"/>
          <c:h val="0.76982287393716509"/>
        </c:manualLayout>
      </c:layout>
      <c:scatterChart>
        <c:scatterStyle val="lineMarker"/>
        <c:varyColors val="0"/>
        <c:ser>
          <c:idx val="3"/>
          <c:order val="3"/>
          <c:tx>
            <c:strRef>
              <c:f>'Haun stage'!$T$3</c:f>
              <c:strCache>
                <c:ptCount val="1"/>
                <c:pt idx="0">
                  <c:v>Mace</c:v>
                </c:pt>
              </c:strCache>
            </c:strRef>
          </c:tx>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1"/>
            <c:dispEq val="1"/>
            <c:trendlineLbl>
              <c:layout>
                <c:manualLayout>
                  <c:x val="7.7080987898166961E-2"/>
                  <c:y val="0.3155015587446342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'Haun stage'!$V$7:$AB$7</c:f>
              <c:numCache>
                <c:formatCode>0.0</c:formatCode>
                <c:ptCount val="7"/>
                <c:pt idx="0">
                  <c:v>3.0500000000000003</c:v>
                </c:pt>
                <c:pt idx="1">
                  <c:v>4.05</c:v>
                </c:pt>
                <c:pt idx="2">
                  <c:v>5.041666666666667</c:v>
                </c:pt>
                <c:pt idx="3">
                  <c:v>6.0666666666666673</c:v>
                </c:pt>
                <c:pt idx="4">
                  <c:v>7.0250000000000004</c:v>
                </c:pt>
                <c:pt idx="5">
                  <c:v>8.1833333333333336</c:v>
                </c:pt>
                <c:pt idx="6">
                  <c:v>9.3666666666666671</c:v>
                </c:pt>
              </c:numCache>
            </c:numRef>
          </c:xVal>
          <c:yVal>
            <c:numRef>
              <c:f>'Haun stage'!$V$35:$AC$35</c:f>
              <c:numCache>
                <c:formatCode>0.0</c:formatCode>
                <c:ptCount val="7"/>
                <c:pt idx="0">
                  <c:v>430</c:v>
                </c:pt>
                <c:pt idx="1">
                  <c:v>529</c:v>
                </c:pt>
                <c:pt idx="2">
                  <c:v>629</c:v>
                </c:pt>
                <c:pt idx="3">
                  <c:v>738</c:v>
                </c:pt>
                <c:pt idx="4">
                  <c:v>860</c:v>
                </c:pt>
                <c:pt idx="5">
                  <c:v>983</c:v>
                </c:pt>
                <c:pt idx="6">
                  <c:v>1148</c:v>
                </c:pt>
              </c:numCache>
            </c:numRef>
          </c:yVal>
          <c:smooth val="0"/>
          <c:extLst>
            <c:ext xmlns:c16="http://schemas.microsoft.com/office/drawing/2014/chart" uri="{C3380CC4-5D6E-409C-BE32-E72D297353CC}">
              <c16:uniqueId val="{00000003-4167-4CCB-863E-FD946C18668B}"/>
            </c:ext>
          </c:extLst>
        </c:ser>
        <c:ser>
          <c:idx val="5"/>
          <c:order val="5"/>
          <c:tx>
            <c:strRef>
              <c:f>'Haun stage'!$T$8</c:f>
              <c:strCache>
                <c:ptCount val="1"/>
                <c:pt idx="0">
                  <c:v>Sunmaster</c:v>
                </c:pt>
              </c:strCache>
            </c:strRef>
          </c:tx>
          <c:spPr>
            <a:ln w="1905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1"/>
            <c:dispEq val="1"/>
            <c:trendlineLbl>
              <c:layout>
                <c:manualLayout>
                  <c:x val="-0.14388271430176222"/>
                  <c:y val="6.2569085430082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'Haun stage'!$V$12:$AB$12</c:f>
              <c:numCache>
                <c:formatCode>0.0</c:formatCode>
                <c:ptCount val="7"/>
                <c:pt idx="0">
                  <c:v>3.1416666666666666</c:v>
                </c:pt>
                <c:pt idx="1">
                  <c:v>3.9416666666666669</c:v>
                </c:pt>
                <c:pt idx="2">
                  <c:v>4.7750000000000004</c:v>
                </c:pt>
                <c:pt idx="3">
                  <c:v>5.7250000000000005</c:v>
                </c:pt>
                <c:pt idx="4">
                  <c:v>6.7333333333333334</c:v>
                </c:pt>
                <c:pt idx="5">
                  <c:v>7.7249999999999996</c:v>
                </c:pt>
                <c:pt idx="6">
                  <c:v>9.0666666666666664</c:v>
                </c:pt>
              </c:numCache>
            </c:numRef>
          </c:xVal>
          <c:yVal>
            <c:numRef>
              <c:f>'Haun stage'!$V$35:$AB$35</c:f>
              <c:numCache>
                <c:formatCode>0.0</c:formatCode>
                <c:ptCount val="7"/>
                <c:pt idx="0">
                  <c:v>430</c:v>
                </c:pt>
                <c:pt idx="1">
                  <c:v>529</c:v>
                </c:pt>
                <c:pt idx="2">
                  <c:v>629</c:v>
                </c:pt>
                <c:pt idx="3">
                  <c:v>738</c:v>
                </c:pt>
                <c:pt idx="4">
                  <c:v>860</c:v>
                </c:pt>
                <c:pt idx="5">
                  <c:v>983</c:v>
                </c:pt>
                <c:pt idx="6">
                  <c:v>1148</c:v>
                </c:pt>
              </c:numCache>
            </c:numRef>
          </c:yVal>
          <c:smooth val="0"/>
          <c:extLst>
            <c:ext xmlns:c16="http://schemas.microsoft.com/office/drawing/2014/chart" uri="{C3380CC4-5D6E-409C-BE32-E72D297353CC}">
              <c16:uniqueId val="{00000005-4167-4CCB-863E-FD946C18668B}"/>
            </c:ext>
          </c:extLst>
        </c:ser>
        <c:ser>
          <c:idx val="8"/>
          <c:order val="8"/>
          <c:tx>
            <c:strRef>
              <c:f>'Haun stage'!$T$22</c:f>
              <c:strCache>
                <c:ptCount val="1"/>
                <c:pt idx="0">
                  <c:v>LRPB_Kittyhawk</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trendline>
            <c:spPr>
              <a:ln w="19050" cap="rnd">
                <a:solidFill>
                  <a:schemeClr val="accent3">
                    <a:lumMod val="60000"/>
                  </a:schemeClr>
                </a:solidFill>
                <a:prstDash val="sysDot"/>
              </a:ln>
              <a:effectLst/>
            </c:spPr>
            <c:trendlineType val="linear"/>
            <c:dispRSqr val="1"/>
            <c:dispEq val="1"/>
            <c:trendlineLbl>
              <c:layout>
                <c:manualLayout>
                  <c:x val="8.9651762151614287E-3"/>
                  <c:y val="-7.018281704227466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'Haun stage'!$V$26:$AB$26</c:f>
              <c:numCache>
                <c:formatCode>0.0</c:formatCode>
                <c:ptCount val="7"/>
                <c:pt idx="0">
                  <c:v>4.1666666666666661</c:v>
                </c:pt>
                <c:pt idx="1">
                  <c:v>5.1583333333333341</c:v>
                </c:pt>
                <c:pt idx="2">
                  <c:v>6.3416666666666668</c:v>
                </c:pt>
                <c:pt idx="3">
                  <c:v>6.9666666666666668</c:v>
                </c:pt>
                <c:pt idx="4">
                  <c:v>7.9333333333333336</c:v>
                </c:pt>
                <c:pt idx="5">
                  <c:v>8.7000000000000011</c:v>
                </c:pt>
                <c:pt idx="6">
                  <c:v>9.8500000000000014</c:v>
                </c:pt>
              </c:numCache>
            </c:numRef>
          </c:xVal>
          <c:yVal>
            <c:numRef>
              <c:f>'Haun stage'!$V$34:$AB$34</c:f>
              <c:numCache>
                <c:formatCode>General</c:formatCode>
                <c:ptCount val="7"/>
                <c:pt idx="0">
                  <c:v>516</c:v>
                </c:pt>
                <c:pt idx="1">
                  <c:v>635</c:v>
                </c:pt>
                <c:pt idx="2">
                  <c:v>749</c:v>
                </c:pt>
                <c:pt idx="3">
                  <c:v>846</c:v>
                </c:pt>
                <c:pt idx="4">
                  <c:v>993</c:v>
                </c:pt>
                <c:pt idx="5">
                  <c:v>1114</c:v>
                </c:pt>
                <c:pt idx="6">
                  <c:v>1252</c:v>
                </c:pt>
              </c:numCache>
            </c:numRef>
          </c:yVal>
          <c:smooth val="0"/>
          <c:extLst>
            <c:ext xmlns:c16="http://schemas.microsoft.com/office/drawing/2014/chart" uri="{C3380CC4-5D6E-409C-BE32-E72D297353CC}">
              <c16:uniqueId val="{00000005-F854-4D07-BECE-EC0A84F1C1AF}"/>
            </c:ext>
          </c:extLst>
        </c:ser>
        <c:dLbls>
          <c:showLegendKey val="0"/>
          <c:showVal val="0"/>
          <c:showCatName val="0"/>
          <c:showSerName val="0"/>
          <c:showPercent val="0"/>
          <c:showBubbleSize val="0"/>
        </c:dLbls>
        <c:axId val="1745774432"/>
        <c:axId val="1745774912"/>
        <c:extLst>
          <c:ext xmlns:c15="http://schemas.microsoft.com/office/drawing/2012/chart" uri="{02D57815-91ED-43cb-92C2-25804820EDAC}">
            <c15:filteredScatterSeries>
              <c15:ser>
                <c:idx val="0"/>
                <c:order val="0"/>
                <c:tx>
                  <c:strRef>
                    <c:extLst>
                      <c:ext uri="{02D57815-91ED-43cb-92C2-25804820EDAC}">
                        <c15:formulaRef>
                          <c15:sqref>'Haun stage'!$T$38</c15:sqref>
                        </c15:formulaRef>
                      </c:ext>
                    </c:extLst>
                    <c:strCache>
                      <c:ptCount val="1"/>
                      <c:pt idx="0">
                        <c:v>EGA_Gregory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c:ext uri="{02D57815-91ED-43cb-92C2-25804820EDAC}">
                        <c15:formulaRef>
                          <c15:sqref>'Haun stage'!$U$38:$Y$38</c15:sqref>
                        </c15:formulaRef>
                      </c:ext>
                    </c:extLst>
                    <c:numCache>
                      <c:formatCode>0.0</c:formatCode>
                      <c:ptCount val="5"/>
                      <c:pt idx="0">
                        <c:v>3.0166666666666666</c:v>
                      </c:pt>
                      <c:pt idx="1">
                        <c:v>3.8416666666666668</c:v>
                      </c:pt>
                      <c:pt idx="2">
                        <c:v>4.8666666666666671</c:v>
                      </c:pt>
                      <c:pt idx="3">
                        <c:v>5.9583333333333339</c:v>
                      </c:pt>
                      <c:pt idx="4">
                        <c:v>6.9833333333333334</c:v>
                      </c:pt>
                    </c:numCache>
                  </c:numRef>
                </c:yVal>
                <c:smooth val="0"/>
                <c:extLst>
                  <c:ext xmlns:c16="http://schemas.microsoft.com/office/drawing/2014/chart" uri="{C3380CC4-5D6E-409C-BE32-E72D297353CC}">
                    <c16:uniqueId val="{00000000-4167-4CCB-863E-FD946C18668B}"/>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'Haun stage'!$T$39</c15:sqref>
                        </c15:formulaRef>
                      </c:ext>
                    </c:extLst>
                    <c:strCache>
                      <c:ptCount val="1"/>
                      <c:pt idx="0">
                        <c:v>Janz</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stage'!$U$39:$Y$39</c15:sqref>
                        </c15:formulaRef>
                      </c:ext>
                    </c:extLst>
                    <c:numCache>
                      <c:formatCode>0.0</c:formatCode>
                      <c:ptCount val="5"/>
                      <c:pt idx="0">
                        <c:v>3.15</c:v>
                      </c:pt>
                      <c:pt idx="1">
                        <c:v>4.0999999999999996</c:v>
                      </c:pt>
                      <c:pt idx="2">
                        <c:v>5.1083333333333334</c:v>
                      </c:pt>
                      <c:pt idx="3">
                        <c:v>6.1416666666666666</c:v>
                      </c:pt>
                      <c:pt idx="4">
                        <c:v>7.4249999999999998</c:v>
                      </c:pt>
                    </c:numCache>
                  </c:numRef>
                </c:yVal>
                <c:smooth val="0"/>
                <c:extLst xmlns:c15="http://schemas.microsoft.com/office/drawing/2012/chart">
                  <c:ext xmlns:c16="http://schemas.microsoft.com/office/drawing/2014/chart" uri="{C3380CC4-5D6E-409C-BE32-E72D297353CC}">
                    <c16:uniqueId val="{00000001-4167-4CCB-863E-FD946C18668B}"/>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'Haun stage'!$T$40</c15:sqref>
                        </c15:formulaRef>
                      </c:ext>
                    </c:extLst>
                    <c:strCache>
                      <c:ptCount val="1"/>
                      <c:pt idx="0">
                        <c:v>Mace</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stage'!$U$40:$Y$40</c15:sqref>
                        </c15:formulaRef>
                      </c:ext>
                    </c:extLst>
                    <c:numCache>
                      <c:formatCode>0.0</c:formatCode>
                      <c:ptCount val="5"/>
                      <c:pt idx="0">
                        <c:v>3.0500000000000003</c:v>
                      </c:pt>
                      <c:pt idx="1">
                        <c:v>4.05</c:v>
                      </c:pt>
                      <c:pt idx="2">
                        <c:v>5.041666666666667</c:v>
                      </c:pt>
                      <c:pt idx="3">
                        <c:v>6.0666666666666673</c:v>
                      </c:pt>
                      <c:pt idx="4">
                        <c:v>7.0250000000000004</c:v>
                      </c:pt>
                    </c:numCache>
                  </c:numRef>
                </c:yVal>
                <c:smooth val="0"/>
                <c:extLst xmlns:c15="http://schemas.microsoft.com/office/drawing/2012/chart">
                  <c:ext xmlns:c16="http://schemas.microsoft.com/office/drawing/2014/chart" uri="{C3380CC4-5D6E-409C-BE32-E72D297353CC}">
                    <c16:uniqueId val="{00000002-4167-4CCB-863E-FD946C18668B}"/>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'Haun stage'!$T$42</c15:sqref>
                        </c15:formulaRef>
                      </c:ext>
                    </c:extLst>
                    <c:strCache>
                      <c:ptCount val="1"/>
                      <c:pt idx="0">
                        <c:v>Scepter</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stage'!$U$42:$Y$42</c15:sqref>
                        </c15:formulaRef>
                      </c:ext>
                    </c:extLst>
                    <c:numCache>
                      <c:formatCode>0.0</c:formatCode>
                      <c:ptCount val="5"/>
                      <c:pt idx="0">
                        <c:v>3.0999999999999996</c:v>
                      </c:pt>
                      <c:pt idx="1">
                        <c:v>4</c:v>
                      </c:pt>
                      <c:pt idx="2">
                        <c:v>4.9749999999999996</c:v>
                      </c:pt>
                      <c:pt idx="3">
                        <c:v>5.9416666666666664</c:v>
                      </c:pt>
                      <c:pt idx="4">
                        <c:v>6.8500000000000005</c:v>
                      </c:pt>
                    </c:numCache>
                  </c:numRef>
                </c:yVal>
                <c:smooth val="0"/>
                <c:extLst xmlns:c15="http://schemas.microsoft.com/office/drawing/2012/chart">
                  <c:ext xmlns:c16="http://schemas.microsoft.com/office/drawing/2014/chart" uri="{C3380CC4-5D6E-409C-BE32-E72D297353CC}">
                    <c16:uniqueId val="{00000004-4167-4CCB-863E-FD946C18668B}"/>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'Haun stage'!$T$44</c15:sqref>
                        </c15:formulaRef>
                      </c:ext>
                    </c:extLst>
                    <c:strCache>
                      <c:ptCount val="1"/>
                      <c:pt idx="0">
                        <c:v>Wyalkatchem</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stage'!$U$44:$Y$44</c15:sqref>
                        </c15:formulaRef>
                      </c:ext>
                    </c:extLst>
                    <c:numCache>
                      <c:formatCode>0.0</c:formatCode>
                      <c:ptCount val="5"/>
                      <c:pt idx="0">
                        <c:v>3.083333333333333</c:v>
                      </c:pt>
                      <c:pt idx="1">
                        <c:v>3.9333333333333331</c:v>
                      </c:pt>
                      <c:pt idx="2">
                        <c:v>4.9416666666666664</c:v>
                      </c:pt>
                      <c:pt idx="3">
                        <c:v>5.9583333333333339</c:v>
                      </c:pt>
                      <c:pt idx="4">
                        <c:v>6.8000000000000007</c:v>
                      </c:pt>
                    </c:numCache>
                  </c:numRef>
                </c:yVal>
                <c:smooth val="0"/>
                <c:extLst xmlns:c15="http://schemas.microsoft.com/office/drawing/2012/chart">
                  <c:ext xmlns:c16="http://schemas.microsoft.com/office/drawing/2014/chart" uri="{C3380CC4-5D6E-409C-BE32-E72D297353CC}">
                    <c16:uniqueId val="{00000006-4167-4CCB-863E-FD946C18668B}"/>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'Haun stage'!$T$45</c15:sqref>
                        </c15:formulaRef>
                      </c:ext>
                    </c:extLst>
                    <c:strCache>
                      <c:ptCount val="1"/>
                      <c:pt idx="0">
                        <c:v>Yitpi</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stage'!$U$45:$Y$45</c15:sqref>
                        </c15:formulaRef>
                      </c:ext>
                    </c:extLst>
                    <c:numCache>
                      <c:formatCode>0.0</c:formatCode>
                      <c:ptCount val="5"/>
                      <c:pt idx="0">
                        <c:v>3.2166666666666668</c:v>
                      </c:pt>
                      <c:pt idx="1">
                        <c:v>4.0916666666666668</c:v>
                      </c:pt>
                      <c:pt idx="2">
                        <c:v>5.0250000000000004</c:v>
                      </c:pt>
                      <c:pt idx="3">
                        <c:v>5.9416666666666664</c:v>
                      </c:pt>
                      <c:pt idx="4">
                        <c:v>6.8916666666666666</c:v>
                      </c:pt>
                    </c:numCache>
                  </c:numRef>
                </c:yVal>
                <c:smooth val="0"/>
                <c:extLst xmlns:c15="http://schemas.microsoft.com/office/drawing/2012/chart">
                  <c:ext xmlns:c16="http://schemas.microsoft.com/office/drawing/2014/chart" uri="{C3380CC4-5D6E-409C-BE32-E72D297353CC}">
                    <c16:uniqueId val="{00000007-4167-4CCB-863E-FD946C18668B}"/>
                  </c:ext>
                </c:extLst>
              </c15:ser>
            </c15:filteredScatterSeries>
          </c:ext>
        </c:extLst>
      </c:scatterChart>
      <c:valAx>
        <c:axId val="17457744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912"/>
        <c:crosses val="autoZero"/>
        <c:crossBetween val="midCat"/>
      </c:valAx>
      <c:valAx>
        <c:axId val="1745774912"/>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432"/>
        <c:crosses val="autoZero"/>
        <c:crossBetween val="midCat"/>
      </c:valAx>
      <c:spPr>
        <a:noFill/>
        <a:ln>
          <a:noFill/>
        </a:ln>
        <a:effectLst/>
      </c:spPr>
    </c:plotArea>
    <c:legend>
      <c:legendPos val="b"/>
      <c:layout>
        <c:manualLayout>
          <c:xMode val="edge"/>
          <c:yMode val="edge"/>
          <c:x val="0.16163493906038878"/>
          <c:y val="0.59251979907149177"/>
          <c:w val="0.53347782279480882"/>
          <c:h val="0.37476781023791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26050051996681"/>
          <c:y val="5.163312919218431E-2"/>
          <c:w val="0.84188874274010939"/>
          <c:h val="0.6783207758234201"/>
        </c:manualLayout>
      </c:layout>
      <c:scatterChart>
        <c:scatterStyle val="lineMarker"/>
        <c:varyColors val="0"/>
        <c:ser>
          <c:idx val="0"/>
          <c:order val="0"/>
          <c:tx>
            <c:strRef>
              <c:f>'Haun stage'!$T$53</c:f>
              <c:strCache>
                <c:ptCount val="1"/>
                <c:pt idx="0">
                  <c:v>EGA_Wedgetail</c:v>
                </c:pt>
              </c:strCache>
            </c:strRef>
          </c:tx>
          <c:spPr>
            <a:ln w="19050" cap="rnd">
              <a:solidFill>
                <a:schemeClr val="accent1"/>
              </a:solidFill>
              <a:round/>
            </a:ln>
            <a:effectLst/>
          </c:spPr>
          <c:marker>
            <c:symbol val="circle"/>
            <c:size val="5"/>
            <c:spPr>
              <a:solidFill>
                <a:srgbClr val="00B050"/>
              </a:solidFill>
              <a:ln w="9525">
                <a:solidFill>
                  <a:srgbClr val="00B050"/>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stage'!$U$53:$AA$53</c:f>
              <c:numCache>
                <c:formatCode>0.0</c:formatCode>
                <c:ptCount val="7"/>
                <c:pt idx="0">
                  <c:v>3.9416666666666664</c:v>
                </c:pt>
                <c:pt idx="1">
                  <c:v>4.9249999999999998</c:v>
                </c:pt>
                <c:pt idx="2">
                  <c:v>6.1</c:v>
                </c:pt>
                <c:pt idx="3">
                  <c:v>6.5583333333333336</c:v>
                </c:pt>
                <c:pt idx="4">
                  <c:v>7.4249999999999998</c:v>
                </c:pt>
                <c:pt idx="5">
                  <c:v>8.3083333333333336</c:v>
                </c:pt>
                <c:pt idx="6">
                  <c:v>9.3333333333333339</c:v>
                </c:pt>
              </c:numCache>
            </c:numRef>
          </c:yVal>
          <c:smooth val="0"/>
          <c:extLst>
            <c:ext xmlns:c16="http://schemas.microsoft.com/office/drawing/2014/chart" uri="{C3380CC4-5D6E-409C-BE32-E72D297353CC}">
              <c16:uniqueId val="{00000000-C2C1-4309-B897-6E7FF3705E74}"/>
            </c:ext>
          </c:extLst>
        </c:ser>
        <c:ser>
          <c:idx val="1"/>
          <c:order val="1"/>
          <c:tx>
            <c:strRef>
              <c:f>'Haun stage'!$T$54</c:f>
              <c:strCache>
                <c:ptCount val="1"/>
                <c:pt idx="0">
                  <c:v>Illabo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stage'!$U$54:$AA$54</c:f>
              <c:numCache>
                <c:formatCode>0.0</c:formatCode>
                <c:ptCount val="7"/>
                <c:pt idx="0">
                  <c:v>4.1416666666666666</c:v>
                </c:pt>
                <c:pt idx="1">
                  <c:v>5.0666666666666664</c:v>
                </c:pt>
                <c:pt idx="2">
                  <c:v>6.1916666666666664</c:v>
                </c:pt>
                <c:pt idx="3">
                  <c:v>6.8416666666666668</c:v>
                </c:pt>
                <c:pt idx="4">
                  <c:v>7.7500000000000009</c:v>
                </c:pt>
                <c:pt idx="5">
                  <c:v>8.7083333333333339</c:v>
                </c:pt>
                <c:pt idx="6">
                  <c:v>10.050000000000001</c:v>
                </c:pt>
              </c:numCache>
            </c:numRef>
          </c:yVal>
          <c:smooth val="0"/>
          <c:extLst>
            <c:ext xmlns:c16="http://schemas.microsoft.com/office/drawing/2014/chart" uri="{C3380CC4-5D6E-409C-BE32-E72D297353CC}">
              <c16:uniqueId val="{00000001-C2C1-4309-B897-6E7FF3705E74}"/>
            </c:ext>
          </c:extLst>
        </c:ser>
        <c:ser>
          <c:idx val="2"/>
          <c:order val="2"/>
          <c:tx>
            <c:strRef>
              <c:f>'Haun stage'!$T$55</c:f>
              <c:strCache>
                <c:ptCount val="1"/>
                <c:pt idx="0">
                  <c:v>LRPB_Kittyhawk</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stage'!$U$55:$AA$55</c:f>
              <c:numCache>
                <c:formatCode>0.0</c:formatCode>
                <c:ptCount val="7"/>
                <c:pt idx="0">
                  <c:v>4.1666666666666661</c:v>
                </c:pt>
                <c:pt idx="1">
                  <c:v>5.1583333333333341</c:v>
                </c:pt>
                <c:pt idx="2">
                  <c:v>6.3416666666666668</c:v>
                </c:pt>
                <c:pt idx="3">
                  <c:v>6.9666666666666668</c:v>
                </c:pt>
                <c:pt idx="4">
                  <c:v>7.9333333333333336</c:v>
                </c:pt>
                <c:pt idx="5">
                  <c:v>8.7000000000000011</c:v>
                </c:pt>
                <c:pt idx="6">
                  <c:v>9.8500000000000014</c:v>
                </c:pt>
              </c:numCache>
            </c:numRef>
          </c:yVal>
          <c:smooth val="0"/>
          <c:extLst>
            <c:ext xmlns:c16="http://schemas.microsoft.com/office/drawing/2014/chart" uri="{C3380CC4-5D6E-409C-BE32-E72D297353CC}">
              <c16:uniqueId val="{00000002-C2C1-4309-B897-6E7FF3705E74}"/>
            </c:ext>
          </c:extLst>
        </c:ser>
        <c:ser>
          <c:idx val="3"/>
          <c:order val="3"/>
          <c:tx>
            <c:strRef>
              <c:f>'Haun stage'!$T$56</c:f>
              <c:strCache>
                <c:ptCount val="1"/>
                <c:pt idx="0">
                  <c:v>LRPB_Mowhawk</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stage'!$U$56:$AA$56</c:f>
              <c:numCache>
                <c:formatCode>0.0</c:formatCode>
                <c:ptCount val="7"/>
                <c:pt idx="0">
                  <c:v>4.1416666666666675</c:v>
                </c:pt>
                <c:pt idx="1">
                  <c:v>5.2250000000000005</c:v>
                </c:pt>
                <c:pt idx="2">
                  <c:v>6.1916666666666664</c:v>
                </c:pt>
                <c:pt idx="3">
                  <c:v>6.9333333333333327</c:v>
                </c:pt>
                <c:pt idx="4">
                  <c:v>7.958333333333333</c:v>
                </c:pt>
                <c:pt idx="5">
                  <c:v>8.9666666666666668</c:v>
                </c:pt>
                <c:pt idx="6">
                  <c:v>10.266666666666666</c:v>
                </c:pt>
              </c:numCache>
            </c:numRef>
          </c:yVal>
          <c:smooth val="0"/>
          <c:extLst>
            <c:ext xmlns:c16="http://schemas.microsoft.com/office/drawing/2014/chart" uri="{C3380CC4-5D6E-409C-BE32-E72D297353CC}">
              <c16:uniqueId val="{00000003-C2C1-4309-B897-6E7FF3705E74}"/>
            </c:ext>
          </c:extLst>
        </c:ser>
        <c:ser>
          <c:idx val="4"/>
          <c:order val="4"/>
          <c:tx>
            <c:strRef>
              <c:f>'Haun stage'!$T$57</c:f>
              <c:strCache>
                <c:ptCount val="1"/>
                <c:pt idx="0">
                  <c:v>Osprey</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stage'!$U$57:$AA$57</c:f>
              <c:numCache>
                <c:formatCode>0.0</c:formatCode>
                <c:ptCount val="7"/>
                <c:pt idx="0">
                  <c:v>3.9583333333333335</c:v>
                </c:pt>
                <c:pt idx="1">
                  <c:v>5.0833333333333339</c:v>
                </c:pt>
                <c:pt idx="2">
                  <c:v>6.166666666666667</c:v>
                </c:pt>
                <c:pt idx="3">
                  <c:v>6.8333333333333339</c:v>
                </c:pt>
                <c:pt idx="4">
                  <c:v>7.8666666666666663</c:v>
                </c:pt>
                <c:pt idx="5">
                  <c:v>8.8083333333333318</c:v>
                </c:pt>
                <c:pt idx="6">
                  <c:v>9.9916666666666671</c:v>
                </c:pt>
              </c:numCache>
            </c:numRef>
          </c:yVal>
          <c:smooth val="0"/>
          <c:extLst>
            <c:ext xmlns:c16="http://schemas.microsoft.com/office/drawing/2014/chart" uri="{C3380CC4-5D6E-409C-BE32-E72D297353CC}">
              <c16:uniqueId val="{00000004-C2C1-4309-B897-6E7FF3705E74}"/>
            </c:ext>
          </c:extLst>
        </c:ser>
        <c:ser>
          <c:idx val="5"/>
          <c:order val="5"/>
          <c:tx>
            <c:strRef>
              <c:f>'Haun stage'!$T$58</c:f>
              <c:strCache>
                <c:ptCount val="1"/>
                <c:pt idx="0">
                  <c:v>Rosella</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stage'!$U$58:$AA$58</c:f>
              <c:numCache>
                <c:formatCode>0.0</c:formatCode>
                <c:ptCount val="7"/>
                <c:pt idx="0">
                  <c:v>4.1000000000000005</c:v>
                </c:pt>
                <c:pt idx="1">
                  <c:v>5.1583333333333332</c:v>
                </c:pt>
                <c:pt idx="2">
                  <c:v>6.1749999999999989</c:v>
                </c:pt>
                <c:pt idx="3">
                  <c:v>6.7583333333333337</c:v>
                </c:pt>
                <c:pt idx="4">
                  <c:v>7.7583333333333337</c:v>
                </c:pt>
                <c:pt idx="5">
                  <c:v>8.6750000000000007</c:v>
                </c:pt>
                <c:pt idx="6">
                  <c:v>9.7833333333333332</c:v>
                </c:pt>
              </c:numCache>
            </c:numRef>
          </c:yVal>
          <c:smooth val="0"/>
          <c:extLst>
            <c:ext xmlns:c16="http://schemas.microsoft.com/office/drawing/2014/chart" uri="{C3380CC4-5D6E-409C-BE32-E72D297353CC}">
              <c16:uniqueId val="{00000005-C2C1-4309-B897-6E7FF3705E74}"/>
            </c:ext>
          </c:extLst>
        </c:ser>
        <c:ser>
          <c:idx val="6"/>
          <c:order val="6"/>
          <c:tx>
            <c:strRef>
              <c:f>'Haun stage'!$T$59</c:f>
              <c:strCache>
                <c:ptCount val="1"/>
                <c:pt idx="0">
                  <c:v>Whistler</c:v>
                </c:pt>
              </c:strCache>
            </c:strRef>
          </c:tx>
          <c:spPr>
            <a:ln w="19050" cap="rnd">
              <a:solidFill>
                <a:schemeClr val="accent1">
                  <a:lumMod val="60000"/>
                </a:schemeClr>
              </a:solidFill>
              <a:round/>
            </a:ln>
            <a:effectLst/>
          </c:spPr>
          <c:marker>
            <c:symbol val="circle"/>
            <c:size val="5"/>
            <c:spPr>
              <a:solidFill>
                <a:srgbClr val="7030A0"/>
              </a:solidFill>
              <a:ln w="9525">
                <a:solidFill>
                  <a:srgbClr val="7030A0"/>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stage'!$U$59:$AA$59</c:f>
              <c:numCache>
                <c:formatCode>0.0</c:formatCode>
                <c:ptCount val="7"/>
                <c:pt idx="0">
                  <c:v>4.1333333333333329</c:v>
                </c:pt>
                <c:pt idx="1">
                  <c:v>5.2</c:v>
                </c:pt>
                <c:pt idx="2">
                  <c:v>6.3083333333333336</c:v>
                </c:pt>
                <c:pt idx="3">
                  <c:v>6.9666666666666668</c:v>
                </c:pt>
                <c:pt idx="4">
                  <c:v>7.9666666666666668</c:v>
                </c:pt>
                <c:pt idx="5">
                  <c:v>8.8666666666666671</c:v>
                </c:pt>
                <c:pt idx="6">
                  <c:v>10.116666666666667</c:v>
                </c:pt>
              </c:numCache>
            </c:numRef>
          </c:yVal>
          <c:smooth val="0"/>
          <c:extLst>
            <c:ext xmlns:c16="http://schemas.microsoft.com/office/drawing/2014/chart" uri="{C3380CC4-5D6E-409C-BE32-E72D297353CC}">
              <c16:uniqueId val="{00000006-C2C1-4309-B897-6E7FF3705E74}"/>
            </c:ext>
          </c:extLst>
        </c:ser>
        <c:ser>
          <c:idx val="7"/>
          <c:order val="7"/>
          <c:tx>
            <c:strRef>
              <c:f>'Haun stage'!$T$60</c:f>
              <c:strCache>
                <c:ptCount val="1"/>
                <c:pt idx="0">
                  <c:v>Wylah</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'Haun stage'!$T$52:$AA$52</c:f>
              <c:numCache>
                <c:formatCode>General</c:formatCode>
                <c:ptCount val="8"/>
                <c:pt idx="0" formatCode="m/d/yyyy">
                  <c:v>45436</c:v>
                </c:pt>
                <c:pt idx="2" formatCode="m/d/yyyy">
                  <c:v>45446</c:v>
                </c:pt>
                <c:pt idx="3" formatCode="m/d/yyyy">
                  <c:v>45457</c:v>
                </c:pt>
                <c:pt idx="4" formatCode="m/d/yyyy">
                  <c:v>45468</c:v>
                </c:pt>
                <c:pt idx="5" formatCode="m/d/yyyy">
                  <c:v>45483</c:v>
                </c:pt>
                <c:pt idx="6" formatCode="m/d/yyyy">
                  <c:v>45496</c:v>
                </c:pt>
                <c:pt idx="7" formatCode="m/d/yyyy">
                  <c:v>45512</c:v>
                </c:pt>
              </c:numCache>
            </c:numRef>
          </c:xVal>
          <c:yVal>
            <c:numRef>
              <c:f>'Haun stage'!$U$60:$AA$60</c:f>
              <c:numCache>
                <c:formatCode>0.0</c:formatCode>
                <c:ptCount val="7"/>
                <c:pt idx="0">
                  <c:v>4.1166666666666671</c:v>
                </c:pt>
                <c:pt idx="1">
                  <c:v>5.2</c:v>
                </c:pt>
                <c:pt idx="2">
                  <c:v>6.1416666666666666</c:v>
                </c:pt>
                <c:pt idx="3">
                  <c:v>6.75</c:v>
                </c:pt>
                <c:pt idx="4">
                  <c:v>7.7416666666666671</c:v>
                </c:pt>
                <c:pt idx="5">
                  <c:v>8.6083333333333325</c:v>
                </c:pt>
                <c:pt idx="6">
                  <c:v>9.7666666666666675</c:v>
                </c:pt>
              </c:numCache>
            </c:numRef>
          </c:yVal>
          <c:smooth val="0"/>
          <c:extLst>
            <c:ext xmlns:c16="http://schemas.microsoft.com/office/drawing/2014/chart" uri="{C3380CC4-5D6E-409C-BE32-E72D297353CC}">
              <c16:uniqueId val="{00000007-C2C1-4309-B897-6E7FF3705E74}"/>
            </c:ext>
          </c:extLst>
        </c:ser>
        <c:dLbls>
          <c:showLegendKey val="0"/>
          <c:showVal val="0"/>
          <c:showCatName val="0"/>
          <c:showSerName val="0"/>
          <c:showPercent val="0"/>
          <c:showBubbleSize val="0"/>
        </c:dLbls>
        <c:axId val="1745774432"/>
        <c:axId val="1745774912"/>
      </c:scatterChart>
      <c:valAx>
        <c:axId val="1745774432"/>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912"/>
        <c:crosses val="autoZero"/>
        <c:crossBetween val="midCat"/>
      </c:valAx>
      <c:valAx>
        <c:axId val="1745774912"/>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4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37696841398985"/>
          <c:y val="5.6873025602338631E-2"/>
          <c:w val="0.81572516923761174"/>
          <c:h val="0.76982287393716509"/>
        </c:manualLayout>
      </c:layout>
      <c:scatterChart>
        <c:scatterStyle val="lineMarker"/>
        <c:varyColors val="0"/>
        <c:ser>
          <c:idx val="3"/>
          <c:order val="3"/>
          <c:tx>
            <c:strRef>
              <c:f>'Haun stage'!$T$22</c:f>
              <c:strCache>
                <c:ptCount val="1"/>
                <c:pt idx="0">
                  <c:v>LRPB_Kittyhawk</c:v>
                </c:pt>
              </c:strCache>
            </c:strRef>
          </c:tx>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backward val="500"/>
            <c:dispRSqr val="1"/>
            <c:dispEq val="1"/>
            <c:trendlineLbl>
              <c:layout>
                <c:manualLayout>
                  <c:x val="0.11530682049467418"/>
                  <c:y val="0.3285966649378408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'Haun stage'!$V$34:$AE$34</c:f>
              <c:numCache>
                <c:formatCode>General</c:formatCode>
                <c:ptCount val="7"/>
                <c:pt idx="0">
                  <c:v>516</c:v>
                </c:pt>
                <c:pt idx="1">
                  <c:v>635</c:v>
                </c:pt>
                <c:pt idx="2">
                  <c:v>749</c:v>
                </c:pt>
                <c:pt idx="3">
                  <c:v>846</c:v>
                </c:pt>
                <c:pt idx="4">
                  <c:v>993</c:v>
                </c:pt>
                <c:pt idx="5">
                  <c:v>1114</c:v>
                </c:pt>
                <c:pt idx="6">
                  <c:v>1252</c:v>
                </c:pt>
              </c:numCache>
            </c:numRef>
          </c:xVal>
          <c:yVal>
            <c:numRef>
              <c:f>'Haun stage'!$V$25:$AE$25</c:f>
              <c:numCache>
                <c:formatCode>0.0</c:formatCode>
                <c:ptCount val="7"/>
                <c:pt idx="0">
                  <c:v>4</c:v>
                </c:pt>
                <c:pt idx="1">
                  <c:v>4.9333333333333336</c:v>
                </c:pt>
                <c:pt idx="2">
                  <c:v>6.3999999999999995</c:v>
                </c:pt>
                <c:pt idx="3">
                  <c:v>6.9666666666666659</c:v>
                </c:pt>
                <c:pt idx="4">
                  <c:v>7.9333333333333327</c:v>
                </c:pt>
                <c:pt idx="5">
                  <c:v>8.7333333333333325</c:v>
                </c:pt>
                <c:pt idx="6">
                  <c:v>10.066666666666666</c:v>
                </c:pt>
              </c:numCache>
            </c:numRef>
          </c:yVal>
          <c:smooth val="0"/>
          <c:extLst>
            <c:ext xmlns:c16="http://schemas.microsoft.com/office/drawing/2014/chart" uri="{C3380CC4-5D6E-409C-BE32-E72D297353CC}">
              <c16:uniqueId val="{00000001-74B3-4715-9228-83F9B36978D4}"/>
            </c:ext>
          </c:extLst>
        </c:ser>
        <c:ser>
          <c:idx val="8"/>
          <c:order val="7"/>
          <c:tx>
            <c:v>APSIM Kittyhawk</c:v>
          </c:tx>
          <c:spPr>
            <a:ln w="25400" cap="rnd">
              <a:solidFill>
                <a:schemeClr val="accent1"/>
              </a:solidFill>
              <a:round/>
            </a:ln>
            <a:effectLst/>
          </c:spPr>
          <c:marker>
            <c:symbol val="none"/>
          </c:marker>
          <c:xVal>
            <c:numRef>
              <c:f>Weather!$I$118:$I$232</c:f>
              <c:numCache>
                <c:formatCode>0</c:formatCode>
                <c:ptCount val="115"/>
                <c:pt idx="0">
                  <c:v>146.69499999999999</c:v>
                </c:pt>
                <c:pt idx="1">
                  <c:v>159.035</c:v>
                </c:pt>
                <c:pt idx="2">
                  <c:v>174.09</c:v>
                </c:pt>
                <c:pt idx="3">
                  <c:v>188.89500000000001</c:v>
                </c:pt>
                <c:pt idx="4">
                  <c:v>202.36500000000001</c:v>
                </c:pt>
                <c:pt idx="5">
                  <c:v>215.88500000000002</c:v>
                </c:pt>
                <c:pt idx="6">
                  <c:v>228.86500000000001</c:v>
                </c:pt>
                <c:pt idx="7">
                  <c:v>242.93</c:v>
                </c:pt>
                <c:pt idx="8">
                  <c:v>256.62</c:v>
                </c:pt>
                <c:pt idx="9">
                  <c:v>272.44499999999999</c:v>
                </c:pt>
                <c:pt idx="10">
                  <c:v>286.94</c:v>
                </c:pt>
                <c:pt idx="11">
                  <c:v>300.565</c:v>
                </c:pt>
                <c:pt idx="12">
                  <c:v>313.73500000000001</c:v>
                </c:pt>
                <c:pt idx="13">
                  <c:v>329.56</c:v>
                </c:pt>
                <c:pt idx="14">
                  <c:v>344.82499999999999</c:v>
                </c:pt>
                <c:pt idx="15">
                  <c:v>360.40499999999997</c:v>
                </c:pt>
                <c:pt idx="16">
                  <c:v>376.82499999999999</c:v>
                </c:pt>
                <c:pt idx="17">
                  <c:v>391.52499999999998</c:v>
                </c:pt>
                <c:pt idx="18">
                  <c:v>404.15499999999997</c:v>
                </c:pt>
                <c:pt idx="19">
                  <c:v>416.19</c:v>
                </c:pt>
                <c:pt idx="20">
                  <c:v>429.22500000000002</c:v>
                </c:pt>
                <c:pt idx="21">
                  <c:v>441.07500000000005</c:v>
                </c:pt>
                <c:pt idx="22">
                  <c:v>450.79</c:v>
                </c:pt>
                <c:pt idx="23">
                  <c:v>459.90000000000003</c:v>
                </c:pt>
                <c:pt idx="24">
                  <c:v>472.29500000000002</c:v>
                </c:pt>
                <c:pt idx="25">
                  <c:v>483.65500000000003</c:v>
                </c:pt>
                <c:pt idx="26">
                  <c:v>494.25000000000006</c:v>
                </c:pt>
                <c:pt idx="27">
                  <c:v>504.89000000000004</c:v>
                </c:pt>
                <c:pt idx="28">
                  <c:v>515.78000000000009</c:v>
                </c:pt>
                <c:pt idx="29">
                  <c:v>527.99500000000012</c:v>
                </c:pt>
                <c:pt idx="30">
                  <c:v>539.75500000000011</c:v>
                </c:pt>
                <c:pt idx="31">
                  <c:v>550.42000000000007</c:v>
                </c:pt>
                <c:pt idx="32">
                  <c:v>561.3900000000001</c:v>
                </c:pt>
                <c:pt idx="33">
                  <c:v>573.35000000000014</c:v>
                </c:pt>
                <c:pt idx="34">
                  <c:v>590.49500000000012</c:v>
                </c:pt>
                <c:pt idx="35">
                  <c:v>603.58000000000015</c:v>
                </c:pt>
                <c:pt idx="36">
                  <c:v>615.0350000000002</c:v>
                </c:pt>
                <c:pt idx="37">
                  <c:v>625.20000000000016</c:v>
                </c:pt>
                <c:pt idx="38">
                  <c:v>634.69500000000016</c:v>
                </c:pt>
                <c:pt idx="39">
                  <c:v>644.4100000000002</c:v>
                </c:pt>
                <c:pt idx="40">
                  <c:v>655.61000000000024</c:v>
                </c:pt>
                <c:pt idx="41">
                  <c:v>668.9100000000002</c:v>
                </c:pt>
                <c:pt idx="42">
                  <c:v>682.05000000000018</c:v>
                </c:pt>
                <c:pt idx="43">
                  <c:v>693.52000000000021</c:v>
                </c:pt>
                <c:pt idx="44">
                  <c:v>705.48500000000024</c:v>
                </c:pt>
                <c:pt idx="45">
                  <c:v>713.95500000000027</c:v>
                </c:pt>
                <c:pt idx="46">
                  <c:v>723.5400000000003</c:v>
                </c:pt>
                <c:pt idx="47">
                  <c:v>733.70000000000027</c:v>
                </c:pt>
                <c:pt idx="48">
                  <c:v>741.81500000000028</c:v>
                </c:pt>
                <c:pt idx="49">
                  <c:v>749.09500000000025</c:v>
                </c:pt>
                <c:pt idx="50">
                  <c:v>759.99000000000024</c:v>
                </c:pt>
                <c:pt idx="51">
                  <c:v>768.64500000000021</c:v>
                </c:pt>
                <c:pt idx="52">
                  <c:v>778.22500000000025</c:v>
                </c:pt>
                <c:pt idx="53">
                  <c:v>785.72000000000025</c:v>
                </c:pt>
                <c:pt idx="54">
                  <c:v>790.9000000000002</c:v>
                </c:pt>
                <c:pt idx="55">
                  <c:v>798.77000000000021</c:v>
                </c:pt>
                <c:pt idx="56">
                  <c:v>809.4100000000002</c:v>
                </c:pt>
                <c:pt idx="57">
                  <c:v>819.75500000000022</c:v>
                </c:pt>
                <c:pt idx="58">
                  <c:v>827.98500000000024</c:v>
                </c:pt>
                <c:pt idx="59">
                  <c:v>834.37500000000023</c:v>
                </c:pt>
                <c:pt idx="60">
                  <c:v>845.54000000000019</c:v>
                </c:pt>
                <c:pt idx="61">
                  <c:v>856.71500000000015</c:v>
                </c:pt>
                <c:pt idx="62">
                  <c:v>867.46500000000015</c:v>
                </c:pt>
                <c:pt idx="63">
                  <c:v>878.68500000000017</c:v>
                </c:pt>
                <c:pt idx="64">
                  <c:v>887.7750000000002</c:v>
                </c:pt>
                <c:pt idx="65">
                  <c:v>896.73500000000024</c:v>
                </c:pt>
                <c:pt idx="66">
                  <c:v>904.12000000000023</c:v>
                </c:pt>
                <c:pt idx="67">
                  <c:v>912.35000000000025</c:v>
                </c:pt>
                <c:pt idx="68">
                  <c:v>921.98000000000025</c:v>
                </c:pt>
                <c:pt idx="69">
                  <c:v>932.79000000000019</c:v>
                </c:pt>
                <c:pt idx="70">
                  <c:v>943.67500000000018</c:v>
                </c:pt>
                <c:pt idx="71">
                  <c:v>952.88000000000022</c:v>
                </c:pt>
                <c:pt idx="72">
                  <c:v>962.07000000000028</c:v>
                </c:pt>
                <c:pt idx="73">
                  <c:v>972.07000000000028</c:v>
                </c:pt>
                <c:pt idx="74">
                  <c:v>983.6700000000003</c:v>
                </c:pt>
                <c:pt idx="75">
                  <c:v>992.96000000000026</c:v>
                </c:pt>
                <c:pt idx="76">
                  <c:v>1000.5300000000003</c:v>
                </c:pt>
                <c:pt idx="77">
                  <c:v>1008.3150000000003</c:v>
                </c:pt>
                <c:pt idx="78">
                  <c:v>1017.4350000000003</c:v>
                </c:pt>
                <c:pt idx="79">
                  <c:v>1025.4700000000003</c:v>
                </c:pt>
                <c:pt idx="80">
                  <c:v>1033.1500000000003</c:v>
                </c:pt>
                <c:pt idx="81">
                  <c:v>1044.7600000000002</c:v>
                </c:pt>
                <c:pt idx="82">
                  <c:v>1056.2750000000003</c:v>
                </c:pt>
                <c:pt idx="83">
                  <c:v>1065.1600000000003</c:v>
                </c:pt>
                <c:pt idx="84">
                  <c:v>1073.1500000000003</c:v>
                </c:pt>
                <c:pt idx="85">
                  <c:v>1082.1150000000002</c:v>
                </c:pt>
                <c:pt idx="86">
                  <c:v>1090.8800000000003</c:v>
                </c:pt>
                <c:pt idx="87">
                  <c:v>1102.5750000000003</c:v>
                </c:pt>
                <c:pt idx="88">
                  <c:v>1113.5300000000002</c:v>
                </c:pt>
                <c:pt idx="89">
                  <c:v>1123.7500000000002</c:v>
                </c:pt>
                <c:pt idx="90">
                  <c:v>1134.1400000000003</c:v>
                </c:pt>
                <c:pt idx="91">
                  <c:v>1142.2550000000003</c:v>
                </c:pt>
                <c:pt idx="92">
                  <c:v>1152.1800000000003</c:v>
                </c:pt>
                <c:pt idx="93">
                  <c:v>1159.2000000000003</c:v>
                </c:pt>
                <c:pt idx="94">
                  <c:v>1168.1300000000003</c:v>
                </c:pt>
                <c:pt idx="95">
                  <c:v>1176.2600000000004</c:v>
                </c:pt>
                <c:pt idx="96">
                  <c:v>1184.3600000000004</c:v>
                </c:pt>
                <c:pt idx="97">
                  <c:v>1192.1850000000004</c:v>
                </c:pt>
                <c:pt idx="98">
                  <c:v>1200.5050000000003</c:v>
                </c:pt>
                <c:pt idx="99">
                  <c:v>1208.9100000000003</c:v>
                </c:pt>
                <c:pt idx="100">
                  <c:v>1218.5600000000004</c:v>
                </c:pt>
                <c:pt idx="101">
                  <c:v>1226.3200000000004</c:v>
                </c:pt>
                <c:pt idx="102">
                  <c:v>1233.5650000000003</c:v>
                </c:pt>
                <c:pt idx="103">
                  <c:v>1244.0000000000002</c:v>
                </c:pt>
                <c:pt idx="104">
                  <c:v>1252.3250000000003</c:v>
                </c:pt>
                <c:pt idx="105">
                  <c:v>1264.5050000000003</c:v>
                </c:pt>
                <c:pt idx="106">
                  <c:v>1276.2350000000004</c:v>
                </c:pt>
                <c:pt idx="107">
                  <c:v>1288.6450000000004</c:v>
                </c:pt>
                <c:pt idx="108">
                  <c:v>1301.2350000000004</c:v>
                </c:pt>
                <c:pt idx="109">
                  <c:v>1313.6950000000004</c:v>
                </c:pt>
                <c:pt idx="110">
                  <c:v>1327.3100000000004</c:v>
                </c:pt>
                <c:pt idx="111">
                  <c:v>1341.6100000000004</c:v>
                </c:pt>
                <c:pt idx="112">
                  <c:v>1352.8400000000004</c:v>
                </c:pt>
                <c:pt idx="113">
                  <c:v>1363.2700000000004</c:v>
                </c:pt>
                <c:pt idx="114">
                  <c:v>1375.0850000000005</c:v>
                </c:pt>
              </c:numCache>
            </c:numRef>
          </c:xVal>
          <c:yVal>
            <c:numRef>
              <c:f>Weather!$J$118:$J$232</c:f>
              <c:numCache>
                <c:formatCode>0.0</c:formatCode>
                <c:ptCount val="115"/>
                <c:pt idx="0">
                  <c:v>0.18176767676767658</c:v>
                </c:pt>
                <c:pt idx="1">
                  <c:v>0.30641414141414125</c:v>
                </c:pt>
                <c:pt idx="2">
                  <c:v>0.4584848484848485</c:v>
                </c:pt>
                <c:pt idx="3">
                  <c:v>0.60803030303030314</c:v>
                </c:pt>
                <c:pt idx="4">
                  <c:v>0.74409090909090936</c:v>
                </c:pt>
                <c:pt idx="5">
                  <c:v>0.88065656565656592</c:v>
                </c:pt>
                <c:pt idx="6">
                  <c:v>1.0117676767676766</c:v>
                </c:pt>
                <c:pt idx="7">
                  <c:v>1.1538383838383839</c:v>
                </c:pt>
                <c:pt idx="8">
                  <c:v>1.2921212121212122</c:v>
                </c:pt>
                <c:pt idx="9">
                  <c:v>1.4519696969696969</c:v>
                </c:pt>
                <c:pt idx="10">
                  <c:v>1.5983838383838382</c:v>
                </c:pt>
                <c:pt idx="11">
                  <c:v>1.7360101010101008</c:v>
                </c:pt>
                <c:pt idx="12">
                  <c:v>1.8690404040404041</c:v>
                </c:pt>
                <c:pt idx="13">
                  <c:v>2.028888888888889</c:v>
                </c:pt>
                <c:pt idx="14">
                  <c:v>2.183080808080808</c:v>
                </c:pt>
                <c:pt idx="15">
                  <c:v>2.3404545454545449</c:v>
                </c:pt>
                <c:pt idx="16">
                  <c:v>2.5063131313131315</c:v>
                </c:pt>
                <c:pt idx="17">
                  <c:v>2.6547979797979799</c:v>
                </c:pt>
                <c:pt idx="18">
                  <c:v>2.7823737373737369</c:v>
                </c:pt>
                <c:pt idx="19">
                  <c:v>2.9039393939393943</c:v>
                </c:pt>
                <c:pt idx="20">
                  <c:v>3.0356060606060611</c:v>
                </c:pt>
                <c:pt idx="21">
                  <c:v>3.1270833333333341</c:v>
                </c:pt>
                <c:pt idx="22">
                  <c:v>3.2006818181818186</c:v>
                </c:pt>
                <c:pt idx="23">
                  <c:v>3.2696969696969704</c:v>
                </c:pt>
                <c:pt idx="24">
                  <c:v>3.3635984848484854</c:v>
                </c:pt>
                <c:pt idx="25">
                  <c:v>3.4496590909090914</c:v>
                </c:pt>
                <c:pt idx="26">
                  <c:v>3.5299242424242432</c:v>
                </c:pt>
                <c:pt idx="27">
                  <c:v>3.6105303030303038</c:v>
                </c:pt>
                <c:pt idx="28">
                  <c:v>3.6930303030303042</c:v>
                </c:pt>
                <c:pt idx="29">
                  <c:v>3.7855681818181832</c:v>
                </c:pt>
                <c:pt idx="30">
                  <c:v>3.8746590909090921</c:v>
                </c:pt>
                <c:pt idx="31">
                  <c:v>3.9554545454545464</c:v>
                </c:pt>
                <c:pt idx="32">
                  <c:v>4.0385606060606074</c:v>
                </c:pt>
                <c:pt idx="33">
                  <c:v>4.1291666666666682</c:v>
                </c:pt>
                <c:pt idx="34">
                  <c:v>4.2590530303030318</c:v>
                </c:pt>
                <c:pt idx="35">
                  <c:v>4.3581818181818202</c:v>
                </c:pt>
                <c:pt idx="36">
                  <c:v>4.4449621212121233</c:v>
                </c:pt>
                <c:pt idx="37">
                  <c:v>4.5219696969696983</c:v>
                </c:pt>
                <c:pt idx="38">
                  <c:v>4.5939015151515168</c:v>
                </c:pt>
                <c:pt idx="39">
                  <c:v>4.6675000000000022</c:v>
                </c:pt>
                <c:pt idx="40">
                  <c:v>4.7523484848484872</c:v>
                </c:pt>
                <c:pt idx="41">
                  <c:v>4.8531060606060628</c:v>
                </c:pt>
                <c:pt idx="42">
                  <c:v>4.9526515151515174</c:v>
                </c:pt>
                <c:pt idx="43">
                  <c:v>5.0395454545454568</c:v>
                </c:pt>
                <c:pt idx="44">
                  <c:v>5.1301893939393963</c:v>
                </c:pt>
                <c:pt idx="45">
                  <c:v>5.1943560606060633</c:v>
                </c:pt>
                <c:pt idx="46">
                  <c:v>5.2669696969696993</c:v>
                </c:pt>
                <c:pt idx="47">
                  <c:v>5.3439393939393964</c:v>
                </c:pt>
                <c:pt idx="48">
                  <c:v>5.4054166666666692</c:v>
                </c:pt>
                <c:pt idx="49">
                  <c:v>5.4605681818181839</c:v>
                </c:pt>
                <c:pt idx="50">
                  <c:v>5.5431060606060623</c:v>
                </c:pt>
                <c:pt idx="51">
                  <c:v>5.6086742424242448</c:v>
                </c:pt>
                <c:pt idx="52">
                  <c:v>5.6812500000000021</c:v>
                </c:pt>
                <c:pt idx="53">
                  <c:v>5.738030303030305</c:v>
                </c:pt>
                <c:pt idx="54">
                  <c:v>5.7772727272727291</c:v>
                </c:pt>
                <c:pt idx="55">
                  <c:v>5.8368939393939421</c:v>
                </c:pt>
                <c:pt idx="56">
                  <c:v>5.9175000000000022</c:v>
                </c:pt>
                <c:pt idx="57">
                  <c:v>5.9958712121212141</c:v>
                </c:pt>
                <c:pt idx="58">
                  <c:v>6.0582196969696991</c:v>
                </c:pt>
                <c:pt idx="59">
                  <c:v>6.1066287878787904</c:v>
                </c:pt>
                <c:pt idx="60">
                  <c:v>6.1912121212121232</c:v>
                </c:pt>
                <c:pt idx="61">
                  <c:v>6.2758712121212135</c:v>
                </c:pt>
                <c:pt idx="62">
                  <c:v>6.3573106060606079</c:v>
                </c:pt>
                <c:pt idx="63">
                  <c:v>6.4423106060606079</c:v>
                </c:pt>
                <c:pt idx="64">
                  <c:v>6.5111742424242447</c:v>
                </c:pt>
                <c:pt idx="65">
                  <c:v>6.579053030303033</c:v>
                </c:pt>
                <c:pt idx="66">
                  <c:v>6.6350000000000025</c:v>
                </c:pt>
                <c:pt idx="67">
                  <c:v>6.6973484848484874</c:v>
                </c:pt>
                <c:pt idx="68">
                  <c:v>6.7703030303030332</c:v>
                </c:pt>
                <c:pt idx="69">
                  <c:v>6.8521969696969718</c:v>
                </c:pt>
                <c:pt idx="70">
                  <c:v>6.9346590909090926</c:v>
                </c:pt>
                <c:pt idx="71">
                  <c:v>7.0043939393939416</c:v>
                </c:pt>
                <c:pt idx="72">
                  <c:v>7.0740151515151544</c:v>
                </c:pt>
                <c:pt idx="73">
                  <c:v>7.1497727272727296</c:v>
                </c:pt>
                <c:pt idx="74">
                  <c:v>7.2376515151515175</c:v>
                </c:pt>
                <c:pt idx="75">
                  <c:v>7.3080303030303053</c:v>
                </c:pt>
                <c:pt idx="76">
                  <c:v>7.3653787878787904</c:v>
                </c:pt>
                <c:pt idx="77">
                  <c:v>7.4243560606060628</c:v>
                </c:pt>
                <c:pt idx="78">
                  <c:v>7.4934469696969721</c:v>
                </c:pt>
                <c:pt idx="79">
                  <c:v>7.5543181818181839</c:v>
                </c:pt>
                <c:pt idx="80">
                  <c:v>7.6125000000000025</c:v>
                </c:pt>
                <c:pt idx="81">
                  <c:v>7.7004545454545479</c:v>
                </c:pt>
                <c:pt idx="82">
                  <c:v>7.787689393939397</c:v>
                </c:pt>
                <c:pt idx="83">
                  <c:v>7.8550000000000031</c:v>
                </c:pt>
                <c:pt idx="84">
                  <c:v>7.9155303030303061</c:v>
                </c:pt>
                <c:pt idx="85">
                  <c:v>7.9834469696969723</c:v>
                </c:pt>
                <c:pt idx="86">
                  <c:v>8.030876623376626</c:v>
                </c:pt>
                <c:pt idx="87">
                  <c:v>8.0941612554112581</c:v>
                </c:pt>
                <c:pt idx="88">
                  <c:v>8.1534415584415605</c:v>
                </c:pt>
                <c:pt idx="89">
                  <c:v>8.208744588744592</c:v>
                </c:pt>
                <c:pt idx="90">
                  <c:v>8.2649675324675353</c:v>
                </c:pt>
                <c:pt idx="91">
                  <c:v>8.3088798701298732</c:v>
                </c:pt>
                <c:pt idx="92">
                  <c:v>8.3625865800865835</c:v>
                </c:pt>
                <c:pt idx="93">
                  <c:v>8.4005735930735952</c:v>
                </c:pt>
                <c:pt idx="94">
                  <c:v>8.4488961038961072</c:v>
                </c:pt>
                <c:pt idx="95">
                  <c:v>8.4928896103896143</c:v>
                </c:pt>
                <c:pt idx="96">
                  <c:v>8.5367207792207829</c:v>
                </c:pt>
                <c:pt idx="97">
                  <c:v>8.5790638528138565</c:v>
                </c:pt>
                <c:pt idx="98">
                  <c:v>8.6240854978355017</c:v>
                </c:pt>
                <c:pt idx="99">
                  <c:v>8.6695670995671019</c:v>
                </c:pt>
                <c:pt idx="100">
                  <c:v>8.7217857142857174</c:v>
                </c:pt>
                <c:pt idx="101">
                  <c:v>8.7637770562770605</c:v>
                </c:pt>
                <c:pt idx="102">
                  <c:v>8.802981601731604</c:v>
                </c:pt>
                <c:pt idx="103">
                  <c:v>8.8594480519480552</c:v>
                </c:pt>
                <c:pt idx="104">
                  <c:v>8.9044967532467556</c:v>
                </c:pt>
                <c:pt idx="105">
                  <c:v>8.970405844155847</c:v>
                </c:pt>
                <c:pt idx="106">
                  <c:v>9.0338798701298728</c:v>
                </c:pt>
                <c:pt idx="107">
                  <c:v>9.1010335497835531</c:v>
                </c:pt>
                <c:pt idx="108">
                  <c:v>9.1691612554112591</c:v>
                </c:pt>
                <c:pt idx="109">
                  <c:v>9.2365854978355006</c:v>
                </c:pt>
                <c:pt idx="110">
                  <c:v>9.3102597402597436</c:v>
                </c:pt>
                <c:pt idx="111">
                  <c:v>9.3876406926406961</c:v>
                </c:pt>
                <c:pt idx="112">
                  <c:v>9.4484090909090952</c:v>
                </c:pt>
                <c:pt idx="113">
                  <c:v>9.5048484848484893</c:v>
                </c:pt>
                <c:pt idx="114">
                  <c:v>9.568782467532472</c:v>
                </c:pt>
              </c:numCache>
            </c:numRef>
          </c:yVal>
          <c:smooth val="0"/>
          <c:extLst>
            <c:ext xmlns:c16="http://schemas.microsoft.com/office/drawing/2014/chart" uri="{C3380CC4-5D6E-409C-BE32-E72D297353CC}">
              <c16:uniqueId val="{00000002-D94F-452A-B66F-5385198B9671}"/>
            </c:ext>
          </c:extLst>
        </c:ser>
        <c:dLbls>
          <c:showLegendKey val="0"/>
          <c:showVal val="0"/>
          <c:showCatName val="0"/>
          <c:showSerName val="0"/>
          <c:showPercent val="0"/>
          <c:showBubbleSize val="0"/>
        </c:dLbls>
        <c:axId val="1745774432"/>
        <c:axId val="1745774912"/>
        <c:extLst>
          <c:ext xmlns:c15="http://schemas.microsoft.com/office/drawing/2012/chart" uri="{02D57815-91ED-43cb-92C2-25804820EDAC}">
            <c15:filteredScatterSeries>
              <c15:ser>
                <c:idx val="0"/>
                <c:order val="0"/>
                <c:tx>
                  <c:strRef>
                    <c:extLst>
                      <c:ext uri="{02D57815-91ED-43cb-92C2-25804820EDAC}">
                        <c15:formulaRef>
                          <c15:sqref>'Haun stage'!$T$38</c15:sqref>
                        </c15:formulaRef>
                      </c:ext>
                    </c:extLst>
                    <c:strCache>
                      <c:ptCount val="1"/>
                      <c:pt idx="0">
                        <c:v>EGA_Gregory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c:ext uri="{02D57815-91ED-43cb-92C2-25804820EDAC}">
                        <c15:formulaRef>
                          <c15:sqref>'Haun stage'!$U$38:$Y$38</c15:sqref>
                        </c15:formulaRef>
                      </c:ext>
                    </c:extLst>
                    <c:numCache>
                      <c:formatCode>0.0</c:formatCode>
                      <c:ptCount val="5"/>
                      <c:pt idx="0">
                        <c:v>3.0166666666666666</c:v>
                      </c:pt>
                      <c:pt idx="1">
                        <c:v>3.8416666666666668</c:v>
                      </c:pt>
                      <c:pt idx="2">
                        <c:v>4.8666666666666671</c:v>
                      </c:pt>
                      <c:pt idx="3">
                        <c:v>5.9583333333333339</c:v>
                      </c:pt>
                      <c:pt idx="4">
                        <c:v>6.9833333333333334</c:v>
                      </c:pt>
                    </c:numCache>
                  </c:numRef>
                </c:yVal>
                <c:smooth val="0"/>
                <c:extLst>
                  <c:ext xmlns:c16="http://schemas.microsoft.com/office/drawing/2014/chart" uri="{C3380CC4-5D6E-409C-BE32-E72D297353CC}">
                    <c16:uniqueId val="{00000003-74B3-4715-9228-83F9B36978D4}"/>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'Haun stage'!$T$39</c15:sqref>
                        </c15:formulaRef>
                      </c:ext>
                    </c:extLst>
                    <c:strCache>
                      <c:ptCount val="1"/>
                      <c:pt idx="0">
                        <c:v>Janz</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stage'!$U$39:$Y$39</c15:sqref>
                        </c15:formulaRef>
                      </c:ext>
                    </c:extLst>
                    <c:numCache>
                      <c:formatCode>0.0</c:formatCode>
                      <c:ptCount val="5"/>
                      <c:pt idx="0">
                        <c:v>3.15</c:v>
                      </c:pt>
                      <c:pt idx="1">
                        <c:v>4.0999999999999996</c:v>
                      </c:pt>
                      <c:pt idx="2">
                        <c:v>5.1083333333333334</c:v>
                      </c:pt>
                      <c:pt idx="3">
                        <c:v>6.1416666666666666</c:v>
                      </c:pt>
                      <c:pt idx="4">
                        <c:v>7.4249999999999998</c:v>
                      </c:pt>
                    </c:numCache>
                  </c:numRef>
                </c:yVal>
                <c:smooth val="0"/>
                <c:extLst xmlns:c15="http://schemas.microsoft.com/office/drawing/2012/chart">
                  <c:ext xmlns:c16="http://schemas.microsoft.com/office/drawing/2014/chart" uri="{C3380CC4-5D6E-409C-BE32-E72D297353CC}">
                    <c16:uniqueId val="{00000004-74B3-4715-9228-83F9B36978D4}"/>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'Haun stage'!$T$40</c15:sqref>
                        </c15:formulaRef>
                      </c:ext>
                    </c:extLst>
                    <c:strCache>
                      <c:ptCount val="1"/>
                      <c:pt idx="0">
                        <c:v>Mace</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stage'!$U$40:$Y$40</c15:sqref>
                        </c15:formulaRef>
                      </c:ext>
                    </c:extLst>
                    <c:numCache>
                      <c:formatCode>0.0</c:formatCode>
                      <c:ptCount val="5"/>
                      <c:pt idx="0">
                        <c:v>3.0500000000000003</c:v>
                      </c:pt>
                      <c:pt idx="1">
                        <c:v>4.05</c:v>
                      </c:pt>
                      <c:pt idx="2">
                        <c:v>5.041666666666667</c:v>
                      </c:pt>
                      <c:pt idx="3">
                        <c:v>6.0666666666666673</c:v>
                      </c:pt>
                      <c:pt idx="4">
                        <c:v>7.0250000000000004</c:v>
                      </c:pt>
                    </c:numCache>
                  </c:numRef>
                </c:yVal>
                <c:smooth val="0"/>
                <c:extLst xmlns:c15="http://schemas.microsoft.com/office/drawing/2012/chart">
                  <c:ext xmlns:c16="http://schemas.microsoft.com/office/drawing/2014/chart" uri="{C3380CC4-5D6E-409C-BE32-E72D297353CC}">
                    <c16:uniqueId val="{00000005-74B3-4715-9228-83F9B36978D4}"/>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'Haun stage'!$T$42</c15:sqref>
                        </c15:formulaRef>
                      </c:ext>
                    </c:extLst>
                    <c:strCache>
                      <c:ptCount val="1"/>
                      <c:pt idx="0">
                        <c:v>Scepter</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stage'!$U$42:$Y$42</c15:sqref>
                        </c15:formulaRef>
                      </c:ext>
                    </c:extLst>
                    <c:numCache>
                      <c:formatCode>0.0</c:formatCode>
                      <c:ptCount val="5"/>
                      <c:pt idx="0">
                        <c:v>3.0999999999999996</c:v>
                      </c:pt>
                      <c:pt idx="1">
                        <c:v>4</c:v>
                      </c:pt>
                      <c:pt idx="2">
                        <c:v>4.9749999999999996</c:v>
                      </c:pt>
                      <c:pt idx="3">
                        <c:v>5.9416666666666664</c:v>
                      </c:pt>
                      <c:pt idx="4">
                        <c:v>6.8500000000000005</c:v>
                      </c:pt>
                    </c:numCache>
                  </c:numRef>
                </c:yVal>
                <c:smooth val="0"/>
                <c:extLst xmlns:c15="http://schemas.microsoft.com/office/drawing/2012/chart">
                  <c:ext xmlns:c16="http://schemas.microsoft.com/office/drawing/2014/chart" uri="{C3380CC4-5D6E-409C-BE32-E72D297353CC}">
                    <c16:uniqueId val="{00000006-74B3-4715-9228-83F9B36978D4}"/>
                  </c:ext>
                </c:extLst>
              </c15:ser>
            </c15:filteredScatterSeries>
            <c15:filteredScatterSeries>
              <c15:ser>
                <c:idx val="6"/>
                <c:order val="5"/>
                <c:tx>
                  <c:strRef>
                    <c:extLst xmlns:c15="http://schemas.microsoft.com/office/drawing/2012/chart">
                      <c:ext xmlns:c15="http://schemas.microsoft.com/office/drawing/2012/chart" uri="{02D57815-91ED-43cb-92C2-25804820EDAC}">
                        <c15:formulaRef>
                          <c15:sqref>'Haun stage'!$T$44</c15:sqref>
                        </c15:formulaRef>
                      </c:ext>
                    </c:extLst>
                    <c:strCache>
                      <c:ptCount val="1"/>
                      <c:pt idx="0">
                        <c:v>Wyalkatchem</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stage'!$U$44:$Y$44</c15:sqref>
                        </c15:formulaRef>
                      </c:ext>
                    </c:extLst>
                    <c:numCache>
                      <c:formatCode>0.0</c:formatCode>
                      <c:ptCount val="5"/>
                      <c:pt idx="0">
                        <c:v>3.083333333333333</c:v>
                      </c:pt>
                      <c:pt idx="1">
                        <c:v>3.9333333333333331</c:v>
                      </c:pt>
                      <c:pt idx="2">
                        <c:v>4.9416666666666664</c:v>
                      </c:pt>
                      <c:pt idx="3">
                        <c:v>5.9583333333333339</c:v>
                      </c:pt>
                      <c:pt idx="4">
                        <c:v>6.8000000000000007</c:v>
                      </c:pt>
                    </c:numCache>
                  </c:numRef>
                </c:yVal>
                <c:smooth val="0"/>
                <c:extLst xmlns:c15="http://schemas.microsoft.com/office/drawing/2012/chart">
                  <c:ext xmlns:c16="http://schemas.microsoft.com/office/drawing/2014/chart" uri="{C3380CC4-5D6E-409C-BE32-E72D297353CC}">
                    <c16:uniqueId val="{00000007-74B3-4715-9228-83F9B36978D4}"/>
                  </c:ext>
                </c:extLst>
              </c15:ser>
            </c15:filteredScatterSeries>
            <c15:filteredScatterSeries>
              <c15:ser>
                <c:idx val="7"/>
                <c:order val="6"/>
                <c:tx>
                  <c:strRef>
                    <c:extLst xmlns:c15="http://schemas.microsoft.com/office/drawing/2012/chart">
                      <c:ext xmlns:c15="http://schemas.microsoft.com/office/drawing/2012/chart" uri="{02D57815-91ED-43cb-92C2-25804820EDAC}">
                        <c15:formulaRef>
                          <c15:sqref>'Haun stage'!$T$45</c15:sqref>
                        </c15:formulaRef>
                      </c:ext>
                    </c:extLst>
                    <c:strCache>
                      <c:ptCount val="1"/>
                      <c:pt idx="0">
                        <c:v>Yitpi</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'Haun stage'!$U$37:$Y$37</c15:sqref>
                        </c15:formulaRef>
                      </c:ext>
                    </c:extLst>
                    <c:numCache>
                      <c:formatCode>m/d/yyyy</c:formatCode>
                      <c:ptCount val="5"/>
                      <c:pt idx="0">
                        <c:v>45467</c:v>
                      </c:pt>
                      <c:pt idx="1">
                        <c:v>45477</c:v>
                      </c:pt>
                      <c:pt idx="2">
                        <c:v>45488</c:v>
                      </c:pt>
                      <c:pt idx="3">
                        <c:v>45499</c:v>
                      </c:pt>
                      <c:pt idx="4">
                        <c:v>45513</c:v>
                      </c:pt>
                    </c:numCache>
                  </c:numRef>
                </c:xVal>
                <c:yVal>
                  <c:numRef>
                    <c:extLst xmlns:c15="http://schemas.microsoft.com/office/drawing/2012/chart">
                      <c:ext xmlns:c15="http://schemas.microsoft.com/office/drawing/2012/chart" uri="{02D57815-91ED-43cb-92C2-25804820EDAC}">
                        <c15:formulaRef>
                          <c15:sqref>'Haun stage'!$U$45:$Y$45</c15:sqref>
                        </c15:formulaRef>
                      </c:ext>
                    </c:extLst>
                    <c:numCache>
                      <c:formatCode>0.0</c:formatCode>
                      <c:ptCount val="5"/>
                      <c:pt idx="0">
                        <c:v>3.2166666666666668</c:v>
                      </c:pt>
                      <c:pt idx="1">
                        <c:v>4.0916666666666668</c:v>
                      </c:pt>
                      <c:pt idx="2">
                        <c:v>5.0250000000000004</c:v>
                      </c:pt>
                      <c:pt idx="3">
                        <c:v>5.9416666666666664</c:v>
                      </c:pt>
                      <c:pt idx="4">
                        <c:v>6.8916666666666666</c:v>
                      </c:pt>
                    </c:numCache>
                  </c:numRef>
                </c:yVal>
                <c:smooth val="0"/>
                <c:extLst xmlns:c15="http://schemas.microsoft.com/office/drawing/2012/chart">
                  <c:ext xmlns:c16="http://schemas.microsoft.com/office/drawing/2014/chart" uri="{C3380CC4-5D6E-409C-BE32-E72D297353CC}">
                    <c16:uniqueId val="{00000008-74B3-4715-9228-83F9B36978D4}"/>
                  </c:ext>
                </c:extLst>
              </c15:ser>
            </c15:filteredScatterSeries>
          </c:ext>
        </c:extLst>
      </c:scatterChart>
      <c:valAx>
        <c:axId val="1745774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Thermal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912"/>
        <c:crosses val="autoZero"/>
        <c:crossBetween val="midCat"/>
      </c:valAx>
      <c:valAx>
        <c:axId val="174577491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Leaf 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432"/>
        <c:crosses val="autoZero"/>
        <c:crossBetween val="midCat"/>
      </c:valAx>
      <c:spPr>
        <a:noFill/>
        <a:ln>
          <a:noFill/>
        </a:ln>
        <a:effectLst/>
      </c:spPr>
    </c:plotArea>
    <c:legend>
      <c:legendPos val="b"/>
      <c:layout>
        <c:manualLayout>
          <c:xMode val="edge"/>
          <c:yMode val="edge"/>
          <c:x val="0.1171906186612697"/>
          <c:y val="5.2893268580948324E-2"/>
          <c:w val="0.35107340704523804"/>
          <c:h val="0.23253587313561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73991949785705E-2"/>
          <c:y val="4.8888888888888891E-2"/>
          <c:w val="0.84602825507947643"/>
          <c:h val="0.76982287393716509"/>
        </c:manualLayout>
      </c:layout>
      <c:scatterChart>
        <c:scatterStyle val="lineMarker"/>
        <c:varyColors val="0"/>
        <c:ser>
          <c:idx val="3"/>
          <c:order val="0"/>
          <c:tx>
            <c:strRef>
              <c:f>'Haun stage'!$T$3</c:f>
              <c:strCache>
                <c:ptCount val="1"/>
                <c:pt idx="0">
                  <c:v>Mace</c:v>
                </c:pt>
              </c:strCache>
            </c:strRef>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backward val="400"/>
            <c:dispRSqr val="1"/>
            <c:dispEq val="1"/>
            <c:trendlineLbl>
              <c:layout>
                <c:manualLayout>
                  <c:x val="9.0371473628876819E-2"/>
                  <c:y val="0.3882234685348746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'Haun stage'!$V$35:$AB$35</c:f>
              <c:numCache>
                <c:formatCode>0.0</c:formatCode>
                <c:ptCount val="7"/>
                <c:pt idx="0">
                  <c:v>430</c:v>
                </c:pt>
                <c:pt idx="1">
                  <c:v>529</c:v>
                </c:pt>
                <c:pt idx="2">
                  <c:v>629</c:v>
                </c:pt>
                <c:pt idx="3">
                  <c:v>738</c:v>
                </c:pt>
                <c:pt idx="4">
                  <c:v>860</c:v>
                </c:pt>
                <c:pt idx="5">
                  <c:v>983</c:v>
                </c:pt>
                <c:pt idx="6">
                  <c:v>1148</c:v>
                </c:pt>
              </c:numCache>
            </c:numRef>
          </c:xVal>
          <c:yVal>
            <c:numRef>
              <c:f>'Haun stage'!$V$7:$AB$7</c:f>
              <c:numCache>
                <c:formatCode>0.0</c:formatCode>
                <c:ptCount val="7"/>
                <c:pt idx="0">
                  <c:v>3.0500000000000003</c:v>
                </c:pt>
                <c:pt idx="1">
                  <c:v>4.05</c:v>
                </c:pt>
                <c:pt idx="2">
                  <c:v>5.041666666666667</c:v>
                </c:pt>
                <c:pt idx="3">
                  <c:v>6.0666666666666673</c:v>
                </c:pt>
                <c:pt idx="4">
                  <c:v>7.0250000000000004</c:v>
                </c:pt>
                <c:pt idx="5">
                  <c:v>8.1833333333333336</c:v>
                </c:pt>
                <c:pt idx="6">
                  <c:v>9.3666666666666671</c:v>
                </c:pt>
              </c:numCache>
            </c:numRef>
          </c:yVal>
          <c:smooth val="0"/>
          <c:extLst>
            <c:ext xmlns:c16="http://schemas.microsoft.com/office/drawing/2014/chart" uri="{C3380CC4-5D6E-409C-BE32-E72D297353CC}">
              <c16:uniqueId val="{00000001-3BF8-40D9-94C9-D8D51F6CF402}"/>
            </c:ext>
          </c:extLst>
        </c:ser>
        <c:ser>
          <c:idx val="5"/>
          <c:order val="1"/>
          <c:tx>
            <c:strRef>
              <c:f>'Haun stage'!$T$8</c:f>
              <c:strCache>
                <c:ptCount val="1"/>
                <c:pt idx="0">
                  <c:v>Sunmaster</c:v>
                </c:pt>
              </c:strCache>
            </c:strRef>
          </c:tx>
          <c:spPr>
            <a:ln w="25400"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backward val="400"/>
            <c:dispRSqr val="1"/>
            <c:dispEq val="1"/>
            <c:trendlineLbl>
              <c:layout>
                <c:manualLayout>
                  <c:x val="-3.368362775726063E-2"/>
                  <c:y val="-8.31679223713252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'Haun stage'!$V$35:$AB$35</c:f>
              <c:numCache>
                <c:formatCode>0.0</c:formatCode>
                <c:ptCount val="7"/>
                <c:pt idx="0">
                  <c:v>430</c:v>
                </c:pt>
                <c:pt idx="1">
                  <c:v>529</c:v>
                </c:pt>
                <c:pt idx="2">
                  <c:v>629</c:v>
                </c:pt>
                <c:pt idx="3">
                  <c:v>738</c:v>
                </c:pt>
                <c:pt idx="4">
                  <c:v>860</c:v>
                </c:pt>
                <c:pt idx="5">
                  <c:v>983</c:v>
                </c:pt>
                <c:pt idx="6">
                  <c:v>1148</c:v>
                </c:pt>
              </c:numCache>
            </c:numRef>
          </c:xVal>
          <c:yVal>
            <c:numRef>
              <c:f>'Haun stage'!$V$12:$AB$12</c:f>
              <c:numCache>
                <c:formatCode>0.0</c:formatCode>
                <c:ptCount val="7"/>
                <c:pt idx="0">
                  <c:v>3.1416666666666666</c:v>
                </c:pt>
                <c:pt idx="1">
                  <c:v>3.9416666666666669</c:v>
                </c:pt>
                <c:pt idx="2">
                  <c:v>4.7750000000000004</c:v>
                </c:pt>
                <c:pt idx="3">
                  <c:v>5.7250000000000005</c:v>
                </c:pt>
                <c:pt idx="4">
                  <c:v>6.7333333333333334</c:v>
                </c:pt>
                <c:pt idx="5">
                  <c:v>7.7249999999999996</c:v>
                </c:pt>
                <c:pt idx="6">
                  <c:v>9.0666666666666664</c:v>
                </c:pt>
              </c:numCache>
            </c:numRef>
          </c:yVal>
          <c:smooth val="0"/>
          <c:extLst>
            <c:ext xmlns:c16="http://schemas.microsoft.com/office/drawing/2014/chart" uri="{C3380CC4-5D6E-409C-BE32-E72D297353CC}">
              <c16:uniqueId val="{00000003-3BF8-40D9-94C9-D8D51F6CF402}"/>
            </c:ext>
          </c:extLst>
        </c:ser>
        <c:ser>
          <c:idx val="1"/>
          <c:order val="3"/>
          <c:tx>
            <c:v>APSIM Sunmaster daily</c:v>
          </c:tx>
          <c:spPr>
            <a:ln w="25400" cap="rnd">
              <a:solidFill>
                <a:schemeClr val="accent1"/>
              </a:solidFill>
              <a:round/>
            </a:ln>
            <a:effectLst/>
          </c:spPr>
          <c:marker>
            <c:symbol val="none"/>
          </c:marker>
          <c:xVal>
            <c:numRef>
              <c:f>Weather!$K$149:$K$264</c:f>
              <c:numCache>
                <c:formatCode>0.0</c:formatCode>
                <c:ptCount val="116"/>
                <c:pt idx="0">
                  <c:v>146.26499999999999</c:v>
                </c:pt>
                <c:pt idx="1">
                  <c:v>157.23499999999999</c:v>
                </c:pt>
                <c:pt idx="2">
                  <c:v>169.19499999999999</c:v>
                </c:pt>
                <c:pt idx="3">
                  <c:v>186.34</c:v>
                </c:pt>
                <c:pt idx="4">
                  <c:v>199.42500000000001</c:v>
                </c:pt>
                <c:pt idx="5">
                  <c:v>210.88</c:v>
                </c:pt>
                <c:pt idx="6">
                  <c:v>221.04499999999999</c:v>
                </c:pt>
                <c:pt idx="7">
                  <c:v>230.54</c:v>
                </c:pt>
                <c:pt idx="8">
                  <c:v>240.255</c:v>
                </c:pt>
                <c:pt idx="9">
                  <c:v>251.45499999999998</c:v>
                </c:pt>
                <c:pt idx="10">
                  <c:v>264.755</c:v>
                </c:pt>
                <c:pt idx="11">
                  <c:v>277.89499999999998</c:v>
                </c:pt>
                <c:pt idx="12">
                  <c:v>289.36500000000001</c:v>
                </c:pt>
                <c:pt idx="13">
                  <c:v>301.33</c:v>
                </c:pt>
                <c:pt idx="14">
                  <c:v>309.8</c:v>
                </c:pt>
                <c:pt idx="15">
                  <c:v>319.38499999999999</c:v>
                </c:pt>
                <c:pt idx="16">
                  <c:v>329.54500000000002</c:v>
                </c:pt>
                <c:pt idx="17">
                  <c:v>337.66</c:v>
                </c:pt>
                <c:pt idx="18">
                  <c:v>344.94</c:v>
                </c:pt>
                <c:pt idx="19">
                  <c:v>355.83499999999998</c:v>
                </c:pt>
                <c:pt idx="20">
                  <c:v>364.49</c:v>
                </c:pt>
                <c:pt idx="21">
                  <c:v>374.07</c:v>
                </c:pt>
                <c:pt idx="22">
                  <c:v>381.565</c:v>
                </c:pt>
                <c:pt idx="23">
                  <c:v>386.745</c:v>
                </c:pt>
                <c:pt idx="24">
                  <c:v>394.61500000000001</c:v>
                </c:pt>
                <c:pt idx="25">
                  <c:v>405.255</c:v>
                </c:pt>
                <c:pt idx="26">
                  <c:v>415.6</c:v>
                </c:pt>
                <c:pt idx="27">
                  <c:v>423.83000000000004</c:v>
                </c:pt>
                <c:pt idx="28">
                  <c:v>430.22</c:v>
                </c:pt>
                <c:pt idx="29">
                  <c:v>441.38500000000005</c:v>
                </c:pt>
                <c:pt idx="30">
                  <c:v>452.56000000000006</c:v>
                </c:pt>
                <c:pt idx="31">
                  <c:v>463.31000000000006</c:v>
                </c:pt>
                <c:pt idx="32">
                  <c:v>474.53000000000009</c:v>
                </c:pt>
                <c:pt idx="33">
                  <c:v>483.62000000000006</c:v>
                </c:pt>
                <c:pt idx="34">
                  <c:v>492.58000000000004</c:v>
                </c:pt>
                <c:pt idx="35">
                  <c:v>499.96500000000003</c:v>
                </c:pt>
                <c:pt idx="36">
                  <c:v>508.19500000000005</c:v>
                </c:pt>
                <c:pt idx="37">
                  <c:v>517.82500000000005</c:v>
                </c:pt>
                <c:pt idx="38">
                  <c:v>528.63499999999999</c:v>
                </c:pt>
                <c:pt idx="39">
                  <c:v>539.52</c:v>
                </c:pt>
                <c:pt idx="40">
                  <c:v>548.72500000000002</c:v>
                </c:pt>
                <c:pt idx="41">
                  <c:v>557.91500000000008</c:v>
                </c:pt>
                <c:pt idx="42">
                  <c:v>567.91500000000008</c:v>
                </c:pt>
                <c:pt idx="43">
                  <c:v>579.5150000000001</c:v>
                </c:pt>
                <c:pt idx="44">
                  <c:v>588.80500000000006</c:v>
                </c:pt>
                <c:pt idx="45">
                  <c:v>596.37500000000011</c:v>
                </c:pt>
                <c:pt idx="46">
                  <c:v>604.16000000000008</c:v>
                </c:pt>
                <c:pt idx="47">
                  <c:v>613.28000000000009</c:v>
                </c:pt>
                <c:pt idx="48">
                  <c:v>621.31500000000005</c:v>
                </c:pt>
                <c:pt idx="49">
                  <c:v>628.995</c:v>
                </c:pt>
                <c:pt idx="50">
                  <c:v>640.60500000000002</c:v>
                </c:pt>
                <c:pt idx="51">
                  <c:v>652.12</c:v>
                </c:pt>
                <c:pt idx="52">
                  <c:v>661.005</c:v>
                </c:pt>
                <c:pt idx="53">
                  <c:v>668.995</c:v>
                </c:pt>
                <c:pt idx="54">
                  <c:v>677.96</c:v>
                </c:pt>
                <c:pt idx="55">
                  <c:v>686.72500000000002</c:v>
                </c:pt>
                <c:pt idx="56">
                  <c:v>698.42000000000007</c:v>
                </c:pt>
                <c:pt idx="57">
                  <c:v>709.37500000000011</c:v>
                </c:pt>
                <c:pt idx="58">
                  <c:v>719.59500000000014</c:v>
                </c:pt>
                <c:pt idx="59">
                  <c:v>729.98500000000013</c:v>
                </c:pt>
                <c:pt idx="60">
                  <c:v>738.10000000000014</c:v>
                </c:pt>
                <c:pt idx="61">
                  <c:v>748.02500000000009</c:v>
                </c:pt>
                <c:pt idx="62">
                  <c:v>755.04500000000007</c:v>
                </c:pt>
                <c:pt idx="63">
                  <c:v>763.97500000000002</c:v>
                </c:pt>
                <c:pt idx="64">
                  <c:v>772.10500000000002</c:v>
                </c:pt>
                <c:pt idx="65">
                  <c:v>780.20500000000004</c:v>
                </c:pt>
                <c:pt idx="66">
                  <c:v>788.03000000000009</c:v>
                </c:pt>
                <c:pt idx="67">
                  <c:v>796.35000000000014</c:v>
                </c:pt>
                <c:pt idx="68">
                  <c:v>804.75500000000011</c:v>
                </c:pt>
                <c:pt idx="69">
                  <c:v>814.40500000000009</c:v>
                </c:pt>
                <c:pt idx="70">
                  <c:v>822.16500000000008</c:v>
                </c:pt>
                <c:pt idx="71">
                  <c:v>829.41000000000008</c:v>
                </c:pt>
                <c:pt idx="72">
                  <c:v>839.84500000000003</c:v>
                </c:pt>
                <c:pt idx="73">
                  <c:v>848.17000000000007</c:v>
                </c:pt>
                <c:pt idx="74">
                  <c:v>860.35</c:v>
                </c:pt>
                <c:pt idx="75">
                  <c:v>872.08</c:v>
                </c:pt>
                <c:pt idx="76">
                  <c:v>884.49</c:v>
                </c:pt>
                <c:pt idx="77">
                  <c:v>897.08</c:v>
                </c:pt>
                <c:pt idx="78">
                  <c:v>909.54000000000008</c:v>
                </c:pt>
                <c:pt idx="79">
                  <c:v>923.15500000000009</c:v>
                </c:pt>
                <c:pt idx="80">
                  <c:v>937.45500000000004</c:v>
                </c:pt>
                <c:pt idx="81">
                  <c:v>948.68500000000006</c:v>
                </c:pt>
                <c:pt idx="82">
                  <c:v>959.11500000000001</c:v>
                </c:pt>
                <c:pt idx="83">
                  <c:v>970.93000000000006</c:v>
                </c:pt>
                <c:pt idx="84">
                  <c:v>983.24</c:v>
                </c:pt>
                <c:pt idx="85">
                  <c:v>994.87</c:v>
                </c:pt>
                <c:pt idx="86">
                  <c:v>1008.215</c:v>
                </c:pt>
                <c:pt idx="87">
                  <c:v>1021.7950000000001</c:v>
                </c:pt>
                <c:pt idx="88">
                  <c:v>1032.875</c:v>
                </c:pt>
                <c:pt idx="89">
                  <c:v>1049.0150000000001</c:v>
                </c:pt>
                <c:pt idx="90">
                  <c:v>1064.4250000000002</c:v>
                </c:pt>
                <c:pt idx="91">
                  <c:v>1077.6850000000002</c:v>
                </c:pt>
                <c:pt idx="92">
                  <c:v>1091.8850000000002</c:v>
                </c:pt>
                <c:pt idx="93">
                  <c:v>1105.2700000000002</c:v>
                </c:pt>
                <c:pt idx="94">
                  <c:v>1118.4750000000001</c:v>
                </c:pt>
                <c:pt idx="95">
                  <c:v>1133.7700000000002</c:v>
                </c:pt>
                <c:pt idx="96">
                  <c:v>1147.6650000000002</c:v>
                </c:pt>
                <c:pt idx="97">
                  <c:v>1161.1650000000002</c:v>
                </c:pt>
                <c:pt idx="98">
                  <c:v>1171.9500000000003</c:v>
                </c:pt>
                <c:pt idx="99">
                  <c:v>1181.4600000000003</c:v>
                </c:pt>
                <c:pt idx="100">
                  <c:v>1192.4700000000003</c:v>
                </c:pt>
                <c:pt idx="101">
                  <c:v>1207.2000000000003</c:v>
                </c:pt>
                <c:pt idx="102">
                  <c:v>1228.3650000000002</c:v>
                </c:pt>
                <c:pt idx="103">
                  <c:v>1241.1550000000002</c:v>
                </c:pt>
                <c:pt idx="104">
                  <c:v>1252.6550000000002</c:v>
                </c:pt>
                <c:pt idx="105">
                  <c:v>1265.2300000000002</c:v>
                </c:pt>
                <c:pt idx="106">
                  <c:v>1276.1350000000002</c:v>
                </c:pt>
                <c:pt idx="107">
                  <c:v>1290.9200000000003</c:v>
                </c:pt>
                <c:pt idx="108">
                  <c:v>1304.2100000000003</c:v>
                </c:pt>
                <c:pt idx="109">
                  <c:v>1315.8850000000002</c:v>
                </c:pt>
                <c:pt idx="110">
                  <c:v>1325.2400000000002</c:v>
                </c:pt>
                <c:pt idx="111">
                  <c:v>1334.6550000000002</c:v>
                </c:pt>
                <c:pt idx="112">
                  <c:v>1343.8750000000002</c:v>
                </c:pt>
                <c:pt idx="113">
                  <c:v>1355.6550000000002</c:v>
                </c:pt>
                <c:pt idx="114">
                  <c:v>1366.9600000000003</c:v>
                </c:pt>
                <c:pt idx="115">
                  <c:v>1380.2500000000002</c:v>
                </c:pt>
              </c:numCache>
            </c:numRef>
          </c:xVal>
          <c:yVal>
            <c:numRef>
              <c:f>Weather!$M$149:$M$264</c:f>
              <c:numCache>
                <c:formatCode>0.0</c:formatCode>
                <c:ptCount val="116"/>
                <c:pt idx="0">
                  <c:v>1.6009280742458998E-2</c:v>
                </c:pt>
                <c:pt idx="1">
                  <c:v>0.11204469119434313</c:v>
                </c:pt>
                <c:pt idx="2">
                  <c:v>0.24418478621146833</c:v>
                </c:pt>
                <c:pt idx="3">
                  <c:v>0.43361136890951313</c:v>
                </c:pt>
                <c:pt idx="4">
                  <c:v>0.57818102972047303</c:v>
                </c:pt>
                <c:pt idx="5">
                  <c:v>0.7047416307590324</c:v>
                </c:pt>
                <c:pt idx="6">
                  <c:v>0.81704966302066051</c:v>
                </c:pt>
                <c:pt idx="7">
                  <c:v>0.92195519832062756</c:v>
                </c:pt>
                <c:pt idx="8">
                  <c:v>1.0292914042647223</c:v>
                </c:pt>
                <c:pt idx="9">
                  <c:v>1.1530346370566789</c:v>
                </c:pt>
                <c:pt idx="10">
                  <c:v>1.2999797259971273</c:v>
                </c:pt>
                <c:pt idx="11">
                  <c:v>1.4451570544691195</c:v>
                </c:pt>
                <c:pt idx="12">
                  <c:v>1.5718833830515968</c:v>
                </c:pt>
                <c:pt idx="13">
                  <c:v>1.704078720583361</c:v>
                </c:pt>
                <c:pt idx="14">
                  <c:v>1.7976595403822784</c:v>
                </c:pt>
                <c:pt idx="15">
                  <c:v>1.9035594409457519</c:v>
                </c:pt>
                <c:pt idx="16">
                  <c:v>2.0158122306927413</c:v>
                </c:pt>
                <c:pt idx="17">
                  <c:v>2.1099454756380513</c:v>
                </c:pt>
                <c:pt idx="18">
                  <c:v>2.17027030162413</c:v>
                </c:pt>
                <c:pt idx="19">
                  <c:v>2.2605503811733509</c:v>
                </c:pt>
                <c:pt idx="20">
                  <c:v>2.3322689758037787</c:v>
                </c:pt>
                <c:pt idx="21">
                  <c:v>2.4116524693404044</c:v>
                </c:pt>
                <c:pt idx="22">
                  <c:v>2.4737588664235997</c:v>
                </c:pt>
                <c:pt idx="23">
                  <c:v>2.5166823002983096</c:v>
                </c:pt>
                <c:pt idx="24">
                  <c:v>2.5818960888299638</c:v>
                </c:pt>
                <c:pt idx="25">
                  <c:v>2.6700631421942327</c:v>
                </c:pt>
                <c:pt idx="26">
                  <c:v>2.7557857142857145</c:v>
                </c:pt>
                <c:pt idx="27">
                  <c:v>2.823982598607889</c:v>
                </c:pt>
                <c:pt idx="28">
                  <c:v>2.8769325488896258</c:v>
                </c:pt>
                <c:pt idx="29">
                  <c:v>2.9694499502817373</c:v>
                </c:pt>
                <c:pt idx="30">
                  <c:v>3.0620502154458076</c:v>
                </c:pt>
                <c:pt idx="31">
                  <c:v>3.1511287703016246</c:v>
                </c:pt>
                <c:pt idx="32">
                  <c:v>3.2441019224395102</c:v>
                </c:pt>
                <c:pt idx="33">
                  <c:v>3.3194250911501495</c:v>
                </c:pt>
                <c:pt idx="34">
                  <c:v>3.3936710308253235</c:v>
                </c:pt>
                <c:pt idx="35">
                  <c:v>3.4548659264169705</c:v>
                </c:pt>
                <c:pt idx="36">
                  <c:v>3.5230628107391455</c:v>
                </c:pt>
                <c:pt idx="37">
                  <c:v>3.6028606231355655</c:v>
                </c:pt>
                <c:pt idx="38">
                  <c:v>3.6924363606231356</c:v>
                </c:pt>
                <c:pt idx="39">
                  <c:v>3.7826335764003973</c:v>
                </c:pt>
                <c:pt idx="40">
                  <c:v>3.858909678488565</c:v>
                </c:pt>
                <c:pt idx="41">
                  <c:v>3.9350614849187942</c:v>
                </c:pt>
                <c:pt idx="42">
                  <c:v>4.0179252568776942</c:v>
                </c:pt>
                <c:pt idx="43">
                  <c:v>4.1140472323500177</c:v>
                </c:pt>
                <c:pt idx="44">
                  <c:v>4.1910276764998349</c:v>
                </c:pt>
                <c:pt idx="45">
                  <c:v>4.2537555518727217</c:v>
                </c:pt>
                <c:pt idx="46">
                  <c:v>4.318264998342725</c:v>
                </c:pt>
                <c:pt idx="47">
                  <c:v>4.3938367583692415</c:v>
                </c:pt>
                <c:pt idx="48">
                  <c:v>4.4604177991382166</c:v>
                </c:pt>
                <c:pt idx="49">
                  <c:v>4.5240571760026516</c:v>
                </c:pt>
                <c:pt idx="50">
                  <c:v>4.6202620152469347</c:v>
                </c:pt>
                <c:pt idx="51">
                  <c:v>4.7156796486576074</c:v>
                </c:pt>
                <c:pt idx="52">
                  <c:v>4.7893041100430889</c:v>
                </c:pt>
                <c:pt idx="53">
                  <c:v>4.85551226383825</c:v>
                </c:pt>
                <c:pt idx="54">
                  <c:v>4.9297996353994034</c:v>
                </c:pt>
                <c:pt idx="55">
                  <c:v>5.0024297315213788</c:v>
                </c:pt>
                <c:pt idx="56">
                  <c:v>5.0993389128273119</c:v>
                </c:pt>
                <c:pt idx="57">
                  <c:v>5.1901161750082867</c:v>
                </c:pt>
                <c:pt idx="58">
                  <c:v>5.2748029499502831</c:v>
                </c:pt>
                <c:pt idx="59">
                  <c:v>5.3608984090155793</c:v>
                </c:pt>
                <c:pt idx="60">
                  <c:v>5.4281423599602263</c:v>
                </c:pt>
                <c:pt idx="61">
                  <c:v>5.5103846536294334</c:v>
                </c:pt>
                <c:pt idx="62">
                  <c:v>5.5685550215445812</c:v>
                </c:pt>
                <c:pt idx="63">
                  <c:v>5.6425523699038784</c:v>
                </c:pt>
                <c:pt idx="64">
                  <c:v>5.709920616506464</c:v>
                </c:pt>
                <c:pt idx="65">
                  <c:v>5.7770402717931724</c:v>
                </c:pt>
                <c:pt idx="66">
                  <c:v>5.8418811733510116</c:v>
                </c:pt>
                <c:pt idx="67">
                  <c:v>5.9108238316208164</c:v>
                </c:pt>
                <c:pt idx="68">
                  <c:v>5.980470831952271</c:v>
                </c:pt>
                <c:pt idx="69">
                  <c:v>6.0604343718926099</c:v>
                </c:pt>
                <c:pt idx="70">
                  <c:v>6.124736658932715</c:v>
                </c:pt>
                <c:pt idx="71">
                  <c:v>6.184771461716938</c:v>
                </c:pt>
                <c:pt idx="72">
                  <c:v>6.2712398077560501</c:v>
                </c:pt>
                <c:pt idx="73">
                  <c:v>6.3402238979118337</c:v>
                </c:pt>
                <c:pt idx="74">
                  <c:v>6.4411519721577726</c:v>
                </c:pt>
                <c:pt idx="75">
                  <c:v>6.5383511766655609</c:v>
                </c:pt>
                <c:pt idx="76">
                  <c:v>6.6411851176665557</c:v>
                </c:pt>
                <c:pt idx="77">
                  <c:v>6.7455106065628101</c:v>
                </c:pt>
                <c:pt idx="78">
                  <c:v>6.8487588664235997</c:v>
                </c:pt>
                <c:pt idx="79">
                  <c:v>6.961577891945641</c:v>
                </c:pt>
                <c:pt idx="80">
                  <c:v>7.0800730858468679</c:v>
                </c:pt>
                <c:pt idx="81">
                  <c:v>7.1731291017567109</c:v>
                </c:pt>
                <c:pt idx="82">
                  <c:v>7.259556015909844</c:v>
                </c:pt>
                <c:pt idx="83">
                  <c:v>7.3574595624792849</c:v>
                </c:pt>
                <c:pt idx="84">
                  <c:v>7.4594648657606903</c:v>
                </c:pt>
                <c:pt idx="85">
                  <c:v>7.5558354325488892</c:v>
                </c:pt>
                <c:pt idx="86">
                  <c:v>7.6664171362280413</c:v>
                </c:pt>
                <c:pt idx="87">
                  <c:v>7.7789461385482284</c:v>
                </c:pt>
                <c:pt idx="88">
                  <c:v>7.8707591978786873</c:v>
                </c:pt>
                <c:pt idx="89">
                  <c:v>8.0045013258203532</c:v>
                </c:pt>
                <c:pt idx="90">
                  <c:v>8.0957106633836862</c:v>
                </c:pt>
                <c:pt idx="91">
                  <c:v>8.1741944931104715</c:v>
                </c:pt>
                <c:pt idx="92">
                  <c:v>8.2582420332402133</c:v>
                </c:pt>
                <c:pt idx="93">
                  <c:v>8.3374657180737746</c:v>
                </c:pt>
                <c:pt idx="94">
                  <c:v>8.4156240115535788</c:v>
                </c:pt>
                <c:pt idx="95">
                  <c:v>8.5061526824186782</c:v>
                </c:pt>
                <c:pt idx="96">
                  <c:v>8.5883949760878853</c:v>
                </c:pt>
                <c:pt idx="97">
                  <c:v>8.6682993276196818</c:v>
                </c:pt>
                <c:pt idx="98">
                  <c:v>8.7321340262323055</c:v>
                </c:pt>
                <c:pt idx="99">
                  <c:v>8.7884222027558145</c:v>
                </c:pt>
                <c:pt idx="100">
                  <c:v>8.8535886405606359</c:v>
                </c:pt>
                <c:pt idx="101">
                  <c:v>8.9407731663431065</c:v>
                </c:pt>
                <c:pt idx="102">
                  <c:v>9.0660454330223992</c:v>
                </c:pt>
                <c:pt idx="103">
                  <c:v>9.1417474075477081</c:v>
                </c:pt>
                <c:pt idx="104">
                  <c:v>9.2098140773710906</c:v>
                </c:pt>
                <c:pt idx="105">
                  <c:v>9.2842435011127442</c:v>
                </c:pt>
                <c:pt idx="106">
                  <c:v>9.3487884606278726</c:v>
                </c:pt>
                <c:pt idx="107">
                  <c:v>9.4362985226573262</c:v>
                </c:pt>
                <c:pt idx="108">
                  <c:v>9.5149599176097386</c:v>
                </c:pt>
                <c:pt idx="109">
                  <c:v>9.5840623845826052</c:v>
                </c:pt>
                <c:pt idx="110">
                  <c:v>9.639433140773713</c:v>
                </c:pt>
                <c:pt idx="111">
                  <c:v>9.6951590274160733</c:v>
                </c:pt>
                <c:pt idx="112">
                  <c:v>9.7497307400918629</c:v>
                </c:pt>
                <c:pt idx="113">
                  <c:v>9.8194546853544225</c:v>
                </c:pt>
                <c:pt idx="114">
                  <c:v>9.8863671812112344</c:v>
                </c:pt>
                <c:pt idx="115">
                  <c:v>9.9650285761636468</c:v>
                </c:pt>
              </c:numCache>
            </c:numRef>
          </c:yVal>
          <c:smooth val="0"/>
          <c:extLst>
            <c:ext xmlns:c16="http://schemas.microsoft.com/office/drawing/2014/chart" uri="{C3380CC4-5D6E-409C-BE32-E72D297353CC}">
              <c16:uniqueId val="{0000000B-3BF8-40D9-94C9-D8D51F6CF402}"/>
            </c:ext>
          </c:extLst>
        </c:ser>
        <c:dLbls>
          <c:showLegendKey val="0"/>
          <c:showVal val="0"/>
          <c:showCatName val="0"/>
          <c:showSerName val="0"/>
          <c:showPercent val="0"/>
          <c:showBubbleSize val="0"/>
        </c:dLbls>
        <c:axId val="1745774432"/>
        <c:axId val="1745774912"/>
        <c:extLst>
          <c:ext xmlns:c15="http://schemas.microsoft.com/office/drawing/2012/chart" uri="{02D57815-91ED-43cb-92C2-25804820EDAC}">
            <c15:filteredScatterSeries>
              <c15:ser>
                <c:idx val="0"/>
                <c:order val="2"/>
                <c:tx>
                  <c:v>APSIM Sunmaster</c:v>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'Haun stage'!$V$35:$Z$35</c15:sqref>
                        </c15:formulaRef>
                      </c:ext>
                    </c:extLst>
                    <c:numCache>
                      <c:formatCode>0.0</c:formatCode>
                      <c:ptCount val="5"/>
                      <c:pt idx="0">
                        <c:v>430</c:v>
                      </c:pt>
                      <c:pt idx="1">
                        <c:v>529</c:v>
                      </c:pt>
                      <c:pt idx="2">
                        <c:v>629</c:v>
                      </c:pt>
                      <c:pt idx="3">
                        <c:v>738</c:v>
                      </c:pt>
                      <c:pt idx="4">
                        <c:v>860</c:v>
                      </c:pt>
                    </c:numCache>
                  </c:numRef>
                </c:xVal>
                <c:yVal>
                  <c:numRef>
                    <c:extLst>
                      <c:ext uri="{02D57815-91ED-43cb-92C2-25804820EDAC}">
                        <c15:formulaRef>
                          <c15:sqref>'Haun stage'!$V$33:$Z$33</c15:sqref>
                        </c15:formulaRef>
                      </c:ext>
                    </c:extLst>
                    <c:numCache>
                      <c:formatCode>General</c:formatCode>
                      <c:ptCount val="5"/>
                      <c:pt idx="0">
                        <c:v>4.0999999999999996</c:v>
                      </c:pt>
                      <c:pt idx="1">
                        <c:v>5</c:v>
                      </c:pt>
                      <c:pt idx="2">
                        <c:v>5.8</c:v>
                      </c:pt>
                      <c:pt idx="3">
                        <c:v>6.7</c:v>
                      </c:pt>
                      <c:pt idx="4">
                        <c:v>7.7</c:v>
                      </c:pt>
                    </c:numCache>
                  </c:numRef>
                </c:yVal>
                <c:smooth val="0"/>
                <c:extLst>
                  <c:ext xmlns:c16="http://schemas.microsoft.com/office/drawing/2014/chart" uri="{C3380CC4-5D6E-409C-BE32-E72D297353CC}">
                    <c16:uniqueId val="{0000000A-3BF8-40D9-94C9-D8D51F6CF402}"/>
                  </c:ext>
                </c:extLst>
              </c15:ser>
            </c15:filteredScatterSeries>
          </c:ext>
        </c:extLst>
      </c:scatterChart>
      <c:valAx>
        <c:axId val="174577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Thermal time since sowing (°C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912"/>
        <c:crosses val="autoZero"/>
        <c:crossBetween val="midCat"/>
        <c:majorUnit val="100"/>
      </c:valAx>
      <c:valAx>
        <c:axId val="1745774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Haun Stage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74432"/>
        <c:crosses val="autoZero"/>
        <c:crossBetween val="midCat"/>
      </c:valAx>
      <c:spPr>
        <a:noFill/>
        <a:ln>
          <a:noFill/>
        </a:ln>
        <a:effectLst/>
      </c:spPr>
    </c:plotArea>
    <c:legend>
      <c:legendPos val="b"/>
      <c:legendEntry>
        <c:idx val="3"/>
        <c:delete val="1"/>
      </c:legendEntry>
      <c:legendEntry>
        <c:idx val="4"/>
        <c:delete val="1"/>
      </c:legendEntry>
      <c:layout>
        <c:manualLayout>
          <c:xMode val="edge"/>
          <c:yMode val="edge"/>
          <c:x val="0.13294363103654835"/>
          <c:y val="5.2013127266149886E-2"/>
          <c:w val="0.23288413657646057"/>
          <c:h val="0.34532548030259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87703040052545E-2"/>
          <c:y val="2.2567952418381818E-2"/>
          <c:w val="0.83840519487836829"/>
          <c:h val="0.74608319370090503"/>
        </c:manualLayout>
      </c:layout>
      <c:scatterChart>
        <c:scatterStyle val="lineMarker"/>
        <c:varyColors val="0"/>
        <c:ser>
          <c:idx val="0"/>
          <c:order val="0"/>
          <c:tx>
            <c:strRef>
              <c:f>'PCDS 6.0'!$S$26</c:f>
              <c:strCache>
                <c:ptCount val="1"/>
                <c:pt idx="0">
                  <c:v>EGA_Wedgetail</c:v>
                </c:pt>
              </c:strCache>
            </c:strRef>
          </c:tx>
          <c:spPr>
            <a:ln w="19050" cap="rnd">
              <a:noFill/>
              <a:round/>
            </a:ln>
            <a:effectLst/>
          </c:spPr>
          <c:marker>
            <c:symbol val="circle"/>
            <c:size val="5"/>
            <c:spPr>
              <a:solidFill>
                <a:schemeClr val="accent1"/>
              </a:solidFill>
              <a:ln w="9525">
                <a:solidFill>
                  <a:schemeClr val="accent1"/>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6.0'!$T$26:$X$26</c:f>
              <c:numCache>
                <c:formatCode>0</c:formatCode>
                <c:ptCount val="5"/>
                <c:pt idx="0">
                  <c:v>4.274891774891775</c:v>
                </c:pt>
                <c:pt idx="1">
                  <c:v>18.344155844155846</c:v>
                </c:pt>
                <c:pt idx="2">
                  <c:v>42.288961038961034</c:v>
                </c:pt>
                <c:pt idx="3">
                  <c:v>64.213564213564212</c:v>
                </c:pt>
              </c:numCache>
            </c:numRef>
          </c:yVal>
          <c:smooth val="0"/>
          <c:extLst>
            <c:ext xmlns:c16="http://schemas.microsoft.com/office/drawing/2014/chart" uri="{C3380CC4-5D6E-409C-BE32-E72D297353CC}">
              <c16:uniqueId val="{00000000-E052-49A8-AAD7-C281C174AB27}"/>
            </c:ext>
          </c:extLst>
        </c:ser>
        <c:ser>
          <c:idx val="1"/>
          <c:order val="1"/>
          <c:tx>
            <c:strRef>
              <c:f>'PCDS 6.0'!$S$27</c:f>
              <c:strCache>
                <c:ptCount val="1"/>
                <c:pt idx="0">
                  <c:v>Illabo</c:v>
                </c:pt>
              </c:strCache>
            </c:strRef>
          </c:tx>
          <c:spPr>
            <a:ln w="19050" cap="rnd">
              <a:noFill/>
              <a:round/>
            </a:ln>
            <a:effectLst/>
          </c:spPr>
          <c:marker>
            <c:symbol val="circle"/>
            <c:size val="5"/>
            <c:spPr>
              <a:solidFill>
                <a:schemeClr val="accent2"/>
              </a:solidFill>
              <a:ln w="9525">
                <a:solidFill>
                  <a:schemeClr val="accent2"/>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6.0'!$T$27:$X$27</c:f>
              <c:numCache>
                <c:formatCode>0</c:formatCode>
                <c:ptCount val="5"/>
                <c:pt idx="0">
                  <c:v>11.434782608695652</c:v>
                </c:pt>
                <c:pt idx="1">
                  <c:v>31.112134610660775</c:v>
                </c:pt>
                <c:pt idx="2">
                  <c:v>47.202129046165254</c:v>
                </c:pt>
                <c:pt idx="3">
                  <c:v>82.404614019520849</c:v>
                </c:pt>
              </c:numCache>
            </c:numRef>
          </c:yVal>
          <c:smooth val="0"/>
          <c:extLst>
            <c:ext xmlns:c16="http://schemas.microsoft.com/office/drawing/2014/chart" uri="{C3380CC4-5D6E-409C-BE32-E72D297353CC}">
              <c16:uniqueId val="{00000001-E052-49A8-AAD7-C281C174AB27}"/>
            </c:ext>
          </c:extLst>
        </c:ser>
        <c:ser>
          <c:idx val="2"/>
          <c:order val="2"/>
          <c:tx>
            <c:strRef>
              <c:f>'PCDS 6.0'!$S$28</c:f>
              <c:strCache>
                <c:ptCount val="1"/>
                <c:pt idx="0">
                  <c:v>LRPB_Kittyhawk</c:v>
                </c:pt>
              </c:strCache>
            </c:strRef>
          </c:tx>
          <c:spPr>
            <a:ln w="19050" cap="rnd">
              <a:noFill/>
              <a:round/>
            </a:ln>
            <a:effectLst/>
          </c:spPr>
          <c:marker>
            <c:symbol val="circle"/>
            <c:size val="5"/>
            <c:spPr>
              <a:solidFill>
                <a:schemeClr val="accent3"/>
              </a:solidFill>
              <a:ln w="9525">
                <a:solidFill>
                  <a:schemeClr val="accent3"/>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6.0'!$T$28:$X$28</c:f>
              <c:numCache>
                <c:formatCode>0</c:formatCode>
                <c:ptCount val="5"/>
                <c:pt idx="2">
                  <c:v>8.348101265822784</c:v>
                </c:pt>
                <c:pt idx="3">
                  <c:v>35.196490218642118</c:v>
                </c:pt>
                <c:pt idx="4">
                  <c:v>59.081415420023021</c:v>
                </c:pt>
              </c:numCache>
            </c:numRef>
          </c:yVal>
          <c:smooth val="0"/>
          <c:extLst>
            <c:ext xmlns:c16="http://schemas.microsoft.com/office/drawing/2014/chart" uri="{C3380CC4-5D6E-409C-BE32-E72D297353CC}">
              <c16:uniqueId val="{00000002-E052-49A8-AAD7-C281C174AB27}"/>
            </c:ext>
          </c:extLst>
        </c:ser>
        <c:ser>
          <c:idx val="3"/>
          <c:order val="3"/>
          <c:tx>
            <c:strRef>
              <c:f>'PCDS 6.0'!$S$29</c:f>
              <c:strCache>
                <c:ptCount val="1"/>
                <c:pt idx="0">
                  <c:v>LRPB_Mowhawk</c:v>
                </c:pt>
              </c:strCache>
            </c:strRef>
          </c:tx>
          <c:spPr>
            <a:ln w="19050" cap="rnd">
              <a:noFill/>
              <a:round/>
            </a:ln>
            <a:effectLst/>
          </c:spPr>
          <c:marker>
            <c:symbol val="circle"/>
            <c:size val="5"/>
            <c:spPr>
              <a:solidFill>
                <a:schemeClr val="accent4"/>
              </a:solidFill>
              <a:ln w="9525">
                <a:solidFill>
                  <a:schemeClr val="accent4"/>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6.0'!$T$29:$X$29</c:f>
              <c:numCache>
                <c:formatCode>0</c:formatCode>
                <c:ptCount val="5"/>
                <c:pt idx="0">
                  <c:v>41.615191335690568</c:v>
                </c:pt>
                <c:pt idx="1">
                  <c:v>79.721253370034503</c:v>
                </c:pt>
              </c:numCache>
            </c:numRef>
          </c:yVal>
          <c:smooth val="0"/>
          <c:extLst>
            <c:ext xmlns:c16="http://schemas.microsoft.com/office/drawing/2014/chart" uri="{C3380CC4-5D6E-409C-BE32-E72D297353CC}">
              <c16:uniqueId val="{00000003-E052-49A8-AAD7-C281C174AB27}"/>
            </c:ext>
          </c:extLst>
        </c:ser>
        <c:ser>
          <c:idx val="4"/>
          <c:order val="4"/>
          <c:tx>
            <c:strRef>
              <c:f>'PCDS 6.0'!$S$30</c:f>
              <c:strCache>
                <c:ptCount val="1"/>
                <c:pt idx="0">
                  <c:v>Osprey</c:v>
                </c:pt>
              </c:strCache>
            </c:strRef>
          </c:tx>
          <c:spPr>
            <a:ln w="19050" cap="rnd">
              <a:noFill/>
              <a:round/>
            </a:ln>
            <a:effectLst/>
          </c:spPr>
          <c:marker>
            <c:symbol val="circle"/>
            <c:size val="5"/>
            <c:spPr>
              <a:solidFill>
                <a:schemeClr val="accent5"/>
              </a:solidFill>
              <a:ln w="9525">
                <a:solidFill>
                  <a:schemeClr val="accent5"/>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6.0'!$T$30:$X$30</c:f>
              <c:numCache>
                <c:formatCode>0</c:formatCode>
                <c:ptCount val="5"/>
                <c:pt idx="0">
                  <c:v>2.6350753497903714</c:v>
                </c:pt>
                <c:pt idx="1">
                  <c:v>10.871711556617491</c:v>
                </c:pt>
                <c:pt idx="2">
                  <c:v>31.445799271559036</c:v>
                </c:pt>
                <c:pt idx="3">
                  <c:v>54.623843913177716</c:v>
                </c:pt>
              </c:numCache>
            </c:numRef>
          </c:yVal>
          <c:smooth val="0"/>
          <c:extLst>
            <c:ext xmlns:c16="http://schemas.microsoft.com/office/drawing/2014/chart" uri="{C3380CC4-5D6E-409C-BE32-E72D297353CC}">
              <c16:uniqueId val="{00000004-E052-49A8-AAD7-C281C174AB27}"/>
            </c:ext>
          </c:extLst>
        </c:ser>
        <c:ser>
          <c:idx val="5"/>
          <c:order val="5"/>
          <c:tx>
            <c:strRef>
              <c:f>'PCDS 6.0'!$S$31</c:f>
              <c:strCache>
                <c:ptCount val="1"/>
                <c:pt idx="0">
                  <c:v>Rosella</c:v>
                </c:pt>
              </c:strCache>
            </c:strRef>
          </c:tx>
          <c:spPr>
            <a:ln w="19050" cap="rnd">
              <a:noFill/>
              <a:round/>
            </a:ln>
            <a:effectLst/>
          </c:spPr>
          <c:marker>
            <c:symbol val="circle"/>
            <c:size val="5"/>
            <c:spPr>
              <a:solidFill>
                <a:schemeClr val="accent6"/>
              </a:solidFill>
              <a:ln w="9525">
                <a:solidFill>
                  <a:schemeClr val="accent6"/>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6.0'!$T$31:$X$31</c:f>
              <c:numCache>
                <c:formatCode>0</c:formatCode>
                <c:ptCount val="5"/>
                <c:pt idx="0">
                  <c:v>2.9505813953488373</c:v>
                </c:pt>
                <c:pt idx="1">
                  <c:v>11.460871170173496</c:v>
                </c:pt>
                <c:pt idx="2">
                  <c:v>21.058508674787742</c:v>
                </c:pt>
                <c:pt idx="3">
                  <c:v>37.999261720191946</c:v>
                </c:pt>
              </c:numCache>
            </c:numRef>
          </c:yVal>
          <c:smooth val="0"/>
          <c:extLst>
            <c:ext xmlns:c16="http://schemas.microsoft.com/office/drawing/2014/chart" uri="{C3380CC4-5D6E-409C-BE32-E72D297353CC}">
              <c16:uniqueId val="{00000005-E052-49A8-AAD7-C281C174AB27}"/>
            </c:ext>
          </c:extLst>
        </c:ser>
        <c:ser>
          <c:idx val="6"/>
          <c:order val="6"/>
          <c:tx>
            <c:strRef>
              <c:f>'PCDS 6.0'!$S$32</c:f>
              <c:strCache>
                <c:ptCount val="1"/>
                <c:pt idx="0">
                  <c:v>Whistler</c:v>
                </c:pt>
              </c:strCache>
            </c:strRef>
          </c:tx>
          <c:spPr>
            <a:ln w="1905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6.0'!$T$32:$X$32</c:f>
              <c:numCache>
                <c:formatCode>0</c:formatCode>
                <c:ptCount val="5"/>
                <c:pt idx="0">
                  <c:v>31.479381349891881</c:v>
                </c:pt>
                <c:pt idx="1">
                  <c:v>60.963794290684604</c:v>
                </c:pt>
                <c:pt idx="2">
                  <c:v>77.384751853373118</c:v>
                </c:pt>
                <c:pt idx="3">
                  <c:v>91.205601092896174</c:v>
                </c:pt>
              </c:numCache>
            </c:numRef>
          </c:yVal>
          <c:smooth val="0"/>
          <c:extLst>
            <c:ext xmlns:c16="http://schemas.microsoft.com/office/drawing/2014/chart" uri="{C3380CC4-5D6E-409C-BE32-E72D297353CC}">
              <c16:uniqueId val="{00000006-E052-49A8-AAD7-C281C174AB27}"/>
            </c:ext>
          </c:extLst>
        </c:ser>
        <c:ser>
          <c:idx val="7"/>
          <c:order val="7"/>
          <c:tx>
            <c:strRef>
              <c:f>'PCDS 6.0'!$S$33</c:f>
              <c:strCache>
                <c:ptCount val="1"/>
                <c:pt idx="0">
                  <c:v>Wylah</c:v>
                </c:pt>
              </c:strCache>
            </c:strRef>
          </c:tx>
          <c:spPr>
            <a:ln w="1905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'PCDS 6.0'!$T$25:$X$25</c:f>
              <c:numCache>
                <c:formatCode>m/d/yyyy</c:formatCode>
                <c:ptCount val="5"/>
                <c:pt idx="0">
                  <c:v>45538</c:v>
                </c:pt>
                <c:pt idx="1">
                  <c:v>45540</c:v>
                </c:pt>
                <c:pt idx="2">
                  <c:v>45543</c:v>
                </c:pt>
                <c:pt idx="3">
                  <c:v>45546</c:v>
                </c:pt>
                <c:pt idx="4">
                  <c:v>45548</c:v>
                </c:pt>
              </c:numCache>
            </c:numRef>
          </c:xVal>
          <c:yVal>
            <c:numRef>
              <c:f>'PCDS 6.0'!$T$33:$X$33</c:f>
              <c:numCache>
                <c:formatCode>0</c:formatCode>
                <c:ptCount val="5"/>
                <c:pt idx="1">
                  <c:v>2.1604938271604937</c:v>
                </c:pt>
                <c:pt idx="2">
                  <c:v>22.491589968827366</c:v>
                </c:pt>
                <c:pt idx="3">
                  <c:v>51.91865916549461</c:v>
                </c:pt>
              </c:numCache>
            </c:numRef>
          </c:yVal>
          <c:smooth val="0"/>
          <c:extLst>
            <c:ext xmlns:c16="http://schemas.microsoft.com/office/drawing/2014/chart" uri="{C3380CC4-5D6E-409C-BE32-E72D297353CC}">
              <c16:uniqueId val="{00000007-E052-49A8-AAD7-C281C174AB27}"/>
            </c:ext>
          </c:extLst>
        </c:ser>
        <c:dLbls>
          <c:showLegendKey val="0"/>
          <c:showVal val="0"/>
          <c:showCatName val="0"/>
          <c:showSerName val="0"/>
          <c:showPercent val="0"/>
          <c:showBubbleSize val="0"/>
        </c:dLbls>
        <c:axId val="1568178224"/>
        <c:axId val="1568189264"/>
      </c:scatterChart>
      <c:valAx>
        <c:axId val="1568178224"/>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89264"/>
        <c:crosses val="autoZero"/>
        <c:crossBetween val="midCat"/>
      </c:valAx>
      <c:valAx>
        <c:axId val="1568189264"/>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782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87703040052545E-2"/>
          <c:y val="2.2567952418381818E-2"/>
          <c:w val="0.83127009123859519"/>
          <c:h val="0.74608319370090503"/>
        </c:manualLayout>
      </c:layout>
      <c:scatterChart>
        <c:scatterStyle val="lineMarker"/>
        <c:varyColors val="0"/>
        <c:ser>
          <c:idx val="0"/>
          <c:order val="0"/>
          <c:tx>
            <c:strRef>
              <c:f>'PCDS 6.0'!$S$38</c:f>
              <c:strCache>
                <c:ptCount val="1"/>
                <c:pt idx="0">
                  <c:v>EGA_Gregory</c:v>
                </c:pt>
              </c:strCache>
            </c:strRef>
          </c:tx>
          <c:spPr>
            <a:ln w="25400" cap="rnd">
              <a:noFill/>
              <a:round/>
            </a:ln>
            <a:effectLst/>
          </c:spPr>
          <c:marker>
            <c:symbol val="circle"/>
            <c:size val="5"/>
            <c:spPr>
              <a:solidFill>
                <a:schemeClr val="accent1"/>
              </a:solidFill>
              <a:ln w="9525">
                <a:solidFill>
                  <a:schemeClr val="accent1"/>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6.0'!$T$38:$X$38</c:f>
              <c:numCache>
                <c:formatCode>0</c:formatCode>
                <c:ptCount val="5"/>
                <c:pt idx="1">
                  <c:v>0.92592592592592582</c:v>
                </c:pt>
                <c:pt idx="2">
                  <c:v>8.038720538720538</c:v>
                </c:pt>
                <c:pt idx="3">
                  <c:v>36.684553872053868</c:v>
                </c:pt>
              </c:numCache>
            </c:numRef>
          </c:yVal>
          <c:smooth val="0"/>
          <c:extLst>
            <c:ext xmlns:c16="http://schemas.microsoft.com/office/drawing/2014/chart" uri="{C3380CC4-5D6E-409C-BE32-E72D297353CC}">
              <c16:uniqueId val="{00000000-AA81-4159-BD46-8B8EDF99FCDE}"/>
            </c:ext>
          </c:extLst>
        </c:ser>
        <c:ser>
          <c:idx val="1"/>
          <c:order val="1"/>
          <c:tx>
            <c:strRef>
              <c:f>'PCDS 6.0'!$S$39</c:f>
              <c:strCache>
                <c:ptCount val="1"/>
                <c:pt idx="0">
                  <c:v>Janz</c:v>
                </c:pt>
              </c:strCache>
            </c:strRef>
          </c:tx>
          <c:spPr>
            <a:ln w="25400" cap="rnd">
              <a:noFill/>
              <a:round/>
            </a:ln>
            <a:effectLst/>
          </c:spPr>
          <c:marker>
            <c:symbol val="circle"/>
            <c:size val="5"/>
            <c:spPr>
              <a:solidFill>
                <a:schemeClr val="accent2"/>
              </a:solidFill>
              <a:ln w="9525">
                <a:solidFill>
                  <a:schemeClr val="accent2"/>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6.0'!$T$39:$X$39</c:f>
              <c:numCache>
                <c:formatCode>0</c:formatCode>
                <c:ptCount val="5"/>
                <c:pt idx="0">
                  <c:v>3.6817168338907464</c:v>
                </c:pt>
                <c:pt idx="1">
                  <c:v>10.968938607619267</c:v>
                </c:pt>
                <c:pt idx="2">
                  <c:v>29.099392611386616</c:v>
                </c:pt>
                <c:pt idx="3">
                  <c:v>60.44593088071349</c:v>
                </c:pt>
              </c:numCache>
            </c:numRef>
          </c:yVal>
          <c:smooth val="0"/>
          <c:extLst>
            <c:ext xmlns:c16="http://schemas.microsoft.com/office/drawing/2014/chart" uri="{C3380CC4-5D6E-409C-BE32-E72D297353CC}">
              <c16:uniqueId val="{00000001-AA81-4159-BD46-8B8EDF99FCDE}"/>
            </c:ext>
          </c:extLst>
        </c:ser>
        <c:ser>
          <c:idx val="2"/>
          <c:order val="2"/>
          <c:tx>
            <c:strRef>
              <c:f>'PCDS 6.0'!$S$40</c:f>
              <c:strCache>
                <c:ptCount val="1"/>
                <c:pt idx="0">
                  <c:v>Mace</c:v>
                </c:pt>
              </c:strCache>
            </c:strRef>
          </c:tx>
          <c:spPr>
            <a:ln w="25400" cap="rnd">
              <a:noFill/>
              <a:round/>
            </a:ln>
            <a:effectLst/>
          </c:spPr>
          <c:marker>
            <c:symbol val="circle"/>
            <c:size val="5"/>
            <c:spPr>
              <a:solidFill>
                <a:schemeClr val="accent3"/>
              </a:solidFill>
              <a:ln w="9525">
                <a:solidFill>
                  <a:schemeClr val="accent3"/>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6.0'!$T$40:$X$40</c:f>
              <c:numCache>
                <c:formatCode>0</c:formatCode>
                <c:ptCount val="5"/>
                <c:pt idx="0">
                  <c:v>11.357762946607789</c:v>
                </c:pt>
                <c:pt idx="1">
                  <c:v>33.885320487086844</c:v>
                </c:pt>
                <c:pt idx="2">
                  <c:v>70.915085976180919</c:v>
                </c:pt>
              </c:numCache>
            </c:numRef>
          </c:yVal>
          <c:smooth val="0"/>
          <c:extLst>
            <c:ext xmlns:c16="http://schemas.microsoft.com/office/drawing/2014/chart" uri="{C3380CC4-5D6E-409C-BE32-E72D297353CC}">
              <c16:uniqueId val="{00000002-AA81-4159-BD46-8B8EDF99FCDE}"/>
            </c:ext>
          </c:extLst>
        </c:ser>
        <c:ser>
          <c:idx val="3"/>
          <c:order val="3"/>
          <c:tx>
            <c:strRef>
              <c:f>'PCDS 6.0'!$S$41</c:f>
              <c:strCache>
                <c:ptCount val="1"/>
                <c:pt idx="0">
                  <c:v>Meering</c:v>
                </c:pt>
              </c:strCache>
            </c:strRef>
          </c:tx>
          <c:spPr>
            <a:ln w="25400" cap="rnd">
              <a:noFill/>
              <a:round/>
            </a:ln>
            <a:effectLst/>
          </c:spPr>
          <c:marker>
            <c:symbol val="circle"/>
            <c:size val="5"/>
            <c:spPr>
              <a:solidFill>
                <a:schemeClr val="accent4"/>
              </a:solidFill>
              <a:ln w="9525">
                <a:solidFill>
                  <a:schemeClr val="accent4"/>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6.0'!$T$41:$X$41</c:f>
              <c:numCache>
                <c:formatCode>0</c:formatCode>
                <c:ptCount val="5"/>
                <c:pt idx="1">
                  <c:v>1.1194029850746268</c:v>
                </c:pt>
                <c:pt idx="2">
                  <c:v>10.024397244546497</c:v>
                </c:pt>
                <c:pt idx="3">
                  <c:v>33.14763594614341</c:v>
                </c:pt>
                <c:pt idx="4">
                  <c:v>44.56302404063598</c:v>
                </c:pt>
              </c:numCache>
            </c:numRef>
          </c:yVal>
          <c:smooth val="0"/>
          <c:extLst>
            <c:ext xmlns:c16="http://schemas.microsoft.com/office/drawing/2014/chart" uri="{C3380CC4-5D6E-409C-BE32-E72D297353CC}">
              <c16:uniqueId val="{00000003-AA81-4159-BD46-8B8EDF99FCDE}"/>
            </c:ext>
          </c:extLst>
        </c:ser>
        <c:ser>
          <c:idx val="4"/>
          <c:order val="4"/>
          <c:tx>
            <c:strRef>
              <c:f>'PCDS 6.0'!$S$42</c:f>
              <c:strCache>
                <c:ptCount val="1"/>
                <c:pt idx="0">
                  <c:v>Scepter</c:v>
                </c:pt>
              </c:strCache>
            </c:strRef>
          </c:tx>
          <c:spPr>
            <a:ln w="25400" cap="rnd">
              <a:noFill/>
              <a:round/>
            </a:ln>
            <a:effectLst/>
          </c:spPr>
          <c:marker>
            <c:symbol val="circle"/>
            <c:size val="5"/>
            <c:spPr>
              <a:solidFill>
                <a:schemeClr val="accent5"/>
              </a:solidFill>
              <a:ln w="9525">
                <a:solidFill>
                  <a:schemeClr val="accent5"/>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6.0'!$T$42:$X$42</c:f>
              <c:numCache>
                <c:formatCode>0</c:formatCode>
                <c:ptCount val="5"/>
                <c:pt idx="0">
                  <c:v>10.359408033826639</c:v>
                </c:pt>
                <c:pt idx="1">
                  <c:v>26.256908126553171</c:v>
                </c:pt>
                <c:pt idx="2">
                  <c:v>62.628426245317307</c:v>
                </c:pt>
                <c:pt idx="3">
                  <c:v>79.519954749452921</c:v>
                </c:pt>
              </c:numCache>
            </c:numRef>
          </c:yVal>
          <c:smooth val="0"/>
          <c:extLst>
            <c:ext xmlns:c16="http://schemas.microsoft.com/office/drawing/2014/chart" uri="{C3380CC4-5D6E-409C-BE32-E72D297353CC}">
              <c16:uniqueId val="{00000004-AA81-4159-BD46-8B8EDF99FCDE}"/>
            </c:ext>
          </c:extLst>
        </c:ser>
        <c:ser>
          <c:idx val="5"/>
          <c:order val="5"/>
          <c:tx>
            <c:strRef>
              <c:f>'PCDS 6.0'!$S$43</c:f>
              <c:strCache>
                <c:ptCount val="1"/>
                <c:pt idx="0">
                  <c:v>Sunmaster</c:v>
                </c:pt>
              </c:strCache>
            </c:strRef>
          </c:tx>
          <c:spPr>
            <a:ln w="25400" cap="rnd">
              <a:noFill/>
              <a:round/>
            </a:ln>
            <a:effectLst/>
          </c:spPr>
          <c:marker>
            <c:symbol val="circle"/>
            <c:size val="5"/>
            <c:spPr>
              <a:solidFill>
                <a:schemeClr val="accent6"/>
              </a:solidFill>
              <a:ln w="9525">
                <a:solidFill>
                  <a:schemeClr val="accent6"/>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6.0'!$T$43:$X$43</c:f>
              <c:numCache>
                <c:formatCode>0</c:formatCode>
                <c:ptCount val="5"/>
                <c:pt idx="1">
                  <c:v>0.54347826086956519</c:v>
                </c:pt>
                <c:pt idx="2">
                  <c:v>21.260141460370292</c:v>
                </c:pt>
                <c:pt idx="3">
                  <c:v>50.477804359383306</c:v>
                </c:pt>
              </c:numCache>
            </c:numRef>
          </c:yVal>
          <c:smooth val="0"/>
          <c:extLst>
            <c:ext xmlns:c16="http://schemas.microsoft.com/office/drawing/2014/chart" uri="{C3380CC4-5D6E-409C-BE32-E72D297353CC}">
              <c16:uniqueId val="{00000005-AA81-4159-BD46-8B8EDF99FCDE}"/>
            </c:ext>
          </c:extLst>
        </c:ser>
        <c:ser>
          <c:idx val="6"/>
          <c:order val="6"/>
          <c:tx>
            <c:strRef>
              <c:f>'PCDS 6.0'!$S$44</c:f>
              <c:strCache>
                <c:ptCount val="1"/>
                <c:pt idx="0">
                  <c:v>Wyalkatchem</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6.0'!$T$44:$X$44</c:f>
              <c:numCache>
                <c:formatCode>0</c:formatCode>
                <c:ptCount val="5"/>
                <c:pt idx="0">
                  <c:v>1.7543859649122806</c:v>
                </c:pt>
                <c:pt idx="1">
                  <c:v>3.5244360902255636</c:v>
                </c:pt>
                <c:pt idx="2">
                  <c:v>19.057953042328041</c:v>
                </c:pt>
                <c:pt idx="3">
                  <c:v>55.312652290448341</c:v>
                </c:pt>
              </c:numCache>
            </c:numRef>
          </c:yVal>
          <c:smooth val="0"/>
          <c:extLst>
            <c:ext xmlns:c16="http://schemas.microsoft.com/office/drawing/2014/chart" uri="{C3380CC4-5D6E-409C-BE32-E72D297353CC}">
              <c16:uniqueId val="{00000006-AA81-4159-BD46-8B8EDF99FCDE}"/>
            </c:ext>
          </c:extLst>
        </c:ser>
        <c:ser>
          <c:idx val="7"/>
          <c:order val="7"/>
          <c:tx>
            <c:strRef>
              <c:f>'PCDS 6.0'!$S$45</c:f>
              <c:strCache>
                <c:ptCount val="1"/>
                <c:pt idx="0">
                  <c:v>Yitpi</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'PCDS 6.0'!$T$37:$X$37</c:f>
              <c:numCache>
                <c:formatCode>m/d/yyyy</c:formatCode>
                <c:ptCount val="5"/>
                <c:pt idx="0">
                  <c:v>45538</c:v>
                </c:pt>
                <c:pt idx="1">
                  <c:v>45540</c:v>
                </c:pt>
                <c:pt idx="2">
                  <c:v>45543</c:v>
                </c:pt>
                <c:pt idx="3">
                  <c:v>45546</c:v>
                </c:pt>
                <c:pt idx="4">
                  <c:v>45548</c:v>
                </c:pt>
              </c:numCache>
            </c:numRef>
          </c:xVal>
          <c:yVal>
            <c:numRef>
              <c:f>'PCDS 6.0'!$T$45:$X$45</c:f>
              <c:numCache>
                <c:formatCode>0</c:formatCode>
                <c:ptCount val="5"/>
                <c:pt idx="0">
                  <c:v>1.5625</c:v>
                </c:pt>
                <c:pt idx="1">
                  <c:v>5.708607456140351</c:v>
                </c:pt>
                <c:pt idx="2">
                  <c:v>22.115260577915375</c:v>
                </c:pt>
                <c:pt idx="3">
                  <c:v>52.349796826625386</c:v>
                </c:pt>
              </c:numCache>
            </c:numRef>
          </c:yVal>
          <c:smooth val="0"/>
          <c:extLst>
            <c:ext xmlns:c16="http://schemas.microsoft.com/office/drawing/2014/chart" uri="{C3380CC4-5D6E-409C-BE32-E72D297353CC}">
              <c16:uniqueId val="{00000007-AA81-4159-BD46-8B8EDF99FCDE}"/>
            </c:ext>
          </c:extLst>
        </c:ser>
        <c:dLbls>
          <c:showLegendKey val="0"/>
          <c:showVal val="0"/>
          <c:showCatName val="0"/>
          <c:showSerName val="0"/>
          <c:showPercent val="0"/>
          <c:showBubbleSize val="0"/>
        </c:dLbls>
        <c:axId val="1568178224"/>
        <c:axId val="1568189264"/>
      </c:scatterChart>
      <c:valAx>
        <c:axId val="1568178224"/>
        <c:scaling>
          <c:orientation val="minMax"/>
        </c:scaling>
        <c:delete val="0"/>
        <c:axPos val="b"/>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89264"/>
        <c:crosses val="autoZero"/>
        <c:crossBetween val="midCat"/>
      </c:valAx>
      <c:valAx>
        <c:axId val="1568189264"/>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782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5048118985127"/>
          <c:y val="5.0925925925925923E-2"/>
          <c:w val="0.80198753280839896"/>
          <c:h val="0.74350320793234181"/>
        </c:manualLayout>
      </c:layout>
      <c:scatterChart>
        <c:scatterStyle val="lineMarker"/>
        <c:varyColors val="0"/>
        <c:ser>
          <c:idx val="1"/>
          <c:order val="0"/>
          <c:tx>
            <c:strRef>
              <c:f>'PCDS 6.0 harvest'!$CM$20</c:f>
              <c:strCache>
                <c:ptCount val="1"/>
                <c:pt idx="0">
                  <c:v>Winter Total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'PCDS 6.0 harvest'!$CQ$20:$CU$20</c:f>
              <c:numCache>
                <c:formatCode>0</c:formatCode>
                <c:ptCount val="5"/>
                <c:pt idx="0">
                  <c:v>11.946875</c:v>
                </c:pt>
                <c:pt idx="1">
                  <c:v>37.635156250000001</c:v>
                </c:pt>
                <c:pt idx="2">
                  <c:v>46.174218750000009</c:v>
                </c:pt>
                <c:pt idx="3">
                  <c:v>47.771875000000009</c:v>
                </c:pt>
                <c:pt idx="4">
                  <c:v>44.801562500000003</c:v>
                </c:pt>
              </c:numCache>
            </c:numRef>
          </c:xVal>
          <c:yVal>
            <c:numRef>
              <c:f>'PCDS 6.0 harvest'!$CQ$24:$CU$24</c:f>
              <c:numCache>
                <c:formatCode>General</c:formatCode>
                <c:ptCount val="5"/>
                <c:pt idx="0">
                  <c:v>0</c:v>
                </c:pt>
                <c:pt idx="1">
                  <c:v>25</c:v>
                </c:pt>
                <c:pt idx="2">
                  <c:v>50</c:v>
                </c:pt>
                <c:pt idx="3">
                  <c:v>75</c:v>
                </c:pt>
                <c:pt idx="4">
                  <c:v>100</c:v>
                </c:pt>
              </c:numCache>
            </c:numRef>
          </c:yVal>
          <c:smooth val="0"/>
          <c:extLst>
            <c:ext xmlns:c16="http://schemas.microsoft.com/office/drawing/2014/chart" uri="{C3380CC4-5D6E-409C-BE32-E72D297353CC}">
              <c16:uniqueId val="{00000002-B634-492C-9CB5-F2C633FC2487}"/>
            </c:ext>
          </c:extLst>
        </c:ser>
        <c:ser>
          <c:idx val="4"/>
          <c:order val="1"/>
          <c:tx>
            <c:strRef>
              <c:f>'PCDS 6.0 harvest'!$CM$11</c:f>
              <c:strCache>
                <c:ptCount val="1"/>
                <c:pt idx="0">
                  <c:v>Spring Total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'PCDS 6.0 harvest'!$CQ$11:$CU$11</c:f>
              <c:numCache>
                <c:formatCode>0</c:formatCode>
                <c:ptCount val="5"/>
                <c:pt idx="0">
                  <c:v>14.674999999999997</c:v>
                </c:pt>
                <c:pt idx="1">
                  <c:v>35.959114583333331</c:v>
                </c:pt>
                <c:pt idx="2">
                  <c:v>45.673437499999991</c:v>
                </c:pt>
                <c:pt idx="3">
                  <c:v>48.079687500000006</c:v>
                </c:pt>
                <c:pt idx="4">
                  <c:v>45.485156250000003</c:v>
                </c:pt>
              </c:numCache>
            </c:numRef>
          </c:xVal>
          <c:yVal>
            <c:numRef>
              <c:f>'PCDS 6.0 harvest'!$CQ$24:$CU$24</c:f>
              <c:numCache>
                <c:formatCode>General</c:formatCode>
                <c:ptCount val="5"/>
                <c:pt idx="0">
                  <c:v>0</c:v>
                </c:pt>
                <c:pt idx="1">
                  <c:v>25</c:v>
                </c:pt>
                <c:pt idx="2">
                  <c:v>50</c:v>
                </c:pt>
                <c:pt idx="3">
                  <c:v>75</c:v>
                </c:pt>
                <c:pt idx="4">
                  <c:v>100</c:v>
                </c:pt>
              </c:numCache>
            </c:numRef>
          </c:yVal>
          <c:smooth val="0"/>
          <c:extLst>
            <c:ext xmlns:c16="http://schemas.microsoft.com/office/drawing/2014/chart" uri="{C3380CC4-5D6E-409C-BE32-E72D297353CC}">
              <c16:uniqueId val="{00000005-B634-492C-9CB5-F2C633FC2487}"/>
            </c:ext>
          </c:extLst>
        </c:ser>
        <c:dLbls>
          <c:showLegendKey val="0"/>
          <c:showVal val="0"/>
          <c:showCatName val="0"/>
          <c:showSerName val="0"/>
          <c:showPercent val="0"/>
          <c:showBubbleSize val="0"/>
        </c:dLbls>
        <c:axId val="1710803951"/>
        <c:axId val="1710804431"/>
      </c:scatterChart>
      <c:valAx>
        <c:axId val="1710803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SPAD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04431"/>
        <c:crosses val="autoZero"/>
        <c:crossBetween val="midCat"/>
      </c:valAx>
      <c:valAx>
        <c:axId val="17108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Height of canopy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03951"/>
        <c:crosses val="autoZero"/>
        <c:crossBetween val="midCat"/>
      </c:valAx>
      <c:spPr>
        <a:noFill/>
        <a:ln>
          <a:noFill/>
        </a:ln>
        <a:effectLst/>
      </c:spPr>
    </c:plotArea>
    <c:legend>
      <c:legendPos val="r"/>
      <c:layout>
        <c:manualLayout>
          <c:xMode val="edge"/>
          <c:yMode val="edge"/>
          <c:x val="0.25558245844269467"/>
          <c:y val="0.27835593467483233"/>
          <c:w val="0.211084208223972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41243679863191"/>
          <c:y val="5.0925925925925923E-2"/>
          <c:w val="0.75258622579712053"/>
          <c:h val="0.74350320793234181"/>
        </c:manualLayout>
      </c:layout>
      <c:scatterChart>
        <c:scatterStyle val="lineMarker"/>
        <c:varyColors val="0"/>
        <c:ser>
          <c:idx val="4"/>
          <c:order val="0"/>
          <c:tx>
            <c:strRef>
              <c:f>'PCDS 6.0 harvest'!$CO$33</c:f>
              <c:strCache>
                <c:ptCount val="1"/>
                <c:pt idx="0">
                  <c:v>EGA_Gregory</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'PCDS 6.0 harvest'!$CP$33:$CS$33</c:f>
              <c:numCache>
                <c:formatCode>0.000</c:formatCode>
                <c:ptCount val="4"/>
                <c:pt idx="0">
                  <c:v>0.98150000000000004</c:v>
                </c:pt>
                <c:pt idx="1">
                  <c:v>0.95699999999999996</c:v>
                </c:pt>
                <c:pt idx="2">
                  <c:v>0.90250000000000008</c:v>
                </c:pt>
                <c:pt idx="3">
                  <c:v>0.80049999999999999</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1-C44E-47D2-A1A9-3ECFF06A5B60}"/>
            </c:ext>
          </c:extLst>
        </c:ser>
        <c:ser>
          <c:idx val="0"/>
          <c:order val="1"/>
          <c:tx>
            <c:strRef>
              <c:f>'PCDS 6.0 harvest'!$CO$29</c:f>
              <c:strCache>
                <c:ptCount val="1"/>
                <c:pt idx="0">
                  <c:v>Meering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'PCDS 6.0 harvest'!$CP$29:$CS$29</c:f>
              <c:numCache>
                <c:formatCode>0.000</c:formatCode>
                <c:ptCount val="4"/>
                <c:pt idx="0">
                  <c:v>0.97324999999999995</c:v>
                </c:pt>
                <c:pt idx="1">
                  <c:v>0.93399999999999994</c:v>
                </c:pt>
                <c:pt idx="2">
                  <c:v>0.86849999999999994</c:v>
                </c:pt>
                <c:pt idx="3">
                  <c:v>0.74975000000000003</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0-AD41-4CAB-90FF-89A2CADEE825}"/>
            </c:ext>
          </c:extLst>
        </c:ser>
        <c:ser>
          <c:idx val="2"/>
          <c:order val="2"/>
          <c:tx>
            <c:strRef>
              <c:f>'PCDS 6.0 harvest'!$CO$30</c:f>
              <c:strCache>
                <c:ptCount val="1"/>
                <c:pt idx="0">
                  <c:v>Janz</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'PCDS 6.0 harvest'!$CP$30:$CS$30</c:f>
              <c:numCache>
                <c:formatCode>0.000</c:formatCode>
                <c:ptCount val="4"/>
                <c:pt idx="0">
                  <c:v>0.97399999999999998</c:v>
                </c:pt>
                <c:pt idx="1">
                  <c:v>0.95099999999999996</c:v>
                </c:pt>
                <c:pt idx="2">
                  <c:v>0.92174999999999996</c:v>
                </c:pt>
                <c:pt idx="3">
                  <c:v>0.87650000000000006</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1-AD41-4CAB-90FF-89A2CADEE825}"/>
            </c:ext>
          </c:extLst>
        </c:ser>
        <c:ser>
          <c:idx val="3"/>
          <c:order val="3"/>
          <c:tx>
            <c:strRef>
              <c:f>'PCDS 6.0 harvest'!$CO$31</c:f>
              <c:strCache>
                <c:ptCount val="1"/>
                <c:pt idx="0">
                  <c:v>Yitpi</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'PCDS 6.0 harvest'!$CP$31:$CS$31</c:f>
              <c:numCache>
                <c:formatCode>0.000</c:formatCode>
                <c:ptCount val="4"/>
                <c:pt idx="0">
                  <c:v>0.97425000000000006</c:v>
                </c:pt>
                <c:pt idx="1">
                  <c:v>0.94450000000000001</c:v>
                </c:pt>
                <c:pt idx="2">
                  <c:v>0.9172499999999999</c:v>
                </c:pt>
                <c:pt idx="3">
                  <c:v>0.7712500000000001</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2-AD41-4CAB-90FF-89A2CADEE825}"/>
            </c:ext>
          </c:extLst>
        </c:ser>
        <c:ser>
          <c:idx val="5"/>
          <c:order val="4"/>
          <c:tx>
            <c:strRef>
              <c:f>'PCDS 6.0 harvest'!$CO$32</c:f>
              <c:strCache>
                <c:ptCount val="1"/>
                <c:pt idx="0">
                  <c:v>Wyalkatchem</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'PCDS 6.0 harvest'!$CP$32:$CS$32</c:f>
              <c:numCache>
                <c:formatCode>0.000</c:formatCode>
                <c:ptCount val="4"/>
                <c:pt idx="0">
                  <c:v>0.96025000000000005</c:v>
                </c:pt>
                <c:pt idx="1">
                  <c:v>0.93600000000000005</c:v>
                </c:pt>
                <c:pt idx="2">
                  <c:v>0.90600000000000003</c:v>
                </c:pt>
                <c:pt idx="3">
                  <c:v>0.8307500000000001</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3-AD41-4CAB-90FF-89A2CADEE825}"/>
            </c:ext>
          </c:extLst>
        </c:ser>
        <c:ser>
          <c:idx val="6"/>
          <c:order val="5"/>
          <c:tx>
            <c:strRef>
              <c:f>'PCDS 6.0 harvest'!$CO$34</c:f>
              <c:strCache>
                <c:ptCount val="1"/>
                <c:pt idx="0">
                  <c:v>Mace</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'PCDS 6.0 harvest'!$CP$34:$CS$34</c:f>
              <c:numCache>
                <c:formatCode>0.000</c:formatCode>
                <c:ptCount val="4"/>
                <c:pt idx="0">
                  <c:v>0.92899999999999994</c:v>
                </c:pt>
                <c:pt idx="1">
                  <c:v>0.89175000000000004</c:v>
                </c:pt>
                <c:pt idx="2">
                  <c:v>0.84050000000000002</c:v>
                </c:pt>
                <c:pt idx="3">
                  <c:v>0.75875000000000004</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4-AD41-4CAB-90FF-89A2CADEE825}"/>
            </c:ext>
          </c:extLst>
        </c:ser>
        <c:ser>
          <c:idx val="7"/>
          <c:order val="6"/>
          <c:tx>
            <c:strRef>
              <c:f>'PCDS 6.0 harvest'!$CO$35</c:f>
              <c:strCache>
                <c:ptCount val="1"/>
                <c:pt idx="0">
                  <c:v>Scepter</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'PCDS 6.0 harvest'!$CP$35:$CS$35</c:f>
              <c:numCache>
                <c:formatCode>0.000</c:formatCode>
                <c:ptCount val="4"/>
                <c:pt idx="0">
                  <c:v>0.91699999999999993</c:v>
                </c:pt>
                <c:pt idx="1">
                  <c:v>0.88124999999999998</c:v>
                </c:pt>
                <c:pt idx="2">
                  <c:v>0.81525000000000003</c:v>
                </c:pt>
                <c:pt idx="3">
                  <c:v>0.71575</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5-AD41-4CAB-90FF-89A2CADEE825}"/>
            </c:ext>
          </c:extLst>
        </c:ser>
        <c:ser>
          <c:idx val="8"/>
          <c:order val="7"/>
          <c:tx>
            <c:strRef>
              <c:f>'PCDS 6.0 harvest'!$CO$36</c:f>
              <c:strCache>
                <c:ptCount val="1"/>
                <c:pt idx="0">
                  <c:v>Sunmaster</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'PCDS 6.0 harvest'!$CP$36:$CS$36</c:f>
              <c:numCache>
                <c:formatCode>0.000</c:formatCode>
                <c:ptCount val="4"/>
                <c:pt idx="0">
                  <c:v>0.98199999999999998</c:v>
                </c:pt>
                <c:pt idx="1">
                  <c:v>0.96</c:v>
                </c:pt>
                <c:pt idx="2">
                  <c:v>0.92599999999999993</c:v>
                </c:pt>
                <c:pt idx="3">
                  <c:v>0.76649999999999996</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6-AD41-4CAB-90FF-89A2CADEE825}"/>
            </c:ext>
          </c:extLst>
        </c:ser>
        <c:dLbls>
          <c:showLegendKey val="0"/>
          <c:showVal val="0"/>
          <c:showCatName val="0"/>
          <c:showSerName val="0"/>
          <c:showPercent val="0"/>
          <c:showBubbleSize val="0"/>
        </c:dLbls>
        <c:axId val="1710803951"/>
        <c:axId val="1710804431"/>
      </c:scatterChart>
      <c:valAx>
        <c:axId val="1710803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Radiation Measured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04431"/>
        <c:crosses val="autoZero"/>
        <c:crossBetween val="midCat"/>
      </c:valAx>
      <c:valAx>
        <c:axId val="17108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Height of canopy (%)</a:t>
                </a:r>
              </a:p>
            </c:rich>
          </c:tx>
          <c:layout>
            <c:manualLayout>
              <c:xMode val="edge"/>
              <c:yMode val="edge"/>
              <c:x val="3.5960323647797346E-2"/>
              <c:y val="0.215688707919697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03951"/>
        <c:crosses val="autoZero"/>
        <c:crossBetween val="midCat"/>
      </c:valAx>
      <c:spPr>
        <a:noFill/>
        <a:ln>
          <a:noFill/>
        </a:ln>
        <a:effectLst/>
      </c:spPr>
    </c:plotArea>
    <c:legend>
      <c:legendPos val="r"/>
      <c:layout>
        <c:manualLayout>
          <c:xMode val="edge"/>
          <c:yMode val="edge"/>
          <c:x val="0.18034057810574489"/>
          <c:y val="0.13157260469003415"/>
          <c:w val="0.241454533350801"/>
          <c:h val="0.59599074994266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9929779998867531"/>
          <c:y val="5.2325585750660528E-2"/>
          <c:w val="0.71934197321190685"/>
          <c:h val="0.73645359128810839"/>
        </c:manualLayout>
      </c:layout>
      <c:scatterChart>
        <c:scatterStyle val="lineMarker"/>
        <c:varyColors val="0"/>
        <c:ser>
          <c:idx val="0"/>
          <c:order val="0"/>
          <c:tx>
            <c:strRef>
              <c:f>'PCDS 6.0 harvest'!$CM$29</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1"/>
            <c:dispEq val="1"/>
            <c:trendlineLbl>
              <c:layout>
                <c:manualLayout>
                  <c:x val="-0.11675542881479518"/>
                  <c:y val="0.245532473700493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'PCDS 6.0 harvest'!$CN$29:$CN$36</c:f>
              <c:numCache>
                <c:formatCode>General</c:formatCode>
                <c:ptCount val="8"/>
                <c:pt idx="0">
                  <c:v>1984</c:v>
                </c:pt>
                <c:pt idx="1">
                  <c:v>1989</c:v>
                </c:pt>
                <c:pt idx="2">
                  <c:v>1999</c:v>
                </c:pt>
                <c:pt idx="3">
                  <c:v>2001</c:v>
                </c:pt>
                <c:pt idx="4">
                  <c:v>2004</c:v>
                </c:pt>
                <c:pt idx="5">
                  <c:v>2008</c:v>
                </c:pt>
                <c:pt idx="6">
                  <c:v>2016</c:v>
                </c:pt>
                <c:pt idx="7">
                  <c:v>2020</c:v>
                </c:pt>
              </c:numCache>
            </c:numRef>
          </c:xVal>
          <c:yVal>
            <c:numRef>
              <c:f>'PCDS 6.0 harvest'!$CT$29:$CT$36</c:f>
              <c:numCache>
                <c:formatCode>0.0</c:formatCode>
                <c:ptCount val="8"/>
                <c:pt idx="0">
                  <c:v>56.75</c:v>
                </c:pt>
                <c:pt idx="1">
                  <c:v>61</c:v>
                </c:pt>
                <c:pt idx="2">
                  <c:v>65.25</c:v>
                </c:pt>
                <c:pt idx="3">
                  <c:v>57.75</c:v>
                </c:pt>
                <c:pt idx="4">
                  <c:v>68.25</c:v>
                </c:pt>
                <c:pt idx="5">
                  <c:v>64</c:v>
                </c:pt>
                <c:pt idx="6">
                  <c:v>62</c:v>
                </c:pt>
                <c:pt idx="7">
                  <c:v>63.75</c:v>
                </c:pt>
              </c:numCache>
            </c:numRef>
          </c:yVal>
          <c:smooth val="0"/>
          <c:extLst>
            <c:ext xmlns:c16="http://schemas.microsoft.com/office/drawing/2014/chart" uri="{C3380CC4-5D6E-409C-BE32-E72D297353CC}">
              <c16:uniqueId val="{00000000-4D3C-440D-903A-C3B839E9B031}"/>
            </c:ext>
          </c:extLst>
        </c:ser>
        <c:ser>
          <c:idx val="1"/>
          <c:order val="1"/>
          <c:tx>
            <c:strRef>
              <c:f>'PCDS 6.0 harvest'!$CM$38</c:f>
              <c:strCache>
                <c:ptCount val="1"/>
              </c:strCache>
            </c:strRef>
          </c:tx>
          <c:spPr>
            <a:ln w="25400" cap="rnd">
              <a:noFill/>
              <a:round/>
            </a:ln>
            <a:effectLst/>
          </c:spPr>
          <c:marker>
            <c:symbol val="circle"/>
            <c:size val="5"/>
            <c:spPr>
              <a:solidFill>
                <a:schemeClr val="bg1"/>
              </a:solidFill>
              <a:ln w="9525">
                <a:solidFill>
                  <a:schemeClr val="tx1"/>
                </a:solidFill>
              </a:ln>
              <a:effectLst/>
            </c:spPr>
          </c:marker>
          <c:trendline>
            <c:spPr>
              <a:ln w="19050" cap="rnd">
                <a:solidFill>
                  <a:schemeClr val="accent2"/>
                </a:solidFill>
                <a:prstDash val="sysDot"/>
              </a:ln>
              <a:effectLst/>
            </c:spPr>
            <c:trendlineType val="linear"/>
            <c:dispRSqr val="1"/>
            <c:dispEq val="1"/>
            <c:trendlineLbl>
              <c:layout>
                <c:manualLayout>
                  <c:x val="-0.16316718814645806"/>
                  <c:y val="-0.142864580485140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'PCDS 6.0 harvest'!$CN$38:$CN$45</c:f>
              <c:numCache>
                <c:formatCode>General</c:formatCode>
                <c:ptCount val="8"/>
                <c:pt idx="0">
                  <c:v>1985</c:v>
                </c:pt>
                <c:pt idx="1">
                  <c:v>1998</c:v>
                </c:pt>
                <c:pt idx="2">
                  <c:v>1999</c:v>
                </c:pt>
                <c:pt idx="3">
                  <c:v>2002</c:v>
                </c:pt>
                <c:pt idx="4">
                  <c:v>2016</c:v>
                </c:pt>
                <c:pt idx="5">
                  <c:v>2018</c:v>
                </c:pt>
                <c:pt idx="6">
                  <c:v>2023</c:v>
                </c:pt>
              </c:numCache>
            </c:numRef>
          </c:xVal>
          <c:yVal>
            <c:numRef>
              <c:f>'PCDS 6.0 harvest'!$CT$38:$CT$45</c:f>
              <c:numCache>
                <c:formatCode>0.0</c:formatCode>
                <c:ptCount val="8"/>
                <c:pt idx="0">
                  <c:v>65.5</c:v>
                </c:pt>
                <c:pt idx="1">
                  <c:v>62.75</c:v>
                </c:pt>
                <c:pt idx="2">
                  <c:v>60.75</c:v>
                </c:pt>
                <c:pt idx="3">
                  <c:v>62.75</c:v>
                </c:pt>
                <c:pt idx="4">
                  <c:v>62.75</c:v>
                </c:pt>
                <c:pt idx="5">
                  <c:v>61.5</c:v>
                </c:pt>
                <c:pt idx="6">
                  <c:v>62.5</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a:t>
                </a:r>
                <a:r>
                  <a:rPr lang="en-AU" baseline="0"/>
                  <a:t> height at PCDS 6.0</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48681629379153613"/>
          <c:y val="0.45302533277499396"/>
          <c:w val="0.18230139158158967"/>
          <c:h val="0.1605455344963072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9929779998867531"/>
          <c:y val="5.2325585750660528E-2"/>
          <c:w val="0.71934197321190685"/>
          <c:h val="0.73645359128810839"/>
        </c:manualLayout>
      </c:layout>
      <c:scatterChart>
        <c:scatterStyle val="lineMarker"/>
        <c:varyColors val="0"/>
        <c:ser>
          <c:idx val="0"/>
          <c:order val="0"/>
          <c:tx>
            <c:strRef>
              <c:f>'PCDS 6.0 harvest'!$CM$29</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1"/>
            <c:dispEq val="1"/>
            <c:trendlineLbl>
              <c:layout>
                <c:manualLayout>
                  <c:x val="-0.11675542881479518"/>
                  <c:y val="0.245532473700493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'PCDS 6.0 harvest'!$CN$29:$CN$36</c:f>
              <c:numCache>
                <c:formatCode>General</c:formatCode>
                <c:ptCount val="8"/>
                <c:pt idx="0">
                  <c:v>1984</c:v>
                </c:pt>
                <c:pt idx="1">
                  <c:v>1989</c:v>
                </c:pt>
                <c:pt idx="2">
                  <c:v>1999</c:v>
                </c:pt>
                <c:pt idx="3">
                  <c:v>2001</c:v>
                </c:pt>
                <c:pt idx="4">
                  <c:v>2004</c:v>
                </c:pt>
                <c:pt idx="5">
                  <c:v>2008</c:v>
                </c:pt>
                <c:pt idx="6">
                  <c:v>2016</c:v>
                </c:pt>
                <c:pt idx="7">
                  <c:v>2020</c:v>
                </c:pt>
              </c:numCache>
            </c:numRef>
          </c:xVal>
          <c:yVal>
            <c:numRef>
              <c:f>'PCDS 6.0 harvest'!$CS$29:$CS$36</c:f>
              <c:numCache>
                <c:formatCode>0.000</c:formatCode>
                <c:ptCount val="8"/>
                <c:pt idx="0">
                  <c:v>0.74975000000000003</c:v>
                </c:pt>
                <c:pt idx="1">
                  <c:v>0.87650000000000006</c:v>
                </c:pt>
                <c:pt idx="2">
                  <c:v>0.7712500000000001</c:v>
                </c:pt>
                <c:pt idx="3">
                  <c:v>0.8307500000000001</c:v>
                </c:pt>
                <c:pt idx="4">
                  <c:v>0.80049999999999999</c:v>
                </c:pt>
                <c:pt idx="5">
                  <c:v>0.75875000000000004</c:v>
                </c:pt>
                <c:pt idx="6">
                  <c:v>0.71575</c:v>
                </c:pt>
                <c:pt idx="7">
                  <c:v>0.76649999999999996</c:v>
                </c:pt>
              </c:numCache>
            </c:numRef>
          </c:yVal>
          <c:smooth val="0"/>
          <c:extLst>
            <c:ext xmlns:c16="http://schemas.microsoft.com/office/drawing/2014/chart" uri="{C3380CC4-5D6E-409C-BE32-E72D297353CC}">
              <c16:uniqueId val="{00000001-E6AC-4894-B507-8DBBA93AC77E}"/>
            </c:ext>
          </c:extLst>
        </c:ser>
        <c:ser>
          <c:idx val="1"/>
          <c:order val="1"/>
          <c:tx>
            <c:strRef>
              <c:f>'PCDS 6.0 harvest'!$CM$38</c:f>
              <c:strCache>
                <c:ptCount val="1"/>
              </c:strCache>
            </c:strRef>
          </c:tx>
          <c:spPr>
            <a:ln w="25400" cap="rnd">
              <a:noFill/>
              <a:round/>
            </a:ln>
            <a:effectLst/>
          </c:spPr>
          <c:marker>
            <c:symbol val="circle"/>
            <c:size val="5"/>
            <c:spPr>
              <a:solidFill>
                <a:schemeClr val="bg1"/>
              </a:solidFill>
              <a:ln w="9525">
                <a:solidFill>
                  <a:schemeClr val="tx1"/>
                </a:solidFill>
              </a:ln>
              <a:effectLst/>
            </c:spPr>
          </c:marker>
          <c:trendline>
            <c:spPr>
              <a:ln w="19050" cap="rnd">
                <a:solidFill>
                  <a:schemeClr val="accent2"/>
                </a:solidFill>
                <a:prstDash val="sysDot"/>
              </a:ln>
              <a:effectLst/>
            </c:spPr>
            <c:trendlineType val="linear"/>
            <c:dispRSqr val="1"/>
            <c:dispEq val="1"/>
            <c:trendlineLbl>
              <c:layout>
                <c:manualLayout>
                  <c:x val="-0.16316718814645806"/>
                  <c:y val="-0.142864580485140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'PCDS 6.0 harvest'!$CN$38:$CN$45</c:f>
              <c:numCache>
                <c:formatCode>General</c:formatCode>
                <c:ptCount val="8"/>
                <c:pt idx="0">
                  <c:v>1985</c:v>
                </c:pt>
                <c:pt idx="1">
                  <c:v>1998</c:v>
                </c:pt>
                <c:pt idx="2">
                  <c:v>1999</c:v>
                </c:pt>
                <c:pt idx="3">
                  <c:v>2002</c:v>
                </c:pt>
                <c:pt idx="4">
                  <c:v>2016</c:v>
                </c:pt>
                <c:pt idx="5">
                  <c:v>2018</c:v>
                </c:pt>
                <c:pt idx="6">
                  <c:v>2023</c:v>
                </c:pt>
              </c:numCache>
            </c:numRef>
          </c:xVal>
          <c:yVal>
            <c:numRef>
              <c:f>'PCDS 6.0 harvest'!$CS$38:$CS$45</c:f>
              <c:numCache>
                <c:formatCode>0.000</c:formatCode>
                <c:ptCount val="8"/>
                <c:pt idx="0">
                  <c:v>0.85050000000000003</c:v>
                </c:pt>
                <c:pt idx="1">
                  <c:v>0.79600000000000004</c:v>
                </c:pt>
                <c:pt idx="2">
                  <c:v>0.90975000000000006</c:v>
                </c:pt>
                <c:pt idx="3">
                  <c:v>0.85949999999999993</c:v>
                </c:pt>
                <c:pt idx="4">
                  <c:v>0.86399999999999999</c:v>
                </c:pt>
                <c:pt idx="5">
                  <c:v>0.86399999999999999</c:v>
                </c:pt>
                <c:pt idx="6">
                  <c:v>0.83150000000000013</c:v>
                </c:pt>
              </c:numCache>
            </c:numRef>
          </c:yVal>
          <c:smooth val="0"/>
          <c:extLst>
            <c:ext xmlns:c16="http://schemas.microsoft.com/office/drawing/2014/chart" uri="{C3380CC4-5D6E-409C-BE32-E72D297353CC}">
              <c16:uniqueId val="{00000003-E6AC-4894-B507-8DBBA93AC77E}"/>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RI at 75% canopy height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61916921964228577"/>
          <c:y val="0.47205281850250691"/>
          <c:w val="0.18230139158158967"/>
          <c:h val="0.1605455344963072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41243679863191"/>
          <c:y val="5.0925925925925923E-2"/>
          <c:w val="0.75258622579712053"/>
          <c:h val="0.74350320793234181"/>
        </c:manualLayout>
      </c:layout>
      <c:scatterChart>
        <c:scatterStyle val="lineMarker"/>
        <c:varyColors val="0"/>
        <c:ser>
          <c:idx val="4"/>
          <c:order val="0"/>
          <c:tx>
            <c:strRef>
              <c:f>'PCDS 6.0 harvest'!$CO$33</c:f>
              <c:strCache>
                <c:ptCount val="1"/>
                <c:pt idx="0">
                  <c:v>EGA_Gregory</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'PCDS 6.0 harvest'!$CP$33:$CS$33</c:f>
              <c:numCache>
                <c:formatCode>0.000</c:formatCode>
                <c:ptCount val="4"/>
                <c:pt idx="0">
                  <c:v>0.98150000000000004</c:v>
                </c:pt>
                <c:pt idx="1">
                  <c:v>0.95699999999999996</c:v>
                </c:pt>
                <c:pt idx="2">
                  <c:v>0.90250000000000008</c:v>
                </c:pt>
                <c:pt idx="3">
                  <c:v>0.80049999999999999</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0-335E-4D2C-B100-AC9FFB900559}"/>
            </c:ext>
          </c:extLst>
        </c:ser>
        <c:ser>
          <c:idx val="0"/>
          <c:order val="1"/>
          <c:tx>
            <c:strRef>
              <c:f>'PCDS 6.0 harvest'!$CO$29</c:f>
              <c:strCache>
                <c:ptCount val="1"/>
                <c:pt idx="0">
                  <c:v>Meering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'PCDS 6.0 harvest'!$CP$29:$CS$29</c:f>
              <c:numCache>
                <c:formatCode>0.000</c:formatCode>
                <c:ptCount val="4"/>
                <c:pt idx="0">
                  <c:v>0.97324999999999995</c:v>
                </c:pt>
                <c:pt idx="1">
                  <c:v>0.93399999999999994</c:v>
                </c:pt>
                <c:pt idx="2">
                  <c:v>0.86849999999999994</c:v>
                </c:pt>
                <c:pt idx="3">
                  <c:v>0.74975000000000003</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1-335E-4D2C-B100-AC9FFB900559}"/>
            </c:ext>
          </c:extLst>
        </c:ser>
        <c:ser>
          <c:idx val="2"/>
          <c:order val="2"/>
          <c:tx>
            <c:strRef>
              <c:f>'PCDS 6.0 harvest'!$CO$30</c:f>
              <c:strCache>
                <c:ptCount val="1"/>
                <c:pt idx="0">
                  <c:v>Janz</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'PCDS 6.0 harvest'!$CP$30:$CS$30</c:f>
              <c:numCache>
                <c:formatCode>0.000</c:formatCode>
                <c:ptCount val="4"/>
                <c:pt idx="0">
                  <c:v>0.97399999999999998</c:v>
                </c:pt>
                <c:pt idx="1">
                  <c:v>0.95099999999999996</c:v>
                </c:pt>
                <c:pt idx="2">
                  <c:v>0.92174999999999996</c:v>
                </c:pt>
                <c:pt idx="3">
                  <c:v>0.87650000000000006</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2-335E-4D2C-B100-AC9FFB900559}"/>
            </c:ext>
          </c:extLst>
        </c:ser>
        <c:ser>
          <c:idx val="3"/>
          <c:order val="3"/>
          <c:tx>
            <c:strRef>
              <c:f>'PCDS 6.0 harvest'!$CO$31</c:f>
              <c:strCache>
                <c:ptCount val="1"/>
                <c:pt idx="0">
                  <c:v>Yitpi</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'PCDS 6.0 harvest'!$CP$31:$CS$31</c:f>
              <c:numCache>
                <c:formatCode>0.000</c:formatCode>
                <c:ptCount val="4"/>
                <c:pt idx="0">
                  <c:v>0.97425000000000006</c:v>
                </c:pt>
                <c:pt idx="1">
                  <c:v>0.94450000000000001</c:v>
                </c:pt>
                <c:pt idx="2">
                  <c:v>0.9172499999999999</c:v>
                </c:pt>
                <c:pt idx="3">
                  <c:v>0.7712500000000001</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3-335E-4D2C-B100-AC9FFB900559}"/>
            </c:ext>
          </c:extLst>
        </c:ser>
        <c:ser>
          <c:idx val="5"/>
          <c:order val="4"/>
          <c:tx>
            <c:strRef>
              <c:f>'PCDS 6.0 harvest'!$CO$32</c:f>
              <c:strCache>
                <c:ptCount val="1"/>
                <c:pt idx="0">
                  <c:v>Wyalkatchem</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'PCDS 6.0 harvest'!$CP$32:$CS$32</c:f>
              <c:numCache>
                <c:formatCode>0.000</c:formatCode>
                <c:ptCount val="4"/>
                <c:pt idx="0">
                  <c:v>0.96025000000000005</c:v>
                </c:pt>
                <c:pt idx="1">
                  <c:v>0.93600000000000005</c:v>
                </c:pt>
                <c:pt idx="2">
                  <c:v>0.90600000000000003</c:v>
                </c:pt>
                <c:pt idx="3">
                  <c:v>0.8307500000000001</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4-335E-4D2C-B100-AC9FFB900559}"/>
            </c:ext>
          </c:extLst>
        </c:ser>
        <c:ser>
          <c:idx val="6"/>
          <c:order val="5"/>
          <c:tx>
            <c:strRef>
              <c:f>'PCDS 6.0 harvest'!$CO$34</c:f>
              <c:strCache>
                <c:ptCount val="1"/>
                <c:pt idx="0">
                  <c:v>Mace</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'PCDS 6.0 harvest'!$CP$34:$CS$34</c:f>
              <c:numCache>
                <c:formatCode>0.000</c:formatCode>
                <c:ptCount val="4"/>
                <c:pt idx="0">
                  <c:v>0.92899999999999994</c:v>
                </c:pt>
                <c:pt idx="1">
                  <c:v>0.89175000000000004</c:v>
                </c:pt>
                <c:pt idx="2">
                  <c:v>0.84050000000000002</c:v>
                </c:pt>
                <c:pt idx="3">
                  <c:v>0.75875000000000004</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5-335E-4D2C-B100-AC9FFB900559}"/>
            </c:ext>
          </c:extLst>
        </c:ser>
        <c:ser>
          <c:idx val="7"/>
          <c:order val="6"/>
          <c:tx>
            <c:strRef>
              <c:f>'PCDS 6.0 harvest'!$CO$35</c:f>
              <c:strCache>
                <c:ptCount val="1"/>
                <c:pt idx="0">
                  <c:v>Scepter</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'PCDS 6.0 harvest'!$CP$35:$CS$35</c:f>
              <c:numCache>
                <c:formatCode>0.000</c:formatCode>
                <c:ptCount val="4"/>
                <c:pt idx="0">
                  <c:v>0.91699999999999993</c:v>
                </c:pt>
                <c:pt idx="1">
                  <c:v>0.88124999999999998</c:v>
                </c:pt>
                <c:pt idx="2">
                  <c:v>0.81525000000000003</c:v>
                </c:pt>
                <c:pt idx="3">
                  <c:v>0.71575</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6-335E-4D2C-B100-AC9FFB900559}"/>
            </c:ext>
          </c:extLst>
        </c:ser>
        <c:ser>
          <c:idx val="8"/>
          <c:order val="7"/>
          <c:tx>
            <c:strRef>
              <c:f>'PCDS 6.0 harvest'!$CO$36</c:f>
              <c:strCache>
                <c:ptCount val="1"/>
                <c:pt idx="0">
                  <c:v>Sunmaster</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'PCDS 6.0 harvest'!$CP$36:$CS$36</c:f>
              <c:numCache>
                <c:formatCode>0.000</c:formatCode>
                <c:ptCount val="4"/>
                <c:pt idx="0">
                  <c:v>0.98199999999999998</c:v>
                </c:pt>
                <c:pt idx="1">
                  <c:v>0.96</c:v>
                </c:pt>
                <c:pt idx="2">
                  <c:v>0.92599999999999993</c:v>
                </c:pt>
                <c:pt idx="3">
                  <c:v>0.76649999999999996</c:v>
                </c:pt>
              </c:numCache>
            </c:numRef>
          </c:xVal>
          <c:yVal>
            <c:numRef>
              <c:f>'PCDS 6.0 harvest'!$CO$48:$CR$48</c:f>
              <c:numCache>
                <c:formatCode>General</c:formatCode>
                <c:ptCount val="4"/>
                <c:pt idx="0">
                  <c:v>0</c:v>
                </c:pt>
                <c:pt idx="1">
                  <c:v>25</c:v>
                </c:pt>
                <c:pt idx="2">
                  <c:v>50</c:v>
                </c:pt>
                <c:pt idx="3">
                  <c:v>75</c:v>
                </c:pt>
              </c:numCache>
            </c:numRef>
          </c:yVal>
          <c:smooth val="0"/>
          <c:extLst>
            <c:ext xmlns:c16="http://schemas.microsoft.com/office/drawing/2014/chart" uri="{C3380CC4-5D6E-409C-BE32-E72D297353CC}">
              <c16:uniqueId val="{00000007-335E-4D2C-B100-AC9FFB900559}"/>
            </c:ext>
          </c:extLst>
        </c:ser>
        <c:dLbls>
          <c:showLegendKey val="0"/>
          <c:showVal val="0"/>
          <c:showCatName val="0"/>
          <c:showSerName val="0"/>
          <c:showPercent val="0"/>
          <c:showBubbleSize val="0"/>
        </c:dLbls>
        <c:axId val="1710803951"/>
        <c:axId val="1710804431"/>
      </c:scatterChart>
      <c:valAx>
        <c:axId val="1710803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Radiation Measured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04431"/>
        <c:crosses val="autoZero"/>
        <c:crossBetween val="midCat"/>
      </c:valAx>
      <c:valAx>
        <c:axId val="17108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Height of canopy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03951"/>
        <c:crosses val="autoZero"/>
        <c:crossBetween val="midCat"/>
      </c:valAx>
      <c:spPr>
        <a:noFill/>
        <a:ln>
          <a:noFill/>
        </a:ln>
        <a:effectLst/>
      </c:spPr>
    </c:plotArea>
    <c:legend>
      <c:legendPos val="r"/>
      <c:layout>
        <c:manualLayout>
          <c:xMode val="edge"/>
          <c:yMode val="edge"/>
          <c:x val="0.19815727165328431"/>
          <c:y val="0.15717353378625595"/>
          <c:w val="0.241454533350801"/>
          <c:h val="0.59599074994266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9565350523004088"/>
          <c:y val="5.0925925925925923E-2"/>
          <c:w val="0.76179158846328976"/>
          <c:h val="0.78666583675148083"/>
        </c:manualLayout>
      </c:layout>
      <c:scatterChart>
        <c:scatterStyle val="lineMarker"/>
        <c:varyColors val="0"/>
        <c:ser>
          <c:idx val="0"/>
          <c:order val="0"/>
          <c:tx>
            <c:strRef>
              <c:f>'PCDS 8.0 harvest'!$CN$13</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1"/>
            <c:dispEq val="1"/>
            <c:trendlineLbl>
              <c:layout>
                <c:manualLayout>
                  <c:x val="-1.9490409852614576E-2"/>
                  <c:y val="0.203308544765237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'PCDS 8.0 harvest'!$CO$13:$CO$20</c:f>
              <c:numCache>
                <c:formatCode>General</c:formatCode>
                <c:ptCount val="8"/>
                <c:pt idx="0">
                  <c:v>1984</c:v>
                </c:pt>
                <c:pt idx="1">
                  <c:v>1989</c:v>
                </c:pt>
                <c:pt idx="2">
                  <c:v>1999</c:v>
                </c:pt>
                <c:pt idx="3">
                  <c:v>2001</c:v>
                </c:pt>
                <c:pt idx="4">
                  <c:v>2004</c:v>
                </c:pt>
                <c:pt idx="5">
                  <c:v>2008</c:v>
                </c:pt>
                <c:pt idx="6">
                  <c:v>2016</c:v>
                </c:pt>
                <c:pt idx="7">
                  <c:v>2020</c:v>
                </c:pt>
              </c:numCache>
            </c:numRef>
          </c:xVal>
          <c:yVal>
            <c:numRef>
              <c:f>'PCDS 8.0 harvest'!$CQ$13:$CQ$20</c:f>
              <c:numCache>
                <c:formatCode>0.0</c:formatCode>
                <c:ptCount val="8"/>
                <c:pt idx="0">
                  <c:v>86.5</c:v>
                </c:pt>
                <c:pt idx="1">
                  <c:v>83.5</c:v>
                </c:pt>
                <c:pt idx="2">
                  <c:v>91.75</c:v>
                </c:pt>
                <c:pt idx="3">
                  <c:v>75.25</c:v>
                </c:pt>
                <c:pt idx="4">
                  <c:v>95</c:v>
                </c:pt>
                <c:pt idx="5">
                  <c:v>84.75</c:v>
                </c:pt>
                <c:pt idx="6">
                  <c:v>83</c:v>
                </c:pt>
                <c:pt idx="7">
                  <c:v>91.75</c:v>
                </c:pt>
              </c:numCache>
            </c:numRef>
          </c:yVal>
          <c:smooth val="0"/>
          <c:extLst>
            <c:ext xmlns:c16="http://schemas.microsoft.com/office/drawing/2014/chart" uri="{C3380CC4-5D6E-409C-BE32-E72D297353CC}">
              <c16:uniqueId val="{00000000-4D3C-440D-903A-C3B839E9B031}"/>
            </c:ext>
          </c:extLst>
        </c:ser>
        <c:ser>
          <c:idx val="1"/>
          <c:order val="1"/>
          <c:tx>
            <c:strRef>
              <c:f>'PCDS 8.0 harvest'!$CN$22</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9050" cap="rnd">
                <a:solidFill>
                  <a:schemeClr val="accent2"/>
                </a:solidFill>
                <a:prstDash val="sysDot"/>
              </a:ln>
              <a:effectLst/>
            </c:spPr>
            <c:trendlineType val="linear"/>
            <c:dispRSqr val="1"/>
            <c:dispEq val="1"/>
            <c:trendlineLbl>
              <c:layout>
                <c:manualLayout>
                  <c:x val="5.2222410660205935E-2"/>
                  <c:y val="-0.1660126859142607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'PCDS 8.0 harvest'!$CO$22:$CO$29</c:f>
              <c:numCache>
                <c:formatCode>General</c:formatCode>
                <c:ptCount val="8"/>
                <c:pt idx="0">
                  <c:v>1983</c:v>
                </c:pt>
                <c:pt idx="1">
                  <c:v>1985</c:v>
                </c:pt>
                <c:pt idx="2">
                  <c:v>1998</c:v>
                </c:pt>
                <c:pt idx="3">
                  <c:v>1999</c:v>
                </c:pt>
                <c:pt idx="4">
                  <c:v>2002</c:v>
                </c:pt>
                <c:pt idx="5">
                  <c:v>2016</c:v>
                </c:pt>
                <c:pt idx="6">
                  <c:v>2018</c:v>
                </c:pt>
                <c:pt idx="7">
                  <c:v>2023</c:v>
                </c:pt>
              </c:numCache>
            </c:numRef>
          </c:xVal>
          <c:yVal>
            <c:numRef>
              <c:f>'PCDS 8.0 harvest'!$CQ$22:$CQ$29</c:f>
              <c:numCache>
                <c:formatCode>0.0</c:formatCode>
                <c:ptCount val="8"/>
                <c:pt idx="0">
                  <c:v>97.5</c:v>
                </c:pt>
                <c:pt idx="1">
                  <c:v>94.75</c:v>
                </c:pt>
                <c:pt idx="2">
                  <c:v>89.75</c:v>
                </c:pt>
                <c:pt idx="3">
                  <c:v>93.75</c:v>
                </c:pt>
                <c:pt idx="4">
                  <c:v>85.5</c:v>
                </c:pt>
                <c:pt idx="5">
                  <c:v>91.5</c:v>
                </c:pt>
                <c:pt idx="6">
                  <c:v>84.25</c:v>
                </c:pt>
                <c:pt idx="7">
                  <c:v>88</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layout>
            <c:manualLayout>
              <c:xMode val="edge"/>
              <c:yMode val="edge"/>
              <c:x val="0.42483107164795886"/>
              <c:y val="0.9230581572695665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 height (cm)</a:t>
                </a:r>
              </a:p>
            </c:rich>
          </c:tx>
          <c:layout>
            <c:manualLayout>
              <c:xMode val="edge"/>
              <c:yMode val="edge"/>
              <c:x val="2.7221381706778743E-2"/>
              <c:y val="0.129295903229487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362390416961223"/>
          <c:y val="5.0925925925925923E-2"/>
          <c:w val="0.74855664763046526"/>
          <c:h val="0.79074876057159504"/>
        </c:manualLayout>
      </c:layout>
      <c:scatterChart>
        <c:scatterStyle val="lineMarker"/>
        <c:varyColors val="0"/>
        <c:ser>
          <c:idx val="0"/>
          <c:order val="0"/>
          <c:tx>
            <c:v>Winter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'PCDS 8.0 harvest'!$CU$30:$CX$30</c:f>
              <c:numCache>
                <c:formatCode>0.00</c:formatCode>
                <c:ptCount val="4"/>
                <c:pt idx="0">
                  <c:v>0.95821875000000001</c:v>
                </c:pt>
                <c:pt idx="1">
                  <c:v>0.93434374999999992</c:v>
                </c:pt>
                <c:pt idx="2">
                  <c:v>0.86606249999999996</c:v>
                </c:pt>
                <c:pt idx="3">
                  <c:v>0.62196875000000007</c:v>
                </c:pt>
              </c:numCache>
            </c:numRef>
          </c:xVal>
          <c:yVal>
            <c:numRef>
              <c:f>'PCDS 8.0 harvest'!$CU$31:$CX$31</c:f>
              <c:numCache>
                <c:formatCode>0.00</c:formatCode>
                <c:ptCount val="4"/>
                <c:pt idx="0">
                  <c:v>0</c:v>
                </c:pt>
                <c:pt idx="1">
                  <c:v>25</c:v>
                </c:pt>
                <c:pt idx="2">
                  <c:v>50</c:v>
                </c:pt>
                <c:pt idx="3">
                  <c:v>75</c:v>
                </c:pt>
              </c:numCache>
            </c:numRef>
          </c:yVal>
          <c:smooth val="0"/>
          <c:extLst>
            <c:ext xmlns:c16="http://schemas.microsoft.com/office/drawing/2014/chart" uri="{C3380CC4-5D6E-409C-BE32-E72D297353CC}">
              <c16:uniqueId val="{00000000-0B70-46F6-A484-1AD84A302136}"/>
            </c:ext>
          </c:extLst>
        </c:ser>
        <c:ser>
          <c:idx val="1"/>
          <c:order val="1"/>
          <c:tx>
            <c:v>Spring</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'PCDS 8.0 harvest'!$CU$21:$CX$21</c:f>
              <c:numCache>
                <c:formatCode>0.00</c:formatCode>
                <c:ptCount val="4"/>
                <c:pt idx="0">
                  <c:v>0.94393749999999965</c:v>
                </c:pt>
                <c:pt idx="1">
                  <c:v>0.90581250000000013</c:v>
                </c:pt>
                <c:pt idx="2">
                  <c:v>0.82237500000000008</c:v>
                </c:pt>
                <c:pt idx="3">
                  <c:v>0.5476875000000001</c:v>
                </c:pt>
              </c:numCache>
            </c:numRef>
          </c:xVal>
          <c:yVal>
            <c:numRef>
              <c:f>'PCDS 8.0 harvest'!$CU$31:$CX$31</c:f>
              <c:numCache>
                <c:formatCode>0.00</c:formatCode>
                <c:ptCount val="4"/>
                <c:pt idx="0">
                  <c:v>0</c:v>
                </c:pt>
                <c:pt idx="1">
                  <c:v>25</c:v>
                </c:pt>
                <c:pt idx="2">
                  <c:v>50</c:v>
                </c:pt>
                <c:pt idx="3">
                  <c:v>75</c:v>
                </c:pt>
              </c:numCache>
            </c:numRef>
          </c:yVal>
          <c:smooth val="0"/>
          <c:extLst>
            <c:ext xmlns:c16="http://schemas.microsoft.com/office/drawing/2014/chart" uri="{C3380CC4-5D6E-409C-BE32-E72D297353CC}">
              <c16:uniqueId val="{00000001-0B70-46F6-A484-1AD84A302136}"/>
            </c:ext>
          </c:extLst>
        </c:ser>
        <c:dLbls>
          <c:showLegendKey val="0"/>
          <c:showVal val="0"/>
          <c:showCatName val="0"/>
          <c:showSerName val="0"/>
          <c:showPercent val="0"/>
          <c:showBubbleSize val="0"/>
        </c:dLbls>
        <c:axId val="214775024"/>
        <c:axId val="214785584"/>
      </c:scatterChart>
      <c:valAx>
        <c:axId val="214775024"/>
        <c:scaling>
          <c:orientation val="minMax"/>
          <c:min val="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Radiation</a:t>
                </a:r>
                <a:r>
                  <a:rPr lang="en-AU" baseline="0">
                    <a:solidFill>
                      <a:sysClr val="windowText" lastClr="000000"/>
                    </a:solidFill>
                  </a:rPr>
                  <a:t> interception</a:t>
                </a:r>
                <a:endParaRPr lang="en-AU">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85584"/>
        <c:crosses val="autoZero"/>
        <c:crossBetween val="midCat"/>
      </c:valAx>
      <c:valAx>
        <c:axId val="21478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Height</a:t>
                </a:r>
                <a:r>
                  <a:rPr lang="en-AU" baseline="0">
                    <a:solidFill>
                      <a:sysClr val="windowText" lastClr="000000"/>
                    </a:solidFill>
                  </a:rPr>
                  <a:t> of canopy (%)</a:t>
                </a:r>
                <a:endParaRPr lang="en-AU">
                  <a:solidFill>
                    <a:sysClr val="windowText" lastClr="000000"/>
                  </a:solidFill>
                </a:endParaRPr>
              </a:p>
            </c:rich>
          </c:tx>
          <c:layout>
            <c:manualLayout>
              <c:xMode val="edge"/>
              <c:yMode val="edge"/>
              <c:x val="1.8347227395922983E-2"/>
              <c:y val="0.22844127865519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75024"/>
        <c:crosses val="autoZero"/>
        <c:crossBetween val="midCat"/>
      </c:valAx>
      <c:spPr>
        <a:noFill/>
        <a:ln>
          <a:noFill/>
        </a:ln>
        <a:effectLst/>
      </c:spPr>
    </c:plotArea>
    <c:legend>
      <c:legendPos val="r"/>
      <c:layout>
        <c:manualLayout>
          <c:xMode val="edge"/>
          <c:yMode val="edge"/>
          <c:x val="0.72078495667493603"/>
          <c:y val="7.4652230971128636E-2"/>
          <c:w val="0.2180338962054521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53394339221111"/>
          <c:y val="3.0913421461921858E-2"/>
          <c:w val="0.761791543208866"/>
          <c:h val="0.78666583675148083"/>
        </c:manualLayout>
      </c:layout>
      <c:scatterChart>
        <c:scatterStyle val="lineMarker"/>
        <c:varyColors val="0"/>
        <c:ser>
          <c:idx val="1"/>
          <c:order val="1"/>
          <c:tx>
            <c:strRef>
              <c:f>'PCDS 8.0 harvest'!$CN$22</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dLbls>
            <c:dLbl>
              <c:idx val="0"/>
              <c:layout>
                <c:manualLayout>
                  <c:x val="-3.3264033264033301E-2"/>
                  <c:y val="-5.0031279398300987E-2"/>
                </c:manualLayout>
              </c:layout>
              <c:tx>
                <c:rich>
                  <a:bodyPr/>
                  <a:lstStyle/>
                  <a:p>
                    <a:fld id="{2BFF11EC-407D-40DB-B723-DC5F40E9CE1F}"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B2D-45E9-A11F-34337F344438}"/>
                </c:ext>
              </c:extLst>
            </c:dLbl>
            <c:dLbl>
              <c:idx val="1"/>
              <c:layout>
                <c:manualLayout>
                  <c:x val="-6.2370062370062374E-2"/>
                  <c:y val="6.5040663217791284E-2"/>
                </c:manualLayout>
              </c:layout>
              <c:tx>
                <c:rich>
                  <a:bodyPr/>
                  <a:lstStyle/>
                  <a:p>
                    <a:fld id="{18E62624-C66D-409C-AF1B-81CF841F2B3B}"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B2D-45E9-A11F-34337F344438}"/>
                </c:ext>
              </c:extLst>
            </c:dLbl>
            <c:dLbl>
              <c:idx val="2"/>
              <c:layout>
                <c:manualLayout>
                  <c:x val="-0.12058212058212059"/>
                  <c:y val="7.5046919097451481E-2"/>
                </c:manualLayout>
              </c:layout>
              <c:tx>
                <c:rich>
                  <a:bodyPr/>
                  <a:lstStyle/>
                  <a:p>
                    <a:fld id="{BEE05B34-D73B-4096-9C5B-CEC8749A2EE0}"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B2D-45E9-A11F-34337F344438}"/>
                </c:ext>
              </c:extLst>
            </c:dLbl>
            <c:dLbl>
              <c:idx val="3"/>
              <c:layout>
                <c:manualLayout>
                  <c:x val="-1.6632016632016633E-2"/>
                  <c:y val="-5.5034407338131086E-2"/>
                </c:manualLayout>
              </c:layout>
              <c:tx>
                <c:rich>
                  <a:bodyPr/>
                  <a:lstStyle/>
                  <a:p>
                    <a:fld id="{05B67541-AFA9-4A07-B19D-4317AD8E67B6}"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B2D-45E9-A11F-34337F344438}"/>
                </c:ext>
              </c:extLst>
            </c:dLbl>
            <c:dLbl>
              <c:idx val="4"/>
              <c:layout>
                <c:manualLayout>
                  <c:x val="-3.1185031185031319E-2"/>
                  <c:y val="0.13008132643558257"/>
                </c:manualLayout>
              </c:layout>
              <c:tx>
                <c:rich>
                  <a:bodyPr/>
                  <a:lstStyle/>
                  <a:p>
                    <a:fld id="{7B23191F-F0FF-4C40-AF8C-B72EE2B16CE6}"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layout>
                    <c:manualLayout>
                      <c:w val="0.28363841733920464"/>
                      <c:h val="0.12492810465755756"/>
                    </c:manualLayout>
                  </c15:layout>
                  <c15:dlblFieldTable/>
                  <c15:showDataLabelsRange val="1"/>
                </c:ext>
                <c:ext xmlns:c16="http://schemas.microsoft.com/office/drawing/2014/chart" uri="{C3380CC4-5D6E-409C-BE32-E72D297353CC}">
                  <c16:uniqueId val="{00000008-7B2D-45E9-A11F-34337F344438}"/>
                </c:ext>
              </c:extLst>
            </c:dLbl>
            <c:dLbl>
              <c:idx val="5"/>
              <c:layout>
                <c:manualLayout>
                  <c:x val="-4.7816884116096713E-2"/>
                  <c:y val="-8.5053174977111679E-2"/>
                </c:manualLayout>
              </c:layout>
              <c:tx>
                <c:rich>
                  <a:bodyPr/>
                  <a:lstStyle/>
                  <a:p>
                    <a:fld id="{E76FBFA4-AF88-43D3-AC56-4E307126B7A9}"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layout>
                    <c:manualLayout>
                      <c:w val="0.28498960498960496"/>
                      <c:h val="0.12492810465755756"/>
                    </c:manualLayout>
                  </c15:layout>
                  <c15:dlblFieldTable/>
                  <c15:showDataLabelsRange val="1"/>
                </c:ext>
                <c:ext xmlns:c16="http://schemas.microsoft.com/office/drawing/2014/chart" uri="{C3380CC4-5D6E-409C-BE32-E72D297353CC}">
                  <c16:uniqueId val="{00000009-7B2D-45E9-A11F-34337F344438}"/>
                </c:ext>
              </c:extLst>
            </c:dLbl>
            <c:dLbl>
              <c:idx val="6"/>
              <c:layout>
                <c:manualLayout>
                  <c:x val="9.5634095634095639E-2"/>
                  <c:y val="-6.5040663217791297E-2"/>
                </c:manualLayout>
              </c:layout>
              <c:tx>
                <c:rich>
                  <a:bodyPr/>
                  <a:lstStyle/>
                  <a:p>
                    <a:fld id="{41580C1F-3D9D-44A7-ACCE-E3FDAEA8FF64}"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B2D-45E9-A11F-34337F344438}"/>
                </c:ext>
              </c:extLst>
            </c:dLbl>
            <c:dLbl>
              <c:idx val="7"/>
              <c:layout>
                <c:manualLayout>
                  <c:x val="-1.1954098253310928E-2"/>
                  <c:y val="9.0056302916941777E-2"/>
                </c:manualLayout>
              </c:layout>
              <c:tx>
                <c:rich>
                  <a:bodyPr/>
                  <a:lstStyle/>
                  <a:p>
                    <a:fld id="{33F6ACDD-2263-4FFE-8012-A2E364DF8004}" type="CELLRANGE">
                      <a:rPr lang="en-US"/>
                      <a:pPr/>
                      <a:t>[CELLRANGE]</a:t>
                    </a:fld>
                    <a:endParaRPr lang="en-AU"/>
                  </a:p>
                </c:rich>
              </c:tx>
              <c:dLblPos val="r"/>
              <c:showLegendKey val="0"/>
              <c:showVal val="0"/>
              <c:showCatName val="0"/>
              <c:showSerName val="0"/>
              <c:showPercent val="0"/>
              <c:showBubbleSize val="0"/>
              <c:extLst>
                <c:ext xmlns:c15="http://schemas.microsoft.com/office/drawing/2012/chart" uri="{CE6537A1-D6FC-4f65-9D91-7224C49458BB}">
                  <c15:layout>
                    <c:manualLayout>
                      <c:w val="0.30694386694386694"/>
                      <c:h val="0.12492810465755756"/>
                    </c:manualLayout>
                  </c15:layout>
                  <c15:dlblFieldTable/>
                  <c15:showDataLabelsRange val="1"/>
                </c:ext>
                <c:ext xmlns:c16="http://schemas.microsoft.com/office/drawing/2014/chart" uri="{C3380CC4-5D6E-409C-BE32-E72D297353CC}">
                  <c16:uniqueId val="{0000000B-7B2D-45E9-A11F-34337F3444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ysClr val="windowText" lastClr="000000"/>
                </a:solidFill>
                <a:prstDash val="sysDot"/>
              </a:ln>
              <a:effectLst/>
            </c:spPr>
            <c:trendlineType val="linear"/>
            <c:dispRSqr val="1"/>
            <c:dispEq val="1"/>
            <c:trendlineLbl>
              <c:layout>
                <c:manualLayout>
                  <c:x val="-6.5532109941558767E-2"/>
                  <c:y val="0.329764435402921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'PCDS 8.0 harvest'!$CO$22:$CO$29</c:f>
              <c:numCache>
                <c:formatCode>General</c:formatCode>
                <c:ptCount val="8"/>
                <c:pt idx="0">
                  <c:v>1983</c:v>
                </c:pt>
                <c:pt idx="1">
                  <c:v>1985</c:v>
                </c:pt>
                <c:pt idx="2">
                  <c:v>1998</c:v>
                </c:pt>
                <c:pt idx="3">
                  <c:v>1999</c:v>
                </c:pt>
                <c:pt idx="4">
                  <c:v>2002</c:v>
                </c:pt>
                <c:pt idx="5">
                  <c:v>2016</c:v>
                </c:pt>
                <c:pt idx="6">
                  <c:v>2018</c:v>
                </c:pt>
                <c:pt idx="7">
                  <c:v>2023</c:v>
                </c:pt>
              </c:numCache>
            </c:numRef>
          </c:xVal>
          <c:yVal>
            <c:numRef>
              <c:f>'PCDS 8.0 harvest'!$CQ$22:$CQ$29</c:f>
              <c:numCache>
                <c:formatCode>0.0</c:formatCode>
                <c:ptCount val="8"/>
                <c:pt idx="0">
                  <c:v>97.5</c:v>
                </c:pt>
                <c:pt idx="1">
                  <c:v>94.75</c:v>
                </c:pt>
                <c:pt idx="2">
                  <c:v>89.75</c:v>
                </c:pt>
                <c:pt idx="3">
                  <c:v>93.75</c:v>
                </c:pt>
                <c:pt idx="4">
                  <c:v>85.5</c:v>
                </c:pt>
                <c:pt idx="5">
                  <c:v>91.5</c:v>
                </c:pt>
                <c:pt idx="6">
                  <c:v>84.25</c:v>
                </c:pt>
                <c:pt idx="7">
                  <c:v>88</c:v>
                </c:pt>
              </c:numCache>
            </c:numRef>
          </c:yVal>
          <c:smooth val="0"/>
          <c:extLst>
            <c:ext xmlns:c15="http://schemas.microsoft.com/office/drawing/2012/chart" uri="{02D57815-91ED-43cb-92C2-25804820EDAC}">
              <c15:datalabelsRange>
                <c15:f>'PCDS 8.0 harvest'!$CP$22:$CP$29</c15:f>
                <c15:dlblRangeCache>
                  <c:ptCount val="8"/>
                  <c:pt idx="0">
                    <c:v>Osprey</c:v>
                  </c:pt>
                  <c:pt idx="1">
                    <c:v>Rosella</c:v>
                  </c:pt>
                  <c:pt idx="2">
                    <c:v>Whistler</c:v>
                  </c:pt>
                  <c:pt idx="3">
                    <c:v>Wylah</c:v>
                  </c:pt>
                  <c:pt idx="4">
                    <c:v>EGA_Wedgetail</c:v>
                  </c:pt>
                  <c:pt idx="5">
                    <c:v>LRPB_Kittyhawk</c:v>
                  </c:pt>
                  <c:pt idx="6">
                    <c:v>Illabo</c:v>
                  </c:pt>
                  <c:pt idx="7">
                    <c:v>LRPB_Mowhawk</c:v>
                  </c:pt>
                </c15:dlblRangeCache>
              </c15:datalabelsRange>
            </c:ext>
            <c:ext xmlns:c16="http://schemas.microsoft.com/office/drawing/2014/chart" uri="{C3380CC4-5D6E-409C-BE32-E72D297353CC}">
              <c16:uniqueId val="{00000003-7B2D-45E9-A11F-34337F344438}"/>
            </c:ext>
          </c:extLst>
        </c:ser>
        <c:dLbls>
          <c:showLegendKey val="0"/>
          <c:showVal val="0"/>
          <c:showCatName val="0"/>
          <c:showSerName val="0"/>
          <c:showPercent val="0"/>
          <c:showBubbleSize val="0"/>
        </c:dLbls>
        <c:axId val="74292128"/>
        <c:axId val="1623125888"/>
        <c:extLst>
          <c:ext xmlns:c15="http://schemas.microsoft.com/office/drawing/2012/chart" uri="{02D57815-91ED-43cb-92C2-25804820EDAC}">
            <c15:filteredScatterSeries>
              <c15:ser>
                <c:idx val="0"/>
                <c:order val="0"/>
                <c:tx>
                  <c:strRef>
                    <c:extLst>
                      <c:ext uri="{02D57815-91ED-43cb-92C2-25804820EDAC}">
                        <c15:formulaRef>
                          <c15:sqref>'PCDS 8.0 harvest'!$CN$13</c15:sqref>
                        </c15:formulaRef>
                      </c:ext>
                    </c:extLst>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1"/>
                  <c:dispEq val="1"/>
                  <c:trendlineLbl>
                    <c:layout>
                      <c:manualLayout>
                        <c:x val="-1.9490409852614576E-2"/>
                        <c:y val="0.203308544765237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extLst>
                      <c:ext uri="{02D57815-91ED-43cb-92C2-25804820EDAC}">
                        <c15:formulaRef>
                          <c15:sqref>'PCDS 8.0 harvest'!$CO$13:$CO$20</c15:sqref>
                        </c15:formulaRef>
                      </c:ext>
                    </c:extLst>
                    <c:numCache>
                      <c:formatCode>General</c:formatCode>
                      <c:ptCount val="8"/>
                      <c:pt idx="0">
                        <c:v>1984</c:v>
                      </c:pt>
                      <c:pt idx="1">
                        <c:v>1989</c:v>
                      </c:pt>
                      <c:pt idx="2">
                        <c:v>1999</c:v>
                      </c:pt>
                      <c:pt idx="3">
                        <c:v>2001</c:v>
                      </c:pt>
                      <c:pt idx="4">
                        <c:v>2004</c:v>
                      </c:pt>
                      <c:pt idx="5">
                        <c:v>2008</c:v>
                      </c:pt>
                      <c:pt idx="6">
                        <c:v>2016</c:v>
                      </c:pt>
                      <c:pt idx="7">
                        <c:v>2020</c:v>
                      </c:pt>
                    </c:numCache>
                  </c:numRef>
                </c:xVal>
                <c:yVal>
                  <c:numRef>
                    <c:extLst>
                      <c:ext uri="{02D57815-91ED-43cb-92C2-25804820EDAC}">
                        <c15:formulaRef>
                          <c15:sqref>'PCDS 8.0 harvest'!$CQ$13:$CQ$20</c15:sqref>
                        </c15:formulaRef>
                      </c:ext>
                    </c:extLst>
                    <c:numCache>
                      <c:formatCode>0.0</c:formatCode>
                      <c:ptCount val="8"/>
                      <c:pt idx="0">
                        <c:v>86.5</c:v>
                      </c:pt>
                      <c:pt idx="1">
                        <c:v>83.5</c:v>
                      </c:pt>
                      <c:pt idx="2">
                        <c:v>91.75</c:v>
                      </c:pt>
                      <c:pt idx="3">
                        <c:v>75.25</c:v>
                      </c:pt>
                      <c:pt idx="4">
                        <c:v>95</c:v>
                      </c:pt>
                      <c:pt idx="5">
                        <c:v>84.75</c:v>
                      </c:pt>
                      <c:pt idx="6">
                        <c:v>83</c:v>
                      </c:pt>
                      <c:pt idx="7">
                        <c:v>91.75</c:v>
                      </c:pt>
                    </c:numCache>
                  </c:numRef>
                </c:yVal>
                <c:smooth val="0"/>
                <c:extLst>
                  <c:ext xmlns:c16="http://schemas.microsoft.com/office/drawing/2014/chart" uri="{C3380CC4-5D6E-409C-BE32-E72D297353CC}">
                    <c16:uniqueId val="{00000001-7B2D-45E9-A11F-34337F344438}"/>
                  </c:ext>
                </c:extLst>
              </c15:ser>
            </c15:filteredScatterSeries>
          </c:ext>
        </c:extLst>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layout>
            <c:manualLayout>
              <c:xMode val="edge"/>
              <c:yMode val="edge"/>
              <c:x val="0.42483107164795886"/>
              <c:y val="0.92305815726956653"/>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Canopy height (cm)</a:t>
                </a:r>
              </a:p>
            </c:rich>
          </c:tx>
          <c:layout>
            <c:manualLayout>
              <c:xMode val="edge"/>
              <c:yMode val="edge"/>
              <c:x val="2.7221381706778743E-2"/>
              <c:y val="0.129295903229487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0"/>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17815791776027998"/>
                  <c:y val="8.023476232137649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harvest'!$AN$2:$AN$65</c:f>
              <c:numCache>
                <c:formatCode>0.0</c:formatCode>
                <c:ptCount val="64"/>
                <c:pt idx="0">
                  <c:v>547.4784726065302</c:v>
                </c:pt>
                <c:pt idx="1">
                  <c:v>440.04529201430267</c:v>
                </c:pt>
                <c:pt idx="2">
                  <c:v>478.71069098655312</c:v>
                </c:pt>
                <c:pt idx="3">
                  <c:v>366.45597210113345</c:v>
                </c:pt>
                <c:pt idx="4">
                  <c:v>430.9544235924933</c:v>
                </c:pt>
                <c:pt idx="5">
                  <c:v>526.53904854684197</c:v>
                </c:pt>
                <c:pt idx="6">
                  <c:v>470.61623108665742</c:v>
                </c:pt>
                <c:pt idx="7">
                  <c:v>505.3451894576624</c:v>
                </c:pt>
                <c:pt idx="8">
                  <c:v>440.5580286168522</c:v>
                </c:pt>
                <c:pt idx="9">
                  <c:v>411.49611617696729</c:v>
                </c:pt>
                <c:pt idx="10">
                  <c:v>443.63741173079694</c:v>
                </c:pt>
                <c:pt idx="11">
                  <c:v>360.0907574826648</c:v>
                </c:pt>
                <c:pt idx="12">
                  <c:v>412.56399353686544</c:v>
                </c:pt>
                <c:pt idx="13">
                  <c:v>538.09110947832482</c:v>
                </c:pt>
                <c:pt idx="14">
                  <c:v>424.11639230234186</c:v>
                </c:pt>
                <c:pt idx="15">
                  <c:v>340.63777089783281</c:v>
                </c:pt>
                <c:pt idx="16">
                  <c:v>489.55353075170842</c:v>
                </c:pt>
                <c:pt idx="17">
                  <c:v>391.33980582524271</c:v>
                </c:pt>
                <c:pt idx="18">
                  <c:v>524.85879609638141</c:v>
                </c:pt>
                <c:pt idx="19">
                  <c:v>365.58967443652477</c:v>
                </c:pt>
                <c:pt idx="20">
                  <c:v>495.15401938705577</c:v>
                </c:pt>
                <c:pt idx="21">
                  <c:v>385.54245584166847</c:v>
                </c:pt>
                <c:pt idx="22">
                  <c:v>573.55453868255836</c:v>
                </c:pt>
                <c:pt idx="23">
                  <c:v>509.17974058060531</c:v>
                </c:pt>
                <c:pt idx="24">
                  <c:v>504.6004114575091</c:v>
                </c:pt>
                <c:pt idx="25">
                  <c:v>487.18502032126963</c:v>
                </c:pt>
                <c:pt idx="26">
                  <c:v>452.31228373702419</c:v>
                </c:pt>
                <c:pt idx="27">
                  <c:v>558.74032082981546</c:v>
                </c:pt>
                <c:pt idx="28">
                  <c:v>368.69186524239933</c:v>
                </c:pt>
                <c:pt idx="29">
                  <c:v>473.8328631875882</c:v>
                </c:pt>
                <c:pt idx="30">
                  <c:v>443.25362853628542</c:v>
                </c:pt>
                <c:pt idx="31">
                  <c:v>361.69489452766737</c:v>
                </c:pt>
                <c:pt idx="32">
                  <c:v>648.48324665359371</c:v>
                </c:pt>
                <c:pt idx="33">
                  <c:v>575.10325156873932</c:v>
                </c:pt>
                <c:pt idx="34">
                  <c:v>501.88603019349353</c:v>
                </c:pt>
                <c:pt idx="35">
                  <c:v>437.33586422510052</c:v>
                </c:pt>
                <c:pt idx="36">
                  <c:v>472.94977168949765</c:v>
                </c:pt>
                <c:pt idx="37">
                  <c:v>533.50309238500199</c:v>
                </c:pt>
                <c:pt idx="38">
                  <c:v>540.38337042282012</c:v>
                </c:pt>
                <c:pt idx="39">
                  <c:v>533.93900889453619</c:v>
                </c:pt>
                <c:pt idx="40">
                  <c:v>670.58551288283911</c:v>
                </c:pt>
                <c:pt idx="41">
                  <c:v>447.24712316281187</c:v>
                </c:pt>
                <c:pt idx="42">
                  <c:v>449.16805487506116</c:v>
                </c:pt>
                <c:pt idx="43">
                  <c:v>402.72015613141065</c:v>
                </c:pt>
                <c:pt idx="44">
                  <c:v>348.64633841539609</c:v>
                </c:pt>
                <c:pt idx="45">
                  <c:v>607.32194963795519</c:v>
                </c:pt>
                <c:pt idx="46">
                  <c:v>452.11276396546344</c:v>
                </c:pt>
                <c:pt idx="47">
                  <c:v>351.93094170403583</c:v>
                </c:pt>
                <c:pt idx="48">
                  <c:v>497.58312605710881</c:v>
                </c:pt>
                <c:pt idx="49">
                  <c:v>449.08586656138965</c:v>
                </c:pt>
                <c:pt idx="50">
                  <c:v>508.79104635202191</c:v>
                </c:pt>
                <c:pt idx="51">
                  <c:v>428.61224993825641</c:v>
                </c:pt>
                <c:pt idx="52">
                  <c:v>369.15702113533251</c:v>
                </c:pt>
                <c:pt idx="53">
                  <c:v>471.14654500945801</c:v>
                </c:pt>
                <c:pt idx="54">
                  <c:v>332.89895786135025</c:v>
                </c:pt>
                <c:pt idx="55">
                  <c:v>339.19225137965992</c:v>
                </c:pt>
                <c:pt idx="56">
                  <c:v>475.08016709767253</c:v>
                </c:pt>
                <c:pt idx="57">
                  <c:v>437.42345090562441</c:v>
                </c:pt>
                <c:pt idx="58">
                  <c:v>339.29019098831822</c:v>
                </c:pt>
                <c:pt idx="59">
                  <c:v>358.73676731793961</c:v>
                </c:pt>
                <c:pt idx="60">
                  <c:v>340.36849132176235</c:v>
                </c:pt>
                <c:pt idx="61">
                  <c:v>351.05428226779253</c:v>
                </c:pt>
                <c:pt idx="62">
                  <c:v>320.63434257886934</c:v>
                </c:pt>
                <c:pt idx="63">
                  <c:v>379.03193612774453</c:v>
                </c:pt>
              </c:numCache>
            </c:numRef>
          </c:xVal>
          <c:yVal>
            <c:numRef>
              <c:f>'PCDS 10.0 harvest'!$AP$2:$AP$65</c:f>
              <c:numCache>
                <c:formatCode>0.0</c:formatCode>
                <c:ptCount val="64"/>
                <c:pt idx="0">
                  <c:v>628.02</c:v>
                </c:pt>
                <c:pt idx="1">
                  <c:v>455.65999999999997</c:v>
                </c:pt>
                <c:pt idx="2">
                  <c:v>535.78</c:v>
                </c:pt>
                <c:pt idx="3">
                  <c:v>427.12</c:v>
                </c:pt>
                <c:pt idx="4">
                  <c:v>502.08</c:v>
                </c:pt>
                <c:pt idx="5">
                  <c:v>552.46</c:v>
                </c:pt>
                <c:pt idx="6">
                  <c:v>546.81999999999994</c:v>
                </c:pt>
                <c:pt idx="7">
                  <c:v>591.96</c:v>
                </c:pt>
                <c:pt idx="8">
                  <c:v>537.86</c:v>
                </c:pt>
                <c:pt idx="9">
                  <c:v>425.4</c:v>
                </c:pt>
                <c:pt idx="10">
                  <c:v>469.2</c:v>
                </c:pt>
                <c:pt idx="11">
                  <c:v>430.82</c:v>
                </c:pt>
                <c:pt idx="12">
                  <c:v>487.22</c:v>
                </c:pt>
                <c:pt idx="13">
                  <c:v>607.91999999999996</c:v>
                </c:pt>
                <c:pt idx="14">
                  <c:v>446.76</c:v>
                </c:pt>
                <c:pt idx="15">
                  <c:v>408.72</c:v>
                </c:pt>
                <c:pt idx="16">
                  <c:v>534.29999999999995</c:v>
                </c:pt>
                <c:pt idx="17">
                  <c:v>443.18</c:v>
                </c:pt>
                <c:pt idx="18">
                  <c:v>612.62</c:v>
                </c:pt>
                <c:pt idx="19">
                  <c:v>457.68</c:v>
                </c:pt>
                <c:pt idx="20">
                  <c:v>565.84</c:v>
                </c:pt>
                <c:pt idx="21">
                  <c:v>417.52</c:v>
                </c:pt>
                <c:pt idx="22">
                  <c:v>627.78</c:v>
                </c:pt>
                <c:pt idx="23">
                  <c:v>548.84</c:v>
                </c:pt>
                <c:pt idx="24">
                  <c:v>533.1</c:v>
                </c:pt>
                <c:pt idx="25">
                  <c:v>544.9</c:v>
                </c:pt>
                <c:pt idx="26">
                  <c:v>512.1</c:v>
                </c:pt>
                <c:pt idx="27">
                  <c:v>570.12</c:v>
                </c:pt>
                <c:pt idx="28">
                  <c:v>440.08</c:v>
                </c:pt>
                <c:pt idx="29">
                  <c:v>555.54</c:v>
                </c:pt>
                <c:pt idx="30">
                  <c:v>456.92</c:v>
                </c:pt>
                <c:pt idx="31">
                  <c:v>434.15999999999997</c:v>
                </c:pt>
                <c:pt idx="32">
                  <c:v>654.78</c:v>
                </c:pt>
                <c:pt idx="33">
                  <c:v>603.88</c:v>
                </c:pt>
                <c:pt idx="34">
                  <c:v>545.48</c:v>
                </c:pt>
                <c:pt idx="35">
                  <c:v>479.56</c:v>
                </c:pt>
                <c:pt idx="36">
                  <c:v>524.16</c:v>
                </c:pt>
                <c:pt idx="37">
                  <c:v>554.9</c:v>
                </c:pt>
                <c:pt idx="38">
                  <c:v>600.70000000000005</c:v>
                </c:pt>
                <c:pt idx="39">
                  <c:v>580.6</c:v>
                </c:pt>
                <c:pt idx="40">
                  <c:v>733.38</c:v>
                </c:pt>
                <c:pt idx="41">
                  <c:v>494.76</c:v>
                </c:pt>
                <c:pt idx="42">
                  <c:v>519.20000000000005</c:v>
                </c:pt>
                <c:pt idx="43">
                  <c:v>445.28</c:v>
                </c:pt>
                <c:pt idx="44">
                  <c:v>375.88</c:v>
                </c:pt>
                <c:pt idx="45">
                  <c:v>655.5</c:v>
                </c:pt>
                <c:pt idx="46">
                  <c:v>505.6</c:v>
                </c:pt>
                <c:pt idx="47">
                  <c:v>443.32</c:v>
                </c:pt>
                <c:pt idx="48">
                  <c:v>551.08000000000004</c:v>
                </c:pt>
                <c:pt idx="49">
                  <c:v>480.46</c:v>
                </c:pt>
                <c:pt idx="50">
                  <c:v>550.91999999999996</c:v>
                </c:pt>
                <c:pt idx="51">
                  <c:v>504.62</c:v>
                </c:pt>
                <c:pt idx="52">
                  <c:v>370.84000000000003</c:v>
                </c:pt>
                <c:pt idx="53">
                  <c:v>471.74</c:v>
                </c:pt>
                <c:pt idx="54">
                  <c:v>377.84000000000003</c:v>
                </c:pt>
                <c:pt idx="55">
                  <c:v>348.84000000000003</c:v>
                </c:pt>
                <c:pt idx="56">
                  <c:v>523.84</c:v>
                </c:pt>
                <c:pt idx="57">
                  <c:v>488.14</c:v>
                </c:pt>
                <c:pt idx="58">
                  <c:v>400.72</c:v>
                </c:pt>
                <c:pt idx="59">
                  <c:v>441.84000000000003</c:v>
                </c:pt>
                <c:pt idx="60">
                  <c:v>393.88</c:v>
                </c:pt>
                <c:pt idx="61">
                  <c:v>390.72</c:v>
                </c:pt>
                <c:pt idx="62">
                  <c:v>370.68</c:v>
                </c:pt>
                <c:pt idx="63">
                  <c:v>411.2</c:v>
                </c:pt>
              </c:numCache>
            </c:numRef>
          </c:yVal>
          <c:smooth val="0"/>
          <c:extLst>
            <c:ext xmlns:c16="http://schemas.microsoft.com/office/drawing/2014/chart" uri="{C3380CC4-5D6E-409C-BE32-E72D297353CC}">
              <c16:uniqueId val="{00000000-79F6-49FF-8F38-813217ABA1E2}"/>
            </c:ext>
          </c:extLst>
        </c:ser>
        <c:dLbls>
          <c:showLegendKey val="0"/>
          <c:showVal val="0"/>
          <c:showCatName val="0"/>
          <c:showSerName val="0"/>
          <c:showPercent val="0"/>
          <c:showBubbleSize val="0"/>
        </c:dLbls>
        <c:axId val="1421340608"/>
        <c:axId val="1421353568"/>
      </c:scatterChart>
      <c:valAx>
        <c:axId val="1421340608"/>
        <c:scaling>
          <c:orientation val="minMax"/>
        </c:scaling>
        <c:delete val="0"/>
        <c:axPos val="b"/>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53568"/>
        <c:crosses val="autoZero"/>
        <c:crossBetween val="midCat"/>
      </c:valAx>
      <c:valAx>
        <c:axId val="1421353568"/>
        <c:scaling>
          <c:orientation val="minMax"/>
        </c:scaling>
        <c:delete val="0"/>
        <c:axPos val="l"/>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406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63955196673321"/>
          <c:y val="8.8379629629629641E-2"/>
          <c:w val="0.79359601821546788"/>
          <c:h val="0.71625801983085435"/>
        </c:manualLayout>
      </c:layout>
      <c:scatterChart>
        <c:scatterStyle val="lineMarker"/>
        <c:varyColors val="0"/>
        <c:ser>
          <c:idx val="0"/>
          <c:order val="0"/>
          <c:tx>
            <c:strRef>
              <c:f>'PCDS 10.0 harvest'!$BF$10</c:f>
              <c:strCache>
                <c:ptCount val="1"/>
                <c:pt idx="0">
                  <c:v>Spring</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3.7828053671228629E-2"/>
                  <c:y val="0.1115244969378827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harvest'!$BN$10:$BN$17</c:f>
              <c:numCache>
                <c:formatCode>0.0</c:formatCode>
                <c:ptCount val="8"/>
                <c:pt idx="0">
                  <c:v>34.264042656772091</c:v>
                </c:pt>
                <c:pt idx="1">
                  <c:v>38.31928956026411</c:v>
                </c:pt>
                <c:pt idx="2">
                  <c:v>43.106588060283862</c:v>
                </c:pt>
                <c:pt idx="3">
                  <c:v>43.646511322332877</c:v>
                </c:pt>
                <c:pt idx="4">
                  <c:v>38.621339298652366</c:v>
                </c:pt>
                <c:pt idx="5">
                  <c:v>39.570796924811333</c:v>
                </c:pt>
                <c:pt idx="6">
                  <c:v>45.656364363389812</c:v>
                </c:pt>
                <c:pt idx="7">
                  <c:v>38.957733265720087</c:v>
                </c:pt>
              </c:numCache>
            </c:numRef>
          </c:xVal>
          <c:yVal>
            <c:numRef>
              <c:f>'PCDS 10.0 harvest'!$BJ$10:$BJ$17</c:f>
              <c:numCache>
                <c:formatCode>0</c:formatCode>
                <c:ptCount val="8"/>
                <c:pt idx="0">
                  <c:v>476.59000000000003</c:v>
                </c:pt>
                <c:pt idx="1">
                  <c:v>445.88</c:v>
                </c:pt>
                <c:pt idx="2">
                  <c:v>475.58000000000004</c:v>
                </c:pt>
                <c:pt idx="3">
                  <c:v>482.71999999999991</c:v>
                </c:pt>
                <c:pt idx="4">
                  <c:v>461.93</c:v>
                </c:pt>
                <c:pt idx="5">
                  <c:v>542.125</c:v>
                </c:pt>
                <c:pt idx="6">
                  <c:v>493.69</c:v>
                </c:pt>
                <c:pt idx="7">
                  <c:v>522.43499999999995</c:v>
                </c:pt>
              </c:numCache>
            </c:numRef>
          </c:yVal>
          <c:smooth val="0"/>
          <c:extLst>
            <c:ext xmlns:c16="http://schemas.microsoft.com/office/drawing/2014/chart" uri="{C3380CC4-5D6E-409C-BE32-E72D297353CC}">
              <c16:uniqueId val="{00000000-948D-49CC-9749-6C74BF90EDDD}"/>
            </c:ext>
          </c:extLst>
        </c:ser>
        <c:ser>
          <c:idx val="1"/>
          <c:order val="1"/>
          <c:tx>
            <c:strRef>
              <c:f>'PCDS 10.0 harvest'!$BF$18</c:f>
              <c:strCache>
                <c:ptCount val="1"/>
                <c:pt idx="0">
                  <c:v>Winter</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1"/>
            <c:dispEq val="0"/>
            <c:trendlineLbl>
              <c:layout>
                <c:manualLayout>
                  <c:x val="-4.5066025987486651E-2"/>
                  <c:y val="-8.065835520559930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'PCDS 10.0 harvest'!$BN$18:$BN$25</c:f>
              <c:numCache>
                <c:formatCode>0.0</c:formatCode>
                <c:ptCount val="8"/>
                <c:pt idx="0">
                  <c:v>36.711959598558934</c:v>
                </c:pt>
                <c:pt idx="1">
                  <c:v>37.94992272771178</c:v>
                </c:pt>
                <c:pt idx="2">
                  <c:v>36.170430933567452</c:v>
                </c:pt>
                <c:pt idx="3">
                  <c:v>36.989691837355196</c:v>
                </c:pt>
                <c:pt idx="4">
                  <c:v>37.971680582237326</c:v>
                </c:pt>
                <c:pt idx="5">
                  <c:v>42.290480764494362</c:v>
                </c:pt>
                <c:pt idx="6">
                  <c:v>39.866827988769025</c:v>
                </c:pt>
                <c:pt idx="7">
                  <c:v>41.07835789646488</c:v>
                </c:pt>
              </c:numCache>
            </c:numRef>
          </c:xVal>
          <c:yVal>
            <c:numRef>
              <c:f>'PCDS 10.0 harvest'!$BJ$18:$BJ$25</c:f>
              <c:numCache>
                <c:formatCode>0</c:formatCode>
                <c:ptCount val="8"/>
                <c:pt idx="0">
                  <c:v>465.56</c:v>
                </c:pt>
                <c:pt idx="1">
                  <c:v>516.87</c:v>
                </c:pt>
                <c:pt idx="2">
                  <c:v>556.22</c:v>
                </c:pt>
                <c:pt idx="3">
                  <c:v>403.82500000000005</c:v>
                </c:pt>
                <c:pt idx="4">
                  <c:v>496.75999999999993</c:v>
                </c:pt>
                <c:pt idx="5">
                  <c:v>533.55499999999995</c:v>
                </c:pt>
                <c:pt idx="6">
                  <c:v>537.41</c:v>
                </c:pt>
                <c:pt idx="7">
                  <c:v>614.55499999999995</c:v>
                </c:pt>
              </c:numCache>
            </c:numRef>
          </c:yVal>
          <c:smooth val="0"/>
          <c:extLst>
            <c:ext xmlns:c16="http://schemas.microsoft.com/office/drawing/2014/chart" uri="{C3380CC4-5D6E-409C-BE32-E72D297353CC}">
              <c16:uniqueId val="{00000001-948D-49CC-9749-6C74BF90EDDD}"/>
            </c:ext>
          </c:extLst>
        </c:ser>
        <c:dLbls>
          <c:showLegendKey val="0"/>
          <c:showVal val="0"/>
          <c:showCatName val="0"/>
          <c:showSerName val="0"/>
          <c:showPercent val="0"/>
          <c:showBubbleSize val="0"/>
        </c:dLbls>
        <c:axId val="691360191"/>
        <c:axId val="691358751"/>
      </c:scatterChart>
      <c:valAx>
        <c:axId val="691360191"/>
        <c:scaling>
          <c:orientation val="minMax"/>
          <c:min val="3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Grain</a:t>
                </a:r>
                <a:r>
                  <a:rPr lang="en-AU" baseline="0"/>
                  <a:t> weight (mg)</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58751"/>
        <c:crosses val="autoZero"/>
        <c:crossBetween val="midCat"/>
      </c:valAx>
      <c:valAx>
        <c:axId val="691358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Grain yield (g m</a:t>
                </a:r>
                <a:r>
                  <a:rPr lang="en-AU" baseline="30000"/>
                  <a:t>-2</a:t>
                </a:r>
                <a:r>
                  <a:rPr lang="en-AU"/>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60191"/>
        <c:crosses val="autoZero"/>
        <c:crossBetween val="midCat"/>
      </c:valAx>
      <c:spPr>
        <a:noFill/>
        <a:ln>
          <a:noFill/>
        </a:ln>
        <a:effectLst/>
      </c:spPr>
    </c:plotArea>
    <c:legend>
      <c:legendPos val="r"/>
      <c:layout>
        <c:manualLayout>
          <c:xMode val="edge"/>
          <c:yMode val="edge"/>
          <c:x val="0.22238823272090985"/>
          <c:y val="0.5713870662000583"/>
          <c:w val="0.33675513644326022"/>
          <c:h val="0.11690142898804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14219490745474997"/>
                  <c:y val="6.574308104725343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play'!$O$2:$O$9</c:f>
              <c:numCache>
                <c:formatCode>0.00</c:formatCode>
                <c:ptCount val="8"/>
                <c:pt idx="0">
                  <c:v>0.97324999999999995</c:v>
                </c:pt>
                <c:pt idx="1">
                  <c:v>0.97399999999999998</c:v>
                </c:pt>
                <c:pt idx="2">
                  <c:v>0.97425000000000006</c:v>
                </c:pt>
                <c:pt idx="3">
                  <c:v>0.96025000000000005</c:v>
                </c:pt>
                <c:pt idx="4">
                  <c:v>0.98150000000000004</c:v>
                </c:pt>
                <c:pt idx="5">
                  <c:v>0.92899999999999994</c:v>
                </c:pt>
                <c:pt idx="6">
                  <c:v>0.91699999999999993</c:v>
                </c:pt>
                <c:pt idx="7">
                  <c:v>0.98199999999999998</c:v>
                </c:pt>
              </c:numCache>
            </c:numRef>
          </c:yVal>
          <c:smooth val="0"/>
          <c:extLst>
            <c:ext xmlns:c16="http://schemas.microsoft.com/office/drawing/2014/chart" uri="{C3380CC4-5D6E-409C-BE32-E72D297353CC}">
              <c16:uniqueId val="{00000000-4D3C-440D-903A-C3B839E9B031}"/>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9031388467745878"/>
                  <c:y val="-0.10740070833649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play'!$O$10:$O$17</c:f>
              <c:numCache>
                <c:formatCode>0.00</c:formatCode>
                <c:ptCount val="8"/>
                <c:pt idx="0">
                  <c:v>0.98724999999999996</c:v>
                </c:pt>
                <c:pt idx="1">
                  <c:v>0.98499999999999999</c:v>
                </c:pt>
                <c:pt idx="2">
                  <c:v>0.97899999999999998</c:v>
                </c:pt>
                <c:pt idx="3">
                  <c:v>0.98399999999999999</c:v>
                </c:pt>
                <c:pt idx="4">
                  <c:v>0.98324999999999996</c:v>
                </c:pt>
                <c:pt idx="5">
                  <c:v>0.97950000000000004</c:v>
                </c:pt>
                <c:pt idx="6">
                  <c:v>0.98099999999999998</c:v>
                </c:pt>
                <c:pt idx="7">
                  <c:v>0.98199999999999998</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max val="2025"/>
          <c:min val="1980"/>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majorUnit val="5"/>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PARi at PCDS 6.0</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1268743580965425"/>
          <c:y val="0.45667038525273751"/>
          <c:w val="0.21465794048471215"/>
          <c:h val="0.1601434696107826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9212187606983908"/>
                  <c:y val="0.1658980385361045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play'!$Q$2:$Q$9</c:f>
              <c:numCache>
                <c:formatCode>0</c:formatCode>
                <c:ptCount val="8"/>
                <c:pt idx="0">
                  <c:v>182.6329375</c:v>
                </c:pt>
                <c:pt idx="1">
                  <c:v>172.94550000000001</c:v>
                </c:pt>
                <c:pt idx="2">
                  <c:v>190.88256249999998</c:v>
                </c:pt>
                <c:pt idx="3">
                  <c:v>183.02681250000001</c:v>
                </c:pt>
                <c:pt idx="4">
                  <c:v>190.78331249999999</c:v>
                </c:pt>
                <c:pt idx="5">
                  <c:v>135.78</c:v>
                </c:pt>
                <c:pt idx="6">
                  <c:v>141.41249999999999</c:v>
                </c:pt>
                <c:pt idx="7">
                  <c:v>179.20318750000001</c:v>
                </c:pt>
              </c:numCache>
            </c:numRef>
          </c:yVal>
          <c:smooth val="0"/>
          <c:extLst>
            <c:ext xmlns:c16="http://schemas.microsoft.com/office/drawing/2014/chart" uri="{C3380CC4-5D6E-409C-BE32-E72D297353CC}">
              <c16:uniqueId val="{00000000-4D3C-440D-903A-C3B839E9B031}"/>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9031388467745878"/>
                  <c:y val="-0.10740070833649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play'!$Q$10:$Q$17</c:f>
              <c:numCache>
                <c:formatCode>0</c:formatCode>
                <c:ptCount val="8"/>
                <c:pt idx="0">
                  <c:v>160.51500000000001</c:v>
                </c:pt>
                <c:pt idx="1">
                  <c:v>181.74424999999999</c:v>
                </c:pt>
                <c:pt idx="2">
                  <c:v>169.26874999999998</c:v>
                </c:pt>
                <c:pt idx="3">
                  <c:v>188.68668750000001</c:v>
                </c:pt>
                <c:pt idx="4">
                  <c:v>184.17512500000001</c:v>
                </c:pt>
                <c:pt idx="5">
                  <c:v>170.54400000000001</c:v>
                </c:pt>
                <c:pt idx="6">
                  <c:v>185.39593749999997</c:v>
                </c:pt>
                <c:pt idx="7">
                  <c:v>169.55312499999999</c:v>
                </c:pt>
              </c:numCache>
            </c:numRef>
          </c:yVal>
          <c:smooth val="0"/>
          <c:extLst>
            <c:ext xmlns:c16="http://schemas.microsoft.com/office/drawing/2014/chart" uri="{C3380CC4-5D6E-409C-BE32-E72D297353CC}">
              <c16:uniqueId val="{00000001-4D3C-440D-903A-C3B839E9B031}"/>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Cumulative CP PARi (MJ/m²)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1268743580965425"/>
          <c:y val="0.45667038525273751"/>
          <c:w val="0.20532498655059422"/>
          <c:h val="0.185695935188294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9470572700151609"/>
                  <c:y val="-0.150601002935155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play'!$R$2:$R$9</c:f>
              <c:numCache>
                <c:formatCode>0.0</c:formatCode>
                <c:ptCount val="8"/>
                <c:pt idx="0">
                  <c:v>1.9090466397192785</c:v>
                </c:pt>
                <c:pt idx="1">
                  <c:v>1.1828921642804202</c:v>
                </c:pt>
                <c:pt idx="2">
                  <c:v>2.3764277831817342</c:v>
                </c:pt>
                <c:pt idx="3">
                  <c:v>1.8601012640870351</c:v>
                </c:pt>
                <c:pt idx="4">
                  <c:v>1.6405707731499024</c:v>
                </c:pt>
                <c:pt idx="5">
                  <c:v>2.5513164983295828</c:v>
                </c:pt>
                <c:pt idx="6">
                  <c:v>2.2942147564341044</c:v>
                </c:pt>
                <c:pt idx="7">
                  <c:v>2.3750965656736911</c:v>
                </c:pt>
              </c:numCache>
            </c:numRef>
          </c:yVal>
          <c:smooth val="0"/>
          <c:extLst>
            <c:ext xmlns:c16="http://schemas.microsoft.com/office/drawing/2014/chart" uri="{C3380CC4-5D6E-409C-BE32-E72D297353CC}">
              <c16:uniqueId val="{00000001-719E-4A08-B1CB-1408FE5A77AC}"/>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968920624052428"/>
                  <c:y val="0.12997823002523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play'!$R$10:$R$17</c:f>
              <c:numCache>
                <c:formatCode>0.0</c:formatCode>
                <c:ptCount val="8"/>
                <c:pt idx="0">
                  <c:v>1.3696369016393573</c:v>
                </c:pt>
                <c:pt idx="1">
                  <c:v>2.2364812490715185</c:v>
                </c:pt>
                <c:pt idx="2">
                  <c:v>2.1980532058119948</c:v>
                </c:pt>
                <c:pt idx="3">
                  <c:v>1.6388747111284898</c:v>
                </c:pt>
                <c:pt idx="4">
                  <c:v>1.9026447751742741</c:v>
                </c:pt>
                <c:pt idx="5">
                  <c:v>1.3930137123170423</c:v>
                </c:pt>
                <c:pt idx="6">
                  <c:v>1.328007698366537</c:v>
                </c:pt>
                <c:pt idx="7">
                  <c:v>2.7077178456062971</c:v>
                </c:pt>
              </c:numCache>
            </c:numRef>
          </c:yVal>
          <c:smooth val="0"/>
          <c:extLst>
            <c:ext xmlns:c16="http://schemas.microsoft.com/office/drawing/2014/chart" uri="{C3380CC4-5D6E-409C-BE32-E72D297353CC}">
              <c16:uniqueId val="{00000003-719E-4A08-B1CB-1408FE5A77AC}"/>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RUE (g/MJ/m²)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52635203208294601"/>
          <c:y val="0.53258983196495457"/>
          <c:w val="0.20532498655059422"/>
          <c:h val="0.185695935188294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12576162762263413"/>
                  <c:y val="-0.100505742514669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play'!$M$2:$M$9</c:f>
              <c:numCache>
                <c:formatCode>0.0</c:formatCode>
                <c:ptCount val="8"/>
                <c:pt idx="0">
                  <c:v>17.432739781821802</c:v>
                </c:pt>
                <c:pt idx="1">
                  <c:v>10.228793839877971</c:v>
                </c:pt>
                <c:pt idx="2">
                  <c:v>21.600886897615418</c:v>
                </c:pt>
                <c:pt idx="3">
                  <c:v>16.211828823479561</c:v>
                </c:pt>
                <c:pt idx="4">
                  <c:v>14.904453642486876</c:v>
                </c:pt>
                <c:pt idx="5">
                  <c:v>21.651109633949424</c:v>
                </c:pt>
                <c:pt idx="6">
                  <c:v>19.084155543778692</c:v>
                </c:pt>
                <c:pt idx="7">
                  <c:v>21.281243759451428</c:v>
                </c:pt>
              </c:numCache>
            </c:numRef>
          </c:yVal>
          <c:smooth val="0"/>
          <c:extLst>
            <c:ext xmlns:c16="http://schemas.microsoft.com/office/drawing/2014/chart" uri="{C3380CC4-5D6E-409C-BE32-E72D297353CC}">
              <c16:uniqueId val="{00000001-A565-4D1A-92B7-1F328D229A6E}"/>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6489206240524282"/>
                  <c:y val="0.229267265158734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play'!$M$10:$M$17</c:f>
              <c:numCache>
                <c:formatCode>0.0</c:formatCode>
                <c:ptCount val="8"/>
                <c:pt idx="0">
                  <c:v>12.213737070368969</c:v>
                </c:pt>
                <c:pt idx="1">
                  <c:v>20.323380362578312</c:v>
                </c:pt>
                <c:pt idx="2">
                  <c:v>18.603085929064452</c:v>
                </c:pt>
                <c:pt idx="3">
                  <c:v>14.725420974778769</c:v>
                </c:pt>
                <c:pt idx="4">
                  <c:v>16.686659014205659</c:v>
                </c:pt>
                <c:pt idx="5">
                  <c:v>12.503691081757774</c:v>
                </c:pt>
                <c:pt idx="6">
                  <c:v>11.724153916470538</c:v>
                </c:pt>
                <c:pt idx="7">
                  <c:v>22.955101117040762</c:v>
                </c:pt>
              </c:numCache>
            </c:numRef>
          </c:yVal>
          <c:smooth val="0"/>
          <c:extLst>
            <c:ext xmlns:c16="http://schemas.microsoft.com/office/drawing/2014/chart" uri="{C3380CC4-5D6E-409C-BE32-E72D297353CC}">
              <c16:uniqueId val="{00000003-A565-4D1A-92B7-1F328D229A6E}"/>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growth rate (g/m²/day)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19532684501393849"/>
                  <c:y val="0.110430412758914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play'!$T$2:$T$9</c:f>
              <c:numCache>
                <c:formatCode>0</c:formatCode>
                <c:ptCount val="8"/>
                <c:pt idx="0">
                  <c:v>149.43458812445789</c:v>
                </c:pt>
                <c:pt idx="1">
                  <c:v>136.87200639126985</c:v>
                </c:pt>
                <c:pt idx="2">
                  <c:v>164.13654591062726</c:v>
                </c:pt>
                <c:pt idx="3">
                  <c:v>175.65713997621467</c:v>
                </c:pt>
                <c:pt idx="4">
                  <c:v>146.61565608908725</c:v>
                </c:pt>
                <c:pt idx="5">
                  <c:v>155.87454297515859</c:v>
                </c:pt>
                <c:pt idx="6">
                  <c:v>153.61603851808923</c:v>
                </c:pt>
                <c:pt idx="7">
                  <c:v>154.92478856913525</c:v>
                </c:pt>
              </c:numCache>
            </c:numRef>
          </c:yVal>
          <c:smooth val="0"/>
          <c:extLst>
            <c:ext xmlns:c16="http://schemas.microsoft.com/office/drawing/2014/chart" uri="{C3380CC4-5D6E-409C-BE32-E72D297353CC}">
              <c16:uniqueId val="{00000001-CBCA-4D06-A619-C505492D9A98}"/>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0526473321269623"/>
                  <c:y val="-8.60957921661066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play'!$T$10:$T$17</c:f>
              <c:numCache>
                <c:formatCode>0</c:formatCode>
                <c:ptCount val="8"/>
                <c:pt idx="0">
                  <c:v>137.76821007521022</c:v>
                </c:pt>
                <c:pt idx="1">
                  <c:v>170.00439958530148</c:v>
                </c:pt>
                <c:pt idx="2">
                  <c:v>188.62571517438056</c:v>
                </c:pt>
                <c:pt idx="3">
                  <c:v>160.84545419952141</c:v>
                </c:pt>
                <c:pt idx="4">
                  <c:v>163.69579409470535</c:v>
                </c:pt>
                <c:pt idx="5">
                  <c:v>150.12104962936397</c:v>
                </c:pt>
                <c:pt idx="6">
                  <c:v>177.58881145065953</c:v>
                </c:pt>
                <c:pt idx="7">
                  <c:v>172.12493527781618</c:v>
                </c:pt>
              </c:numCache>
            </c:numRef>
          </c:yVal>
          <c:smooth val="0"/>
          <c:extLst>
            <c:ext xmlns:c16="http://schemas.microsoft.com/office/drawing/2014/chart" uri="{C3380CC4-5D6E-409C-BE32-E72D297353CC}">
              <c16:uniqueId val="{00000003-CBCA-4D06-A619-C505492D9A98}"/>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Spike biomass</a:t>
                </a:r>
                <a:r>
                  <a:rPr lang="en-AU" baseline="0"/>
                  <a:t> PCDS8.0 </a:t>
                </a:r>
                <a:r>
                  <a:rPr lang="en-AU"/>
                  <a:t>(g/m²)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0526473321269623"/>
                  <c:y val="0.24365434575455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play'!$U$2:$U$9</c:f>
              <c:numCache>
                <c:formatCode>0</c:formatCode>
                <c:ptCount val="8"/>
                <c:pt idx="0">
                  <c:v>118.15859658930816</c:v>
                </c:pt>
                <c:pt idx="1">
                  <c:v>89.021463959111543</c:v>
                </c:pt>
                <c:pt idx="2">
                  <c:v>136.69912465119205</c:v>
                </c:pt>
                <c:pt idx="3">
                  <c:v>128.77790182503605</c:v>
                </c:pt>
                <c:pt idx="4">
                  <c:v>121.12498988863652</c:v>
                </c:pt>
                <c:pt idx="5">
                  <c:v>110.63116342556462</c:v>
                </c:pt>
                <c:pt idx="6">
                  <c:v>106.97721273131509</c:v>
                </c:pt>
                <c:pt idx="7">
                  <c:v>132.32913147504289</c:v>
                </c:pt>
              </c:numCache>
            </c:numRef>
          </c:yVal>
          <c:smooth val="0"/>
          <c:extLst>
            <c:ext xmlns:c16="http://schemas.microsoft.com/office/drawing/2014/chart" uri="{C3380CC4-5D6E-409C-BE32-E72D297353CC}">
              <c16:uniqueId val="{00000001-50A8-4ACF-8B21-97D1CB4F9152}"/>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1.6444857436298723E-2"/>
                  <c:y val="-0.106084357289733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play'!$U$10:$U$17</c:f>
              <c:numCache>
                <c:formatCode>0</c:formatCode>
                <c:ptCount val="8"/>
                <c:pt idx="0">
                  <c:v>87.445795682028972</c:v>
                </c:pt>
                <c:pt idx="1">
                  <c:v>123.34413854204217</c:v>
                </c:pt>
                <c:pt idx="2">
                  <c:v>151.18279187613763</c:v>
                </c:pt>
                <c:pt idx="3">
                  <c:v>127.80757307952308</c:v>
                </c:pt>
                <c:pt idx="4">
                  <c:v>133.41897441485824</c:v>
                </c:pt>
                <c:pt idx="5">
                  <c:v>111.63182192875831</c:v>
                </c:pt>
                <c:pt idx="6">
                  <c:v>122.9933469012437</c:v>
                </c:pt>
                <c:pt idx="7">
                  <c:v>139.100776603003</c:v>
                </c:pt>
              </c:numCache>
            </c:numRef>
          </c:yVal>
          <c:smooth val="0"/>
          <c:extLst>
            <c:ext xmlns:c16="http://schemas.microsoft.com/office/drawing/2014/chart" uri="{C3380CC4-5D6E-409C-BE32-E72D297353CC}">
              <c16:uniqueId val="{00000003-50A8-4ACF-8B21-97D1CB4F9152}"/>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 growth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7721504377170247"/>
                  <c:y val="0.14590380661016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play'!$W$2:$W$9</c:f>
              <c:numCache>
                <c:formatCode>0</c:formatCode>
                <c:ptCount val="8"/>
                <c:pt idx="0">
                  <c:v>20</c:v>
                </c:pt>
                <c:pt idx="1">
                  <c:v>20</c:v>
                </c:pt>
                <c:pt idx="2">
                  <c:v>21</c:v>
                </c:pt>
                <c:pt idx="3">
                  <c:v>21</c:v>
                </c:pt>
                <c:pt idx="4">
                  <c:v>21</c:v>
                </c:pt>
                <c:pt idx="5">
                  <c:v>16</c:v>
                </c:pt>
                <c:pt idx="6">
                  <c:v>17</c:v>
                </c:pt>
                <c:pt idx="7">
                  <c:v>20</c:v>
                </c:pt>
              </c:numCache>
            </c:numRef>
          </c:yVal>
          <c:smooth val="0"/>
          <c:extLst>
            <c:ext xmlns:c16="http://schemas.microsoft.com/office/drawing/2014/chart" uri="{C3380CC4-5D6E-409C-BE32-E72D297353CC}">
              <c16:uniqueId val="{00000001-2E57-4D0E-B1ED-635C775D2CE9}"/>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4501628600772729"/>
                  <c:y val="-8.198365013290535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play'!$W$10:$W$17</c:f>
              <c:numCache>
                <c:formatCode>0</c:formatCode>
                <c:ptCount val="8"/>
                <c:pt idx="0">
                  <c:v>18</c:v>
                </c:pt>
                <c:pt idx="1">
                  <c:v>20</c:v>
                </c:pt>
                <c:pt idx="2">
                  <c:v>20</c:v>
                </c:pt>
                <c:pt idx="3">
                  <c:v>21</c:v>
                </c:pt>
                <c:pt idx="4">
                  <c:v>21</c:v>
                </c:pt>
                <c:pt idx="5">
                  <c:v>19</c:v>
                </c:pt>
                <c:pt idx="6">
                  <c:v>21</c:v>
                </c:pt>
                <c:pt idx="7">
                  <c:v>20</c:v>
                </c:pt>
              </c:numCache>
            </c:numRef>
          </c:yVal>
          <c:smooth val="0"/>
          <c:extLst>
            <c:ext xmlns:c16="http://schemas.microsoft.com/office/drawing/2014/chart" uri="{C3380CC4-5D6E-409C-BE32-E72D297353CC}">
              <c16:uniqueId val="{00000003-2E57-4D0E-B1ED-635C775D2CE9}"/>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 growth rate (g/m²/day)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19532684501393849"/>
                  <c:y val="0.1104304127589146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play'!$X$2:$X$9</c:f>
              <c:numCache>
                <c:formatCode>0</c:formatCode>
                <c:ptCount val="8"/>
                <c:pt idx="0">
                  <c:v>289.91993427844375</c:v>
                </c:pt>
                <c:pt idx="1">
                  <c:v>289.73946902206399</c:v>
                </c:pt>
                <c:pt idx="2">
                  <c:v>295.81128315090245</c:v>
                </c:pt>
                <c:pt idx="3">
                  <c:v>324.70817120490545</c:v>
                </c:pt>
                <c:pt idx="4">
                  <c:v>296.48390706657369</c:v>
                </c:pt>
                <c:pt idx="5">
                  <c:v>260.37725295098141</c:v>
                </c:pt>
                <c:pt idx="6">
                  <c:v>304.77583951327534</c:v>
                </c:pt>
                <c:pt idx="7">
                  <c:v>336.93742585709151</c:v>
                </c:pt>
              </c:numCache>
            </c:numRef>
          </c:yVal>
          <c:smooth val="0"/>
          <c:extLst>
            <c:ext xmlns:c16="http://schemas.microsoft.com/office/drawing/2014/chart" uri="{C3380CC4-5D6E-409C-BE32-E72D297353CC}">
              <c16:uniqueId val="{00000001-9F37-4667-A8D6-EA921AAE3765}"/>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0526473321269623"/>
                  <c:y val="-8.60957921661066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play'!$X$10:$X$17</c:f>
              <c:numCache>
                <c:formatCode>0</c:formatCode>
                <c:ptCount val="8"/>
                <c:pt idx="0">
                  <c:v>340.28168288315209</c:v>
                </c:pt>
                <c:pt idx="1">
                  <c:v>365.51516977692063</c:v>
                </c:pt>
                <c:pt idx="2">
                  <c:v>387.95078111228997</c:v>
                </c:pt>
                <c:pt idx="3">
                  <c:v>323.29308251086604</c:v>
                </c:pt>
                <c:pt idx="4">
                  <c:v>292.70706092192245</c:v>
                </c:pt>
                <c:pt idx="5">
                  <c:v>341.27057219540154</c:v>
                </c:pt>
                <c:pt idx="6">
                  <c:v>381.62686438315302</c:v>
                </c:pt>
                <c:pt idx="7">
                  <c:v>366.59077584862956</c:v>
                </c:pt>
              </c:numCache>
            </c:numRef>
          </c:yVal>
          <c:smooth val="0"/>
          <c:extLst>
            <c:ext xmlns:c16="http://schemas.microsoft.com/office/drawing/2014/chart" uri="{C3380CC4-5D6E-409C-BE32-E72D297353CC}">
              <c16:uniqueId val="{00000003-9F37-4667-A8D6-EA921AAE376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Stem biomass</a:t>
                </a:r>
                <a:r>
                  <a:rPr lang="en-AU" baseline="0"/>
                  <a:t> PCDS 6.0 </a:t>
                </a:r>
                <a:r>
                  <a:rPr lang="en-AU"/>
                  <a:t>(g/m²)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19532684501393849"/>
                  <c:y val="0.190378253673704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play'!$Y$2:$Y$9</c:f>
              <c:numCache>
                <c:formatCode>0</c:formatCode>
                <c:ptCount val="8"/>
                <c:pt idx="0">
                  <c:v>523.02571188253614</c:v>
                </c:pt>
                <c:pt idx="1">
                  <c:v>430.89114665792732</c:v>
                </c:pt>
                <c:pt idx="2">
                  <c:v>586.89043905796166</c:v>
                </c:pt>
                <c:pt idx="3">
                  <c:v>544.37858978550889</c:v>
                </c:pt>
                <c:pt idx="4">
                  <c:v>526.19733295786534</c:v>
                </c:pt>
                <c:pt idx="5">
                  <c:v>563.48254617872499</c:v>
                </c:pt>
                <c:pt idx="6">
                  <c:v>507.55345140921327</c:v>
                </c:pt>
                <c:pt idx="7">
                  <c:v>637.63584292970438</c:v>
                </c:pt>
              </c:numCache>
            </c:numRef>
          </c:yVal>
          <c:smooth val="0"/>
          <c:extLst>
            <c:ext xmlns:c16="http://schemas.microsoft.com/office/drawing/2014/chart" uri="{C3380CC4-5D6E-409C-BE32-E72D297353CC}">
              <c16:uniqueId val="{00000001-92BF-4B1F-AE4F-252FB559CF95}"/>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0526473321269623"/>
                  <c:y val="-8.609579216610661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play'!$Y$10:$Y$17</c:f>
              <c:numCache>
                <c:formatCode>0</c:formatCode>
                <c:ptCount val="8"/>
                <c:pt idx="0">
                  <c:v>492.93571323436686</c:v>
                </c:pt>
                <c:pt idx="1">
                  <c:v>636.94417946681915</c:v>
                </c:pt>
                <c:pt idx="2">
                  <c:v>628.39551110034733</c:v>
                </c:pt>
                <c:pt idx="3">
                  <c:v>528.66462107286839</c:v>
                </c:pt>
                <c:pt idx="4">
                  <c:v>547.9010504487668</c:v>
                </c:pt>
                <c:pt idx="5">
                  <c:v>498.35116166591814</c:v>
                </c:pt>
                <c:pt idx="6">
                  <c:v>553.47767357731777</c:v>
                </c:pt>
                <c:pt idx="7">
                  <c:v>664.83794664099696</c:v>
                </c:pt>
              </c:numCache>
            </c:numRef>
          </c:yVal>
          <c:smooth val="0"/>
          <c:extLst>
            <c:ext xmlns:c16="http://schemas.microsoft.com/office/drawing/2014/chart" uri="{C3380CC4-5D6E-409C-BE32-E72D297353CC}">
              <c16:uniqueId val="{00000003-92BF-4B1F-AE4F-252FB559CF95}"/>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Stem biomass</a:t>
                </a:r>
                <a:r>
                  <a:rPr lang="en-AU" baseline="0"/>
                  <a:t> PCDS 8.0 </a:t>
                </a:r>
                <a:r>
                  <a:rPr lang="en-AU"/>
                  <a:t>(g/m²)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9470572700151609"/>
                  <c:y val="-0.108696323787552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play'!$Z$2:$Z$9</c:f>
              <c:numCache>
                <c:formatCode>0</c:formatCode>
                <c:ptCount val="8"/>
                <c:pt idx="0">
                  <c:v>233.1057776040924</c:v>
                </c:pt>
                <c:pt idx="1">
                  <c:v>141.15167763586334</c:v>
                </c:pt>
                <c:pt idx="2">
                  <c:v>291.0791559070592</c:v>
                </c:pt>
                <c:pt idx="3">
                  <c:v>219.67041858060344</c:v>
                </c:pt>
                <c:pt idx="4">
                  <c:v>229.71342589129165</c:v>
                </c:pt>
                <c:pt idx="5">
                  <c:v>303.10529322774357</c:v>
                </c:pt>
                <c:pt idx="6">
                  <c:v>202.77761189593792</c:v>
                </c:pt>
                <c:pt idx="7">
                  <c:v>300.69841707261287</c:v>
                </c:pt>
              </c:numCache>
            </c:numRef>
          </c:yVal>
          <c:smooth val="0"/>
          <c:extLst>
            <c:ext xmlns:c16="http://schemas.microsoft.com/office/drawing/2014/chart" uri="{C3380CC4-5D6E-409C-BE32-E72D297353CC}">
              <c16:uniqueId val="{00000001-0233-4415-B162-C98A64FFC610}"/>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4501628600772729"/>
                  <c:y val="0.246585285119614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play'!$Z$10:$Z$17</c:f>
              <c:numCache>
                <c:formatCode>0</c:formatCode>
                <c:ptCount val="8"/>
                <c:pt idx="0">
                  <c:v>152.65403035121477</c:v>
                </c:pt>
                <c:pt idx="1">
                  <c:v>271.42900968989852</c:v>
                </c:pt>
                <c:pt idx="2">
                  <c:v>240.44472998805736</c:v>
                </c:pt>
                <c:pt idx="3">
                  <c:v>205.37153856200234</c:v>
                </c:pt>
                <c:pt idx="4">
                  <c:v>255.19398952684435</c:v>
                </c:pt>
                <c:pt idx="5">
                  <c:v>157.0805894705166</c:v>
                </c:pt>
                <c:pt idx="6">
                  <c:v>171.85080919416475</c:v>
                </c:pt>
                <c:pt idx="7">
                  <c:v>298.2471707923674</c:v>
                </c:pt>
              </c:numCache>
            </c:numRef>
          </c:yVal>
          <c:smooth val="0"/>
          <c:extLst>
            <c:ext xmlns:c16="http://schemas.microsoft.com/office/drawing/2014/chart" uri="{C3380CC4-5D6E-409C-BE32-E72D297353CC}">
              <c16:uniqueId val="{00000003-0233-4415-B162-C98A64FFC610}"/>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stem</a:t>
                </a:r>
                <a:r>
                  <a:rPr lang="en-AU" baseline="0"/>
                  <a:t> growth </a:t>
                </a:r>
                <a:r>
                  <a:rPr lang="en-AU"/>
                  <a:t>(g/m²)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7482995060400056"/>
                  <c:y val="-7.883364260996038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play'!$AA$2:$AA$9</c:f>
              <c:numCache>
                <c:formatCode>0</c:formatCode>
                <c:ptCount val="8"/>
                <c:pt idx="0">
                  <c:v>11.655288880204619</c:v>
                </c:pt>
                <c:pt idx="1">
                  <c:v>7.0575838817931666</c:v>
                </c:pt>
                <c:pt idx="2">
                  <c:v>13.860912186050438</c:v>
                </c:pt>
                <c:pt idx="3">
                  <c:v>10.460496122885878</c:v>
                </c:pt>
                <c:pt idx="4">
                  <c:v>10.938734566251984</c:v>
                </c:pt>
                <c:pt idx="5">
                  <c:v>18.944080826733973</c:v>
                </c:pt>
                <c:pt idx="6">
                  <c:v>11.928094817408113</c:v>
                </c:pt>
                <c:pt idx="7">
                  <c:v>15.034920853630643</c:v>
                </c:pt>
              </c:numCache>
            </c:numRef>
          </c:yVal>
          <c:smooth val="0"/>
          <c:extLst>
            <c:ext xmlns:c16="http://schemas.microsoft.com/office/drawing/2014/chart" uri="{C3380CC4-5D6E-409C-BE32-E72D297353CC}">
              <c16:uniqueId val="{00000001-0BDB-4FA3-9B41-864B4F065978}"/>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4501628600772729"/>
                  <c:y val="0.246585285119614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play'!$AA$10:$AA$17</c:f>
              <c:numCache>
                <c:formatCode>0</c:formatCode>
                <c:ptCount val="8"/>
                <c:pt idx="0">
                  <c:v>8.4807794639563756</c:v>
                </c:pt>
                <c:pt idx="1">
                  <c:v>13.571450484494926</c:v>
                </c:pt>
                <c:pt idx="2">
                  <c:v>12.022236499402869</c:v>
                </c:pt>
                <c:pt idx="3">
                  <c:v>9.7795970743810638</c:v>
                </c:pt>
                <c:pt idx="4">
                  <c:v>12.15209473937354</c:v>
                </c:pt>
                <c:pt idx="5">
                  <c:v>8.2673994458166629</c:v>
                </c:pt>
                <c:pt idx="6">
                  <c:v>8.1833718663887982</c:v>
                </c:pt>
                <c:pt idx="7">
                  <c:v>14.912358539618371</c:v>
                </c:pt>
              </c:numCache>
            </c:numRef>
          </c:yVal>
          <c:smooth val="0"/>
          <c:extLst>
            <c:ext xmlns:c16="http://schemas.microsoft.com/office/drawing/2014/chart" uri="{C3380CC4-5D6E-409C-BE32-E72D297353CC}">
              <c16:uniqueId val="{00000003-0BDB-4FA3-9B41-864B4F065978}"/>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stem</a:t>
                </a:r>
                <a:r>
                  <a:rPr lang="en-AU" baseline="0"/>
                  <a:t> growth rate </a:t>
                </a:r>
                <a:r>
                  <a:rPr lang="en-AU"/>
                  <a:t>(g/m²/day)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18042001271580183"/>
                  <c:y val="0.2411141983048297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play'!$V$2:$V$9</c:f>
              <c:numCache>
                <c:formatCode>0.00</c:formatCode>
                <c:ptCount val="8"/>
                <c:pt idx="0">
                  <c:v>0.64697309371869549</c:v>
                </c:pt>
                <c:pt idx="1">
                  <c:v>0.51473709324100103</c:v>
                </c:pt>
                <c:pt idx="2">
                  <c:v>0.71614254786207654</c:v>
                </c:pt>
                <c:pt idx="3">
                  <c:v>0.70360129243378511</c:v>
                </c:pt>
                <c:pt idx="4">
                  <c:v>0.63488251829486675</c:v>
                </c:pt>
                <c:pt idx="5">
                  <c:v>0.81478246741467542</c:v>
                </c:pt>
                <c:pt idx="6">
                  <c:v>0.75649049929330925</c:v>
                </c:pt>
                <c:pt idx="7">
                  <c:v>0.73843067928154393</c:v>
                </c:pt>
              </c:numCache>
            </c:numRef>
          </c:yVal>
          <c:smooth val="0"/>
          <c:extLst>
            <c:ext xmlns:c16="http://schemas.microsoft.com/office/drawing/2014/chart" uri="{C3380CC4-5D6E-409C-BE32-E72D297353CC}">
              <c16:uniqueId val="{00000001-5142-41AA-98CA-F00875C9084B}"/>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16054423631828629"/>
                  <c:y val="-0.1406710466924118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play'!$V$10:$V$17</c:f>
              <c:numCache>
                <c:formatCode>0.00</c:formatCode>
                <c:ptCount val="8"/>
                <c:pt idx="0">
                  <c:v>0.54478270368519432</c:v>
                </c:pt>
                <c:pt idx="1">
                  <c:v>0.67866872565180014</c:v>
                </c:pt>
                <c:pt idx="2">
                  <c:v>0.89315240926714257</c:v>
                </c:pt>
                <c:pt idx="3">
                  <c:v>0.67735341996251364</c:v>
                </c:pt>
                <c:pt idx="4">
                  <c:v>0.72441364931805119</c:v>
                </c:pt>
                <c:pt idx="5">
                  <c:v>0.65456317389505525</c:v>
                </c:pt>
                <c:pt idx="6">
                  <c:v>0.66340907227939505</c:v>
                </c:pt>
                <c:pt idx="7">
                  <c:v>0.82039641913413863</c:v>
                </c:pt>
              </c:numCache>
            </c:numRef>
          </c:yVal>
          <c:smooth val="0"/>
          <c:extLst>
            <c:ext xmlns:c16="http://schemas.microsoft.com/office/drawing/2014/chart" uri="{C3380CC4-5D6E-409C-BE32-E72D297353CC}">
              <c16:uniqueId val="{00000003-5142-41AA-98CA-F00875C9084B}"/>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 RUE (g/m²/MJ)</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7482995060400056"/>
                  <c:y val="-7.883364260996038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play'!$AB$2:$AB$9</c:f>
              <c:numCache>
                <c:formatCode>0.00</c:formatCode>
                <c:ptCount val="8"/>
                <c:pt idx="0">
                  <c:v>0.66858617899857098</c:v>
                </c:pt>
                <c:pt idx="1">
                  <c:v>0.68997224817245539</c:v>
                </c:pt>
                <c:pt idx="2">
                  <c:v>0.64168254996884333</c:v>
                </c:pt>
                <c:pt idx="3">
                  <c:v>0.64523850065181798</c:v>
                </c:pt>
                <c:pt idx="4">
                  <c:v>0.73392388802967246</c:v>
                </c:pt>
                <c:pt idx="5">
                  <c:v>0.87497043555814946</c:v>
                </c:pt>
                <c:pt idx="6">
                  <c:v>0.62502607411919742</c:v>
                </c:pt>
                <c:pt idx="7">
                  <c:v>0.70648694331849538</c:v>
                </c:pt>
              </c:numCache>
            </c:numRef>
          </c:yVal>
          <c:smooth val="0"/>
          <c:extLst>
            <c:ext xmlns:c16="http://schemas.microsoft.com/office/drawing/2014/chart" uri="{C3380CC4-5D6E-409C-BE32-E72D297353CC}">
              <c16:uniqueId val="{00000001-D3DB-4765-8A72-0830172C5226}"/>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4501628600772729"/>
                  <c:y val="0.246585285119614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play'!$AB$10:$AB$17</c:f>
              <c:numCache>
                <c:formatCode>0.00</c:formatCode>
                <c:ptCount val="8"/>
                <c:pt idx="0">
                  <c:v>0.69436401120268898</c:v>
                </c:pt>
                <c:pt idx="1">
                  <c:v>0.66777525403619375</c:v>
                </c:pt>
                <c:pt idx="2">
                  <c:v>0.64624958166859714</c:v>
                </c:pt>
                <c:pt idx="3">
                  <c:v>0.66413022019073309</c:v>
                </c:pt>
                <c:pt idx="4">
                  <c:v>0.72825211619822994</c:v>
                </c:pt>
                <c:pt idx="5">
                  <c:v>0.66119671317522899</c:v>
                </c:pt>
                <c:pt idx="6">
                  <c:v>0.69799253103394399</c:v>
                </c:pt>
                <c:pt idx="7">
                  <c:v>0.64963157703313945</c:v>
                </c:pt>
              </c:numCache>
            </c:numRef>
          </c:yVal>
          <c:smooth val="0"/>
          <c:extLst>
            <c:ext xmlns:c16="http://schemas.microsoft.com/office/drawing/2014/chart" uri="{C3380CC4-5D6E-409C-BE32-E72D297353CC}">
              <c16:uniqueId val="{00000003-D3DB-4765-8A72-0830172C5226}"/>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stem</a:t>
                </a:r>
                <a:r>
                  <a:rPr lang="en-AU" baseline="0"/>
                  <a:t> growth as propn of total</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7721504377170247"/>
                  <c:y val="0.2649846030392697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play'!$AC$2:$AC$9</c:f>
              <c:numCache>
                <c:formatCode>0.00</c:formatCode>
                <c:ptCount val="8"/>
                <c:pt idx="0">
                  <c:v>0.33889852676089233</c:v>
                </c:pt>
                <c:pt idx="1">
                  <c:v>0.43515132552604835</c:v>
                </c:pt>
                <c:pt idx="2">
                  <c:v>0.3013525396943697</c:v>
                </c:pt>
                <c:pt idx="3">
                  <c:v>0.37825967113630388</c:v>
                </c:pt>
                <c:pt idx="4">
                  <c:v>0.38698880212030706</c:v>
                </c:pt>
                <c:pt idx="5">
                  <c:v>0.31935766023076156</c:v>
                </c:pt>
                <c:pt idx="6">
                  <c:v>0.32973831118980407</c:v>
                </c:pt>
                <c:pt idx="7">
                  <c:v>0.31090553956996253</c:v>
                </c:pt>
              </c:numCache>
            </c:numRef>
          </c:yVal>
          <c:smooth val="0"/>
          <c:extLst>
            <c:ext xmlns:c16="http://schemas.microsoft.com/office/drawing/2014/chart" uri="{C3380CC4-5D6E-409C-BE32-E72D297353CC}">
              <c16:uniqueId val="{00000001-EEFB-448B-AE94-686A394DD0C3}"/>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7482995060400056"/>
                  <c:y val="-0.1847426651286423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play'!$AC$10:$AC$17</c:f>
              <c:numCache>
                <c:formatCode>0.00</c:formatCode>
                <c:ptCount val="8"/>
                <c:pt idx="0">
                  <c:v>0.39775702818252667</c:v>
                </c:pt>
                <c:pt idx="1">
                  <c:v>0.30345379641951009</c:v>
                </c:pt>
                <c:pt idx="2">
                  <c:v>0.40633793891135511</c:v>
                </c:pt>
                <c:pt idx="3">
                  <c:v>0.41330396726672552</c:v>
                </c:pt>
                <c:pt idx="4">
                  <c:v>0.38074035614540713</c:v>
                </c:pt>
                <c:pt idx="5">
                  <c:v>0.46988997172633734</c:v>
                </c:pt>
                <c:pt idx="6">
                  <c:v>0.49955212842169139</c:v>
                </c:pt>
                <c:pt idx="7">
                  <c:v>0.30298445625173326</c:v>
                </c:pt>
              </c:numCache>
            </c:numRef>
          </c:yVal>
          <c:smooth val="0"/>
          <c:extLst>
            <c:ext xmlns:c16="http://schemas.microsoft.com/office/drawing/2014/chart" uri="{C3380CC4-5D6E-409C-BE32-E72D297353CC}">
              <c16:uniqueId val="{00000003-EEFB-448B-AE94-686A394DD0C3}"/>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 </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CP spike</a:t>
                </a:r>
                <a:r>
                  <a:rPr lang="en-AU" baseline="0"/>
                  <a:t> growth as propn of total</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32262532400841193"/>
          <c:y val="0.52800802447464767"/>
          <c:w val="0.20532498655059422"/>
          <c:h val="0.1719757259641908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v>Spring spike</c:v>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0"/>
            <c:dispEq val="0"/>
          </c:trendline>
          <c:xVal>
            <c:numRef>
              <c:f>'James play'!$G$23:$G$31</c:f>
              <c:numCache>
                <c:formatCode>General</c:formatCode>
                <c:ptCount val="9"/>
                <c:pt idx="0" formatCode="0">
                  <c:v>567.18524493673021</c:v>
                </c:pt>
                <c:pt idx="8" formatCode="0">
                  <c:v>911.78080776743923</c:v>
                </c:pt>
              </c:numCache>
            </c:numRef>
          </c:xVal>
          <c:yVal>
            <c:numRef>
              <c:f>'James play'!$H$23:$H$31</c:f>
              <c:numCache>
                <c:formatCode>General</c:formatCode>
                <c:ptCount val="9"/>
                <c:pt idx="0" formatCode="0">
                  <c:v>36.676465251104133</c:v>
                </c:pt>
                <c:pt idx="8" formatCode="0">
                  <c:v>154.64141331925498</c:v>
                </c:pt>
              </c:numCache>
            </c:numRef>
          </c:yVal>
          <c:smooth val="0"/>
          <c:extLst>
            <c:ext xmlns:c16="http://schemas.microsoft.com/office/drawing/2014/chart" uri="{C3380CC4-5D6E-409C-BE32-E72D297353CC}">
              <c16:uniqueId val="{00000001-3F35-4A3B-8C55-C6993412FC7D}"/>
            </c:ext>
          </c:extLst>
        </c:ser>
        <c:ser>
          <c:idx val="1"/>
          <c:order val="1"/>
          <c:tx>
            <c:v>Winter spike</c:v>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0"/>
            <c:dispEq val="0"/>
          </c:trendline>
          <c:xVal>
            <c:numRef>
              <c:f>'James play'!$G$39:$G$47</c:f>
              <c:numCache>
                <c:formatCode>General</c:formatCode>
                <c:ptCount val="9"/>
                <c:pt idx="0" formatCode="0">
                  <c:v>666.61698749645427</c:v>
                </c:pt>
                <c:pt idx="8" formatCode="0">
                  <c:v>991.73069474748718</c:v>
                </c:pt>
              </c:numCache>
            </c:numRef>
          </c:xVal>
          <c:yVal>
            <c:numRef>
              <c:f>'James play'!$H$39:$H$47</c:f>
              <c:numCache>
                <c:formatCode>General</c:formatCode>
                <c:ptCount val="9"/>
                <c:pt idx="0" formatCode="0">
                  <c:v>40.481143807420452</c:v>
                </c:pt>
                <c:pt idx="8" formatCode="0">
                  <c:v>165.09679618586983</c:v>
                </c:pt>
              </c:numCache>
            </c:numRef>
          </c:yVal>
          <c:smooth val="0"/>
          <c:extLst>
            <c:ext xmlns:c16="http://schemas.microsoft.com/office/drawing/2014/chart" uri="{C3380CC4-5D6E-409C-BE32-E72D297353CC}">
              <c16:uniqueId val="{00000003-3F35-4A3B-8C55-C6993412FC7D}"/>
            </c:ext>
          </c:extLst>
        </c:ser>
        <c:ser>
          <c:idx val="2"/>
          <c:order val="2"/>
          <c:tx>
            <c:v>Spring stem</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'James play'!$G$23:$G$31</c:f>
              <c:numCache>
                <c:formatCode>General</c:formatCode>
                <c:ptCount val="9"/>
                <c:pt idx="0" formatCode="0">
                  <c:v>567.18524493673021</c:v>
                </c:pt>
                <c:pt idx="8" formatCode="0">
                  <c:v>911.78080776743923</c:v>
                </c:pt>
              </c:numCache>
            </c:numRef>
          </c:xVal>
          <c:yVal>
            <c:numRef>
              <c:f>'James play'!$I$23:$I$31</c:f>
              <c:numCache>
                <c:formatCode>General</c:formatCode>
                <c:ptCount val="9"/>
                <c:pt idx="0" formatCode="0">
                  <c:v>300</c:v>
                </c:pt>
                <c:pt idx="8" formatCode="0">
                  <c:v>540</c:v>
                </c:pt>
              </c:numCache>
            </c:numRef>
          </c:yVal>
          <c:smooth val="0"/>
          <c:extLst>
            <c:ext xmlns:c16="http://schemas.microsoft.com/office/drawing/2014/chart" uri="{C3380CC4-5D6E-409C-BE32-E72D297353CC}">
              <c16:uniqueId val="{00000004-3F35-4A3B-8C55-C6993412FC7D}"/>
            </c:ext>
          </c:extLst>
        </c:ser>
        <c:ser>
          <c:idx val="3"/>
          <c:order val="3"/>
          <c:tx>
            <c:v>Winter stem</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xVal>
            <c:numRef>
              <c:f>'James play'!$G$39:$G$47</c:f>
              <c:numCache>
                <c:formatCode>General</c:formatCode>
                <c:ptCount val="9"/>
                <c:pt idx="0" formatCode="0">
                  <c:v>666.61698749645427</c:v>
                </c:pt>
                <c:pt idx="8" formatCode="0">
                  <c:v>991.73069474748718</c:v>
                </c:pt>
              </c:numCache>
            </c:numRef>
          </c:xVal>
          <c:yVal>
            <c:numRef>
              <c:f>'James play'!$I$39:$I$47</c:f>
              <c:numCache>
                <c:formatCode>General</c:formatCode>
                <c:ptCount val="9"/>
                <c:pt idx="0" formatCode="0">
                  <c:v>350</c:v>
                </c:pt>
                <c:pt idx="8" formatCode="0">
                  <c:v>569</c:v>
                </c:pt>
              </c:numCache>
            </c:numRef>
          </c:yVal>
          <c:smooth val="0"/>
          <c:extLst>
            <c:ext xmlns:c16="http://schemas.microsoft.com/office/drawing/2014/chart" uri="{C3380CC4-5D6E-409C-BE32-E72D297353CC}">
              <c16:uniqueId val="{00000005-3F35-4A3B-8C55-C6993412FC7D}"/>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Total biomass (g/m²)</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Organ biomass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68535824326307027"/>
          <c:y val="0.2426577060033101"/>
          <c:w val="0.26992125984251975"/>
          <c:h val="0.2178355985756557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7394317321073116"/>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6986100650462169"/>
                  <c:y val="0.121510103207901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play'!$AD$2:$AD$9</c:f>
              <c:numCache>
                <c:formatCode>0</c:formatCode>
                <c:ptCount val="8"/>
                <c:pt idx="0">
                  <c:v>398</c:v>
                </c:pt>
                <c:pt idx="1">
                  <c:v>374.5</c:v>
                </c:pt>
                <c:pt idx="2">
                  <c:v>396</c:v>
                </c:pt>
                <c:pt idx="3">
                  <c:v>404.5</c:v>
                </c:pt>
                <c:pt idx="4">
                  <c:v>371.5</c:v>
                </c:pt>
                <c:pt idx="5">
                  <c:v>457</c:v>
                </c:pt>
                <c:pt idx="6">
                  <c:v>398.5</c:v>
                </c:pt>
                <c:pt idx="7">
                  <c:v>413</c:v>
                </c:pt>
              </c:numCache>
            </c:numRef>
          </c:yVal>
          <c:smooth val="0"/>
          <c:extLst>
            <c:ext xmlns:c16="http://schemas.microsoft.com/office/drawing/2014/chart" uri="{C3380CC4-5D6E-409C-BE32-E72D297353CC}">
              <c16:uniqueId val="{00000001-314F-406E-8637-C45E0D1B929E}"/>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5495417420648508"/>
                  <c:y val="-0.132184279884722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play'!$AD$10:$AD$17</c:f>
              <c:numCache>
                <c:formatCode>0</c:formatCode>
                <c:ptCount val="8"/>
                <c:pt idx="0">
                  <c:v>393.5</c:v>
                </c:pt>
                <c:pt idx="1">
                  <c:v>425</c:v>
                </c:pt>
                <c:pt idx="2">
                  <c:v>470.5</c:v>
                </c:pt>
                <c:pt idx="3">
                  <c:v>333.5</c:v>
                </c:pt>
                <c:pt idx="4">
                  <c:v>407</c:v>
                </c:pt>
                <c:pt idx="5">
                  <c:v>425</c:v>
                </c:pt>
                <c:pt idx="6">
                  <c:v>438.5</c:v>
                </c:pt>
                <c:pt idx="7">
                  <c:v>512.5</c:v>
                </c:pt>
              </c:numCache>
            </c:numRef>
          </c:yVal>
          <c:smooth val="0"/>
          <c:extLst>
            <c:ext xmlns:c16="http://schemas.microsoft.com/office/drawing/2014/chart" uri="{C3380CC4-5D6E-409C-BE32-E72D297353CC}">
              <c16:uniqueId val="{00000003-314F-406E-8637-C45E0D1B929E}"/>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grain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52635203208294601"/>
          <c:y val="0.53258983196495457"/>
          <c:w val="0.20532498655059422"/>
          <c:h val="0.185695935188294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6723377189857445"/>
          <c:y val="6.0522805371761988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5.7584975791069599E-3"/>
                  <c:y val="0.145172218436199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play'!$E$2:$E$9</c:f>
              <c:numCache>
                <c:formatCode>d\-mmm</c:formatCode>
                <c:ptCount val="8"/>
                <c:pt idx="0">
                  <c:v>45567</c:v>
                </c:pt>
                <c:pt idx="1">
                  <c:v>45566</c:v>
                </c:pt>
                <c:pt idx="2">
                  <c:v>45567</c:v>
                </c:pt>
                <c:pt idx="3">
                  <c:v>45566</c:v>
                </c:pt>
                <c:pt idx="4">
                  <c:v>45568</c:v>
                </c:pt>
                <c:pt idx="5">
                  <c:v>45560</c:v>
                </c:pt>
                <c:pt idx="6">
                  <c:v>45561</c:v>
                </c:pt>
                <c:pt idx="7">
                  <c:v>45566</c:v>
                </c:pt>
              </c:numCache>
            </c:numRef>
          </c:xVal>
          <c:yVal>
            <c:numRef>
              <c:f>'James play'!$AD$2:$AD$9</c:f>
              <c:numCache>
                <c:formatCode>0</c:formatCode>
                <c:ptCount val="8"/>
                <c:pt idx="0">
                  <c:v>398</c:v>
                </c:pt>
                <c:pt idx="1">
                  <c:v>374.5</c:v>
                </c:pt>
                <c:pt idx="2">
                  <c:v>396</c:v>
                </c:pt>
                <c:pt idx="3">
                  <c:v>404.5</c:v>
                </c:pt>
                <c:pt idx="4">
                  <c:v>371.5</c:v>
                </c:pt>
                <c:pt idx="5">
                  <c:v>457</c:v>
                </c:pt>
                <c:pt idx="6">
                  <c:v>398.5</c:v>
                </c:pt>
                <c:pt idx="7">
                  <c:v>413</c:v>
                </c:pt>
              </c:numCache>
            </c:numRef>
          </c:yVal>
          <c:smooth val="0"/>
          <c:extLst>
            <c:ext xmlns:c16="http://schemas.microsoft.com/office/drawing/2014/chart" uri="{C3380CC4-5D6E-409C-BE32-E72D297353CC}">
              <c16:uniqueId val="{00000001-4DC1-415E-9D06-D82216D57C79}"/>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11010632366606349"/>
                  <c:y val="-0.215842618212869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play'!$E$10:$E$17</c:f>
              <c:numCache>
                <c:formatCode>d\-mmm</c:formatCode>
                <c:ptCount val="8"/>
                <c:pt idx="0">
                  <c:v>45566</c:v>
                </c:pt>
                <c:pt idx="1">
                  <c:v>45567</c:v>
                </c:pt>
                <c:pt idx="2">
                  <c:v>45560</c:v>
                </c:pt>
                <c:pt idx="3">
                  <c:v>45567</c:v>
                </c:pt>
                <c:pt idx="4">
                  <c:v>45566</c:v>
                </c:pt>
                <c:pt idx="5">
                  <c:v>45568</c:v>
                </c:pt>
                <c:pt idx="6">
                  <c:v>45565</c:v>
                </c:pt>
                <c:pt idx="7">
                  <c:v>45560</c:v>
                </c:pt>
              </c:numCache>
            </c:numRef>
          </c:xVal>
          <c:yVal>
            <c:numRef>
              <c:f>'James play'!$AD$10:$AD$17</c:f>
              <c:numCache>
                <c:formatCode>0</c:formatCode>
                <c:ptCount val="8"/>
                <c:pt idx="0">
                  <c:v>393.5</c:v>
                </c:pt>
                <c:pt idx="1">
                  <c:v>425</c:v>
                </c:pt>
                <c:pt idx="2">
                  <c:v>470.5</c:v>
                </c:pt>
                <c:pt idx="3">
                  <c:v>333.5</c:v>
                </c:pt>
                <c:pt idx="4">
                  <c:v>407</c:v>
                </c:pt>
                <c:pt idx="5">
                  <c:v>425</c:v>
                </c:pt>
                <c:pt idx="6">
                  <c:v>438.5</c:v>
                </c:pt>
                <c:pt idx="7">
                  <c:v>512.5</c:v>
                </c:pt>
              </c:numCache>
            </c:numRef>
          </c:yVal>
          <c:smooth val="0"/>
          <c:extLst>
            <c:ext xmlns:c16="http://schemas.microsoft.com/office/drawing/2014/chart" uri="{C3380CC4-5D6E-409C-BE32-E72D297353CC}">
              <c16:uniqueId val="{00000003-4DC1-415E-9D06-D82216D57C79}"/>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Date</a:t>
                </a:r>
                <a:r>
                  <a:rPr lang="en-AU" baseline="0"/>
                  <a:t> of PCDS 8.0</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d\-mmm"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grain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52635203208294601"/>
          <c:y val="0.53258983196495457"/>
          <c:w val="0.20532498655059422"/>
          <c:h val="0.185695935188294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9470572700151609"/>
                  <c:y val="-0.150601002935155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play'!$AF$2:$AF$9</c:f>
              <c:numCache>
                <c:formatCode>0.00</c:formatCode>
                <c:ptCount val="8"/>
                <c:pt idx="0">
                  <c:v>0.39548595144165688</c:v>
                </c:pt>
                <c:pt idx="1">
                  <c:v>0.3928123790097644</c:v>
                </c:pt>
                <c:pt idx="2">
                  <c:v>0.38477431403691298</c:v>
                </c:pt>
                <c:pt idx="3">
                  <c:v>0.42306097764654405</c:v>
                </c:pt>
                <c:pt idx="4">
                  <c:v>0.40199784163436225</c:v>
                </c:pt>
                <c:pt idx="5">
                  <c:v>0.42142818834691964</c:v>
                </c:pt>
                <c:pt idx="6">
                  <c:v>0.43337038643012693</c:v>
                </c:pt>
                <c:pt idx="7">
                  <c:v>0.4270604845184211</c:v>
                </c:pt>
              </c:numCache>
            </c:numRef>
          </c:yVal>
          <c:smooth val="0"/>
          <c:extLst>
            <c:ext xmlns:c16="http://schemas.microsoft.com/office/drawing/2014/chart" uri="{C3380CC4-5D6E-409C-BE32-E72D297353CC}">
              <c16:uniqueId val="{00000001-E40C-4E5E-B227-A3B49139EE8A}"/>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968920624052428"/>
                  <c:y val="0.12997823002523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play'!$AF$10:$AF$17</c:f>
              <c:numCache>
                <c:formatCode>0.00</c:formatCode>
                <c:ptCount val="8"/>
                <c:pt idx="0">
                  <c:v>0.36667232771588981</c:v>
                </c:pt>
                <c:pt idx="1">
                  <c:v>0.38981105754780904</c:v>
                </c:pt>
                <c:pt idx="2">
                  <c:v>0.41991609433358829</c:v>
                </c:pt>
                <c:pt idx="3">
                  <c:v>0.35773676736077642</c:v>
                </c:pt>
                <c:pt idx="4">
                  <c:v>0.40165616140934335</c:v>
                </c:pt>
                <c:pt idx="5">
                  <c:v>0.36272058476459323</c:v>
                </c:pt>
                <c:pt idx="6">
                  <c:v>0.40638936518505814</c:v>
                </c:pt>
                <c:pt idx="7">
                  <c:v>0.45793300964307837</c:v>
                </c:pt>
              </c:numCache>
            </c:numRef>
          </c:yVal>
          <c:smooth val="0"/>
          <c:extLst>
            <c:ext xmlns:c16="http://schemas.microsoft.com/office/drawing/2014/chart" uri="{C3380CC4-5D6E-409C-BE32-E72D297353CC}">
              <c16:uniqueId val="{00000003-E40C-4E5E-B227-A3B49139EE8A}"/>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Harvest index</a:t>
                </a:r>
                <a:r>
                  <a:rPr lang="en-AU" baseline="0"/>
                  <a:t> </a:t>
                </a:r>
                <a:r>
                  <a:rPr lang="en-AU"/>
                  <a:t>(g/m²)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52635203208294601"/>
          <c:y val="0.53258983196495457"/>
          <c:w val="0.20532498655059422"/>
          <c:h val="0.185695935188294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6986100650462169"/>
                  <c:y val="0.121510103207901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play'!$C$2:$C$9</c:f>
              <c:numCache>
                <c:formatCode>General</c:formatCode>
                <c:ptCount val="8"/>
                <c:pt idx="0">
                  <c:v>1984</c:v>
                </c:pt>
                <c:pt idx="1">
                  <c:v>1989</c:v>
                </c:pt>
                <c:pt idx="2">
                  <c:v>1999</c:v>
                </c:pt>
                <c:pt idx="3">
                  <c:v>2001</c:v>
                </c:pt>
                <c:pt idx="4">
                  <c:v>2004</c:v>
                </c:pt>
                <c:pt idx="5">
                  <c:v>2008</c:v>
                </c:pt>
                <c:pt idx="6">
                  <c:v>2016</c:v>
                </c:pt>
                <c:pt idx="7">
                  <c:v>2020</c:v>
                </c:pt>
              </c:numCache>
            </c:numRef>
          </c:xVal>
          <c:yVal>
            <c:numRef>
              <c:f>'James play'!$AH$2:$AH$9</c:f>
              <c:numCache>
                <c:formatCode>0</c:formatCode>
                <c:ptCount val="8"/>
                <c:pt idx="0">
                  <c:v>81.085551444596803</c:v>
                </c:pt>
                <c:pt idx="1">
                  <c:v>83.653439213679633</c:v>
                </c:pt>
                <c:pt idx="2">
                  <c:v>103.76480575702323</c:v>
                </c:pt>
                <c:pt idx="3">
                  <c:v>95.489058708265816</c:v>
                </c:pt>
                <c:pt idx="4">
                  <c:v>124.51173080129726</c:v>
                </c:pt>
                <c:pt idx="5">
                  <c:v>69.030009479584123</c:v>
                </c:pt>
                <c:pt idx="6">
                  <c:v>96.778828242852867</c:v>
                </c:pt>
                <c:pt idx="7">
                  <c:v>118.3374658378747</c:v>
                </c:pt>
              </c:numCache>
            </c:numRef>
          </c:yVal>
          <c:smooth val="0"/>
          <c:extLst>
            <c:ext xmlns:c16="http://schemas.microsoft.com/office/drawing/2014/chart" uri="{C3380CC4-5D6E-409C-BE32-E72D297353CC}">
              <c16:uniqueId val="{00000001-4715-418B-8570-2AABE50EC118}"/>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5495417420648508"/>
                  <c:y val="-0.132184279884722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play'!$C$10:$C$17</c:f>
              <c:numCache>
                <c:formatCode>General</c:formatCode>
                <c:ptCount val="8"/>
                <c:pt idx="0">
                  <c:v>1983</c:v>
                </c:pt>
                <c:pt idx="1">
                  <c:v>1985</c:v>
                </c:pt>
                <c:pt idx="2">
                  <c:v>1998</c:v>
                </c:pt>
                <c:pt idx="3">
                  <c:v>1999</c:v>
                </c:pt>
                <c:pt idx="4">
                  <c:v>2002</c:v>
                </c:pt>
                <c:pt idx="5">
                  <c:v>2016</c:v>
                </c:pt>
                <c:pt idx="6">
                  <c:v>2018</c:v>
                </c:pt>
                <c:pt idx="7">
                  <c:v>2023</c:v>
                </c:pt>
              </c:numCache>
            </c:numRef>
          </c:xVal>
          <c:yVal>
            <c:numRef>
              <c:f>'James play'!$AH$10:$AH$17</c:f>
              <c:numCache>
                <c:formatCode>0</c:formatCode>
                <c:ptCount val="8"/>
                <c:pt idx="0">
                  <c:v>107.96008941775725</c:v>
                </c:pt>
                <c:pt idx="1">
                  <c:v>130.10808037401736</c:v>
                </c:pt>
                <c:pt idx="2">
                  <c:v>113.30801756383153</c:v>
                </c:pt>
                <c:pt idx="3">
                  <c:v>118.50834220399051</c:v>
                </c:pt>
                <c:pt idx="4">
                  <c:v>107.85724791199814</c:v>
                </c:pt>
                <c:pt idx="5">
                  <c:v>101.63044663539054</c:v>
                </c:pt>
                <c:pt idx="6">
                  <c:v>123.01509012926276</c:v>
                </c:pt>
                <c:pt idx="7">
                  <c:v>97.545081776311861</c:v>
                </c:pt>
              </c:numCache>
            </c:numRef>
          </c:yVal>
          <c:smooth val="0"/>
          <c:extLst>
            <c:ext xmlns:c16="http://schemas.microsoft.com/office/drawing/2014/chart" uri="{C3380CC4-5D6E-409C-BE32-E72D297353CC}">
              <c16:uniqueId val="{00000003-4715-418B-8570-2AABE50EC118}"/>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Response to competition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52635203208294601"/>
          <c:y val="0.53258983196495457"/>
          <c:w val="0.20532498655059422"/>
          <c:h val="0.185695935188294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5840582970606935"/>
          <c:y val="6.0522696011004129E-2"/>
          <c:w val="0.65989651293588303"/>
          <c:h val="0.6951674988356854"/>
        </c:manualLayout>
      </c:layout>
      <c:scatterChart>
        <c:scatterStyle val="lineMarker"/>
        <c:varyColors val="0"/>
        <c:ser>
          <c:idx val="0"/>
          <c:order val="0"/>
          <c:tx>
            <c:strRef>
              <c:f>'James play'!$A$2</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2700" cap="rnd">
                <a:solidFill>
                  <a:sysClr val="windowText" lastClr="000000"/>
                </a:solidFill>
                <a:prstDash val="dash"/>
              </a:ln>
              <a:effectLst/>
            </c:spPr>
            <c:trendlineType val="linear"/>
            <c:dispRSqr val="1"/>
            <c:dispEq val="1"/>
            <c:trendlineLbl>
              <c:layout>
                <c:manualLayout>
                  <c:x val="0.26986100650462169"/>
                  <c:y val="0.121510103207901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play'!$AH$2:$AH$9</c:f>
              <c:numCache>
                <c:formatCode>0</c:formatCode>
                <c:ptCount val="8"/>
                <c:pt idx="0">
                  <c:v>81.085551444596803</c:v>
                </c:pt>
                <c:pt idx="1">
                  <c:v>83.653439213679633</c:v>
                </c:pt>
                <c:pt idx="2">
                  <c:v>103.76480575702323</c:v>
                </c:pt>
                <c:pt idx="3">
                  <c:v>95.489058708265816</c:v>
                </c:pt>
                <c:pt idx="4">
                  <c:v>124.51173080129726</c:v>
                </c:pt>
                <c:pt idx="5">
                  <c:v>69.030009479584123</c:v>
                </c:pt>
                <c:pt idx="6">
                  <c:v>96.778828242852867</c:v>
                </c:pt>
                <c:pt idx="7">
                  <c:v>118.3374658378747</c:v>
                </c:pt>
              </c:numCache>
            </c:numRef>
          </c:xVal>
          <c:yVal>
            <c:numRef>
              <c:f>'James play'!$AD$2:$AD$9</c:f>
              <c:numCache>
                <c:formatCode>0</c:formatCode>
                <c:ptCount val="8"/>
                <c:pt idx="0">
                  <c:v>398</c:v>
                </c:pt>
                <c:pt idx="1">
                  <c:v>374.5</c:v>
                </c:pt>
                <c:pt idx="2">
                  <c:v>396</c:v>
                </c:pt>
                <c:pt idx="3">
                  <c:v>404.5</c:v>
                </c:pt>
                <c:pt idx="4">
                  <c:v>371.5</c:v>
                </c:pt>
                <c:pt idx="5">
                  <c:v>457</c:v>
                </c:pt>
                <c:pt idx="6">
                  <c:v>398.5</c:v>
                </c:pt>
                <c:pt idx="7">
                  <c:v>413</c:v>
                </c:pt>
              </c:numCache>
            </c:numRef>
          </c:yVal>
          <c:smooth val="0"/>
          <c:extLst>
            <c:ext xmlns:c16="http://schemas.microsoft.com/office/drawing/2014/chart" uri="{C3380CC4-5D6E-409C-BE32-E72D297353CC}">
              <c16:uniqueId val="{00000001-9C39-4803-9C5F-B7B63C817F72}"/>
            </c:ext>
          </c:extLst>
        </c:ser>
        <c:ser>
          <c:idx val="1"/>
          <c:order val="1"/>
          <c:tx>
            <c:strRef>
              <c:f>'James play'!$A$10</c:f>
              <c:strCache>
                <c:ptCount val="1"/>
                <c:pt idx="0">
                  <c:v>Winter</c:v>
                </c:pt>
              </c:strCache>
            </c:strRef>
          </c:tx>
          <c:spPr>
            <a:ln w="25400" cap="rnd">
              <a:noFill/>
              <a:round/>
            </a:ln>
            <a:effectLst/>
          </c:spPr>
          <c:marker>
            <c:symbol val="circle"/>
            <c:size val="5"/>
            <c:spPr>
              <a:solidFill>
                <a:schemeClr val="bg1"/>
              </a:solidFill>
              <a:ln w="9525">
                <a:solidFill>
                  <a:schemeClr val="tx1"/>
                </a:solidFill>
              </a:ln>
              <a:effectLst/>
            </c:spPr>
          </c:marker>
          <c:trendline>
            <c:spPr>
              <a:ln w="12700" cap="rnd">
                <a:solidFill>
                  <a:sysClr val="windowText" lastClr="000000"/>
                </a:solidFill>
                <a:prstDash val="sysDot"/>
              </a:ln>
              <a:effectLst/>
            </c:spPr>
            <c:trendlineType val="linear"/>
            <c:dispRSqr val="1"/>
            <c:dispEq val="1"/>
            <c:trendlineLbl>
              <c:layout>
                <c:manualLayout>
                  <c:x val="0.25495417420648508"/>
                  <c:y val="-0.132184279884722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'James play'!$AH$10:$AH$17</c:f>
              <c:numCache>
                <c:formatCode>0</c:formatCode>
                <c:ptCount val="8"/>
                <c:pt idx="0">
                  <c:v>107.96008941775725</c:v>
                </c:pt>
                <c:pt idx="1">
                  <c:v>130.10808037401736</c:v>
                </c:pt>
                <c:pt idx="2">
                  <c:v>113.30801756383153</c:v>
                </c:pt>
                <c:pt idx="3">
                  <c:v>118.50834220399051</c:v>
                </c:pt>
                <c:pt idx="4">
                  <c:v>107.85724791199814</c:v>
                </c:pt>
                <c:pt idx="5">
                  <c:v>101.63044663539054</c:v>
                </c:pt>
                <c:pt idx="6">
                  <c:v>123.01509012926276</c:v>
                </c:pt>
                <c:pt idx="7">
                  <c:v>97.545081776311861</c:v>
                </c:pt>
              </c:numCache>
            </c:numRef>
          </c:xVal>
          <c:yVal>
            <c:numRef>
              <c:f>'James play'!$AD$10:$AD$17</c:f>
              <c:numCache>
                <c:formatCode>0</c:formatCode>
                <c:ptCount val="8"/>
                <c:pt idx="0">
                  <c:v>393.5</c:v>
                </c:pt>
                <c:pt idx="1">
                  <c:v>425</c:v>
                </c:pt>
                <c:pt idx="2">
                  <c:v>470.5</c:v>
                </c:pt>
                <c:pt idx="3">
                  <c:v>333.5</c:v>
                </c:pt>
                <c:pt idx="4">
                  <c:v>407</c:v>
                </c:pt>
                <c:pt idx="5">
                  <c:v>425</c:v>
                </c:pt>
                <c:pt idx="6">
                  <c:v>438.5</c:v>
                </c:pt>
                <c:pt idx="7">
                  <c:v>512.5</c:v>
                </c:pt>
              </c:numCache>
            </c:numRef>
          </c:yVal>
          <c:smooth val="0"/>
          <c:extLst>
            <c:ext xmlns:c16="http://schemas.microsoft.com/office/drawing/2014/chart" uri="{C3380CC4-5D6E-409C-BE32-E72D297353CC}">
              <c16:uniqueId val="{00000003-9C39-4803-9C5F-B7B63C817F72}"/>
            </c:ext>
          </c:extLst>
        </c:ser>
        <c:dLbls>
          <c:showLegendKey val="0"/>
          <c:showVal val="0"/>
          <c:showCatName val="0"/>
          <c:showSerName val="0"/>
          <c:showPercent val="0"/>
          <c:showBubbleSize val="0"/>
        </c:dLbls>
        <c:axId val="74292128"/>
        <c:axId val="1623125888"/>
      </c:scatterChart>
      <c:valAx>
        <c:axId val="74292128"/>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Response to competition</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3125888"/>
        <c:crosses val="autoZero"/>
        <c:crossBetween val="midCat"/>
      </c:valAx>
      <c:valAx>
        <c:axId val="1623125888"/>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t>Hand grain yield (g/m²)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92128"/>
        <c:crosses val="autoZero"/>
        <c:crossBetween val="midCat"/>
      </c:valAx>
      <c:spPr>
        <a:noFill/>
        <a:ln>
          <a:noFill/>
        </a:ln>
        <a:effectLst/>
      </c:spPr>
    </c:plotArea>
    <c:legend>
      <c:legendPos val="r"/>
      <c:legendEntry>
        <c:idx val="2"/>
        <c:delete val="1"/>
      </c:legendEntry>
      <c:legendEntry>
        <c:idx val="3"/>
        <c:delete val="1"/>
      </c:legendEntry>
      <c:layout>
        <c:manualLayout>
          <c:xMode val="edge"/>
          <c:yMode val="edge"/>
          <c:x val="0.52635203208294601"/>
          <c:y val="0.53258983196495457"/>
          <c:w val="0.20532498655059422"/>
          <c:h val="0.1856959351882940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08435142827885"/>
          <c:y val="5.2986512524084775E-2"/>
          <c:w val="0.76230488559320253"/>
          <c:h val="0.73312472501630943"/>
        </c:manualLayout>
      </c:layout>
      <c:scatterChart>
        <c:scatterStyle val="lineMarker"/>
        <c:varyColors val="0"/>
        <c:ser>
          <c:idx val="0"/>
          <c:order val="0"/>
          <c:spPr>
            <a:ln w="1905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0"/>
            <c:trendlineLbl>
              <c:layout>
                <c:manualLayout>
                  <c:x val="-0.12185761154855643"/>
                  <c:y val="-5.4592811315252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'Machine harvest'!$AB$10:$AB$26</c:f>
              <c:numCache>
                <c:formatCode>0.00</c:formatCode>
                <c:ptCount val="17"/>
                <c:pt idx="0">
                  <c:v>5.0647569814951376</c:v>
                </c:pt>
                <c:pt idx="1">
                  <c:v>4.6131954147705008</c:v>
                </c:pt>
                <c:pt idx="2">
                  <c:v>5.1741348484419216</c:v>
                </c:pt>
                <c:pt idx="3">
                  <c:v>5.2602344892280479</c:v>
                </c:pt>
                <c:pt idx="4">
                  <c:v>4.4553065760431085</c:v>
                </c:pt>
                <c:pt idx="5">
                  <c:v>5.2283296827851284</c:v>
                </c:pt>
                <c:pt idx="6">
                  <c:v>5.4092753419762705</c:v>
                </c:pt>
                <c:pt idx="7">
                  <c:v>5.3821367688010167</c:v>
                </c:pt>
                <c:pt idx="9">
                  <c:v>4.7570308773750778</c:v>
                </c:pt>
                <c:pt idx="10">
                  <c:v>5.2537919066972201</c:v>
                </c:pt>
                <c:pt idx="11">
                  <c:v>5.9013100826130414</c:v>
                </c:pt>
                <c:pt idx="12">
                  <c:v>4.518066324495952</c:v>
                </c:pt>
                <c:pt idx="13">
                  <c:v>5.4241041070828295</c:v>
                </c:pt>
                <c:pt idx="14">
                  <c:v>5.485912366724067</c:v>
                </c:pt>
                <c:pt idx="15">
                  <c:v>5.6872280122570569</c:v>
                </c:pt>
                <c:pt idx="16">
                  <c:v>6.2915621349951474</c:v>
                </c:pt>
              </c:numCache>
            </c:numRef>
          </c:xVal>
          <c:yVal>
            <c:numRef>
              <c:f>'Machine harvest'!$AC$10:$AC$27</c:f>
              <c:numCache>
                <c:formatCode>0</c:formatCode>
                <c:ptCount val="18"/>
                <c:pt idx="0">
                  <c:v>476.59000000000003</c:v>
                </c:pt>
                <c:pt idx="1">
                  <c:v>445.88</c:v>
                </c:pt>
                <c:pt idx="2">
                  <c:v>475.58000000000004</c:v>
                </c:pt>
                <c:pt idx="3">
                  <c:v>482.71999999999991</c:v>
                </c:pt>
                <c:pt idx="4">
                  <c:v>461.93</c:v>
                </c:pt>
                <c:pt idx="5">
                  <c:v>542.125</c:v>
                </c:pt>
                <c:pt idx="6">
                  <c:v>493.69</c:v>
                </c:pt>
                <c:pt idx="7">
                  <c:v>522.43499999999995</c:v>
                </c:pt>
                <c:pt idx="9">
                  <c:v>465.56</c:v>
                </c:pt>
                <c:pt idx="10">
                  <c:v>516.87</c:v>
                </c:pt>
                <c:pt idx="11">
                  <c:v>556.22</c:v>
                </c:pt>
                <c:pt idx="12">
                  <c:v>403.82500000000005</c:v>
                </c:pt>
                <c:pt idx="13">
                  <c:v>496.75999999999993</c:v>
                </c:pt>
                <c:pt idx="14">
                  <c:v>533.55499999999995</c:v>
                </c:pt>
                <c:pt idx="15">
                  <c:v>537.41</c:v>
                </c:pt>
                <c:pt idx="16">
                  <c:v>614.55499999999995</c:v>
                </c:pt>
              </c:numCache>
            </c:numRef>
          </c:yVal>
          <c:smooth val="0"/>
          <c:extLst>
            <c:ext xmlns:c16="http://schemas.microsoft.com/office/drawing/2014/chart" uri="{C3380CC4-5D6E-409C-BE32-E72D297353CC}">
              <c16:uniqueId val="{00000000-28AF-462F-96A9-144B034E7463}"/>
            </c:ext>
          </c:extLst>
        </c:ser>
        <c:dLbls>
          <c:showLegendKey val="0"/>
          <c:showVal val="0"/>
          <c:showCatName val="0"/>
          <c:showSerName val="0"/>
          <c:showPercent val="0"/>
          <c:showBubbleSize val="0"/>
        </c:dLbls>
        <c:axId val="1145367343"/>
        <c:axId val="1145349583"/>
      </c:scatterChart>
      <c:valAx>
        <c:axId val="1145367343"/>
        <c:scaling>
          <c:orientation val="minMax"/>
          <c:min val="4"/>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Machin</a:t>
                </a:r>
                <a:r>
                  <a:rPr lang="en-AU" baseline="0">
                    <a:solidFill>
                      <a:sysClr val="windowText" lastClr="000000"/>
                    </a:solidFill>
                  </a:rPr>
                  <a:t>e harvest yield (t/ha)</a:t>
                </a:r>
                <a:endParaRPr lang="en-AU">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49583"/>
        <c:crosses val="autoZero"/>
        <c:crossBetween val="midCat"/>
      </c:valAx>
      <c:valAx>
        <c:axId val="11453495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Hand</a:t>
                </a:r>
                <a:r>
                  <a:rPr lang="en-AU" baseline="0"/>
                  <a:t> harvest yield (g/m2)</a:t>
                </a:r>
                <a:endParaRPr lang="en-AU"/>
              </a:p>
            </c:rich>
          </c:tx>
          <c:layout>
            <c:manualLayout>
              <c:xMode val="edge"/>
              <c:yMode val="edge"/>
              <c:x val="1.7815784785319793E-2"/>
              <c:y val="0.14589762262376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6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5834473604431"/>
          <c:y val="6.0185185185185182E-2"/>
          <c:w val="0.76048210935131544"/>
          <c:h val="0.74350320793234181"/>
        </c:manualLayout>
      </c:layout>
      <c:scatterChart>
        <c:scatterStyle val="lineMarker"/>
        <c:varyColors val="0"/>
        <c:ser>
          <c:idx val="1"/>
          <c:order val="0"/>
          <c:tx>
            <c:strRef>
              <c:f>'Machine harvest'!$U$19</c:f>
              <c:strCache>
                <c:ptCount val="1"/>
                <c:pt idx="0">
                  <c:v>Winter</c:v>
                </c:pt>
              </c:strCache>
            </c:strRef>
          </c:tx>
          <c:spPr>
            <a:ln w="25400" cap="rnd">
              <a:noFill/>
              <a:round/>
            </a:ln>
            <a:effectLst/>
          </c:spPr>
          <c:marker>
            <c:symbol val="circle"/>
            <c:size val="5"/>
            <c:spPr>
              <a:noFill/>
              <a:ln w="9525">
                <a:solidFill>
                  <a:schemeClr val="tx1"/>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0.10431292862585725"/>
                  <c:y val="-6.10710119568387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'Machine harvest'!$V$19:$V$26</c:f>
              <c:numCache>
                <c:formatCode>General</c:formatCode>
                <c:ptCount val="8"/>
                <c:pt idx="0">
                  <c:v>1983</c:v>
                </c:pt>
                <c:pt idx="1">
                  <c:v>1985</c:v>
                </c:pt>
                <c:pt idx="2">
                  <c:v>1998</c:v>
                </c:pt>
                <c:pt idx="3">
                  <c:v>1999</c:v>
                </c:pt>
                <c:pt idx="4">
                  <c:v>2002</c:v>
                </c:pt>
                <c:pt idx="5">
                  <c:v>2016</c:v>
                </c:pt>
                <c:pt idx="6">
                  <c:v>2018</c:v>
                </c:pt>
                <c:pt idx="7">
                  <c:v>2023</c:v>
                </c:pt>
              </c:numCache>
            </c:numRef>
          </c:xVal>
          <c:yVal>
            <c:numRef>
              <c:f>'Machine harvest'!$AB$19:$AB$26</c:f>
              <c:numCache>
                <c:formatCode>0.00</c:formatCode>
                <c:ptCount val="8"/>
                <c:pt idx="0">
                  <c:v>4.7570308773750778</c:v>
                </c:pt>
                <c:pt idx="1">
                  <c:v>5.2537919066972201</c:v>
                </c:pt>
                <c:pt idx="2">
                  <c:v>5.9013100826130414</c:v>
                </c:pt>
                <c:pt idx="3">
                  <c:v>4.518066324495952</c:v>
                </c:pt>
                <c:pt idx="4">
                  <c:v>5.4241041070828295</c:v>
                </c:pt>
                <c:pt idx="5">
                  <c:v>5.485912366724067</c:v>
                </c:pt>
                <c:pt idx="6">
                  <c:v>5.6872280122570569</c:v>
                </c:pt>
                <c:pt idx="7">
                  <c:v>6.2915621349951474</c:v>
                </c:pt>
              </c:numCache>
            </c:numRef>
          </c:yVal>
          <c:smooth val="0"/>
          <c:extLst>
            <c:ext xmlns:c16="http://schemas.microsoft.com/office/drawing/2014/chart" uri="{C3380CC4-5D6E-409C-BE32-E72D297353CC}">
              <c16:uniqueId val="{00000003-E1E9-4FFC-9260-73BEDE530147}"/>
            </c:ext>
          </c:extLst>
        </c:ser>
        <c:ser>
          <c:idx val="0"/>
          <c:order val="1"/>
          <c:tx>
            <c:strRef>
              <c:f>'Machine harvest'!$U$10</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0.12045294026071923"/>
                  <c:y val="0.119238845144356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'Machine harvest'!$V$10:$V$17</c:f>
              <c:numCache>
                <c:formatCode>General</c:formatCode>
                <c:ptCount val="8"/>
                <c:pt idx="0">
                  <c:v>1984</c:v>
                </c:pt>
                <c:pt idx="1">
                  <c:v>1989</c:v>
                </c:pt>
                <c:pt idx="2">
                  <c:v>1999</c:v>
                </c:pt>
                <c:pt idx="3">
                  <c:v>2001</c:v>
                </c:pt>
                <c:pt idx="4">
                  <c:v>2004</c:v>
                </c:pt>
                <c:pt idx="5">
                  <c:v>2008</c:v>
                </c:pt>
                <c:pt idx="6">
                  <c:v>2016</c:v>
                </c:pt>
                <c:pt idx="7">
                  <c:v>2020</c:v>
                </c:pt>
              </c:numCache>
            </c:numRef>
          </c:xVal>
          <c:yVal>
            <c:numRef>
              <c:f>'Machine harvest'!$AB$10:$AB$17</c:f>
              <c:numCache>
                <c:formatCode>0.00</c:formatCode>
                <c:ptCount val="8"/>
                <c:pt idx="0">
                  <c:v>5.0647569814951376</c:v>
                </c:pt>
                <c:pt idx="1">
                  <c:v>4.6131954147705008</c:v>
                </c:pt>
                <c:pt idx="2">
                  <c:v>5.1741348484419216</c:v>
                </c:pt>
                <c:pt idx="3">
                  <c:v>5.2602344892280479</c:v>
                </c:pt>
                <c:pt idx="4">
                  <c:v>4.4553065760431085</c:v>
                </c:pt>
                <c:pt idx="5">
                  <c:v>5.2283296827851284</c:v>
                </c:pt>
                <c:pt idx="6">
                  <c:v>5.4092753419762705</c:v>
                </c:pt>
                <c:pt idx="7">
                  <c:v>5.3821367688010167</c:v>
                </c:pt>
              </c:numCache>
            </c:numRef>
          </c:yVal>
          <c:smooth val="0"/>
          <c:extLst>
            <c:ext xmlns:c16="http://schemas.microsoft.com/office/drawing/2014/chart" uri="{C3380CC4-5D6E-409C-BE32-E72D297353CC}">
              <c16:uniqueId val="{00000002-9A28-426E-88C4-D0A317F07BF2}"/>
            </c:ext>
          </c:extLst>
        </c:ser>
        <c:dLbls>
          <c:showLegendKey val="0"/>
          <c:showVal val="0"/>
          <c:showCatName val="0"/>
          <c:showSerName val="0"/>
          <c:showPercent val="0"/>
          <c:showBubbleSize val="0"/>
        </c:dLbls>
        <c:axId val="1145367343"/>
        <c:axId val="1145349583"/>
      </c:scatterChart>
      <c:valAx>
        <c:axId val="1145367343"/>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49583"/>
        <c:crosses val="autoZero"/>
        <c:crossBetween val="midCat"/>
      </c:valAx>
      <c:valAx>
        <c:axId val="114534958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baseline="0">
                    <a:solidFill>
                      <a:sysClr val="windowText" lastClr="000000"/>
                    </a:solidFill>
                  </a:rPr>
                  <a:t>Machine harvest yield (t/ha)</a:t>
                </a:r>
                <a:endParaRPr lang="en-AU">
                  <a:solidFill>
                    <a:sysClr val="windowText" lastClr="000000"/>
                  </a:solidFill>
                </a:endParaRPr>
              </a:p>
            </c:rich>
          </c:tx>
          <c:layout>
            <c:manualLayout>
              <c:xMode val="edge"/>
              <c:yMode val="edge"/>
              <c:x val="3.6670135275754412E-2"/>
              <c:y val="0.147052347623213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67343"/>
        <c:crosses val="autoZero"/>
        <c:crossBetween val="midCat"/>
      </c:valAx>
      <c:spPr>
        <a:noFill/>
        <a:ln>
          <a:noFill/>
        </a:ln>
        <a:effectLst/>
      </c:spPr>
    </c:plotArea>
    <c:legend>
      <c:legendPos val="r"/>
      <c:layout>
        <c:manualLayout>
          <c:xMode val="edge"/>
          <c:yMode val="edge"/>
          <c:x val="0.47629550094117024"/>
          <c:y val="0.60300816564596083"/>
          <c:w val="0.43126729866362956"/>
          <c:h val="0.10879848352289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5834473604431"/>
          <c:y val="6.0185185185185182E-2"/>
          <c:w val="0.76048210935131544"/>
          <c:h val="0.74350320793234181"/>
        </c:manualLayout>
      </c:layout>
      <c:scatterChart>
        <c:scatterStyle val="lineMarker"/>
        <c:varyColors val="0"/>
        <c:ser>
          <c:idx val="0"/>
          <c:order val="0"/>
          <c:tx>
            <c:strRef>
              <c:f>'Machine harvest'!$U$10</c:f>
              <c:strCache>
                <c:ptCount val="1"/>
                <c:pt idx="0">
                  <c:v>Spring</c:v>
                </c:pt>
              </c:strCache>
            </c:strRef>
          </c:tx>
          <c:spPr>
            <a:ln w="25400" cap="rnd">
              <a:noFill/>
              <a:round/>
            </a:ln>
            <a:effectLst/>
          </c:spPr>
          <c:marker>
            <c:symbol val="circle"/>
            <c:size val="5"/>
            <c:spPr>
              <a:solidFill>
                <a:schemeClr val="tx1"/>
              </a:solidFill>
              <a:ln w="9525">
                <a:solidFill>
                  <a:schemeClr val="tx1"/>
                </a:solidFill>
              </a:ln>
              <a:effectLst/>
            </c:spPr>
          </c:marker>
          <c:dLbls>
            <c:dLbl>
              <c:idx val="0"/>
              <c:tx>
                <c:rich>
                  <a:bodyPr/>
                  <a:lstStyle/>
                  <a:p>
                    <a:fld id="{2847B02F-EB78-46C2-8905-378AB1DE3637}"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D1F-4563-9283-36EF663FC557}"/>
                </c:ext>
              </c:extLst>
            </c:dLbl>
            <c:dLbl>
              <c:idx val="1"/>
              <c:tx>
                <c:rich>
                  <a:bodyPr/>
                  <a:lstStyle/>
                  <a:p>
                    <a:fld id="{4ADCE63E-E77C-4A9E-AF3B-CF11F7680142}"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D1F-4563-9283-36EF663FC557}"/>
                </c:ext>
              </c:extLst>
            </c:dLbl>
            <c:dLbl>
              <c:idx val="2"/>
              <c:layout>
                <c:manualLayout>
                  <c:x val="-0.13735691987513016"/>
                  <c:y val="-4.1666666666666678E-2"/>
                </c:manualLayout>
              </c:layout>
              <c:tx>
                <c:rich>
                  <a:bodyPr/>
                  <a:lstStyle/>
                  <a:p>
                    <a:fld id="{890F2A6C-56B3-4DA6-B95B-527184AADB93}"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D1F-4563-9283-36EF663FC557}"/>
                </c:ext>
              </c:extLst>
            </c:dLbl>
            <c:dLbl>
              <c:idx val="3"/>
              <c:layout>
                <c:manualLayout>
                  <c:x val="-0.13527575442247658"/>
                  <c:y val="-6.712981189851269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385170A-5D20-4ECB-98CE-3D540604477E}" type="CELLRANGE">
                      <a:rPr lang="en-US"/>
                      <a:pPr>
                        <a:defRPr/>
                      </a:pPr>
                      <a:t>[CELLRANGE]</a:t>
                    </a:fld>
                    <a:endParaRPr lang="en-AU"/>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AU"/>
                </a:p>
              </c:txPr>
              <c:showLegendKey val="0"/>
              <c:showVal val="0"/>
              <c:showCatName val="0"/>
              <c:showSerName val="0"/>
              <c:showPercent val="0"/>
              <c:showBubbleSize val="0"/>
              <c:extLst>
                <c:ext xmlns:c15="http://schemas.microsoft.com/office/drawing/2012/chart" uri="{CE6537A1-D6FC-4f65-9D91-7224C49458BB}">
                  <c15:layout>
                    <c:manualLayout>
                      <c:w val="0.30553606397535382"/>
                      <c:h val="5.5416666666666656E-2"/>
                    </c:manualLayout>
                  </c15:layout>
                  <c15:dlblFieldTable/>
                  <c15:showDataLabelsRange val="1"/>
                </c:ext>
                <c:ext xmlns:c16="http://schemas.microsoft.com/office/drawing/2014/chart" uri="{C3380CC4-5D6E-409C-BE32-E72D297353CC}">
                  <c16:uniqueId val="{00000009-3D1F-4563-9283-36EF663FC557}"/>
                </c:ext>
              </c:extLst>
            </c:dLbl>
            <c:dLbl>
              <c:idx val="4"/>
              <c:layout>
                <c:manualLayout>
                  <c:x val="-0.13735691987513016"/>
                  <c:y val="5.092592592592588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5FB5A1D-B87E-43EF-857A-BE7E48ACA246}" type="CELLRANGE">
                      <a:rPr lang="en-US"/>
                      <a:pPr>
                        <a:defRPr/>
                      </a:pPr>
                      <a:t>[CELLRANGE]</a:t>
                    </a:fld>
                    <a:endParaRPr lang="en-AU"/>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AU"/>
                </a:p>
              </c:txPr>
              <c:showLegendKey val="0"/>
              <c:showVal val="0"/>
              <c:showCatName val="0"/>
              <c:showSerName val="0"/>
              <c:showPercent val="0"/>
              <c:showBubbleSize val="0"/>
              <c:extLst>
                <c:ext xmlns:c15="http://schemas.microsoft.com/office/drawing/2012/chart" uri="{CE6537A1-D6FC-4f65-9D91-7224C49458BB}">
                  <c15:layout>
                    <c:manualLayout>
                      <c:w val="0.24576499217514564"/>
                      <c:h val="8.3194444444444446E-2"/>
                    </c:manualLayout>
                  </c15:layout>
                  <c15:dlblFieldTable/>
                  <c15:showDataLabelsRange val="1"/>
                </c:ext>
                <c:ext xmlns:c16="http://schemas.microsoft.com/office/drawing/2014/chart" uri="{C3380CC4-5D6E-409C-BE32-E72D297353CC}">
                  <c16:uniqueId val="{0000000A-3D1F-4563-9283-36EF663FC557}"/>
                </c:ext>
              </c:extLst>
            </c:dLbl>
            <c:dLbl>
              <c:idx val="5"/>
              <c:layout>
                <c:manualLayout>
                  <c:x val="-6.2434963579604576E-2"/>
                  <c:y val="5.0925925925925972E-2"/>
                </c:manualLayout>
              </c:layout>
              <c:tx>
                <c:rich>
                  <a:bodyPr/>
                  <a:lstStyle/>
                  <a:p>
                    <a:fld id="{CDC9E2FC-7544-49AB-AFCC-1A894B47F02A}"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D1F-4563-9283-36EF663FC557}"/>
                </c:ext>
              </c:extLst>
            </c:dLbl>
            <c:dLbl>
              <c:idx val="6"/>
              <c:layout>
                <c:manualLayout>
                  <c:x val="-8.7408949011446482E-2"/>
                  <c:y val="-4.1666666666666664E-2"/>
                </c:manualLayout>
              </c:layout>
              <c:tx>
                <c:rich>
                  <a:bodyPr/>
                  <a:lstStyle/>
                  <a:p>
                    <a:fld id="{5783D5DC-3703-4443-8A6E-FFACF1AF5986}"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D1F-4563-9283-36EF663FC557}"/>
                </c:ext>
              </c:extLst>
            </c:dLbl>
            <c:dLbl>
              <c:idx val="7"/>
              <c:layout>
                <c:manualLayout>
                  <c:x val="-2.497398543184183E-2"/>
                  <c:y val="6.018518518518521E-2"/>
                </c:manualLayout>
              </c:layout>
              <c:tx>
                <c:rich>
                  <a:bodyPr/>
                  <a:lstStyle/>
                  <a:p>
                    <a:fld id="{0758D983-A3CE-4E21-BED7-34B7F97E61B9}"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D1F-4563-9283-36EF663FC5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0.17507255401607577"/>
                  <c:y val="0.3935185185185185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'Machine harvest'!$V$10:$V$17</c:f>
              <c:numCache>
                <c:formatCode>General</c:formatCode>
                <c:ptCount val="8"/>
                <c:pt idx="0">
                  <c:v>1984</c:v>
                </c:pt>
                <c:pt idx="1">
                  <c:v>1989</c:v>
                </c:pt>
                <c:pt idx="2">
                  <c:v>1999</c:v>
                </c:pt>
                <c:pt idx="3">
                  <c:v>2001</c:v>
                </c:pt>
                <c:pt idx="4">
                  <c:v>2004</c:v>
                </c:pt>
                <c:pt idx="5">
                  <c:v>2008</c:v>
                </c:pt>
                <c:pt idx="6">
                  <c:v>2016</c:v>
                </c:pt>
                <c:pt idx="7">
                  <c:v>2020</c:v>
                </c:pt>
              </c:numCache>
            </c:numRef>
          </c:xVal>
          <c:yVal>
            <c:numRef>
              <c:f>'Machine harvest'!$AB$10:$AB$17</c:f>
              <c:numCache>
                <c:formatCode>0.00</c:formatCode>
                <c:ptCount val="8"/>
                <c:pt idx="0">
                  <c:v>5.0647569814951376</c:v>
                </c:pt>
                <c:pt idx="1">
                  <c:v>4.6131954147705008</c:v>
                </c:pt>
                <c:pt idx="2">
                  <c:v>5.1741348484419216</c:v>
                </c:pt>
                <c:pt idx="3">
                  <c:v>5.2602344892280479</c:v>
                </c:pt>
                <c:pt idx="4">
                  <c:v>4.4553065760431085</c:v>
                </c:pt>
                <c:pt idx="5">
                  <c:v>5.2283296827851284</c:v>
                </c:pt>
                <c:pt idx="6">
                  <c:v>5.4092753419762705</c:v>
                </c:pt>
                <c:pt idx="7">
                  <c:v>5.3821367688010167</c:v>
                </c:pt>
              </c:numCache>
            </c:numRef>
          </c:yVal>
          <c:smooth val="0"/>
          <c:extLst>
            <c:ext xmlns:c15="http://schemas.microsoft.com/office/drawing/2012/chart" uri="{02D57815-91ED-43cb-92C2-25804820EDAC}">
              <c15:datalabelsRange>
                <c15:f>'Machine harvest'!$W$10:$W$17</c15:f>
                <c15:dlblRangeCache>
                  <c:ptCount val="8"/>
                  <c:pt idx="0">
                    <c:v>Meering</c:v>
                  </c:pt>
                  <c:pt idx="1">
                    <c:v>Janz</c:v>
                  </c:pt>
                  <c:pt idx="2">
                    <c:v>Yitpi</c:v>
                  </c:pt>
                  <c:pt idx="3">
                    <c:v>Wyalkatchem</c:v>
                  </c:pt>
                  <c:pt idx="4">
                    <c:v>EGA_Gregory</c:v>
                  </c:pt>
                  <c:pt idx="5">
                    <c:v>Mace</c:v>
                  </c:pt>
                  <c:pt idx="6">
                    <c:v>Scepter</c:v>
                  </c:pt>
                  <c:pt idx="7">
                    <c:v>Sunmaster</c:v>
                  </c:pt>
                </c15:dlblRangeCache>
              </c15:datalabelsRange>
            </c:ext>
            <c:ext xmlns:c16="http://schemas.microsoft.com/office/drawing/2014/chart" uri="{C3380CC4-5D6E-409C-BE32-E72D297353CC}">
              <c16:uniqueId val="{00000002-3D1F-4563-9283-36EF663FC557}"/>
            </c:ext>
          </c:extLst>
        </c:ser>
        <c:dLbls>
          <c:showLegendKey val="0"/>
          <c:showVal val="0"/>
          <c:showCatName val="0"/>
          <c:showSerName val="0"/>
          <c:showPercent val="0"/>
          <c:showBubbleSize val="0"/>
        </c:dLbls>
        <c:axId val="1145367343"/>
        <c:axId val="1145349583"/>
      </c:scatterChart>
      <c:valAx>
        <c:axId val="1145367343"/>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49583"/>
        <c:crosses val="autoZero"/>
        <c:crossBetween val="midCat"/>
      </c:valAx>
      <c:valAx>
        <c:axId val="114534958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baseline="0">
                    <a:solidFill>
                      <a:sysClr val="windowText" lastClr="000000"/>
                    </a:solidFill>
                  </a:rPr>
                  <a:t>Machine harvest yield (t/ha)</a:t>
                </a:r>
                <a:endParaRPr lang="en-AU">
                  <a:solidFill>
                    <a:sysClr val="windowText" lastClr="000000"/>
                  </a:solidFill>
                </a:endParaRPr>
              </a:p>
            </c:rich>
          </c:tx>
          <c:layout>
            <c:manualLayout>
              <c:xMode val="edge"/>
              <c:yMode val="edge"/>
              <c:x val="3.6670135275754412E-2"/>
              <c:y val="0.147052347623213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6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5834473604431"/>
          <c:y val="6.0185185185185182E-2"/>
          <c:w val="0.76048210935131544"/>
          <c:h val="0.74350320793234181"/>
        </c:manualLayout>
      </c:layout>
      <c:scatterChart>
        <c:scatterStyle val="lineMarker"/>
        <c:varyColors val="0"/>
        <c:ser>
          <c:idx val="1"/>
          <c:order val="0"/>
          <c:tx>
            <c:strRef>
              <c:f>'Machine harvest'!$U$19</c:f>
              <c:strCache>
                <c:ptCount val="1"/>
                <c:pt idx="0">
                  <c:v>Winter</c:v>
                </c:pt>
              </c:strCache>
            </c:strRef>
          </c:tx>
          <c:spPr>
            <a:ln w="25400" cap="rnd">
              <a:noFill/>
              <a:round/>
            </a:ln>
            <a:effectLst/>
          </c:spPr>
          <c:marker>
            <c:symbol val="circle"/>
            <c:size val="5"/>
            <c:spPr>
              <a:noFill/>
              <a:ln w="9525">
                <a:solidFill>
                  <a:schemeClr val="tx1"/>
                </a:solidFill>
              </a:ln>
              <a:effectLst/>
            </c:spPr>
          </c:marker>
          <c:dLbls>
            <c:dLbl>
              <c:idx val="0"/>
              <c:layout>
                <c:manualLayout>
                  <c:x val="-4.1623309053069719E-2"/>
                  <c:y val="6.4814814814814853E-2"/>
                </c:manualLayout>
              </c:layout>
              <c:tx>
                <c:rich>
                  <a:bodyPr/>
                  <a:lstStyle/>
                  <a:p>
                    <a:fld id="{19663246-5F84-4EA9-8D09-EA1573FF6035}"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61D-4080-A9BF-F8CF71E4AD08}"/>
                </c:ext>
              </c:extLst>
            </c:dLbl>
            <c:dLbl>
              <c:idx val="1"/>
              <c:layout>
                <c:manualLayout>
                  <c:x val="-6.2434963579604617E-2"/>
                  <c:y val="-4.6296296296296273E-2"/>
                </c:manualLayout>
              </c:layout>
              <c:tx>
                <c:rich>
                  <a:bodyPr/>
                  <a:lstStyle/>
                  <a:p>
                    <a:fld id="{A316AA9F-B294-47EE-B41B-58B37881A744}"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61D-4080-A9BF-F8CF71E4AD08}"/>
                </c:ext>
              </c:extLst>
            </c:dLbl>
            <c:dLbl>
              <c:idx val="2"/>
              <c:layout>
                <c:manualLayout>
                  <c:x val="-0.10822060353798127"/>
                  <c:y val="-4.1666666666666664E-2"/>
                </c:manualLayout>
              </c:layout>
              <c:tx>
                <c:rich>
                  <a:bodyPr/>
                  <a:lstStyle/>
                  <a:p>
                    <a:fld id="{4E744640-566F-4041-BD22-93CCF8D12731}"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61D-4080-A9BF-F8CF71E4AD08}"/>
                </c:ext>
              </c:extLst>
            </c:dLbl>
            <c:dLbl>
              <c:idx val="3"/>
              <c:tx>
                <c:rich>
                  <a:bodyPr/>
                  <a:lstStyle/>
                  <a:p>
                    <a:fld id="{CE103BCC-0F64-4E44-8A82-7D7C464B8201}" type="CELLRANGE">
                      <a:rPr lang="en-AU"/>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61D-4080-A9BF-F8CF71E4AD08}"/>
                </c:ext>
              </c:extLst>
            </c:dLbl>
            <c:dLbl>
              <c:idx val="4"/>
              <c:layout>
                <c:manualLayout>
                  <c:x val="-7.2840954714167488E-2"/>
                  <c:y val="3.7037037037037035E-2"/>
                </c:manualLayout>
              </c:layout>
              <c:tx>
                <c:rich>
                  <a:bodyPr/>
                  <a:lstStyle/>
                  <a:p>
                    <a:fld id="{4416106B-DB8B-4B9E-8EB1-010691C53746}"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layout>
                    <c:manualLayout>
                      <c:w val="0.32555654788728927"/>
                      <c:h val="0.11560185185185186"/>
                    </c:manualLayout>
                  </c15:layout>
                  <c15:dlblFieldTable/>
                  <c15:showDataLabelsRange val="1"/>
                </c:ext>
                <c:ext xmlns:c16="http://schemas.microsoft.com/office/drawing/2014/chart" uri="{C3380CC4-5D6E-409C-BE32-E72D297353CC}">
                  <c16:uniqueId val="{0000000A-F61D-4080-A9BF-F8CF71E4AD08}"/>
                </c:ext>
              </c:extLst>
            </c:dLbl>
            <c:dLbl>
              <c:idx val="5"/>
              <c:layout>
                <c:manualLayout>
                  <c:x val="-1.4568322039869887E-2"/>
                  <c:y val="9.7222222222222182E-2"/>
                </c:manualLayout>
              </c:layout>
              <c:tx>
                <c:rich>
                  <a:bodyPr/>
                  <a:lstStyle/>
                  <a:p>
                    <a:fld id="{27E155D2-6FC0-4883-95F3-40AB7F404490}"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layout>
                    <c:manualLayout>
                      <c:w val="0.27378829467336352"/>
                      <c:h val="0.11560185185185186"/>
                    </c:manualLayout>
                  </c15:layout>
                  <c15:dlblFieldTable/>
                  <c15:showDataLabelsRange val="1"/>
                </c:ext>
                <c:ext xmlns:c16="http://schemas.microsoft.com/office/drawing/2014/chart" uri="{C3380CC4-5D6E-409C-BE32-E72D297353CC}">
                  <c16:uniqueId val="{0000000B-F61D-4080-A9BF-F8CF71E4AD08}"/>
                </c:ext>
              </c:extLst>
            </c:dLbl>
            <c:dLbl>
              <c:idx val="6"/>
              <c:layout>
                <c:manualLayout>
                  <c:x val="0"/>
                  <c:y val="2.3148148148148105E-2"/>
                </c:manualLayout>
              </c:layout>
              <c:tx>
                <c:rich>
                  <a:bodyPr/>
                  <a:lstStyle/>
                  <a:p>
                    <a:fld id="{9F27C889-F9B9-487C-959F-74A5414B934D}"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61D-4080-A9BF-F8CF71E4AD08}"/>
                </c:ext>
              </c:extLst>
            </c:dLbl>
            <c:dLbl>
              <c:idx val="7"/>
              <c:layout>
                <c:manualLayout>
                  <c:x val="-2.0811818397830344E-2"/>
                  <c:y val="-4.6296296296296301E-2"/>
                </c:manualLayout>
              </c:layout>
              <c:tx>
                <c:rich>
                  <a:bodyPr/>
                  <a:lstStyle/>
                  <a:p>
                    <a:fld id="{87FDE07C-36AE-4A6F-9362-14A6AA1F79B9}"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layout>
                    <c:manualLayout>
                      <c:w val="0.32287200832466179"/>
                      <c:h val="0.11560185185185186"/>
                    </c:manualLayout>
                  </c15:layout>
                  <c15:dlblFieldTable/>
                  <c15:showDataLabelsRange val="1"/>
                </c:ext>
                <c:ext xmlns:c16="http://schemas.microsoft.com/office/drawing/2014/chart" uri="{C3380CC4-5D6E-409C-BE32-E72D297353CC}">
                  <c16:uniqueId val="{0000000D-F61D-4080-A9BF-F8CF71E4AD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0.12001044923654459"/>
                  <c:y val="0.381858662175898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'Machine harvest'!$V$19:$V$26</c:f>
              <c:numCache>
                <c:formatCode>General</c:formatCode>
                <c:ptCount val="8"/>
                <c:pt idx="0">
                  <c:v>1983</c:v>
                </c:pt>
                <c:pt idx="1">
                  <c:v>1985</c:v>
                </c:pt>
                <c:pt idx="2">
                  <c:v>1998</c:v>
                </c:pt>
                <c:pt idx="3">
                  <c:v>1999</c:v>
                </c:pt>
                <c:pt idx="4">
                  <c:v>2002</c:v>
                </c:pt>
                <c:pt idx="5">
                  <c:v>2016</c:v>
                </c:pt>
                <c:pt idx="6">
                  <c:v>2018</c:v>
                </c:pt>
                <c:pt idx="7">
                  <c:v>2023</c:v>
                </c:pt>
              </c:numCache>
            </c:numRef>
          </c:xVal>
          <c:yVal>
            <c:numRef>
              <c:f>'Machine harvest'!$AB$19:$AB$26</c:f>
              <c:numCache>
                <c:formatCode>0.00</c:formatCode>
                <c:ptCount val="8"/>
                <c:pt idx="0">
                  <c:v>4.7570308773750778</c:v>
                </c:pt>
                <c:pt idx="1">
                  <c:v>5.2537919066972201</c:v>
                </c:pt>
                <c:pt idx="2">
                  <c:v>5.9013100826130414</c:v>
                </c:pt>
                <c:pt idx="3">
                  <c:v>4.518066324495952</c:v>
                </c:pt>
                <c:pt idx="4">
                  <c:v>5.4241041070828295</c:v>
                </c:pt>
                <c:pt idx="5">
                  <c:v>5.485912366724067</c:v>
                </c:pt>
                <c:pt idx="6">
                  <c:v>5.6872280122570569</c:v>
                </c:pt>
                <c:pt idx="7">
                  <c:v>6.2915621349951474</c:v>
                </c:pt>
              </c:numCache>
            </c:numRef>
          </c:yVal>
          <c:smooth val="0"/>
          <c:extLst>
            <c:ext xmlns:c15="http://schemas.microsoft.com/office/drawing/2012/chart" uri="{02D57815-91ED-43cb-92C2-25804820EDAC}">
              <c15:datalabelsRange>
                <c15:f>'Machine harvest'!$W$19:$W$26</c15:f>
                <c15:dlblRangeCache>
                  <c:ptCount val="8"/>
                  <c:pt idx="0">
                    <c:v>Osprey</c:v>
                  </c:pt>
                  <c:pt idx="1">
                    <c:v>Rosella</c:v>
                  </c:pt>
                  <c:pt idx="2">
                    <c:v>Whistler</c:v>
                  </c:pt>
                  <c:pt idx="3">
                    <c:v>Wylah</c:v>
                  </c:pt>
                  <c:pt idx="4">
                    <c:v>EGA_Wedgetail</c:v>
                  </c:pt>
                  <c:pt idx="5">
                    <c:v>LRPB_Kittyhawk</c:v>
                  </c:pt>
                  <c:pt idx="6">
                    <c:v>Illabo</c:v>
                  </c:pt>
                  <c:pt idx="7">
                    <c:v>LRPB_Mowhawk</c:v>
                  </c:pt>
                </c15:dlblRangeCache>
              </c15:datalabelsRange>
            </c:ext>
            <c:ext xmlns:c16="http://schemas.microsoft.com/office/drawing/2014/chart" uri="{C3380CC4-5D6E-409C-BE32-E72D297353CC}">
              <c16:uniqueId val="{00000005-F61D-4080-A9BF-F8CF71E4AD08}"/>
            </c:ext>
          </c:extLst>
        </c:ser>
        <c:dLbls>
          <c:showLegendKey val="0"/>
          <c:showVal val="0"/>
          <c:showCatName val="0"/>
          <c:showSerName val="0"/>
          <c:showPercent val="0"/>
          <c:showBubbleSize val="0"/>
        </c:dLbls>
        <c:axId val="1145367343"/>
        <c:axId val="1145349583"/>
      </c:scatterChart>
      <c:valAx>
        <c:axId val="1145367343"/>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49583"/>
        <c:crosses val="autoZero"/>
        <c:crossBetween val="midCat"/>
      </c:valAx>
      <c:valAx>
        <c:axId val="114534958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baseline="0">
                    <a:solidFill>
                      <a:sysClr val="windowText" lastClr="000000"/>
                    </a:solidFill>
                  </a:rPr>
                  <a:t>Machine harvest yield (t/ha)</a:t>
                </a:r>
                <a:endParaRPr lang="en-AU">
                  <a:solidFill>
                    <a:sysClr val="windowText" lastClr="000000"/>
                  </a:solidFill>
                </a:endParaRPr>
              </a:p>
            </c:rich>
          </c:tx>
          <c:layout>
            <c:manualLayout>
              <c:xMode val="edge"/>
              <c:yMode val="edge"/>
              <c:x val="3.6670135275754412E-2"/>
              <c:y val="0.147052347623213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6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18" Type="http://schemas.openxmlformats.org/officeDocument/2006/relationships/chart" Target="../charts/chart40.xml"/><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20" Type="http://schemas.openxmlformats.org/officeDocument/2006/relationships/chart" Target="../charts/chart42.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5" Type="http://schemas.openxmlformats.org/officeDocument/2006/relationships/chart" Target="../charts/chart37.xml"/><Relationship Id="rId10" Type="http://schemas.openxmlformats.org/officeDocument/2006/relationships/chart" Target="../charts/chart32.xml"/><Relationship Id="rId19" Type="http://schemas.openxmlformats.org/officeDocument/2006/relationships/chart" Target="../charts/chart41.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4"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15</xdr:col>
      <xdr:colOff>123825</xdr:colOff>
      <xdr:row>3</xdr:row>
      <xdr:rowOff>119062</xdr:rowOff>
    </xdr:from>
    <xdr:to>
      <xdr:col>22</xdr:col>
      <xdr:colOff>428625</xdr:colOff>
      <xdr:row>18</xdr:row>
      <xdr:rowOff>4762</xdr:rowOff>
    </xdr:to>
    <xdr:graphicFrame macro="">
      <xdr:nvGraphicFramePr>
        <xdr:cNvPr id="11" name="Chart 1">
          <a:extLst>
            <a:ext uri="{FF2B5EF4-FFF2-40B4-BE49-F238E27FC236}">
              <a16:creationId xmlns:a16="http://schemas.microsoft.com/office/drawing/2014/main" id="{B15EDEE6-F4E9-43C5-E1EC-B9CC4D584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38100</xdr:colOff>
      <xdr:row>111</xdr:row>
      <xdr:rowOff>119062</xdr:rowOff>
    </xdr:from>
    <xdr:to>
      <xdr:col>22</xdr:col>
      <xdr:colOff>342900</xdr:colOff>
      <xdr:row>126</xdr:row>
      <xdr:rowOff>4762</xdr:rowOff>
    </xdr:to>
    <xdr:graphicFrame macro="">
      <xdr:nvGraphicFramePr>
        <xdr:cNvPr id="2" name="Chart 1">
          <a:extLst>
            <a:ext uri="{FF2B5EF4-FFF2-40B4-BE49-F238E27FC236}">
              <a16:creationId xmlns:a16="http://schemas.microsoft.com/office/drawing/2014/main" id="{A2F7993A-14BD-EA87-02DB-199B49969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31</xdr:col>
      <xdr:colOff>228600</xdr:colOff>
      <xdr:row>10</xdr:row>
      <xdr:rowOff>28575</xdr:rowOff>
    </xdr:from>
    <xdr:to>
      <xdr:col>36</xdr:col>
      <xdr:colOff>428625</xdr:colOff>
      <xdr:row>36</xdr:row>
      <xdr:rowOff>187325</xdr:rowOff>
    </xdr:to>
    <xdr:graphicFrame macro="">
      <xdr:nvGraphicFramePr>
        <xdr:cNvPr id="8" name="Chart 1">
          <a:extLst>
            <a:ext uri="{FF2B5EF4-FFF2-40B4-BE49-F238E27FC236}">
              <a16:creationId xmlns:a16="http://schemas.microsoft.com/office/drawing/2014/main" id="{3C8349F1-72D9-5D08-ED6B-01856EE0B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40</xdr:row>
      <xdr:rowOff>0</xdr:rowOff>
    </xdr:from>
    <xdr:to>
      <xdr:col>33</xdr:col>
      <xdr:colOff>990600</xdr:colOff>
      <xdr:row>66</xdr:row>
      <xdr:rowOff>152400</xdr:rowOff>
    </xdr:to>
    <xdr:graphicFrame macro="">
      <xdr:nvGraphicFramePr>
        <xdr:cNvPr id="2" name="Chart 1">
          <a:extLst>
            <a:ext uri="{FF2B5EF4-FFF2-40B4-BE49-F238E27FC236}">
              <a16:creationId xmlns:a16="http://schemas.microsoft.com/office/drawing/2014/main" id="{F9DFB87F-F458-40A8-B401-A73446D44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31</xdr:col>
      <xdr:colOff>381000</xdr:colOff>
      <xdr:row>12</xdr:row>
      <xdr:rowOff>85725</xdr:rowOff>
    </xdr:from>
    <xdr:to>
      <xdr:col>37</xdr:col>
      <xdr:colOff>504825</xdr:colOff>
      <xdr:row>29</xdr:row>
      <xdr:rowOff>4762</xdr:rowOff>
    </xdr:to>
    <xdr:graphicFrame macro="">
      <xdr:nvGraphicFramePr>
        <xdr:cNvPr id="28" name="Chart 1">
          <a:extLst>
            <a:ext uri="{FF2B5EF4-FFF2-40B4-BE49-F238E27FC236}">
              <a16:creationId xmlns:a16="http://schemas.microsoft.com/office/drawing/2014/main" id="{182244EC-7277-6EC2-C205-56B198D5B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19050</xdr:colOff>
      <xdr:row>23</xdr:row>
      <xdr:rowOff>142875</xdr:rowOff>
    </xdr:from>
    <xdr:to>
      <xdr:col>45</xdr:col>
      <xdr:colOff>28575</xdr:colOff>
      <xdr:row>38</xdr:row>
      <xdr:rowOff>165100</xdr:rowOff>
    </xdr:to>
    <xdr:graphicFrame macro="">
      <xdr:nvGraphicFramePr>
        <xdr:cNvPr id="38" name="Chart 2">
          <a:extLst>
            <a:ext uri="{FF2B5EF4-FFF2-40B4-BE49-F238E27FC236}">
              <a16:creationId xmlns:a16="http://schemas.microsoft.com/office/drawing/2014/main" id="{21174920-76F7-42C3-B598-672EF9B3A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42</xdr:col>
      <xdr:colOff>21165</xdr:colOff>
      <xdr:row>0</xdr:row>
      <xdr:rowOff>24341</xdr:rowOff>
    </xdr:from>
    <xdr:to>
      <xdr:col>46</xdr:col>
      <xdr:colOff>10582</xdr:colOff>
      <xdr:row>15</xdr:row>
      <xdr:rowOff>169333</xdr:rowOff>
    </xdr:to>
    <xdr:graphicFrame macro="">
      <xdr:nvGraphicFramePr>
        <xdr:cNvPr id="4" name="Chart 2">
          <a:extLst>
            <a:ext uri="{FF2B5EF4-FFF2-40B4-BE49-F238E27FC236}">
              <a16:creationId xmlns:a16="http://schemas.microsoft.com/office/drawing/2014/main" id="{DF62EC71-9284-2201-7786-E199ADE8B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222885</xdr:colOff>
      <xdr:row>49</xdr:row>
      <xdr:rowOff>80010</xdr:rowOff>
    </xdr:from>
    <xdr:to>
      <xdr:col>37</xdr:col>
      <xdr:colOff>504825</xdr:colOff>
      <xdr:row>73</xdr:row>
      <xdr:rowOff>102870</xdr:rowOff>
    </xdr:to>
    <xdr:graphicFrame macro="">
      <xdr:nvGraphicFramePr>
        <xdr:cNvPr id="2" name="Chart 4">
          <a:extLst>
            <a:ext uri="{FF2B5EF4-FFF2-40B4-BE49-F238E27FC236}">
              <a16:creationId xmlns:a16="http://schemas.microsoft.com/office/drawing/2014/main" id="{DE392070-165B-4573-9C87-DC99FE4D5813}"/>
            </a:ext>
            <a:ext uri="{147F2762-F138-4A5C-976F-8EAC2B608ADB}">
              <a16:predDERef xmlns:a16="http://schemas.microsoft.com/office/drawing/2014/main" pred="{DF62EC71-9284-2201-7786-E199ADE8B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539749</xdr:colOff>
      <xdr:row>20</xdr:row>
      <xdr:rowOff>105833</xdr:rowOff>
    </xdr:from>
    <xdr:to>
      <xdr:col>48</xdr:col>
      <xdr:colOff>148167</xdr:colOff>
      <xdr:row>43</xdr:row>
      <xdr:rowOff>21167</xdr:rowOff>
    </xdr:to>
    <xdr:graphicFrame macro="">
      <xdr:nvGraphicFramePr>
        <xdr:cNvPr id="3" name="Chart 2">
          <a:extLst>
            <a:ext uri="{FF2B5EF4-FFF2-40B4-BE49-F238E27FC236}">
              <a16:creationId xmlns:a16="http://schemas.microsoft.com/office/drawing/2014/main" id="{2B5B6044-26E9-44D2-A190-F87F729A0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137584</xdr:colOff>
      <xdr:row>2</xdr:row>
      <xdr:rowOff>74083</xdr:rowOff>
    </xdr:from>
    <xdr:to>
      <xdr:col>57</xdr:col>
      <xdr:colOff>402167</xdr:colOff>
      <xdr:row>24</xdr:row>
      <xdr:rowOff>148166</xdr:rowOff>
    </xdr:to>
    <xdr:graphicFrame macro="">
      <xdr:nvGraphicFramePr>
        <xdr:cNvPr id="5" name="Chart 2">
          <a:extLst>
            <a:ext uri="{FF2B5EF4-FFF2-40B4-BE49-F238E27FC236}">
              <a16:creationId xmlns:a16="http://schemas.microsoft.com/office/drawing/2014/main" id="{DFA293F1-E7D4-4BE9-8F12-80E7D089E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26</xdr:col>
      <xdr:colOff>518796</xdr:colOff>
      <xdr:row>12</xdr:row>
      <xdr:rowOff>32701</xdr:rowOff>
    </xdr:from>
    <xdr:to>
      <xdr:col>34</xdr:col>
      <xdr:colOff>234950</xdr:colOff>
      <xdr:row>31</xdr:row>
      <xdr:rowOff>26034</xdr:rowOff>
    </xdr:to>
    <xdr:graphicFrame macro="">
      <xdr:nvGraphicFramePr>
        <xdr:cNvPr id="2" name="Chart 1">
          <a:extLst>
            <a:ext uri="{FF2B5EF4-FFF2-40B4-BE49-F238E27FC236}">
              <a16:creationId xmlns:a16="http://schemas.microsoft.com/office/drawing/2014/main" id="{086C61C0-C117-711C-48F7-D01FCED8D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0</xdr:colOff>
      <xdr:row>34</xdr:row>
      <xdr:rowOff>0</xdr:rowOff>
    </xdr:from>
    <xdr:to>
      <xdr:col>32</xdr:col>
      <xdr:colOff>495300</xdr:colOff>
      <xdr:row>52</xdr:row>
      <xdr:rowOff>183833</xdr:rowOff>
    </xdr:to>
    <xdr:graphicFrame macro="">
      <xdr:nvGraphicFramePr>
        <xdr:cNvPr id="3" name="Chart 2">
          <a:extLst>
            <a:ext uri="{FF2B5EF4-FFF2-40B4-BE49-F238E27FC236}">
              <a16:creationId xmlns:a16="http://schemas.microsoft.com/office/drawing/2014/main" id="{BAA6A552-5E11-4AF8-9A05-00599D90A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104</xdr:col>
      <xdr:colOff>103505</xdr:colOff>
      <xdr:row>0</xdr:row>
      <xdr:rowOff>282046</xdr:rowOff>
    </xdr:from>
    <xdr:to>
      <xdr:col>106</xdr:col>
      <xdr:colOff>67732</xdr:colOff>
      <xdr:row>11</xdr:row>
      <xdr:rowOff>25401</xdr:rowOff>
    </xdr:to>
    <xdr:graphicFrame macro="">
      <xdr:nvGraphicFramePr>
        <xdr:cNvPr id="2" name="Chart 1">
          <a:extLst>
            <a:ext uri="{FF2B5EF4-FFF2-40B4-BE49-F238E27FC236}">
              <a16:creationId xmlns:a16="http://schemas.microsoft.com/office/drawing/2014/main" id="{876E149D-047E-3BF6-4716-110FFCD11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99</xdr:col>
      <xdr:colOff>234949</xdr:colOff>
      <xdr:row>29</xdr:row>
      <xdr:rowOff>110067</xdr:rowOff>
    </xdr:from>
    <xdr:to>
      <xdr:col>104</xdr:col>
      <xdr:colOff>838199</xdr:colOff>
      <xdr:row>46</xdr:row>
      <xdr:rowOff>67732</xdr:rowOff>
    </xdr:to>
    <xdr:graphicFrame macro="">
      <xdr:nvGraphicFramePr>
        <xdr:cNvPr id="5" name="Chart 3">
          <a:extLst>
            <a:ext uri="{FF2B5EF4-FFF2-40B4-BE49-F238E27FC236}">
              <a16:creationId xmlns:a16="http://schemas.microsoft.com/office/drawing/2014/main" id="{E40E2358-C06B-4F36-805C-74A9A69F8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104</xdr:col>
      <xdr:colOff>1402642</xdr:colOff>
      <xdr:row>14</xdr:row>
      <xdr:rowOff>67734</xdr:rowOff>
    </xdr:from>
    <xdr:to>
      <xdr:col>109</xdr:col>
      <xdr:colOff>110066</xdr:colOff>
      <xdr:row>29</xdr:row>
      <xdr:rowOff>152401</xdr:rowOff>
    </xdr:to>
    <xdr:graphicFrame macro="">
      <xdr:nvGraphicFramePr>
        <xdr:cNvPr id="4" name="Chart 3">
          <a:extLst>
            <a:ext uri="{FF2B5EF4-FFF2-40B4-BE49-F238E27FC236}">
              <a16:creationId xmlns:a16="http://schemas.microsoft.com/office/drawing/2014/main" id="{53E27188-F6D2-CECF-708D-103A272F5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104</xdr:col>
      <xdr:colOff>1116753</xdr:colOff>
      <xdr:row>31</xdr:row>
      <xdr:rowOff>52917</xdr:rowOff>
    </xdr:from>
    <xdr:to>
      <xdr:col>109</xdr:col>
      <xdr:colOff>364065</xdr:colOff>
      <xdr:row>46</xdr:row>
      <xdr:rowOff>70697</xdr:rowOff>
    </xdr:to>
    <xdr:graphicFrame macro="">
      <xdr:nvGraphicFramePr>
        <xdr:cNvPr id="6" name="Chart 5">
          <a:extLst>
            <a:ext uri="{FF2B5EF4-FFF2-40B4-BE49-F238E27FC236}">
              <a16:creationId xmlns:a16="http://schemas.microsoft.com/office/drawing/2014/main" id="{548F3114-E500-4785-B8F2-FF189D2E5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110</xdr:col>
      <xdr:colOff>25401</xdr:colOff>
      <xdr:row>13</xdr:row>
      <xdr:rowOff>14816</xdr:rowOff>
    </xdr:from>
    <xdr:to>
      <xdr:col>118</xdr:col>
      <xdr:colOff>474135</xdr:colOff>
      <xdr:row>28</xdr:row>
      <xdr:rowOff>52916</xdr:rowOff>
    </xdr:to>
    <xdr:graphicFrame macro="">
      <xdr:nvGraphicFramePr>
        <xdr:cNvPr id="7" name="Chart 3">
          <a:extLst>
            <a:ext uri="{FF2B5EF4-FFF2-40B4-BE49-F238E27FC236}">
              <a16:creationId xmlns:a16="http://schemas.microsoft.com/office/drawing/2014/main" id="{08B22ABE-39EF-43C6-AD21-4B351008A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102</xdr:col>
      <xdr:colOff>1144270</xdr:colOff>
      <xdr:row>1</xdr:row>
      <xdr:rowOff>133350</xdr:rowOff>
    </xdr:from>
    <xdr:to>
      <xdr:col>103</xdr:col>
      <xdr:colOff>1089660</xdr:colOff>
      <xdr:row>15</xdr:row>
      <xdr:rowOff>111442</xdr:rowOff>
    </xdr:to>
    <xdr:graphicFrame macro="">
      <xdr:nvGraphicFramePr>
        <xdr:cNvPr id="3" name="Chart 1">
          <a:extLst>
            <a:ext uri="{FF2B5EF4-FFF2-40B4-BE49-F238E27FC236}">
              <a16:creationId xmlns:a16="http://schemas.microsoft.com/office/drawing/2014/main" id="{796EE581-488A-409E-797C-DB53013F3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102</xdr:col>
      <xdr:colOff>1264286</xdr:colOff>
      <xdr:row>17</xdr:row>
      <xdr:rowOff>85725</xdr:rowOff>
    </xdr:from>
    <xdr:to>
      <xdr:col>103</xdr:col>
      <xdr:colOff>1314451</xdr:colOff>
      <xdr:row>31</xdr:row>
      <xdr:rowOff>82867</xdr:rowOff>
    </xdr:to>
    <xdr:graphicFrame macro="">
      <xdr:nvGraphicFramePr>
        <xdr:cNvPr id="8" name="Chart 1">
          <a:extLst>
            <a:ext uri="{FF2B5EF4-FFF2-40B4-BE49-F238E27FC236}">
              <a16:creationId xmlns:a16="http://schemas.microsoft.com/office/drawing/2014/main" id="{1C8873E5-5508-9113-9113-9502547C0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103</xdr:col>
      <xdr:colOff>1226820</xdr:colOff>
      <xdr:row>1</xdr:row>
      <xdr:rowOff>68580</xdr:rowOff>
    </xdr:from>
    <xdr:to>
      <xdr:col>104</xdr:col>
      <xdr:colOff>1172210</xdr:colOff>
      <xdr:row>15</xdr:row>
      <xdr:rowOff>46672</xdr:rowOff>
    </xdr:to>
    <xdr:graphicFrame macro="">
      <xdr:nvGraphicFramePr>
        <xdr:cNvPr id="5" name="Chart 1">
          <a:extLst>
            <a:ext uri="{FF2B5EF4-FFF2-40B4-BE49-F238E27FC236}">
              <a16:creationId xmlns:a16="http://schemas.microsoft.com/office/drawing/2014/main" id="{94185B57-4390-4B29-B5E1-5C5650D37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26</xdr:col>
      <xdr:colOff>199430</xdr:colOff>
      <xdr:row>69</xdr:row>
      <xdr:rowOff>7541</xdr:rowOff>
    </xdr:from>
    <xdr:to>
      <xdr:col>32</xdr:col>
      <xdr:colOff>367109</xdr:colOff>
      <xdr:row>83</xdr:row>
      <xdr:rowOff>111522</xdr:rowOff>
    </xdr:to>
    <xdr:graphicFrame macro="">
      <xdr:nvGraphicFramePr>
        <xdr:cNvPr id="3" name="Chart 2">
          <a:extLst>
            <a:ext uri="{FF2B5EF4-FFF2-40B4-BE49-F238E27FC236}">
              <a16:creationId xmlns:a16="http://schemas.microsoft.com/office/drawing/2014/main" id="{181D6304-B73B-D48C-C6FF-623097723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67</xdr:col>
      <xdr:colOff>814584</xdr:colOff>
      <xdr:row>9</xdr:row>
      <xdr:rowOff>96837</xdr:rowOff>
    </xdr:from>
    <xdr:to>
      <xdr:col>72</xdr:col>
      <xdr:colOff>297655</xdr:colOff>
      <xdr:row>24</xdr:row>
      <xdr:rowOff>12303</xdr:rowOff>
    </xdr:to>
    <xdr:graphicFrame macro="">
      <xdr:nvGraphicFramePr>
        <xdr:cNvPr id="2" name="Chart 1">
          <a:extLst>
            <a:ext uri="{FF2B5EF4-FFF2-40B4-BE49-F238E27FC236}">
              <a16:creationId xmlns:a16="http://schemas.microsoft.com/office/drawing/2014/main" id="{54FDAF9C-7A36-8C3E-0FDE-05F694D3A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42</xdr:col>
      <xdr:colOff>107950</xdr:colOff>
      <xdr:row>0</xdr:row>
      <xdr:rowOff>0</xdr:rowOff>
    </xdr:from>
    <xdr:to>
      <xdr:col>46</xdr:col>
      <xdr:colOff>114300</xdr:colOff>
      <xdr:row>10</xdr:row>
      <xdr:rowOff>98425</xdr:rowOff>
    </xdr:to>
    <xdr:graphicFrame macro="">
      <xdr:nvGraphicFramePr>
        <xdr:cNvPr id="41" name="Chart 1">
          <a:extLst>
            <a:ext uri="{FF2B5EF4-FFF2-40B4-BE49-F238E27FC236}">
              <a16:creationId xmlns:a16="http://schemas.microsoft.com/office/drawing/2014/main" id="{6DA5A720-0B24-FCF3-AE69-66EC328E8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171450</xdr:colOff>
      <xdr:row>0</xdr:row>
      <xdr:rowOff>44450</xdr:rowOff>
    </xdr:from>
    <xdr:to>
      <xdr:col>50</xdr:col>
      <xdr:colOff>288925</xdr:colOff>
      <xdr:row>10</xdr:row>
      <xdr:rowOff>142875</xdr:rowOff>
    </xdr:to>
    <xdr:graphicFrame macro="">
      <xdr:nvGraphicFramePr>
        <xdr:cNvPr id="25" name="Chart 2">
          <a:extLst>
            <a:ext uri="{FF2B5EF4-FFF2-40B4-BE49-F238E27FC236}">
              <a16:creationId xmlns:a16="http://schemas.microsoft.com/office/drawing/2014/main" id="{9E0A3660-39FF-4FA5-A8F5-6BE1DB8BC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336550</xdr:colOff>
      <xdr:row>0</xdr:row>
      <xdr:rowOff>152400</xdr:rowOff>
    </xdr:from>
    <xdr:to>
      <xdr:col>54</xdr:col>
      <xdr:colOff>454025</xdr:colOff>
      <xdr:row>11</xdr:row>
      <xdr:rowOff>66675</xdr:rowOff>
    </xdr:to>
    <xdr:graphicFrame macro="">
      <xdr:nvGraphicFramePr>
        <xdr:cNvPr id="24" name="Chart 3">
          <a:extLst>
            <a:ext uri="{FF2B5EF4-FFF2-40B4-BE49-F238E27FC236}">
              <a16:creationId xmlns:a16="http://schemas.microsoft.com/office/drawing/2014/main" id="{9C9D1FB3-AB39-4079-8172-823296A1E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38100</xdr:colOff>
      <xdr:row>10</xdr:row>
      <xdr:rowOff>165100</xdr:rowOff>
    </xdr:from>
    <xdr:to>
      <xdr:col>46</xdr:col>
      <xdr:colOff>155575</xdr:colOff>
      <xdr:row>24</xdr:row>
      <xdr:rowOff>79375</xdr:rowOff>
    </xdr:to>
    <xdr:graphicFrame macro="">
      <xdr:nvGraphicFramePr>
        <xdr:cNvPr id="28" name="Chart 4">
          <a:extLst>
            <a:ext uri="{FF2B5EF4-FFF2-40B4-BE49-F238E27FC236}">
              <a16:creationId xmlns:a16="http://schemas.microsoft.com/office/drawing/2014/main" id="{5D904F07-5E19-44AE-8D30-947313E2A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298450</xdr:colOff>
      <xdr:row>10</xdr:row>
      <xdr:rowOff>177800</xdr:rowOff>
    </xdr:from>
    <xdr:to>
      <xdr:col>50</xdr:col>
      <xdr:colOff>415925</xdr:colOff>
      <xdr:row>24</xdr:row>
      <xdr:rowOff>92075</xdr:rowOff>
    </xdr:to>
    <xdr:graphicFrame macro="">
      <xdr:nvGraphicFramePr>
        <xdr:cNvPr id="29" name="Chart 5">
          <a:extLst>
            <a:ext uri="{FF2B5EF4-FFF2-40B4-BE49-F238E27FC236}">
              <a16:creationId xmlns:a16="http://schemas.microsoft.com/office/drawing/2014/main" id="{9A9E60E9-018B-41B0-99CD-61B284439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51</xdr:col>
      <xdr:colOff>50800</xdr:colOff>
      <xdr:row>11</xdr:row>
      <xdr:rowOff>57150</xdr:rowOff>
    </xdr:from>
    <xdr:to>
      <xdr:col>55</xdr:col>
      <xdr:colOff>168275</xdr:colOff>
      <xdr:row>24</xdr:row>
      <xdr:rowOff>155575</xdr:rowOff>
    </xdr:to>
    <xdr:graphicFrame macro="">
      <xdr:nvGraphicFramePr>
        <xdr:cNvPr id="30" name="Chart 6">
          <a:extLst>
            <a:ext uri="{FF2B5EF4-FFF2-40B4-BE49-F238E27FC236}">
              <a16:creationId xmlns:a16="http://schemas.microsoft.com/office/drawing/2014/main" id="{C39608D4-0F71-4B57-AF35-D019B0415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55</xdr:col>
      <xdr:colOff>146050</xdr:colOff>
      <xdr:row>11</xdr:row>
      <xdr:rowOff>57150</xdr:rowOff>
    </xdr:from>
    <xdr:to>
      <xdr:col>59</xdr:col>
      <xdr:colOff>263525</xdr:colOff>
      <xdr:row>24</xdr:row>
      <xdr:rowOff>155575</xdr:rowOff>
    </xdr:to>
    <xdr:graphicFrame macro="">
      <xdr:nvGraphicFramePr>
        <xdr:cNvPr id="45" name="Chart 7">
          <a:extLst>
            <a:ext uri="{FF2B5EF4-FFF2-40B4-BE49-F238E27FC236}">
              <a16:creationId xmlns:a16="http://schemas.microsoft.com/office/drawing/2014/main" id="{2C7BC378-2537-4397-A0E5-D622D7F75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0</xdr:colOff>
      <xdr:row>26</xdr:row>
      <xdr:rowOff>0</xdr:rowOff>
    </xdr:from>
    <xdr:to>
      <xdr:col>46</xdr:col>
      <xdr:colOff>117475</xdr:colOff>
      <xdr:row>39</xdr:row>
      <xdr:rowOff>98425</xdr:rowOff>
    </xdr:to>
    <xdr:graphicFrame macro="">
      <xdr:nvGraphicFramePr>
        <xdr:cNvPr id="32" name="Chart 8">
          <a:extLst>
            <a:ext uri="{FF2B5EF4-FFF2-40B4-BE49-F238E27FC236}">
              <a16:creationId xmlns:a16="http://schemas.microsoft.com/office/drawing/2014/main" id="{844F0053-2B0C-4415-BFD6-EF29EA48C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0</xdr:colOff>
      <xdr:row>25</xdr:row>
      <xdr:rowOff>0</xdr:rowOff>
    </xdr:from>
    <xdr:to>
      <xdr:col>50</xdr:col>
      <xdr:colOff>117475</xdr:colOff>
      <xdr:row>38</xdr:row>
      <xdr:rowOff>98425</xdr:rowOff>
    </xdr:to>
    <xdr:graphicFrame macro="">
      <xdr:nvGraphicFramePr>
        <xdr:cNvPr id="35" name="Chart 9">
          <a:extLst>
            <a:ext uri="{FF2B5EF4-FFF2-40B4-BE49-F238E27FC236}">
              <a16:creationId xmlns:a16="http://schemas.microsoft.com/office/drawing/2014/main" id="{F30C738A-B1A5-4AB2-8EE6-CF417B7D1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50</xdr:col>
      <xdr:colOff>165100</xdr:colOff>
      <xdr:row>24</xdr:row>
      <xdr:rowOff>127000</xdr:rowOff>
    </xdr:from>
    <xdr:to>
      <xdr:col>54</xdr:col>
      <xdr:colOff>282575</xdr:colOff>
      <xdr:row>38</xdr:row>
      <xdr:rowOff>41275</xdr:rowOff>
    </xdr:to>
    <xdr:graphicFrame macro="">
      <xdr:nvGraphicFramePr>
        <xdr:cNvPr id="36" name="Chart 10">
          <a:extLst>
            <a:ext uri="{FF2B5EF4-FFF2-40B4-BE49-F238E27FC236}">
              <a16:creationId xmlns:a16="http://schemas.microsoft.com/office/drawing/2014/main" id="{801DC9AD-F387-430A-9EC4-E9455FC85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55</xdr:col>
      <xdr:colOff>0</xdr:colOff>
      <xdr:row>25</xdr:row>
      <xdr:rowOff>0</xdr:rowOff>
    </xdr:from>
    <xdr:to>
      <xdr:col>59</xdr:col>
      <xdr:colOff>117475</xdr:colOff>
      <xdr:row>38</xdr:row>
      <xdr:rowOff>98425</xdr:rowOff>
    </xdr:to>
    <xdr:graphicFrame macro="">
      <xdr:nvGraphicFramePr>
        <xdr:cNvPr id="42" name="Chart 11">
          <a:extLst>
            <a:ext uri="{FF2B5EF4-FFF2-40B4-BE49-F238E27FC236}">
              <a16:creationId xmlns:a16="http://schemas.microsoft.com/office/drawing/2014/main" id="{30BE88EF-C34F-4981-AE9A-052510D5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59</xdr:col>
      <xdr:colOff>273050</xdr:colOff>
      <xdr:row>11</xdr:row>
      <xdr:rowOff>19050</xdr:rowOff>
    </xdr:from>
    <xdr:to>
      <xdr:col>63</xdr:col>
      <xdr:colOff>390525</xdr:colOff>
      <xdr:row>24</xdr:row>
      <xdr:rowOff>117475</xdr:rowOff>
    </xdr:to>
    <xdr:graphicFrame macro="">
      <xdr:nvGraphicFramePr>
        <xdr:cNvPr id="40" name="Chart 12">
          <a:extLst>
            <a:ext uri="{FF2B5EF4-FFF2-40B4-BE49-F238E27FC236}">
              <a16:creationId xmlns:a16="http://schemas.microsoft.com/office/drawing/2014/main" id="{95B99498-6F26-4CE1-9115-2154334B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59</xdr:col>
      <xdr:colOff>0</xdr:colOff>
      <xdr:row>25</xdr:row>
      <xdr:rowOff>0</xdr:rowOff>
    </xdr:from>
    <xdr:to>
      <xdr:col>63</xdr:col>
      <xdr:colOff>117475</xdr:colOff>
      <xdr:row>38</xdr:row>
      <xdr:rowOff>98425</xdr:rowOff>
    </xdr:to>
    <xdr:graphicFrame macro="">
      <xdr:nvGraphicFramePr>
        <xdr:cNvPr id="43" name="Chart 13">
          <a:extLst>
            <a:ext uri="{FF2B5EF4-FFF2-40B4-BE49-F238E27FC236}">
              <a16:creationId xmlns:a16="http://schemas.microsoft.com/office/drawing/2014/main" id="{1D3B29B0-BF01-4099-836C-12762FBC5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63</xdr:col>
      <xdr:colOff>311150</xdr:colOff>
      <xdr:row>10</xdr:row>
      <xdr:rowOff>127000</xdr:rowOff>
    </xdr:from>
    <xdr:to>
      <xdr:col>67</xdr:col>
      <xdr:colOff>428625</xdr:colOff>
      <xdr:row>24</xdr:row>
      <xdr:rowOff>41275</xdr:rowOff>
    </xdr:to>
    <xdr:graphicFrame macro="">
      <xdr:nvGraphicFramePr>
        <xdr:cNvPr id="46" name="Chart 14">
          <a:extLst>
            <a:ext uri="{FF2B5EF4-FFF2-40B4-BE49-F238E27FC236}">
              <a16:creationId xmlns:a16="http://schemas.microsoft.com/office/drawing/2014/main" id="{DF01F989-AE60-4F3C-97C8-06ABBC33B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317500</xdr:colOff>
      <xdr:row>22</xdr:row>
      <xdr:rowOff>152400</xdr:rowOff>
    </xdr:from>
    <xdr:to>
      <xdr:col>18</xdr:col>
      <xdr:colOff>209550</xdr:colOff>
      <xdr:row>36</xdr:row>
      <xdr:rowOff>60325</xdr:rowOff>
    </xdr:to>
    <xdr:graphicFrame macro="">
      <xdr:nvGraphicFramePr>
        <xdr:cNvPr id="54" name="Chart 15">
          <a:extLst>
            <a:ext uri="{FF2B5EF4-FFF2-40B4-BE49-F238E27FC236}">
              <a16:creationId xmlns:a16="http://schemas.microsoft.com/office/drawing/2014/main" id="{9D27C70D-2390-4DF6-B762-CF308A852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139700</xdr:colOff>
      <xdr:row>0</xdr:row>
      <xdr:rowOff>82550</xdr:rowOff>
    </xdr:from>
    <xdr:to>
      <xdr:col>60</xdr:col>
      <xdr:colOff>152400</xdr:colOff>
      <xdr:row>10</xdr:row>
      <xdr:rowOff>180975</xdr:rowOff>
    </xdr:to>
    <xdr:graphicFrame macro="">
      <xdr:nvGraphicFramePr>
        <xdr:cNvPr id="10" name="Chart 3">
          <a:extLst>
            <a:ext uri="{FF2B5EF4-FFF2-40B4-BE49-F238E27FC236}">
              <a16:creationId xmlns:a16="http://schemas.microsoft.com/office/drawing/2014/main" id="{03BE2BF2-5AFB-4C39-9D5D-1B41F078B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354964</xdr:colOff>
      <xdr:row>19</xdr:row>
      <xdr:rowOff>2540</xdr:rowOff>
    </xdr:from>
    <xdr:to>
      <xdr:col>25</xdr:col>
      <xdr:colOff>79374</xdr:colOff>
      <xdr:row>35</xdr:row>
      <xdr:rowOff>113030</xdr:rowOff>
    </xdr:to>
    <xdr:graphicFrame macro="">
      <xdr:nvGraphicFramePr>
        <xdr:cNvPr id="9" name="Chart 3">
          <a:extLst>
            <a:ext uri="{FF2B5EF4-FFF2-40B4-BE49-F238E27FC236}">
              <a16:creationId xmlns:a16="http://schemas.microsoft.com/office/drawing/2014/main" id="{D26E88E3-8ACB-4162-B10E-FDF259D3D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37</xdr:col>
      <xdr:colOff>476250</xdr:colOff>
      <xdr:row>0</xdr:row>
      <xdr:rowOff>0</xdr:rowOff>
    </xdr:from>
    <xdr:to>
      <xdr:col>42</xdr:col>
      <xdr:colOff>117475</xdr:colOff>
      <xdr:row>10</xdr:row>
      <xdr:rowOff>98425</xdr:rowOff>
    </xdr:to>
    <xdr:graphicFrame macro="">
      <xdr:nvGraphicFramePr>
        <xdr:cNvPr id="7" name="Chart 3">
          <a:extLst>
            <a:ext uri="{FF2B5EF4-FFF2-40B4-BE49-F238E27FC236}">
              <a16:creationId xmlns:a16="http://schemas.microsoft.com/office/drawing/2014/main" id="{3CDC9C9C-DF32-4265-9A75-B151C5E68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61</xdr:col>
      <xdr:colOff>0</xdr:colOff>
      <xdr:row>0</xdr:row>
      <xdr:rowOff>0</xdr:rowOff>
    </xdr:from>
    <xdr:to>
      <xdr:col>65</xdr:col>
      <xdr:colOff>400050</xdr:colOff>
      <xdr:row>10</xdr:row>
      <xdr:rowOff>98425</xdr:rowOff>
    </xdr:to>
    <xdr:graphicFrame macro="">
      <xdr:nvGraphicFramePr>
        <xdr:cNvPr id="38" name="Chart 3">
          <a:extLst>
            <a:ext uri="{FF2B5EF4-FFF2-40B4-BE49-F238E27FC236}">
              <a16:creationId xmlns:a16="http://schemas.microsoft.com/office/drawing/2014/main" id="{F1790E25-FD94-4B66-9044-E6403D2AA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66</xdr:col>
      <xdr:colOff>0</xdr:colOff>
      <xdr:row>0</xdr:row>
      <xdr:rowOff>0</xdr:rowOff>
    </xdr:from>
    <xdr:to>
      <xdr:col>70</xdr:col>
      <xdr:colOff>400050</xdr:colOff>
      <xdr:row>10</xdr:row>
      <xdr:rowOff>98425</xdr:rowOff>
    </xdr:to>
    <xdr:graphicFrame macro="">
      <xdr:nvGraphicFramePr>
        <xdr:cNvPr id="71" name="Chart 3">
          <a:extLst>
            <a:ext uri="{FF2B5EF4-FFF2-40B4-BE49-F238E27FC236}">
              <a16:creationId xmlns:a16="http://schemas.microsoft.com/office/drawing/2014/main" id="{EE835C97-493D-4F36-87C3-E1EAB1564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695325</xdr:colOff>
      <xdr:row>10</xdr:row>
      <xdr:rowOff>42862</xdr:rowOff>
    </xdr:from>
    <xdr:to>
      <xdr:col>31</xdr:col>
      <xdr:colOff>601980</xdr:colOff>
      <xdr:row>24</xdr:row>
      <xdr:rowOff>119062</xdr:rowOff>
    </xdr:to>
    <xdr:graphicFrame macro="">
      <xdr:nvGraphicFramePr>
        <xdr:cNvPr id="2" name="Chart 1">
          <a:extLst>
            <a:ext uri="{FF2B5EF4-FFF2-40B4-BE49-F238E27FC236}">
              <a16:creationId xmlns:a16="http://schemas.microsoft.com/office/drawing/2014/main" id="{D371305E-78F0-61B7-6577-FB1015319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396875</xdr:colOff>
      <xdr:row>26</xdr:row>
      <xdr:rowOff>92075</xdr:rowOff>
    </xdr:from>
    <xdr:to>
      <xdr:col>30</xdr:col>
      <xdr:colOff>2057400</xdr:colOff>
      <xdr:row>40</xdr:row>
      <xdr:rowOff>168275</xdr:rowOff>
    </xdr:to>
    <xdr:graphicFrame macro="">
      <xdr:nvGraphicFramePr>
        <xdr:cNvPr id="6" name="Chart 2">
          <a:extLst>
            <a:ext uri="{FF2B5EF4-FFF2-40B4-BE49-F238E27FC236}">
              <a16:creationId xmlns:a16="http://schemas.microsoft.com/office/drawing/2014/main" id="{D66B22C9-5E09-4844-A68D-C6D634FE7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0</xdr:colOff>
      <xdr:row>27</xdr:row>
      <xdr:rowOff>0</xdr:rowOff>
    </xdr:from>
    <xdr:to>
      <xdr:col>32</xdr:col>
      <xdr:colOff>1393825</xdr:colOff>
      <xdr:row>41</xdr:row>
      <xdr:rowOff>76200</xdr:rowOff>
    </xdr:to>
    <xdr:graphicFrame macro="">
      <xdr:nvGraphicFramePr>
        <xdr:cNvPr id="4" name="Chart 3">
          <a:extLst>
            <a:ext uri="{FF2B5EF4-FFF2-40B4-BE49-F238E27FC236}">
              <a16:creationId xmlns:a16="http://schemas.microsoft.com/office/drawing/2014/main" id="{31D4EB6E-61D9-43FB-858D-751AAEE7D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28575</xdr:colOff>
      <xdr:row>42</xdr:row>
      <xdr:rowOff>38100</xdr:rowOff>
    </xdr:from>
    <xdr:to>
      <xdr:col>32</xdr:col>
      <xdr:colOff>1422400</xdr:colOff>
      <xdr:row>56</xdr:row>
      <xdr:rowOff>114300</xdr:rowOff>
    </xdr:to>
    <xdr:graphicFrame macro="">
      <xdr:nvGraphicFramePr>
        <xdr:cNvPr id="5" name="Chart 4">
          <a:extLst>
            <a:ext uri="{FF2B5EF4-FFF2-40B4-BE49-F238E27FC236}">
              <a16:creationId xmlns:a16="http://schemas.microsoft.com/office/drawing/2014/main" id="{1A7FFE25-60AF-4853-B48E-4321445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uan Wang" id="{41E73D03-1DC8-4193-A4EC-090DCBC8D591}" userId="juan.wang5@unimelb.edu.au" providerId="PeoplePicker"/>
  <person displayName="James Hunt" id="{47CF0745-0B3A-4E95-923C-CEDC7ABE37A3}" userId="S::james.hunt@unimelb.edu.au::f920b93b-2398-4f5a-a767-1d004726de12" providerId="AD"/>
  <person displayName="Juan Wang" id="{2B38A038-364D-4D21-828C-7BBDDEB1D735}" userId="S::juan.wang5@unimelb.edu.au::5ee9ba0d-76c4-4d0d-bbe1-a25307663a62" providerId="AD"/>
  <person displayName="Hamish Brown" id="{4CEBAEF6-0B5C-4521-B9B8-66B06CFA346D}" userId="S::hamish.brown.1@unimelb.edu.au::d6bf6496-f169-4fb5-af65-b9b28d3667ea" providerId="AD"/>
  <person displayName="Andre Pasquale" id="{5FB44709-6F72-46FC-8E6F-5D2E0569CDE4}" userId="S::andre.c.pasquale@unimelb.edu.au::e339a93e-ba64-48f5-b644-3e00bc9ca49b" providerId="AD"/>
  <person displayName="Corinne Celestina" id="{7C08FA9D-6538-4840-BC68-DE66AA0E04F2}" userId="S::corinne.celestina@unimelb.edu.au::ab70313d-42d2-4928-a8eb-2e50a524a37e" providerId="AD"/>
  <person displayName="Bathgate, Jordan" id="{91F88A47-878D-4580-A679-9F27A0CFAC5C}" userId="S::jbathgate_csu.edu.au#ext#@unimelbcloud.onmicrosoft.com::f983b8e2-a088-47eb-ba94-b87203135a5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454.560802430555" createdVersion="8" refreshedVersion="8" minRefreshableVersion="3" recordCount="385" xr:uid="{3062D979-ACDB-4CB1-B1AD-211DBBA0676A}">
  <cacheSource type="worksheet">
    <worksheetSource ref="A1:L1048576" sheet="Emergence"/>
  </cacheSource>
  <cacheFields count="12">
    <cacheField name="!Habit" numFmtId="0">
      <sharedItems containsBlank="1"/>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Illabo"/>
        <s v="LRPB_Kittyhawk"/>
        <s v="EGA_Wedgetail"/>
        <s v="Wylah"/>
        <s v="Rosella"/>
        <s v="LRPB_Mowhawk"/>
        <s v="Yitpi"/>
        <s v="Meering"/>
        <s v="Wyalkatchem"/>
        <s v="Sunmaster"/>
        <s v="Janz"/>
        <s v="Scepter"/>
        <s v="Mace"/>
        <s v="EGA_Gregory"/>
        <m/>
      </sharedItems>
    </cacheField>
    <cacheField name="!Release year" numFmtId="0">
      <sharedItems containsString="0" containsBlank="1" containsNumber="1" containsInteger="1" minValue="1983" maxValue="2023"/>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ount="17">
        <n v="1"/>
        <n v="2"/>
        <n v="5"/>
        <n v="6"/>
        <n v="9"/>
        <n v="10"/>
        <n v="13"/>
        <n v="14"/>
        <n v="3"/>
        <n v="4"/>
        <n v="7"/>
        <n v="8"/>
        <n v="11"/>
        <n v="12"/>
        <n v="15"/>
        <n v="16"/>
        <m/>
      </sharedItems>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Measurement number" numFmtId="0">
      <sharedItems containsString="0" containsBlank="1" containsNumber="1" containsInteger="1" minValue="1" maxValue="6"/>
    </cacheField>
    <cacheField name="Measurement date" numFmtId="0">
      <sharedItems containsNonDate="0" containsDate="1" containsString="0" containsBlank="1" minDate="2024-04-24T00:00:00" maxDate="2024-06-05T00:00:00" count="11">
        <d v="2024-04-24T00:00:00"/>
        <d v="2024-05-24T00:00:00"/>
        <d v="2024-04-26T00:00:00"/>
        <d v="2024-05-29T00:00:00"/>
        <d v="2024-04-30T00:00:00"/>
        <d v="2024-05-31T00:00:00"/>
        <d v="2024-05-06T00:00:00"/>
        <d v="2024-06-04T00:00:00"/>
        <d v="2024-05-08T00:00:00"/>
        <m/>
        <d v="2024-05-15T00:00:00"/>
      </sharedItems>
    </cacheField>
    <cacheField name="Plants emerged (plants/1 m of row)" numFmtId="0">
      <sharedItems containsString="0" containsBlank="1" containsNumber="1" containsInteger="1" minValue="0" maxValue="7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460.68911446759" createdVersion="8" refreshedVersion="8" minRefreshableVersion="3" recordCount="65" xr:uid="{DF805B4F-75E3-4389-9E96-660E492690CE}">
  <cacheSource type="worksheet">
    <worksheetSource ref="A1:T1048576" sheet="Population"/>
  </cacheSource>
  <cacheFields count="20">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Illabo"/>
        <s v="LRPB_Kittyhawk"/>
        <s v="EGA_Wedgetail"/>
        <s v="Wylah"/>
        <s v="Rosella"/>
        <s v="LRPB_Mowhawk"/>
        <s v="Yitpi"/>
        <s v="Meering"/>
        <s v="Wyalkatchem"/>
        <s v="Sunmaster"/>
        <s v="Janz"/>
        <s v="Scepter"/>
        <s v="Mace"/>
        <s v="EGA_Gregory"/>
        <m/>
      </sharedItems>
    </cacheField>
    <cacheField name="!Release year" numFmtId="0">
      <sharedItems containsString="0" containsBlank="1" containsNumber="1" containsInteger="1" minValue="1983" maxValue="2023"/>
    </cacheField>
    <cacheField name="!Range" numFmtId="0">
      <sharedItems containsString="0" containsBlank="1" containsNumber="1" containsInteger="1" minValue="1" maxValue="4"/>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Measurement date" numFmtId="0">
      <sharedItems containsNonDate="0" containsDate="1" containsString="0" containsBlank="1" minDate="2024-05-16T00:00:00" maxDate="2024-06-15T00:00:00"/>
    </cacheField>
    <cacheField name="Count 1 (1 m ruler)" numFmtId="0">
      <sharedItems containsString="0" containsBlank="1" containsNumber="1" containsInteger="1" minValue="11" maxValue="67"/>
    </cacheField>
    <cacheField name="Count 2 (1 m ruler)" numFmtId="0">
      <sharedItems containsString="0" containsBlank="1" containsNumber="1" containsInteger="1" minValue="13" maxValue="52"/>
    </cacheField>
    <cacheField name="Count 3 (1 m ruler)" numFmtId="0">
      <sharedItems containsString="0" containsBlank="1" containsNumber="1" containsInteger="1" minValue="11" maxValue="52"/>
    </cacheField>
    <cacheField name="Count 4 (1 m ruler)" numFmtId="0">
      <sharedItems containsString="0" containsBlank="1" containsNumber="1" containsInteger="1" minValue="13" maxValue="50"/>
    </cacheField>
    <cacheField name="Count 5 (1 m ruler)" numFmtId="0">
      <sharedItems containsString="0" containsBlank="1" containsNumber="1" containsInteger="1" minValue="15" maxValue="43"/>
    </cacheField>
    <cacheField name="Count 6 (1 m ruler)" numFmtId="0">
      <sharedItems containsString="0" containsBlank="1" containsNumber="1" containsInteger="1" minValue="24" maxValue="49"/>
    </cacheField>
    <cacheField name="Mean count (1 m ruler)" numFmtId="1">
      <sharedItems containsString="0" containsBlank="1" containsNumber="1" minValue="18.2" maxValue="44.333333333333336"/>
    </cacheField>
    <cacheField name="Row spacing (m)" numFmtId="0">
      <sharedItems containsString="0" containsBlank="1" containsNumber="1" minValue="0.25" maxValue="0.25"/>
    </cacheField>
    <cacheField name="Plant population density (plants/m2)" numFmtId="0">
      <sharedItems containsString="0" containsBlank="1" containsNumber="1" minValue="72.8" maxValue="177.3333333333333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es Hunt" refreshedDate="45506.608574189813" createdVersion="8" refreshedVersion="8" minRefreshableVersion="3" recordCount="897" xr:uid="{03C3BFD8-F6A9-4E05-A1F9-F31F0DBD62F0}">
  <cacheSource type="worksheet">
    <worksheetSource ref="C1:D1048576" sheet="NDVI &amp; height"/>
  </cacheSource>
  <cacheFields count="2">
    <cacheField name="Sow time order" numFmtId="0">
      <sharedItems containsString="0" containsBlank="1" containsNumber="1" containsInteger="1" minValue="1" maxValue="8"/>
    </cacheField>
    <cacheField name="!Cultivar" numFmtId="0">
      <sharedItems containsBlank="1" count="17">
        <s v="Whistler"/>
        <s v="EGA_Wedgetail"/>
        <s v="LRPB_Kittyhawk"/>
        <s v="LRPB_Mowhawk"/>
        <s v="Rosella"/>
        <s v="Illabo"/>
        <s v="Wylah"/>
        <s v="Osprey"/>
        <s v="Yitpi"/>
        <s v="Sunmaster"/>
        <s v="Scepter"/>
        <s v="Mace"/>
        <s v="Wyalkatchem"/>
        <s v="Janz"/>
        <s v="EGA_Gregory"/>
        <s v="Meering"/>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53.441912037037" createdVersion="8" refreshedVersion="8" minRefreshableVersion="3" recordCount="323" xr:uid="{81EE5204-489E-43FD-ABB5-36B405613608}">
  <cacheSource type="worksheet">
    <worksheetSource ref="A1:O1048576" sheet="PCDS 6.0"/>
  </cacheSource>
  <cacheFields count="15">
    <cacheField name="!Habit" numFmtId="0">
      <sharedItems containsBlank="1"/>
    </cacheField>
    <cacheField name="!Sow time" numFmtId="0">
      <sharedItems containsBlank="1" count="3">
        <s v="mid April"/>
        <s v="mid May"/>
        <m/>
      </sharedItems>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4">
        <n v="1998"/>
        <n v="1983"/>
        <n v="1999"/>
        <n v="1984"/>
        <n v="2018"/>
        <n v="2016"/>
        <n v="2001"/>
        <n v="2023"/>
        <n v="2002"/>
        <n v="1989"/>
        <n v="1985"/>
        <n v="2008"/>
        <n v="2004"/>
        <m/>
      </sharedItems>
    </cacheField>
    <cacheField name="!Range" numFmtId="0">
      <sharedItems containsString="0" containsBlank="1" containsNumber="1" containsInteger="1" minValue="1" maxValue="4"/>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Count number" numFmtId="0">
      <sharedItems containsString="0" containsBlank="1" containsNumber="1" containsInteger="1" minValue="1" maxValue="5"/>
    </cacheField>
    <cacheField name="Count date" numFmtId="0">
      <sharedItems containsNonDate="0" containsDate="1" containsString="0" containsBlank="1" minDate="2024-09-03T00:00:00" maxDate="2024-09-14T00:00:00" count="6">
        <d v="2024-09-03T00:00:00"/>
        <d v="2024-09-05T00:00:00"/>
        <d v="2024-09-08T00:00:00"/>
        <d v="2024-09-11T00:00:00"/>
        <d v="2024-09-13T00:00:00"/>
        <m/>
      </sharedItems>
    </cacheField>
    <cacheField name="Count of competent culms" numFmtId="1">
      <sharedItems containsString="0" containsBlank="1" containsNumber="1" containsInteger="1" minValue="32" maxValue="95"/>
    </cacheField>
    <cacheField name="Count of competent culms on which flag leaf ligule visible" numFmtId="1">
      <sharedItems containsString="0" containsBlank="1" containsNumber="1" containsInteger="1" minValue="0" maxValue="81"/>
    </cacheField>
    <cacheField name="% flag leaves emerged" numFmtId="1">
      <sharedItems containsString="0" containsBlank="1" containsNumber="1" minValue="0" maxValue="102.0833333333333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64.647431134261" createdVersion="8" refreshedVersion="8" minRefreshableVersion="3" recordCount="65" xr:uid="{5C4B9BA5-6064-41CB-AAE5-C033AA04241C}">
  <cacheSource type="worksheet">
    <worksheetSource ref="A1:W1048576" sheet="Leaf angle measurement"/>
  </cacheSource>
  <cacheFields count="22">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acheField>
    <cacheField name="!Range" numFmtId="0">
      <sharedItems containsString="0" containsBlank="1" containsNumber="1" containsInteger="1" minValue="1" maxValue="4"/>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Flag leaf angle 1" numFmtId="0">
      <sharedItems containsString="0" containsBlank="1" containsNumber="1" minValue="0" maxValue="132"/>
    </cacheField>
    <cacheField name="Flag-1 leaf angle 1" numFmtId="0">
      <sharedItems containsString="0" containsBlank="1" containsNumber="1" minValue="8.3000000000000007" maxValue="95"/>
    </cacheField>
    <cacheField name="Flag-2 leaf angle 1" numFmtId="0">
      <sharedItems containsString="0" containsBlank="1" containsNumber="1" minValue="11.7" maxValue="101.3"/>
    </cacheField>
    <cacheField name="Flag leaf angle 12" numFmtId="0">
      <sharedItems containsString="0" containsBlank="1" containsNumber="1" minValue="0" maxValue="155.80000000000001"/>
    </cacheField>
    <cacheField name="Flag-1 leaf angle 12" numFmtId="0">
      <sharedItems containsString="0" containsBlank="1" containsNumber="1" minValue="10.4" maxValue="74.3"/>
    </cacheField>
    <cacheField name="Flag-2 leaf angle 12" numFmtId="0">
      <sharedItems containsString="0" containsBlank="1" containsNumber="1" minValue="11.4" maxValue="71.3"/>
    </cacheField>
    <cacheField name="Flag leaf angle 13" numFmtId="0">
      <sharedItems containsString="0" containsBlank="1" containsNumber="1" minValue="0" maxValue="109"/>
    </cacheField>
    <cacheField name="Flag-1 leaf angle 13" numFmtId="0">
      <sharedItems containsString="0" containsBlank="1" containsNumber="1" minValue="10.1" maxValue="91.7"/>
    </cacheField>
    <cacheField name="Flag-2 leaf angle 13" numFmtId="0">
      <sharedItems containsString="0" containsBlank="1" containsNumber="1" minValue="12.3" maxValue="88.2"/>
    </cacheField>
    <cacheField name="Flag leaf angle average" numFmtId="0">
      <sharedItems containsString="0" containsBlank="1" containsNumber="1" minValue="0" maxValue="117.86666666666667"/>
    </cacheField>
    <cacheField name="Flag leaf-1 angle average" numFmtId="0">
      <sharedItems containsString="0" containsBlank="1" containsNumber="1" minValue="13.833333333333334" maxValue="52.766666666666673"/>
    </cacheField>
    <cacheField name="Flag leaf-2 angle average" numFmtId="0">
      <sharedItems containsString="0" containsBlank="1" containsNumber="1" minValue="15.433333333333332" maxValue="69.66666666666667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64.916799421298" createdVersion="8" refreshedVersion="8" minRefreshableVersion="3" recordCount="641" xr:uid="{DD7E479D-9AB3-4848-A463-0489C38E1135}">
  <cacheSource type="worksheet">
    <worksheetSource ref="A1:T1048576" sheet="Leaf measurement"/>
  </cacheSource>
  <cacheFields count="20">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acheField>
    <cacheField name="!Range" numFmtId="0">
      <sharedItems containsString="0" containsBlank="1" containsNumber="1" containsInteger="1" minValue="1" maxValue="4"/>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Measurement date" numFmtId="0">
      <sharedItems containsNonDate="0" containsDate="1" containsString="0" containsBlank="1" minDate="2024-06-22T00:00:00" maxDate="2024-09-29T00:00:00" count="6">
        <d v="2024-06-22T00:00:00"/>
        <d v="2024-08-11T00:00:00"/>
        <d v="2024-09-07T00:00:00"/>
        <d v="2024-09-15T00:00:00"/>
        <d v="2024-09-28T00:00:00"/>
        <m/>
      </sharedItems>
    </cacheField>
    <cacheField name="Leaf number" numFmtId="0">
      <sharedItems containsBlank="1" count="4">
        <s v="leaf 3"/>
        <s v="leaf 6"/>
        <s v="leaf 9"/>
        <m/>
      </sharedItems>
    </cacheField>
    <cacheField name="Leaf width 1" numFmtId="0">
      <sharedItems containsString="0" containsBlank="1" containsNumber="1" containsInteger="1" minValue="2" maxValue="21"/>
    </cacheField>
    <cacheField name="Leaf width 2" numFmtId="0">
      <sharedItems containsString="0" containsBlank="1" containsNumber="1" containsInteger="1" minValue="3" maxValue="21"/>
    </cacheField>
    <cacheField name="Leaf width 3" numFmtId="0">
      <sharedItems containsString="0" containsBlank="1" containsNumber="1" containsInteger="1" minValue="3" maxValue="20"/>
    </cacheField>
    <cacheField name="Mean leaf width (mm)" numFmtId="0">
      <sharedItems containsString="0" containsBlank="1" containsNumber="1" minValue="3.6666666666666665" maxValue="19.333333333333332"/>
    </cacheField>
    <cacheField name="Leaf length 1" numFmtId="0">
      <sharedItems containsString="0" containsBlank="1" containsNumber="1" minValue="4.9000000000000004" maxValue="34.700000000000003"/>
    </cacheField>
    <cacheField name="Leaf length 2" numFmtId="0">
      <sharedItems containsString="0" containsBlank="1" containsNumber="1" minValue="12.4" maxValue="37"/>
    </cacheField>
    <cacheField name="Leaf length 3" numFmtId="0">
      <sharedItems containsString="0" containsBlank="1" containsNumber="1" minValue="13.5" maxValue="38.799999999999997"/>
    </cacheField>
    <cacheField name="Mean leaf length (cm)" numFmtId="0">
      <sharedItems containsString="0" containsBlank="1" containsNumber="1" minValue="11.488888888888889" maxValue="35.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70.930813194442" createdVersion="8" refreshedVersion="8" minRefreshableVersion="3" recordCount="322" xr:uid="{03F1F85E-8C6F-4F28-BCF7-7F2EC5DAAF9E}">
  <cacheSource type="worksheet">
    <worksheetSource ref="A1:O1048576" sheet="PCDS 8.0"/>
  </cacheSource>
  <cacheFields count="15">
    <cacheField name="!Habit" numFmtId="0">
      <sharedItems containsBlank="1"/>
    </cacheField>
    <cacheField name="!Sow time" numFmtId="0">
      <sharedItems containsBlank="1" count="3">
        <s v="mid April"/>
        <s v="mid May"/>
        <m/>
      </sharedItems>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4">
        <n v="1998"/>
        <n v="1983"/>
        <n v="1999"/>
        <n v="1984"/>
        <n v="2018"/>
        <n v="2016"/>
        <n v="2001"/>
        <n v="2023"/>
        <n v="2002"/>
        <n v="1989"/>
        <n v="1985"/>
        <n v="2008"/>
        <n v="2004"/>
        <m/>
      </sharedItems>
    </cacheField>
    <cacheField name="!Range" numFmtId="0">
      <sharedItems containsString="0" containsBlank="1" containsNumber="1" containsInteger="1" minValue="1" maxValue="4"/>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Count number" numFmtId="0">
      <sharedItems containsString="0" containsBlank="1" containsNumber="1" containsInteger="1" minValue="1" maxValue="5"/>
    </cacheField>
    <cacheField name="Count date" numFmtId="0">
      <sharedItems containsNonDate="0" containsDate="1" containsString="0" containsBlank="1" minDate="2024-09-23T00:00:00" maxDate="2024-10-03T00:00:00" count="6">
        <d v="2024-09-23T00:00:00"/>
        <d v="2024-09-25T00:00:00"/>
        <m/>
        <d v="2024-09-26T00:00:00"/>
        <d v="2024-09-30T00:00:00"/>
        <d v="2024-10-02T00:00:00"/>
      </sharedItems>
    </cacheField>
    <cacheField name="Count of competent culms" numFmtId="1">
      <sharedItems containsString="0" containsBlank="1" containsNumber="1" containsInteger="1" minValue="32" maxValue="95"/>
    </cacheField>
    <cacheField name="Count of competent culms on which central florets have flowered" numFmtId="0">
      <sharedItems containsString="0" containsBlank="1" containsNumber="1" containsInteger="1" minValue="0" maxValue="61"/>
    </cacheField>
    <cacheField name="% anthesis" numFmtId="164">
      <sharedItems containsString="0" containsBlank="1" containsNumber="1" minValue="0" maxValue="77.19298245614034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597.414204513887" createdVersion="8" refreshedVersion="8" minRefreshableVersion="3" recordCount="768" xr:uid="{9AEF0F2E-ADEB-45A8-A033-0585DC6493BF}">
  <cacheSource type="worksheet">
    <worksheetSource ref="C1:O769" sheet="NDVI &amp; height"/>
  </cacheSource>
  <cacheFields count="13">
    <cacheField name="Sow time order" numFmtId="0">
      <sharedItems containsSemiMixedTypes="0" containsString="0" containsNumber="1" containsInteger="1" minValue="1" maxValue="8"/>
    </cacheField>
    <cacheField name="!Cultivar" numFmtId="0">
      <sharedItems count="16">
        <s v="Whistler"/>
        <s v="EGA_Wedgetail"/>
        <s v="LRPB_Kittyhawk"/>
        <s v="LRPB_Mowhawk"/>
        <s v="Rosella"/>
        <s v="Illabo"/>
        <s v="Wylah"/>
        <s v="Osprey"/>
        <s v="Yitpi"/>
        <s v="Sunmaster"/>
        <s v="Scepter"/>
        <s v="Mace"/>
        <s v="Wyalkatchem"/>
        <s v="Janz"/>
        <s v="EGA_Gregory"/>
        <s v="Meering"/>
      </sharedItems>
    </cacheField>
    <cacheField name="!Release year" numFmtId="0">
      <sharedItems containsSemiMixedTypes="0" containsString="0" containsNumber="1" containsInteger="1" minValue="1983" maxValue="2023"/>
    </cacheField>
    <cacheField name="!Range" numFmtId="0">
      <sharedItems containsSemiMixedTypes="0" containsString="0" containsNumber="1" containsInteger="1" minValue="1" maxValue="4"/>
    </cacheField>
    <cacheField name="!Row" numFmtId="0">
      <sharedItems containsSemiMixedTypes="0" containsString="0" containsNumber="1" containsInteger="1" minValue="1" maxValue="16"/>
    </cacheField>
    <cacheField name="Range serp order" numFmtId="0">
      <sharedItems containsSemiMixedTypes="0" containsString="0" containsNumber="1" containsInteger="1" minValue="1" maxValue="64"/>
    </cacheField>
    <cacheField name="Row serp order" numFmtId="0">
      <sharedItems containsSemiMixedTypes="0" containsString="0" containsNumber="1" containsInteger="1" minValue="1" maxValue="64"/>
    </cacheField>
    <cacheField name="Plot" numFmtId="0">
      <sharedItems containsSemiMixedTypes="0" containsString="0" containsNumber="1" containsInteger="1" minValue="101" maxValue="416"/>
    </cacheField>
    <cacheField name="Measurement number" numFmtId="0">
      <sharedItems containsSemiMixedTypes="0" containsString="0" containsNumber="1" containsInteger="1" minValue="1" maxValue="12"/>
    </cacheField>
    <cacheField name="Measurement date" numFmtId="14">
      <sharedItems containsSemiMixedTypes="0" containsNonDate="0" containsDate="1" containsString="0" minDate="2024-05-31T00:00:00" maxDate="2024-10-30T00:00:00" count="12">
        <d v="2024-05-31T00:00:00"/>
        <d v="2024-06-17T00:00:00"/>
        <d v="2024-07-01T00:00:00"/>
        <d v="2024-07-14T00:00:00"/>
        <d v="2024-07-29T00:00:00"/>
        <d v="2024-08-09T00:00:00"/>
        <d v="2024-08-22T00:00:00"/>
        <d v="2024-09-13T00:00:00"/>
        <d v="2024-09-24T00:00:00"/>
        <d v="2024-10-06T00:00:00"/>
        <d v="2024-10-17T00:00:00"/>
        <d v="2024-10-29T00:00:00"/>
      </sharedItems>
    </cacheField>
    <cacheField name="Canopy height (cm)" numFmtId="0">
      <sharedItems containsNonDate="0" containsString="0" containsBlank="1"/>
    </cacheField>
    <cacheField name="Plot NDVI" numFmtId="0">
      <sharedItems containsSemiMixedTypes="0" containsString="0" containsNumber="1" minValue="0.15" maxValue="0.87"/>
    </cacheField>
    <cacheField name="Plot CV" numFmtId="0">
      <sharedItems containsSemiMixedTypes="0" containsString="0" containsNumber="1" minValue="0.55000000000000004" maxValue="17.829999999999998"/>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5882.563732870367" createdVersion="8" refreshedVersion="8" minRefreshableVersion="3" recordCount="705" xr:uid="{B701A734-9DA6-4466-A60D-4C78D53AD377}">
  <cacheSource type="worksheet">
    <worksheetSource ref="A1:P1048576" sheet="Haun stage"/>
  </cacheSource>
  <cacheFields count="16">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4">
        <n v="1998"/>
        <n v="1983"/>
        <n v="1999"/>
        <n v="1984"/>
        <n v="2018"/>
        <n v="2016"/>
        <n v="2001"/>
        <n v="2023"/>
        <n v="2002"/>
        <n v="1989"/>
        <n v="1985"/>
        <n v="2008"/>
        <n v="2004"/>
        <m/>
      </sharedItems>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Measurement number" numFmtId="0">
      <sharedItems containsString="0" containsBlank="1" containsNumber="1" containsInteger="1" minValue="1" maxValue="11"/>
    </cacheField>
    <cacheField name="Measurement date" numFmtId="0">
      <sharedItems containsNonDate="0" containsDate="1" containsString="0" containsBlank="1" minDate="2024-05-24T00:00:00" maxDate="2024-09-25T00:00:00" count="19">
        <d v="2024-05-24T00:00:00"/>
        <d v="2024-06-24T00:00:00"/>
        <d v="2024-06-03T00:00:00"/>
        <d v="2024-07-04T00:00:00"/>
        <d v="2024-06-14T00:00:00"/>
        <d v="2024-07-15T00:00:00"/>
        <d v="2024-06-25T00:00:00"/>
        <d v="2024-07-26T00:00:00"/>
        <d v="2024-07-10T00:00:00"/>
        <d v="2024-08-09T00:00:00"/>
        <d v="2024-07-23T00:00:00"/>
        <d v="2024-08-19T00:00:00"/>
        <d v="2024-08-08T00:00:00"/>
        <d v="2024-08-31T00:00:00"/>
        <d v="2024-08-18T00:00:00"/>
        <d v="2024-09-14T00:00:00"/>
        <d v="2024-08-28T00:00:00"/>
        <d v="2024-09-24T00:00:00"/>
        <m/>
      </sharedItems>
    </cacheField>
    <cacheField name="Plant 1 Haun stage" numFmtId="0">
      <sharedItems containsString="0" containsBlank="1" containsNumber="1" minValue="2.8" maxValue="14"/>
    </cacheField>
    <cacheField name="Plant 2 Haun stage" numFmtId="0">
      <sharedItems containsString="0" containsBlank="1" containsNumber="1" minValue="2.8" maxValue="14"/>
    </cacheField>
    <cacheField name="Plant 3 Haun stage" numFmtId="0">
      <sharedItems containsString="0" containsBlank="1" containsNumber="1" minValue="2.7" maxValue="14"/>
    </cacheField>
    <cacheField name="Mean Haun stage" numFmtId="164">
      <sharedItems containsString="0" containsBlank="1" containsNumber="1" minValue="2.9" maxValue="14"/>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77966898151" createdVersion="8" refreshedVersion="8" minRefreshableVersion="3" recordCount="96" xr:uid="{BD662D96-D82B-40E0-AD86-8D004D1A3B8C}">
  <cacheSource type="worksheet">
    <worksheetSource ref="A1:BV1048576" sheet="PCDS 8.0 harvest"/>
  </cacheSource>
  <cacheFields count="74">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5">
        <n v="1998"/>
        <n v="1983"/>
        <n v="1999"/>
        <n v="1984"/>
        <n v="2018"/>
        <n v="2016"/>
        <n v="2001"/>
        <n v="2020"/>
        <n v="2002"/>
        <n v="1989"/>
        <n v="1985"/>
        <n v="2023"/>
        <n v="2008"/>
        <n v="2004"/>
        <m/>
      </sharedItems>
    </cacheField>
    <cacheField name="!Range" numFmtId="0">
      <sharedItems containsString="0" containsBlank="1" containsNumber="1" containsInteger="1" minValue="1" maxValue="4"/>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Measurement date" numFmtId="0">
      <sharedItems containsNonDate="0" containsDate="1" containsString="0" containsBlank="1" minDate="2024-09-25T00:00:00" maxDate="2024-10-04T00:00:00"/>
    </cacheField>
    <cacheField name="NDVI of quadrat area" numFmtId="0">
      <sharedItems containsString="0" containsBlank="1" containsNumber="1" minValue="5.0999999999999997E-2" maxValue="0.82"/>
    </cacheField>
    <cacheField name="Tau [T] at ground level" numFmtId="0">
      <sharedItems containsString="0" containsBlank="1" containsNumber="1" minValue="1.0999999999999999E-2" maxValue="0.122"/>
    </cacheField>
    <cacheField name="Tau [T] at 25% of canopy height" numFmtId="0">
      <sharedItems containsString="0" containsBlank="1" containsNumber="1" minValue="0.02" maxValue="0.20599999999999999"/>
    </cacheField>
    <cacheField name="Tau [T] at 50% of canopy height" numFmtId="0">
      <sharedItems containsString="0" containsBlank="1" containsNumber="1" minValue="4.5999999999999999E-2" maxValue="0.48099999999999998"/>
    </cacheField>
    <cacheField name="Tau [T] at 75% of canopy height" numFmtId="0">
      <sharedItems containsString="0" containsBlank="1" containsNumber="1" minValue="0.16900000000000001" maxValue="0.745"/>
    </cacheField>
    <cacheField name="PARi at ground level" numFmtId="0">
      <sharedItems containsString="0" containsBlank="1" containsNumber="1" minValue="0.878" maxValue="0.98899999999999999"/>
    </cacheField>
    <cacheField name="PARi at 25% of canopy height" numFmtId="0">
      <sharedItems containsString="0" containsBlank="1" containsNumber="1" minValue="0.79400000000000004" maxValue="0.98"/>
    </cacheField>
    <cacheField name="PARi at 50% of canopy height" numFmtId="0">
      <sharedItems containsString="0" containsBlank="1" containsNumber="1" minValue="0.51900000000000002" maxValue="0.95399999999999996"/>
    </cacheField>
    <cacheField name="PARi at 75% of canopy height" numFmtId="0">
      <sharedItems containsString="0" containsBlank="1" containsNumber="1" minValue="0.255" maxValue="0.83099999999999996"/>
    </cacheField>
    <cacheField name="SPAD of lowest leaves reading 1" numFmtId="0">
      <sharedItems containsString="0" containsBlank="1" containsNumber="1" minValue="0" maxValue="23.8"/>
    </cacheField>
    <cacheField name="SPAD of lowest leaves reading 2" numFmtId="0">
      <sharedItems containsString="0" containsBlank="1" containsNumber="1" minValue="0" maxValue="22.8"/>
    </cacheField>
    <cacheField name="SPAD of lowest leaves reading 3" numFmtId="0">
      <sharedItems containsString="0" containsBlank="1" containsNumber="1" minValue="0" maxValue="37.799999999999997"/>
    </cacheField>
    <cacheField name="SPAD of lowest leaves reading 4" numFmtId="0">
      <sharedItems containsString="0" containsBlank="1" containsNumber="1" minValue="0" maxValue="31.9"/>
    </cacheField>
    <cacheField name="SPAD at 25% of canopy height reading 1" numFmtId="0">
      <sharedItems containsString="0" containsBlank="1" containsNumber="1" minValue="0" maxValue="45"/>
    </cacheField>
    <cacheField name="SPAD at 25% of canopy height reading 2" numFmtId="0">
      <sharedItems containsString="0" containsBlank="1" containsNumber="1" minValue="0" maxValue="53.3"/>
    </cacheField>
    <cacheField name="SPAD at 25% of canopy height reading 3" numFmtId="0">
      <sharedItems containsString="0" containsBlank="1" containsNumber="1" minValue="0" maxValue="54.6"/>
    </cacheField>
    <cacheField name="SPAD at 25% of canopy height reading 4" numFmtId="0">
      <sharedItems containsString="0" containsBlank="1" containsNumber="1" minValue="0" maxValue="49.5"/>
    </cacheField>
    <cacheField name="SPAD at 50% of canopy height reading 1" numFmtId="0">
      <sharedItems containsString="0" containsBlank="1" containsNumber="1" minValue="0" maxValue="56.4"/>
    </cacheField>
    <cacheField name="SPAD at 50% of canopy height reading 2" numFmtId="0">
      <sharedItems containsString="0" containsBlank="1" containsNumber="1" minValue="0" maxValue="57.3"/>
    </cacheField>
    <cacheField name="SPAD at 50% of canopy height reading 3" numFmtId="0">
      <sharedItems containsString="0" containsBlank="1" containsNumber="1" minValue="0" maxValue="58.8"/>
    </cacheField>
    <cacheField name="SPAD at 50% of canopy height reading 4" numFmtId="0">
      <sharedItems containsString="0" containsBlank="1" containsNumber="1" minValue="0" maxValue="56"/>
    </cacheField>
    <cacheField name="SPAD at 75% of canopy height reading 1" numFmtId="0">
      <sharedItems containsString="0" containsBlank="1" containsNumber="1" minValue="27.8" maxValue="57.7"/>
    </cacheField>
    <cacheField name="SPAD at 75% of canopy height reading 2" numFmtId="0">
      <sharedItems containsString="0" containsBlank="1" containsNumber="1" minValue="21.4" maxValue="56.1"/>
    </cacheField>
    <cacheField name="SPAD at 75% of canopy height reading 3" numFmtId="0">
      <sharedItems containsString="0" containsBlank="1" containsNumber="1" minValue="31.1" maxValue="58.2"/>
    </cacheField>
    <cacheField name="SPAD at 75% of canopy height reading 4" numFmtId="0">
      <sharedItems containsString="0" containsBlank="1" containsNumber="1" minValue="12.6" maxValue="56.8"/>
    </cacheField>
    <cacheField name="SPAD of flag leaf reading 1" numFmtId="0">
      <sharedItems containsString="0" containsBlank="1" containsNumber="1" minValue="35.5" maxValue="54.5"/>
    </cacheField>
    <cacheField name="SPAD of flag leaf reading 2" numFmtId="0">
      <sharedItems containsString="0" containsBlank="1" containsNumber="1" minValue="31.5" maxValue="53.5"/>
    </cacheField>
    <cacheField name="SPAD of flag leaf reading 3" numFmtId="0">
      <sharedItems containsString="0" containsBlank="1" containsNumber="1" minValue="36.200000000000003" maxValue="54.7"/>
    </cacheField>
    <cacheField name="SPAD of flag leaf reading 4" numFmtId="0">
      <sharedItems containsString="0" containsBlank="1" containsNumber="1" minValue="35.200000000000003" maxValue="54.1"/>
    </cacheField>
    <cacheField name="Canopy height (cm)" numFmtId="0">
      <sharedItems containsString="0" containsBlank="1" containsNumber="1" containsInteger="1" minValue="74" maxValue="103"/>
    </cacheField>
    <cacheField name="Area of quadrat cut (m²)" numFmtId="0">
      <sharedItems containsString="0" containsBlank="1" containsNumber="1" minValue="0.5" maxValue="0.5"/>
    </cacheField>
    <cacheField name="Fresh weight of main sample (g)" numFmtId="0">
      <sharedItems containsString="0" containsBlank="1" containsNumber="1" minValue="946" maxValue="2823.9"/>
    </cacheField>
    <cacheField name="Fresh shoot biomass (g/m2)" numFmtId="164">
      <sharedItems containsString="0" containsBlank="1" containsNumber="1" minValue="1892" maxValue="5647.8"/>
    </cacheField>
    <cacheField name="Fresh weight of sub sample (g)" numFmtId="0">
      <sharedItems containsString="0" containsBlank="1" containsNumber="1" minValue="245" maxValue="501"/>
    </cacheField>
    <cacheField name="Number of culms in sub-sample" numFmtId="0">
      <sharedItems containsString="0" containsBlank="1" containsNumber="1" containsInteger="1" minValue="50" maxValue="50"/>
    </cacheField>
    <cacheField name="Fresh weight of subsample for moisture content (30 culms) (g)" numFmtId="0">
      <sharedItems containsString="0" containsBlank="1" containsNumber="1" minValue="142" maxValue="319"/>
    </cacheField>
    <cacheField name="Dry weight of subsample for moisture content (30 culms) (g)" numFmtId="0">
      <sharedItems containsString="0" containsBlank="1" containsNumber="1" minValue="43.1" maxValue="98.3"/>
    </cacheField>
    <cacheField name="Number of culms in subsample for moisture content " numFmtId="0">
      <sharedItems containsString="0" containsBlank="1" containsNumber="1" containsInteger="1" minValue="30" maxValue="30"/>
    </cacheField>
    <cacheField name="Dry weight of green leaves from 20 culms (g)" numFmtId="0">
      <sharedItems containsString="0" containsBlank="1" containsNumber="1" minValue="4.8899999999999997" maxValue="12.32"/>
    </cacheField>
    <cacheField name="Dry weight of dead leaves from 20 culms (g)" numFmtId="0">
      <sharedItems containsString="0" containsBlank="1" containsNumber="1" minValue="0.11" maxValue="7.53"/>
    </cacheField>
    <cacheField name="Dry weight of stems from 20 culms (g)" numFmtId="0">
      <sharedItems containsString="0" containsBlank="1" containsNumber="1" minValue="15.61" maxValue="37.380000000000003"/>
    </cacheField>
    <cacheField name="Dry weight of spikes from 20 culms (g)" numFmtId="0">
      <sharedItems containsString="0" containsBlank="1" containsNumber="1" minValue="4.57" maxValue="11.36"/>
    </cacheField>
    <cacheField name="Spike No" numFmtId="0">
      <sharedItems containsString="0" containsBlank="1" containsNumber="1" containsInteger="1" minValue="16" maxValue="24"/>
    </cacheField>
    <cacheField name="Sum of all fractions (g)" numFmtId="0">
      <sharedItems containsString="0" containsBlank="1" containsNumber="1" minValue="27.79" maxValue="67.09"/>
    </cacheField>
    <cacheField name="Dry weight of 20 culms (g)" numFmtId="2">
      <sharedItems containsString="0" containsBlank="1" containsNumber="1" minValue="27.79" maxValue="63.895238095238106"/>
    </cacheField>
    <cacheField name="Dry weight of a single culm (g)" numFmtId="2">
      <sharedItems containsString="0" containsBlank="1" containsNumber="1" minValue="1.3895" maxValue="3.1947619047619051"/>
    </cacheField>
    <cacheField name="Fresh weight of a single culm (g)" numFmtId="2">
      <sharedItems containsString="0" containsBlank="1" containsNumber="1" minValue="4.3" maxValue="10.406249999999998"/>
    </cacheField>
    <cacheField name="Dry matter proportion of main sample (g/g)" numFmtId="2">
      <sharedItems containsString="0" containsBlank="1" containsNumber="1" minValue="0.21672025723472671" maxValue="0.37445887445887444"/>
    </cacheField>
    <cacheField name="Estimated dry weight of main sample (g)" numFmtId="0">
      <sharedItems containsString="0" containsBlank="1" containsNumber="1" minValue="325.90520231213873" maxValue="662.52173913043475"/>
    </cacheField>
    <cacheField name="Estimated dry matter at PCDS 8.0 (g/m²)" numFmtId="1">
      <sharedItems containsString="0" containsBlank="1" containsNumber="1" minValue="651.81040462427745" maxValue="1325.0434782608695"/>
    </cacheField>
    <cacheField name="Green leaf fraction (g/g)" numFmtId="0">
      <sharedItems containsBlank="1" containsMixedTypes="1" containsNumber="1" minValue="0.14182134570765662" maxValue="0.23926976111866385"/>
    </cacheField>
    <cacheField name="Dead leaf fraction (g/g)" numFmtId="0">
      <sharedItems containsBlank="1" containsMixedTypes="1" containsNumber="1" minValue="2.1388294769589733E-3" maxValue="2023"/>
    </cacheField>
    <cacheField name="Stem fraction (g/g)" numFmtId="0">
      <sharedItems containsBlank="1" containsMixedTypes="1" containsNumber="1" minValue="0.51281092201234346" maxValue="0.64573206299825003"/>
    </cacheField>
    <cacheField name="Spike fraction (g/g)" numFmtId="0">
      <sharedItems containsBlank="1" containsMixedTypes="1" containsNumber="1" minValue="0.1129848229342327" maxValue="1123.4141176470589"/>
    </cacheField>
    <cacheField name="Grean leaf dry matter (g/m²)" numFmtId="0">
      <sharedItems containsString="0" containsBlank="1" containsNumber="1" minValue="2" maxValue="1325.0434782608695"/>
    </cacheField>
    <cacheField name="Dead leaf dry matter (g/m²)" numFmtId="0">
      <sharedItems containsString="0" containsBlank="1" containsNumber="1" minValue="2.0777903150984214" maxValue="1309.4697580645161"/>
    </cacheField>
    <cacheField name="Stem dry matter (g/m²)" numFmtId="0">
      <sharedItems containsString="0" containsBlank="1" containsNumber="1" minValue="4" maxValue="1129.7880668257756"/>
    </cacheField>
    <cacheField name="Spike dry matter (g/m²)" numFmtId="0">
      <sharedItems containsBlank="1" containsMixedTypes="1" containsNumber="1" minValue="116.51962330617556" maxValue="1102.9406040602698"/>
    </cacheField>
    <cacheField name="Mean SPAD of lowest leaves" numFmtId="0">
      <sharedItems containsString="0" containsBlank="1" containsNumber="1" minValue="0" maxValue="10.025"/>
    </cacheField>
    <cacheField name="Mean SPAD at 25% of canopy height" numFmtId="1">
      <sharedItems containsString="0" containsBlank="1" containsNumber="1" minValue="0" maxValue="41.45"/>
    </cacheField>
    <cacheField name="Mean SPAD at 50% of canopy height " numFmtId="1">
      <sharedItems containsString="0" containsBlank="1" containsNumber="1" minValue="2.6" maxValue="53.65"/>
    </cacheField>
    <cacheField name="Mean SPAD at 75% of canopy height" numFmtId="1">
      <sharedItems containsString="0" containsBlank="1" containsNumber="1" minValue="26.799999999999997" maxValue="53.900000000000006"/>
    </cacheField>
    <cacheField name="Mean SPAD of flag leaf" numFmtId="1">
      <sharedItems containsString="0" containsBlank="1" containsNumber="1" minValue="37.65" maxValue="51.5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78221180552" createdVersion="8" refreshedVersion="8" minRefreshableVersion="3" recordCount="96" xr:uid="{A1FFF6D4-BF20-44FB-BB14-7B0521E815B0}">
  <cacheSource type="worksheet">
    <worksheetSource ref="A1:BV1048576" sheet="PCDS 8.0 harvest"/>
  </cacheSource>
  <cacheFields count="75">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5">
        <n v="1998"/>
        <n v="1983"/>
        <n v="1999"/>
        <n v="1984"/>
        <n v="2018"/>
        <n v="2016"/>
        <n v="2001"/>
        <n v="2020"/>
        <n v="2002"/>
        <n v="1989"/>
        <n v="1985"/>
        <n v="2023"/>
        <n v="2008"/>
        <n v="2004"/>
        <m/>
      </sharedItems>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Measurement date" numFmtId="0">
      <sharedItems containsNonDate="0" containsDate="1" containsString="0" containsBlank="1" minDate="2024-09-25T00:00:00" maxDate="2024-10-04T00:00:00"/>
    </cacheField>
    <cacheField name="NDVI of quadrat area" numFmtId="0">
      <sharedItems containsString="0" containsBlank="1" containsNumber="1" minValue="5.0999999999999997E-2" maxValue="0.82"/>
    </cacheField>
    <cacheField name="Tau [T] at ground level" numFmtId="0">
      <sharedItems containsString="0" containsBlank="1" containsNumber="1" minValue="1.0999999999999999E-2" maxValue="0.122"/>
    </cacheField>
    <cacheField name="Tau [T] at 25% of canopy height" numFmtId="0">
      <sharedItems containsString="0" containsBlank="1" containsNumber="1" minValue="0.02" maxValue="0.20599999999999999"/>
    </cacheField>
    <cacheField name="Tau [T] at 50% of canopy height" numFmtId="0">
      <sharedItems containsString="0" containsBlank="1" containsNumber="1" minValue="4.5999999999999999E-2" maxValue="0.48099999999999998"/>
    </cacheField>
    <cacheField name="Tau [T] at 75% of canopy height" numFmtId="0">
      <sharedItems containsString="0" containsBlank="1" containsNumber="1" minValue="0.16900000000000001" maxValue="0.745"/>
    </cacheField>
    <cacheField name="PARi at ground level" numFmtId="0">
      <sharedItems containsString="0" containsBlank="1" containsNumber="1" minValue="0.878" maxValue="0.98899999999999999"/>
    </cacheField>
    <cacheField name="PARi at 25% of canopy height" numFmtId="0">
      <sharedItems containsString="0" containsBlank="1" containsNumber="1" minValue="0.79400000000000004" maxValue="0.98"/>
    </cacheField>
    <cacheField name="PARi at 50% of canopy height" numFmtId="0">
      <sharedItems containsString="0" containsBlank="1" containsNumber="1" minValue="0.51900000000000002" maxValue="0.95399999999999996"/>
    </cacheField>
    <cacheField name="PARi at 75% of canopy height" numFmtId="0">
      <sharedItems containsString="0" containsBlank="1" containsNumber="1" minValue="0.255" maxValue="0.83099999999999996"/>
    </cacheField>
    <cacheField name="SPAD of lowest leaves reading 1" numFmtId="0">
      <sharedItems containsString="0" containsBlank="1" containsNumber="1" minValue="0" maxValue="23.8"/>
    </cacheField>
    <cacheField name="SPAD of lowest leaves reading 2" numFmtId="0">
      <sharedItems containsString="0" containsBlank="1" containsNumber="1" minValue="0" maxValue="22.8"/>
    </cacheField>
    <cacheField name="SPAD of lowest leaves reading 3" numFmtId="0">
      <sharedItems containsString="0" containsBlank="1" containsNumber="1" minValue="0" maxValue="37.799999999999997"/>
    </cacheField>
    <cacheField name="SPAD of lowest leaves reading 4" numFmtId="0">
      <sharedItems containsString="0" containsBlank="1" containsNumber="1" minValue="0" maxValue="31.9"/>
    </cacheField>
    <cacheField name="SPAD at 25% of canopy height reading 1" numFmtId="0">
      <sharedItems containsString="0" containsBlank="1" containsNumber="1" minValue="0" maxValue="45"/>
    </cacheField>
    <cacheField name="SPAD at 25% of canopy height reading 2" numFmtId="0">
      <sharedItems containsString="0" containsBlank="1" containsNumber="1" minValue="0" maxValue="53.3"/>
    </cacheField>
    <cacheField name="SPAD at 25% of canopy height reading 3" numFmtId="0">
      <sharedItems containsString="0" containsBlank="1" containsNumber="1" minValue="0" maxValue="54.6"/>
    </cacheField>
    <cacheField name="SPAD at 25% of canopy height reading 4" numFmtId="0">
      <sharedItems containsString="0" containsBlank="1" containsNumber="1" minValue="0" maxValue="49.5"/>
    </cacheField>
    <cacheField name="SPAD at 50% of canopy height reading 1" numFmtId="0">
      <sharedItems containsString="0" containsBlank="1" containsNumber="1" minValue="0" maxValue="56.4"/>
    </cacheField>
    <cacheField name="SPAD at 50% of canopy height reading 2" numFmtId="0">
      <sharedItems containsString="0" containsBlank="1" containsNumber="1" minValue="0" maxValue="57.3"/>
    </cacheField>
    <cacheField name="SPAD at 50% of canopy height reading 3" numFmtId="0">
      <sharedItems containsString="0" containsBlank="1" containsNumber="1" minValue="0" maxValue="58.8"/>
    </cacheField>
    <cacheField name="SPAD at 50% of canopy height reading 4" numFmtId="0">
      <sharedItems containsString="0" containsBlank="1" containsNumber="1" minValue="0" maxValue="56"/>
    </cacheField>
    <cacheField name="SPAD at 75% of canopy height reading 1" numFmtId="0">
      <sharedItems containsString="0" containsBlank="1" containsNumber="1" minValue="27.8" maxValue="57.7"/>
    </cacheField>
    <cacheField name="SPAD at 75% of canopy height reading 2" numFmtId="0">
      <sharedItems containsString="0" containsBlank="1" containsNumber="1" minValue="21.4" maxValue="56.1"/>
    </cacheField>
    <cacheField name="SPAD at 75% of canopy height reading 3" numFmtId="0">
      <sharedItems containsString="0" containsBlank="1" containsNumber="1" minValue="31.1" maxValue="58.2"/>
    </cacheField>
    <cacheField name="SPAD at 75% of canopy height reading 4" numFmtId="0">
      <sharedItems containsString="0" containsBlank="1" containsNumber="1" minValue="12.6" maxValue="56.8"/>
    </cacheField>
    <cacheField name="SPAD of flag leaf reading 1" numFmtId="0">
      <sharedItems containsString="0" containsBlank="1" containsNumber="1" minValue="35.5" maxValue="54.5"/>
    </cacheField>
    <cacheField name="SPAD of flag leaf reading 2" numFmtId="0">
      <sharedItems containsString="0" containsBlank="1" containsNumber="1" minValue="31.5" maxValue="53.5"/>
    </cacheField>
    <cacheField name="SPAD of flag leaf reading 3" numFmtId="0">
      <sharedItems containsString="0" containsBlank="1" containsNumber="1" minValue="36.200000000000003" maxValue="54.7"/>
    </cacheField>
    <cacheField name="SPAD of flag leaf reading 4" numFmtId="0">
      <sharedItems containsString="0" containsBlank="1" containsNumber="1" minValue="35.200000000000003" maxValue="54.1"/>
    </cacheField>
    <cacheField name="Canopy height (cm)" numFmtId="0">
      <sharedItems containsString="0" containsBlank="1" containsNumber="1" containsInteger="1" minValue="74" maxValue="103"/>
    </cacheField>
    <cacheField name="Area of quadrat cut (m²)" numFmtId="0">
      <sharedItems containsString="0" containsBlank="1" containsNumber="1" minValue="0.5" maxValue="0.5"/>
    </cacheField>
    <cacheField name="Fresh weight of main sample (g)" numFmtId="0">
      <sharedItems containsString="0" containsBlank="1" containsNumber="1" minValue="946" maxValue="2823.9"/>
    </cacheField>
    <cacheField name="Fresh shoot biomass (g/m2)" numFmtId="164">
      <sharedItems containsString="0" containsBlank="1" containsNumber="1" minValue="1892" maxValue="5647.8"/>
    </cacheField>
    <cacheField name="Fresh weight of sub sample (g)" numFmtId="0">
      <sharedItems containsString="0" containsBlank="1" containsNumber="1" minValue="245" maxValue="501"/>
    </cacheField>
    <cacheField name="Number of culms in sub-sample" numFmtId="0">
      <sharedItems containsString="0" containsBlank="1" containsNumber="1" containsInteger="1" minValue="50" maxValue="50"/>
    </cacheField>
    <cacheField name="Fresh weight of subsample for moisture content (30 culms) (g)" numFmtId="0">
      <sharedItems containsString="0" containsBlank="1" containsNumber="1" minValue="142" maxValue="319"/>
    </cacheField>
    <cacheField name="Dry weight of subsample for moisture content (30 culms) (g)" numFmtId="0">
      <sharedItems containsString="0" containsBlank="1" containsNumber="1" minValue="43.1" maxValue="98.3"/>
    </cacheField>
    <cacheField name="Number of culms in subsample for moisture content " numFmtId="0">
      <sharedItems containsString="0" containsBlank="1" containsNumber="1" containsInteger="1" minValue="30" maxValue="30"/>
    </cacheField>
    <cacheField name="Dry weight of green leaves from 20 culms (g)" numFmtId="0">
      <sharedItems containsString="0" containsBlank="1" containsNumber="1" minValue="4.8899999999999997" maxValue="12.32"/>
    </cacheField>
    <cacheField name="Dry weight of dead leaves from 20 culms (g)" numFmtId="0">
      <sharedItems containsString="0" containsBlank="1" containsNumber="1" minValue="0.11" maxValue="7.53"/>
    </cacheField>
    <cacheField name="Dry weight of stems from 20 culms (g)" numFmtId="0">
      <sharedItems containsString="0" containsBlank="1" containsNumber="1" minValue="15.61" maxValue="37.380000000000003"/>
    </cacheField>
    <cacheField name="Dry weight of spikes from 20 culms (g)" numFmtId="0">
      <sharedItems containsString="0" containsBlank="1" containsNumber="1" minValue="4.57" maxValue="11.36"/>
    </cacheField>
    <cacheField name="Spike No" numFmtId="0">
      <sharedItems containsString="0" containsBlank="1" containsNumber="1" containsInteger="1" minValue="16" maxValue="24"/>
    </cacheField>
    <cacheField name="Sum of all fractions (g)" numFmtId="0">
      <sharedItems containsString="0" containsBlank="1" containsNumber="1" minValue="27.79" maxValue="67.09"/>
    </cacheField>
    <cacheField name="Dry weight of 20 culms (g)" numFmtId="2">
      <sharedItems containsString="0" containsBlank="1" containsNumber="1" minValue="27.79" maxValue="63.895238095238106"/>
    </cacheField>
    <cacheField name="Dry weight of a single culm (g)" numFmtId="2">
      <sharedItems containsString="0" containsBlank="1" containsNumber="1" minValue="1.3895" maxValue="3.1947619047619051"/>
    </cacheField>
    <cacheField name="Fresh weight of a single culm (g)" numFmtId="2">
      <sharedItems containsString="0" containsBlank="1" containsNumber="1" minValue="4.3" maxValue="10.406249999999998"/>
    </cacheField>
    <cacheField name="Dry matter proportion of main sample (g/g)" numFmtId="2">
      <sharedItems containsString="0" containsBlank="1" containsNumber="1" minValue="0.21672025723472671" maxValue="0.37445887445887444"/>
    </cacheField>
    <cacheField name="Estimated dry weight of main sample (g)" numFmtId="0">
      <sharedItems containsString="0" containsBlank="1" containsNumber="1" minValue="325.90520231213873" maxValue="662.52173913043475"/>
    </cacheField>
    <cacheField name="Estimated dry matter at PCDS 8.0 (g/m²)" numFmtId="1">
      <sharedItems containsString="0" containsBlank="1" containsNumber="1" minValue="651.81040462427745" maxValue="1325.0434782608695"/>
    </cacheField>
    <cacheField name="Green leaf fraction (g/g)" numFmtId="0">
      <sharedItems containsBlank="1" containsMixedTypes="1" containsNumber="1" minValue="0.14182134570765662" maxValue="0.23926976111866385"/>
    </cacheField>
    <cacheField name="Dead leaf fraction (g/g)" numFmtId="0">
      <sharedItems containsBlank="1" containsMixedTypes="1" containsNumber="1" minValue="2.1388294769589733E-3" maxValue="2023"/>
    </cacheField>
    <cacheField name="Stem fraction (g/g)" numFmtId="0">
      <sharedItems containsBlank="1" containsMixedTypes="1" containsNumber="1" minValue="0.51281092201234346" maxValue="0.64573206299825003"/>
    </cacheField>
    <cacheField name="Spike fraction (g/g)" numFmtId="0">
      <sharedItems containsBlank="1" containsMixedTypes="1" containsNumber="1" minValue="0.1129848229342327" maxValue="1123.4141176470589"/>
    </cacheField>
    <cacheField name="Grean leaf dry matter (g/m²)" numFmtId="0">
      <sharedItems containsString="0" containsBlank="1" containsNumber="1" minValue="2" maxValue="1325.0434782608695"/>
    </cacheField>
    <cacheField name="Dead leaf dry matter (g/m²)" numFmtId="0">
      <sharedItems containsString="0" containsBlank="1" containsNumber="1" minValue="2.0777903150984214" maxValue="1309.4697580645161"/>
    </cacheField>
    <cacheField name="Stem dry matter (g/m²)" numFmtId="0">
      <sharedItems containsString="0" containsBlank="1" containsNumber="1" minValue="4" maxValue="1129.7880668257756"/>
    </cacheField>
    <cacheField name="Spike dry matter (g/m²)" numFmtId="0">
      <sharedItems containsBlank="1" containsMixedTypes="1" containsNumber="1" minValue="116.51962330617556" maxValue="1102.9406040602698"/>
    </cacheField>
    <cacheField name="Mean SPAD of lowest leaves" numFmtId="0">
      <sharedItems containsString="0" containsBlank="1" containsNumber="1" minValue="0" maxValue="10.025"/>
    </cacheField>
    <cacheField name="Mean SPAD at 25% of canopy height" numFmtId="1">
      <sharedItems containsString="0" containsBlank="1" containsNumber="1" minValue="0" maxValue="41.45"/>
    </cacheField>
    <cacheField name="Mean SPAD at 50% of canopy height " numFmtId="1">
      <sharedItems containsString="0" containsBlank="1" containsNumber="1" minValue="2.6" maxValue="53.65"/>
    </cacheField>
    <cacheField name="Mean SPAD at 75% of canopy height" numFmtId="1">
      <sharedItems containsString="0" containsBlank="1" containsNumber="1" minValue="26.799999999999997" maxValue="53.900000000000006"/>
    </cacheField>
    <cacheField name="Mean SPAD of flag leaf" numFmtId="1">
      <sharedItems containsString="0" containsBlank="1" containsNumber="1" minValue="37.65" maxValue="51.55"/>
    </cacheField>
    <cacheField name="Plant tissue moisture (%)" numFmtId="1">
      <sharedItems containsString="0" containsBlank="1" containsNumber="1" minValue="62.554112554112564" maxValue="78.327974276527328"/>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78386574077" createdVersion="8" refreshedVersion="8" minRefreshableVersion="3" recordCount="80" xr:uid="{7FCBC169-A78D-45EB-BB13-7BDA7FD31837}">
  <cacheSource type="worksheet">
    <worksheetSource ref="A1:AU1048576" sheet="PCDS 10.0 harvest"/>
  </cacheSource>
  <cacheFields count="47">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5">
        <n v="1998"/>
        <n v="1983"/>
        <n v="1999"/>
        <n v="1984"/>
        <n v="2018"/>
        <n v="2016"/>
        <n v="2001"/>
        <n v="2020"/>
        <n v="2002"/>
        <n v="1989"/>
        <n v="1985"/>
        <n v="2023"/>
        <n v="2008"/>
        <n v="2004"/>
        <m/>
      </sharedItems>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acheField>
    <cacheField name="Plot No" numFmtId="0">
      <sharedItems containsString="0" containsBlank="1" containsNumber="1" containsInteger="1" minValue="1" maxValue="64"/>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Harvest date" numFmtId="49">
      <sharedItems containsBlank="1"/>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481" maxValue="1099"/>
    </cacheField>
    <cacheField name="Dry weight of quadrat cut (g)" numFmtId="0">
      <sharedItems containsString="0" containsBlank="1" containsNumber="1" containsInteger="1" minValue="334" maxValue="770"/>
    </cacheField>
    <cacheField name="Grain weight of quadrat cut (g)" numFmtId="0">
      <sharedItems containsString="0" containsBlank="1" containsNumber="1" containsInteger="1" minValue="135" maxValue="317"/>
    </cacheField>
    <cacheField name="Dry weight of outside rows (g)" numFmtId="0">
      <sharedItems containsString="0" containsBlank="1" containsNumber="1" containsInteger="1" minValue="277" maxValue="688"/>
    </cacheField>
    <cacheField name="Grain weight of outside rows (g)" numFmtId="0">
      <sharedItems containsString="0" containsBlank="1" containsNumber="1" containsInteger="1" minValue="121" maxValue="313"/>
    </cacheField>
    <cacheField name="Harvest index" numFmtId="2">
      <sharedItems containsString="0" containsBlank="1" containsNumber="1" minValue="0.32532751091703055" maxValue="0.47433264887063653"/>
    </cacheField>
    <cacheField name="Outside row HI" numFmtId="2">
      <sharedItems containsString="0" containsBlank="1" containsNumber="1" minValue="0.34607218683651803" maxValue="0.51724137931034486"/>
    </cacheField>
    <cacheField name="Number of culms in sub-sample" numFmtId="0">
      <sharedItems containsString="0" containsBlank="1" containsNumber="1" containsInteger="1" minValue="30" maxValue="30"/>
    </cacheField>
    <cacheField name="Dry weight of dead leaves from sub-sample (g)" numFmtId="0">
      <sharedItems containsString="0" containsBlank="1" containsNumber="1" minValue="5.01" maxValue="14.16"/>
    </cacheField>
    <cacheField name="Dry weight of stems from sub-sample (g)" numFmtId="0">
      <sharedItems containsString="0" containsBlank="1" containsNumber="1" minValue="22.32" maxValue="49.29"/>
    </cacheField>
    <cacheField name="Dry weight of spikes from sub-sample (g)" numFmtId="0">
      <sharedItems containsString="0" containsBlank="1" containsNumber="1" minValue="39.36" maxValue="77.489999999999995"/>
    </cacheField>
    <cacheField name="Dry weight of grain from sub-sample (g)" numFmtId="0">
      <sharedItems containsString="0" containsBlank="1" containsNumber="1" minValue="29.6" maxValue="57.98"/>
    </cacheField>
    <cacheField name="Dry weight of chaff from sub-sample (g)" numFmtId="0">
      <sharedItems containsString="0" containsBlank="1" containsNumber="1" minValue="9.26" maxValue="19.100000000000001"/>
    </cacheField>
    <cacheField name="Grain No" numFmtId="0">
      <sharedItems containsString="0" containsBlank="1" containsNumber="1" containsInteger="1" minValue="200" maxValue="208"/>
    </cacheField>
    <cacheField name="Dry weight of ~200 grain (g)" numFmtId="0">
      <sharedItems containsString="0" containsBlank="1" containsNumber="1" minValue="6.41" maxValue="9.9"/>
    </cacheField>
    <cacheField name="Dry weight of sub-sample (g)" numFmtId="0">
      <sharedItems containsString="0" containsBlank="1" containsNumber="1" minValue="69.39" maxValue="134.82"/>
    </cacheField>
    <cacheField name="Dry weight of a single culm (g)" numFmtId="164">
      <sharedItems containsString="0" containsBlank="1" containsNumber="1" minValue="2.3130000000000002" maxValue="4.4939999999999998"/>
    </cacheField>
    <cacheField name="Estimated dry matter at PCDS 10.0 (g/m²)" numFmtId="0">
      <sharedItems containsString="0" containsBlank="1" containsNumber="1" containsInteger="1" minValue="668" maxValue="1540"/>
    </cacheField>
    <cacheField name="Dead leaf fraction (g/g)" numFmtId="2">
      <sharedItems containsString="0" containsBlank="1" containsNumber="1" minValue="6.0426969002532867E-2" maxValue="0.12994275063240579"/>
    </cacheField>
    <cacheField name="Stem fraction (g/g)" numFmtId="2">
      <sharedItems containsString="0" containsBlank="1" containsNumber="1" minValue="0.27943932849808495" maxValue="0.37883103566138765"/>
    </cacheField>
    <cacheField name="Spike fraction (g/g)" numFmtId="2">
      <sharedItems containsString="0" containsBlank="1" containsNumber="1" minValue="0.51684470008216932" maxValue="0.64116458486407057"/>
    </cacheField>
    <cacheField name="Grain fraction (g/g)" numFmtId="2">
      <sharedItems containsString="0" containsBlank="1" containsNumber="1" minValue="0.37017255546425637" maxValue="0.50837168314892789"/>
    </cacheField>
    <cacheField name="Chaff fraction (g/g)" numFmtId="2">
      <sharedItems containsString="0" containsBlank="1" containsNumber="1" minValue="0.11888167908355364" maxValue="0.17115337120276614"/>
    </cacheField>
    <cacheField name="Dead leaf dry matter (g/m²)" numFmtId="164">
      <sharedItems containsString="0" containsBlank="1" containsNumber="1" minValue="49.997459242007203" maxValue="172.78881405064371"/>
    </cacheField>
    <cacheField name="Stem dry matter (g/m²)" numFmtId="164">
      <sharedItems containsString="0" containsBlank="1" containsNumber="1" minValue="203.52572517467712" maxValue="490.6624605678233"/>
    </cacheField>
    <cacheField name="Spike dry matter (g/m²)" numFmtId="164">
      <sharedItems containsString="0" containsBlank="1" containsNumber="1" minValue="414.47681558331561" maxValue="876.54872538153302"/>
    </cacheField>
    <cacheField name="Grain dry matter (g/m²)" numFmtId="164">
      <sharedItems containsString="0" containsBlank="1" containsNumber="1" minValue="320.63434257886934" maxValue="670.58551288283911"/>
    </cacheField>
    <cacheField name="Chaff dry matter (g/m²)" numFmtId="164">
      <sharedItems containsString="0" containsBlank="1" containsNumber="1" minValue="94.196061825111158" maxValue="208.76460056270778"/>
    </cacheField>
    <cacheField name="Whole sample grain yield (g/m²)" numFmtId="164">
      <sharedItems containsString="0" containsBlank="1" containsNumber="1" minValue="348.84000000000003" maxValue="733.38"/>
    </cacheField>
    <cacheField name="Harvest index2" numFmtId="2">
      <sharedItems containsString="0" containsBlank="1" containsNumber="1" minValue="0.40484716157205242" maxValue="0.58094455852156057"/>
    </cacheField>
    <cacheField name="Yield response to competition" numFmtId="1">
      <sharedItems containsString="0" containsBlank="1" containsNumber="1" minValue="39.080459770114942" maxValue="187.27272727272728"/>
    </cacheField>
    <cacheField name="Biomass response to competition" numFmtId="1">
      <sharedItems containsString="0" containsBlank="1" containsNumber="1" minValue="28.311688311688311" maxValue="151.69082125603865"/>
    </cacheField>
    <cacheField name="Individual grain weight (mg)" numFmtId="164">
      <sharedItems containsString="0" containsBlank="1" containsNumber="1" minValue="31.890547263681597" maxValue="49.253731343283583"/>
    </cacheField>
    <cacheField name="Grain number (grains/m²)" numFmtId="1">
      <sharedItems containsString="0" containsBlank="1" containsNumber="1" minValue="7525.9272727272728" maxValue="19692.982839313569"/>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78539583333" createdVersion="8" refreshedVersion="8" minRefreshableVersion="3" recordCount="80" xr:uid="{580AE400-1FD1-4E80-982A-38213B7C778C}">
  <cacheSource type="worksheet">
    <worksheetSource ref="A1:AX1048576" sheet="PCDS 10.0 harvest"/>
  </cacheSource>
  <cacheFields count="50">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5">
        <n v="1998"/>
        <n v="1983"/>
        <n v="1999"/>
        <n v="1984"/>
        <n v="2018"/>
        <n v="2016"/>
        <n v="2001"/>
        <n v="2020"/>
        <n v="2002"/>
        <n v="1989"/>
        <n v="1985"/>
        <n v="2023"/>
        <n v="2008"/>
        <n v="2004"/>
        <m/>
      </sharedItems>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acheField>
    <cacheField name="Plot No" numFmtId="0">
      <sharedItems containsString="0" containsBlank="1" containsNumber="1" containsInteger="1" minValue="1" maxValue="64"/>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Harvest date" numFmtId="49">
      <sharedItems containsBlank="1"/>
    </cacheField>
    <cacheField name="Area of quadrat cut (m²)" numFmtId="0">
      <sharedItems containsString="0" containsBlank="1" containsNumber="1" minValue="0.5" maxValue="0.5"/>
    </cacheField>
    <cacheField name="Fresh weight of main sample (g)" numFmtId="0">
      <sharedItems containsString="0" containsBlank="1" containsNumber="1" containsInteger="1" minValue="481" maxValue="1099"/>
    </cacheField>
    <cacheField name="Dry weight of quadrat cut (g)" numFmtId="0">
      <sharedItems containsString="0" containsBlank="1" containsNumber="1" containsInteger="1" minValue="334" maxValue="770"/>
    </cacheField>
    <cacheField name="Grain weight of quadrat cut (g)" numFmtId="0">
      <sharedItems containsString="0" containsBlank="1" containsNumber="1" containsInteger="1" minValue="135" maxValue="317"/>
    </cacheField>
    <cacheField name="Dry weight of outside rows (g)" numFmtId="0">
      <sharedItems containsString="0" containsBlank="1" containsNumber="1" containsInteger="1" minValue="277" maxValue="688"/>
    </cacheField>
    <cacheField name="Grain weight of outside rows (g)" numFmtId="0">
      <sharedItems containsString="0" containsBlank="1" containsNumber="1" containsInteger="1" minValue="121" maxValue="313"/>
    </cacheField>
    <cacheField name="Harvest index" numFmtId="2">
      <sharedItems containsString="0" containsBlank="1" containsNumber="1" minValue="0.32532751091703055" maxValue="0.47433264887063653"/>
    </cacheField>
    <cacheField name="Outside row HI" numFmtId="2">
      <sharedItems containsString="0" containsBlank="1" containsNumber="1" minValue="0.34607218683651803" maxValue="0.51724137931034486"/>
    </cacheField>
    <cacheField name="Number of culms in sub-sample" numFmtId="0">
      <sharedItems containsString="0" containsBlank="1" containsNumber="1" containsInteger="1" minValue="30" maxValue="30"/>
    </cacheField>
    <cacheField name="Dry weight of dead leaves from sub-sample (g)" numFmtId="0">
      <sharedItems containsString="0" containsBlank="1" containsNumber="1" minValue="5.01" maxValue="14.16"/>
    </cacheField>
    <cacheField name="Dry weight of stems from sub-sample (g)" numFmtId="0">
      <sharedItems containsString="0" containsBlank="1" containsNumber="1" minValue="22.32" maxValue="49.29"/>
    </cacheField>
    <cacheField name="Dry weight of spikes from sub-sample (g)" numFmtId="0">
      <sharedItems containsString="0" containsBlank="1" containsNumber="1" minValue="39.36" maxValue="77.489999999999995"/>
    </cacheField>
    <cacheField name="Dry weight of grain from sub-sample (g)" numFmtId="0">
      <sharedItems containsString="0" containsBlank="1" containsNumber="1" minValue="29.6" maxValue="57.98"/>
    </cacheField>
    <cacheField name="Dry weight of chaff from sub-sample (g)" numFmtId="0">
      <sharedItems containsString="0" containsBlank="1" containsNumber="1" minValue="9.26" maxValue="19.100000000000001"/>
    </cacheField>
    <cacheField name="Grain No" numFmtId="0">
      <sharedItems containsString="0" containsBlank="1" containsNumber="1" containsInteger="1" minValue="200" maxValue="208"/>
    </cacheField>
    <cacheField name="Dry weight of ~200 grain (g)" numFmtId="0">
      <sharedItems containsString="0" containsBlank="1" containsNumber="1" minValue="6.41" maxValue="9.9"/>
    </cacheField>
    <cacheField name="Dry weight of sub-sample (g)" numFmtId="0">
      <sharedItems containsString="0" containsBlank="1" containsNumber="1" minValue="69.39" maxValue="134.82"/>
    </cacheField>
    <cacheField name="Dry weight of a single culm (g)" numFmtId="164">
      <sharedItems containsString="0" containsBlank="1" containsNumber="1" minValue="2.3130000000000002" maxValue="4.4939999999999998"/>
    </cacheField>
    <cacheField name="Estimated dry matter at PCDS 10.0 (g/m²)" numFmtId="0">
      <sharedItems containsString="0" containsBlank="1" containsNumber="1" containsInteger="1" minValue="668" maxValue="1540"/>
    </cacheField>
    <cacheField name="Dead leaf fraction (g/g)" numFmtId="2">
      <sharedItems containsString="0" containsBlank="1" containsNumber="1" minValue="6.0426969002532867E-2" maxValue="0.12994275063240579"/>
    </cacheField>
    <cacheField name="Stem fraction (g/g)" numFmtId="2">
      <sharedItems containsString="0" containsBlank="1" containsNumber="1" minValue="0.27943932849808495" maxValue="0.37883103566138765"/>
    </cacheField>
    <cacheField name="Spike fraction (g/g)" numFmtId="2">
      <sharedItems containsString="0" containsBlank="1" containsNumber="1" minValue="0.51684470008216932" maxValue="0.64116458486407057"/>
    </cacheField>
    <cacheField name="Grain fraction (g/g)" numFmtId="2">
      <sharedItems containsString="0" containsBlank="1" containsNumber="1" minValue="0.37017255546425637" maxValue="0.50837168314892789"/>
    </cacheField>
    <cacheField name="Chaff fraction (g/g)" numFmtId="2">
      <sharedItems containsString="0" containsBlank="1" containsNumber="1" minValue="0.11888167908355364" maxValue="0.17115337120276614"/>
    </cacheField>
    <cacheField name="Dead leaf dry matter (g/m²)" numFmtId="164">
      <sharedItems containsString="0" containsBlank="1" containsNumber="1" minValue="49.997459242007203" maxValue="172.78881405064371"/>
    </cacheField>
    <cacheField name="Stem dry matter (g/m²)" numFmtId="164">
      <sharedItems containsString="0" containsBlank="1" containsNumber="1" minValue="203.52572517467712" maxValue="490.6624605678233"/>
    </cacheField>
    <cacheField name="Spike dry matter (g/m²)" numFmtId="164">
      <sharedItems containsString="0" containsBlank="1" containsNumber="1" minValue="414.47681558331561" maxValue="876.54872538153302"/>
    </cacheField>
    <cacheField name="Grain dry matter (g/m²)" numFmtId="164">
      <sharedItems containsString="0" containsBlank="1" containsNumber="1" minValue="320.63434257886934" maxValue="670.58551288283911"/>
    </cacheField>
    <cacheField name="Chaff dry matter (g/m²)" numFmtId="164">
      <sharedItems containsString="0" containsBlank="1" containsNumber="1" minValue="94.196061825111158" maxValue="208.76460056270778"/>
    </cacheField>
    <cacheField name="Whole sample grain yield (g/m²)" numFmtId="164">
      <sharedItems containsString="0" containsBlank="1" containsNumber="1" minValue="348.84000000000003" maxValue="733.38"/>
    </cacheField>
    <cacheField name="Harvest index2" numFmtId="2">
      <sharedItems containsString="0" containsBlank="1" containsNumber="1" minValue="0.40484716157205242" maxValue="0.58094455852156057"/>
    </cacheField>
    <cacheField name="Yield response to competition" numFmtId="1">
      <sharedItems containsString="0" containsBlank="1" containsNumber="1" minValue="39.080459770114942" maxValue="187.27272727272728"/>
    </cacheField>
    <cacheField name="Biomass response to competition" numFmtId="1">
      <sharedItems containsString="0" containsBlank="1" containsNumber="1" minValue="28.311688311688311" maxValue="151.69082125603865"/>
    </cacheField>
    <cacheField name="Individual grain weight (mg)" numFmtId="164">
      <sharedItems containsString="0" containsBlank="1" containsNumber="1" minValue="31.890547263681597" maxValue="49.253731343283583"/>
    </cacheField>
    <cacheField name="Grain number (grains/m²)" numFmtId="1">
      <sharedItems containsString="0" containsBlank="1" containsNumber="1" minValue="7525.9272727272728" maxValue="19692.982839313569"/>
    </cacheField>
    <cacheField name="Spike dry matter at PSDS 8.0 (g/m²)" numFmtId="0">
      <sharedItems containsString="0" containsBlank="1" containsNumber="1" minValue="116.51962330617556" maxValue="200.47296388059937"/>
    </cacheField>
    <cacheField name="Fruiting efficiency (grains/g spike dry matter" numFmtId="164">
      <sharedItems containsString="0" containsBlank="1" containsNumber="1" minValue="49.301328283098385" maxValue="122.23862741280774"/>
    </cacheField>
    <cacheField name="Fruiting efficiency (grains/g chaff dry matter" numFmtId="0">
      <sharedItems containsString="0" containsBlank="1" containsNumber="1" minValue="68.05476076425505" maxValue="124.02869367949664"/>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80076157409" createdVersion="8" refreshedVersion="8" minRefreshableVersion="3" recordCount="80" xr:uid="{970BD0A3-D814-462F-8291-1EC94731DB82}">
  <cacheSource type="worksheet">
    <worksheetSource ref="A1:BT1048576" sheet="PCDS 6.0 harvest"/>
  </cacheSource>
  <cacheFields count="72">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EGA_Wedgetail"/>
        <s v="LRPB_Kittyhawk"/>
        <s v="LRPB_Mowhawk"/>
        <s v="Rosella"/>
        <s v="Illabo"/>
        <s v="Wylah"/>
        <s v="Osprey"/>
        <s v="Yitpi"/>
        <s v="Sunmaster"/>
        <s v="Scepter"/>
        <s v="Mace"/>
        <s v="Wyalkatchem"/>
        <s v="Janz"/>
        <s v="EGA_Gregory"/>
        <s v="Meering"/>
        <m/>
      </sharedItems>
    </cacheField>
    <cacheField name="!Release year" numFmtId="0">
      <sharedItems containsString="0" containsBlank="1" containsNumber="1" containsInteger="1" minValue="1983" maxValue="2023" count="15">
        <n v="1998"/>
        <n v="2002"/>
        <n v="2016"/>
        <n v="2023"/>
        <n v="1985"/>
        <n v="2018"/>
        <n v="1999"/>
        <n v="1983"/>
        <n v="2020"/>
        <n v="2008"/>
        <n v="2001"/>
        <n v="1989"/>
        <n v="2004"/>
        <n v="1984"/>
        <m/>
      </sharedItems>
    </cacheField>
    <cacheField name="!Range" numFmtId="0">
      <sharedItems containsString="0" containsBlank="1" containsNumber="1" containsInteger="1" minValue="1" maxValue="4"/>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Measurement date" numFmtId="0">
      <sharedItems containsNonDate="0" containsDate="1" containsString="0" containsBlank="1" minDate="2024-09-05T00:00:00" maxDate="2024-09-14T00:00:00"/>
    </cacheField>
    <cacheField name="NDVI of quadrat area" numFmtId="0">
      <sharedItems containsString="0" containsBlank="1" containsNumber="1" minValue="0.78" maxValue="0.88"/>
    </cacheField>
    <cacheField name="Tau [T] at ground level" numFmtId="0">
      <sharedItems containsString="0" containsBlank="1" containsNumber="1" minValue="6.0000000000000001E-3" maxValue="9.1999999999999998E-2"/>
    </cacheField>
    <cacheField name="Tau [T] at 25% of canopy height" numFmtId="0">
      <sharedItems containsString="0" containsBlank="1" containsNumber="1" minValue="0.01" maxValue="0.13500000000000001"/>
    </cacheField>
    <cacheField name="Tau [T] at 50% of canopy height" numFmtId="0">
      <sharedItems containsString="0" containsBlank="1" containsNumber="1" minValue="1.4999999999999999E-2" maxValue="0.247"/>
    </cacheField>
    <cacheField name="Tau [T] at 75% of canopy height" numFmtId="0">
      <sharedItems containsString="0" containsBlank="1" containsNumber="1" minValue="5.0999999999999997E-2" maxValue="0.34699999999999998"/>
    </cacheField>
    <cacheField name="PARi at ground level" numFmtId="0">
      <sharedItems containsString="0" containsBlank="1" containsNumber="1" minValue="0.90800000000000003" maxValue="0.99399999999999999"/>
    </cacheField>
    <cacheField name="PARi at 25% of canopy height" numFmtId="0">
      <sharedItems containsString="0" containsBlank="1" containsNumber="1" minValue="0.86499999999999999" maxValue="0.99"/>
    </cacheField>
    <cacheField name="PARi at 50% of canopy height" numFmtId="0">
      <sharedItems containsString="0" containsBlank="1" containsNumber="1" minValue="0.753" maxValue="0.98499999999999999"/>
    </cacheField>
    <cacheField name="PARi at 75% of canopy height" numFmtId="0">
      <sharedItems containsString="0" containsBlank="1" containsNumber="1" minValue="0.65300000000000002" maxValue="0.94899999999999995"/>
    </cacheField>
    <cacheField name="SPAD of lowest leaves reading 1" numFmtId="0">
      <sharedItems containsString="0" containsBlank="1" containsNumber="1" minValue="0.5" maxValue="52.1"/>
    </cacheField>
    <cacheField name="SPAD of lowest leaves reading 2" numFmtId="0">
      <sharedItems containsString="0" containsBlank="1" containsNumber="1" minValue="0.1" maxValue="45.5"/>
    </cacheField>
    <cacheField name="SPAD of lowest leaves reading 3" numFmtId="0">
      <sharedItems containsString="0" containsBlank="1" containsNumber="1" minValue="0.2" maxValue="36.5"/>
    </cacheField>
    <cacheField name="SPAD of lowest leaves reading 4" numFmtId="0">
      <sharedItems containsString="0" containsBlank="1" containsNumber="1" minValue="0.2" maxValue="39"/>
    </cacheField>
    <cacheField name="SPAD at 25% of canopy height reading 1" numFmtId="0">
      <sharedItems containsString="0" containsBlank="1" containsNumber="1" minValue="5" maxValue="57.4"/>
    </cacheField>
    <cacheField name="SPAD at 25% of canopy height reading 2" numFmtId="0">
      <sharedItems containsString="0" containsBlank="1" containsNumber="1" minValue="2.9" maxValue="52.5"/>
    </cacheField>
    <cacheField name="SPAD at 25% of canopy height reading 3" numFmtId="0">
      <sharedItems containsString="0" containsBlank="1" containsNumber="1" minValue="9.4" maxValue="54.4"/>
    </cacheField>
    <cacheField name="SPAD at 25% of canopy height reading 4" numFmtId="0">
      <sharedItems containsString="0" containsBlank="1" containsNumber="1" minValue="0.8" maxValue="51.8"/>
    </cacheField>
    <cacheField name="SPAD at 50% of canopy height reading 1" numFmtId="0">
      <sharedItems containsString="0" containsBlank="1" containsNumber="1" minValue="24.6" maxValue="58.9"/>
    </cacheField>
    <cacheField name="SPAD at 50% of canopy height reading 2" numFmtId="0">
      <sharedItems containsString="0" containsBlank="1" containsNumber="1" minValue="22.5" maxValue="58.1"/>
    </cacheField>
    <cacheField name="SPAD at 50% of canopy height reading 3" numFmtId="0">
      <sharedItems containsString="0" containsBlank="1" containsNumber="1" minValue="26.1" maxValue="58.2"/>
    </cacheField>
    <cacheField name="SPAD at 50% of canopy height reading 4" numFmtId="0">
      <sharedItems containsString="0" containsBlank="1" containsNumber="1" minValue="29.4" maxValue="53.3"/>
    </cacheField>
    <cacheField name="SPAD at 75% of canopy height reading 1" numFmtId="0">
      <sharedItems containsString="0" containsBlank="1" containsNumber="1" minValue="35.9" maxValue="54.6"/>
    </cacheField>
    <cacheField name="SPAD at 75% of canopy height reading 2" numFmtId="0">
      <sharedItems containsString="0" containsBlank="1" containsNumber="1" minValue="41.8" maxValue="55.8"/>
    </cacheField>
    <cacheField name="SPAD at 75% of canopy height reading 3" numFmtId="0">
      <sharedItems containsString="0" containsBlank="1" containsNumber="1" minValue="40" maxValue="52.8"/>
    </cacheField>
    <cacheField name="SPAD at 75% of canopy height reading 4" numFmtId="0">
      <sharedItems containsString="0" containsBlank="1" containsNumber="1" minValue="37.799999999999997" maxValue="55.5"/>
    </cacheField>
    <cacheField name="SPAD of flag leaf reading 1" numFmtId="0">
      <sharedItems containsString="0" containsBlank="1" containsNumber="1" minValue="36.200000000000003" maxValue="51.8"/>
    </cacheField>
    <cacheField name="SPAD of flag leaf reading 2" numFmtId="0">
      <sharedItems containsString="0" containsBlank="1" containsNumber="1" minValue="38.700000000000003" maxValue="55.5"/>
    </cacheField>
    <cacheField name="SPAD of flag leaf reading 3" numFmtId="0">
      <sharedItems containsString="0" containsBlank="1" containsNumber="1" minValue="38.299999999999997" maxValue="55.5"/>
    </cacheField>
    <cacheField name="SPAD of flag leaf reading 4" numFmtId="0">
      <sharedItems containsString="0" containsBlank="1" containsNumber="1" minValue="39.9" maxValue="55.5"/>
    </cacheField>
    <cacheField name="Canopy height (cm)" numFmtId="0">
      <sharedItems containsString="0" containsBlank="1" containsNumber="1" containsInteger="1" minValue="53" maxValue="74"/>
    </cacheField>
    <cacheField name="Area of quadrat cut (m²)" numFmtId="0">
      <sharedItems containsString="0" containsBlank="1" containsNumber="1" minValue="0.375" maxValue="0.5"/>
    </cacheField>
    <cacheField name="Fresh weight of main sample (g)" numFmtId="0">
      <sharedItems containsString="0" containsBlank="1" containsNumber="1" minValue="1070" maxValue="2182"/>
    </cacheField>
    <cacheField name="Fresh shoot biomass (g/m2)" numFmtId="164">
      <sharedItems containsString="0" containsBlank="1" containsNumber="1" minValue="2140" maxValue="4389.333333333333"/>
    </cacheField>
    <cacheField name="Fresh weight of sub sample (g)" numFmtId="0">
      <sharedItems containsString="0" containsBlank="1" containsNumber="1" minValue="215" maxValue="433.1"/>
    </cacheField>
    <cacheField name="Number of culms in sub-sample" numFmtId="0">
      <sharedItems containsString="0" containsBlank="1" containsNumber="1" containsInteger="1" minValue="36" maxValue="50"/>
    </cacheField>
    <cacheField name="Fresh weight of subsample for moisture content (30 culms) (g)" numFmtId="0">
      <sharedItems containsString="0" containsBlank="1" containsNumber="1" minValue="94" maxValue="261.10000000000002"/>
    </cacheField>
    <cacheField name="Dry weight of subsample for moisture content (30 culms) (g)" numFmtId="0">
      <sharedItems containsString="0" containsBlank="1" containsNumber="1" minValue="17.3" maxValue="50.95"/>
    </cacheField>
    <cacheField name="Number of culms in subsample for moisture content " numFmtId="0">
      <sharedItems containsString="0" containsBlank="1" containsNumber="1" containsInteger="1" minValue="16" maxValue="30"/>
    </cacheField>
    <cacheField name="Dry weight of green leaves from 20 culms (g)" numFmtId="2">
      <sharedItems containsString="0" containsBlank="1" containsNumber="1" minValue="5.4" maxValue="12.33"/>
    </cacheField>
    <cacheField name="Dry weight of dead leaves from 20 culms (g)" numFmtId="2">
      <sharedItems containsString="0" containsBlank="1" containsNumber="1" minValue="0.39" maxValue="5.9"/>
    </cacheField>
    <cacheField name="Dry weight of stems from 20 culms (g)" numFmtId="2">
      <sharedItems containsString="0" containsBlank="1" containsNumber="1" minValue="9.73" maxValue="19.89"/>
    </cacheField>
    <cacheField name="Dry weight of spikes from 20 culms (g)" numFmtId="2">
      <sharedItems containsString="0" containsBlank="1" containsNumber="1" minValue="0.56999999999999995" maxValue="3.57"/>
    </cacheField>
    <cacheField name="Dry weight of 20 culms (g)" numFmtId="0">
      <sharedItems containsString="0" containsBlank="1" containsNumber="1" minValue="18.240000000000002" maxValue="38.380000000000003"/>
    </cacheField>
    <cacheField name="Dry weight of a single culm (g)" numFmtId="2">
      <sharedItems containsString="0" containsBlank="1" containsNumber="1" minValue="0.97099999999999997" maxValue="1.6983333333333335"/>
    </cacheField>
    <cacheField name="Fresh weight of a single culm (g)" numFmtId="0">
      <sharedItems containsString="0" containsBlank="1" containsNumber="1" minValue="4.49" maxValue="8.6620000000000008"/>
    </cacheField>
    <cacheField name="Dry matter proportion of main sample (g/g)" numFmtId="2">
      <sharedItems containsString="0" containsBlank="1" containsNumber="1" minValue="0.17160194174757282" maxValue="0.24173014145810662"/>
    </cacheField>
    <cacheField name="Estimated dry weight of main sample (g)" numFmtId="1">
      <sharedItems containsString="0" containsBlank="1" containsNumber="1" minValue="218.27446808510641" maxValue="394.70232748060431"/>
    </cacheField>
    <cacheField name="Estimated dry matter at PCDS 6.0 (g/m²)" numFmtId="1">
      <sharedItems containsString="0" containsBlank="1" containsNumber="1" minValue="460.94630110630112" maxValue="798.86934198081337"/>
    </cacheField>
    <cacheField name="Green leaf fraction (g/g)" numFmtId="2">
      <sharedItems containsString="0" containsBlank="1" containsNumber="1" minValue="0.26182074805928018" maxValue="0.42002492729538843"/>
    </cacheField>
    <cacheField name="Dead leaf fraction (g/g)" numFmtId="2">
      <sharedItems containsString="0" containsBlank="1" containsNumber="1" minValue="1.4885496183206108E-2" maxValue="0.16421254801536492"/>
    </cacheField>
    <cacheField name="Stem fraction (g/g)" numFmtId="2">
      <sharedItems containsString="0" containsBlank="1" containsNumber="1" minValue="0.46995484543244176" maxValue="0.59957238851557726"/>
    </cacheField>
    <cacheField name="Spike fraction (g/g)" numFmtId="2">
      <sharedItems containsString="0" containsBlank="1" containsNumber="1" minValue="1.9682320441988949E-2" maxValue="0.12862595419847328"/>
    </cacheField>
    <cacheField name="Grean leaf dry matter (g/m²)" numFmtId="1">
      <sharedItems containsString="0" containsBlank="1" containsNumber="1" minValue="89.498602206875674" maxValue="298.85524800511178"/>
    </cacheField>
    <cacheField name="Dead leaf dry matter (g/m²)" numFmtId="1">
      <sharedItems containsString="0" containsBlank="1" containsNumber="1" minValue="7.7999102396643156" maxValue="119.76269150965045"/>
    </cacheField>
    <cacheField name="Stem dry matter (g/m²)" numFmtId="1">
      <sharedItems containsString="0" containsBlank="1" containsNumber="1" minValue="132.57452775638521" maxValue="460.67240487821238"/>
    </cacheField>
    <cacheField name="Spike dry matter (g/m²)" numFmtId="1">
      <sharedItems containsString="0" containsBlank="1" containsNumber="1" minValue="10" maxValue="67.426780420890623"/>
    </cacheField>
    <cacheField name="Mean SPAD of lowest leaves" numFmtId="164">
      <sharedItems containsString="0" containsBlank="1" containsNumber="1" minValue="2.2249999999999996" maxValue="39.85"/>
    </cacheField>
    <cacheField name="Mean SPAD at 25% of canopy height" numFmtId="164">
      <sharedItems containsString="0" containsBlank="1" containsNumber="1" minValue="12.166666666666666" maxValue="51.1"/>
    </cacheField>
    <cacheField name="Mean SPAD at 50% of canopy height " numFmtId="164">
      <sharedItems containsString="0" containsBlank="1" containsNumber="1" minValue="29.475000000000001" maxValue="52.025000000000006"/>
    </cacheField>
    <cacheField name="Mean SPAD at 75% of canopy height" numFmtId="164">
      <sharedItems containsString="0" containsBlank="1" containsNumber="1" minValue="43.975000000000001" maxValue="53.475000000000001"/>
    </cacheField>
    <cacheField name="Mean SPAD of flag leaf" numFmtId="164">
      <sharedItems containsString="0" containsBlank="1" containsNumber="1" minValue="40.65" maxValue="50.400000000000006"/>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06.884573726849" createdVersion="8" refreshedVersion="8" minRefreshableVersion="3" recordCount="67" xr:uid="{C635944C-986C-4E72-982A-697CDF52B495}">
  <cacheSource type="worksheet">
    <worksheetSource ref="A1:O1048576" sheet="Machine harvest"/>
  </cacheSource>
  <cacheFields count="15">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EGA_Wedgetail"/>
        <s v="LRPB_Kittyhawk"/>
        <s v="LRPB_Mowhawk"/>
        <s v="Osprey"/>
        <s v="Wylah"/>
        <s v="Illabo"/>
        <s v="Rosella"/>
        <s v="Yitpi"/>
        <s v="Sunmaster"/>
        <s v="Scepter"/>
        <s v="Mace"/>
        <s v="Meering"/>
        <s v="EGA_Gregory"/>
        <s v="Janz"/>
        <s v="Wyalkatchem"/>
        <m/>
      </sharedItems>
    </cacheField>
    <cacheField name="!Release year" numFmtId="0">
      <sharedItems containsString="0" containsBlank="1" containsNumber="1" containsInteger="1" minValue="1983" maxValue="2023" count="15">
        <n v="1998"/>
        <n v="2002"/>
        <n v="2016"/>
        <n v="2023"/>
        <n v="1983"/>
        <n v="1999"/>
        <n v="2018"/>
        <n v="1985"/>
        <n v="2020"/>
        <n v="2008"/>
        <n v="1984"/>
        <n v="2004"/>
        <n v="1989"/>
        <n v="2001"/>
        <m/>
      </sharedItems>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Harvest date" numFmtId="0">
      <sharedItems containsNonDate="0" containsDate="1" containsString="0" containsBlank="1" minDate="2024-12-13T00:00:00" maxDate="2024-12-14T00:00:00"/>
    </cacheField>
    <cacheField name="Length of machine harvestable area (m)" numFmtId="0">
      <sharedItems containsString="0" containsBlank="1" containsNumber="1" minValue="1.97" maxValue="3.85"/>
    </cacheField>
    <cacheField name="Harvested areas (m²)" numFmtId="0">
      <sharedItems containsString="0" containsBlank="1" containsNumber="1" minValue="1.97" maxValue="3.85"/>
    </cacheField>
    <cacheField name="Weight of harvested grain (kg)" numFmtId="0">
      <sharedItems containsString="0" containsBlank="1" containsNumber="1" minValue="0.79" maxValue="2.2599999999999998"/>
    </cacheField>
    <cacheField name="Machine harvest yield (t/ha)" numFmtId="2">
      <sharedItems containsString="0" containsBlank="1" containsNumber="1" minValue="4.0101522842639596" maxValue="6.8085106382978724"/>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an Wang" refreshedDate="46112.607308101855" createdVersion="8" refreshedVersion="8" minRefreshableVersion="3" recordCount="66" xr:uid="{CE0C1F82-82A0-42E4-9C20-787182B9A925}">
  <cacheSource type="worksheet">
    <worksheetSource ref="A1:AP1048576" sheet="Sterility measurement (frost)"/>
  </cacheSource>
  <cacheFields count="42">
    <cacheField name="!Habit" numFmtId="0">
      <sharedItems containsBlank="1" count="3">
        <s v="Winter"/>
        <s v="Spring"/>
        <m/>
      </sharedItems>
    </cacheField>
    <cacheField name="!Sow time" numFmtId="0">
      <sharedItems containsBlank="1"/>
    </cacheField>
    <cacheField name="Sow time order" numFmtId="0">
      <sharedItems containsString="0" containsBlank="1" containsNumber="1" containsInteger="1" minValue="1" maxValue="8"/>
    </cacheField>
    <cacheField name="!Cultivar" numFmtId="0">
      <sharedItems containsBlank="1" count="17">
        <s v="Whistler"/>
        <s v="Osprey"/>
        <s v="Yitpi"/>
        <s v="Meering"/>
        <s v="Illabo"/>
        <s v="LRPB_Kittyhawk"/>
        <s v="Wyalkatchem"/>
        <s v="Sunmaster"/>
        <s v="EGA_Wedgetail"/>
        <s v="Wylah"/>
        <s v="Janz"/>
        <s v="Scepter"/>
        <s v="Rosella"/>
        <s v="LRPB_Mowhawk"/>
        <s v="Mace"/>
        <s v="EGA_Gregory"/>
        <m/>
      </sharedItems>
    </cacheField>
    <cacheField name="!Release year" numFmtId="0">
      <sharedItems containsString="0" containsBlank="1" containsNumber="1" containsInteger="1" minValue="1983" maxValue="2023" count="15">
        <n v="1998"/>
        <n v="1983"/>
        <n v="1999"/>
        <n v="1984"/>
        <n v="2018"/>
        <n v="2016"/>
        <n v="2001"/>
        <n v="2020"/>
        <n v="2002"/>
        <n v="1989"/>
        <n v="1985"/>
        <n v="2023"/>
        <n v="2008"/>
        <n v="2004"/>
        <m/>
      </sharedItems>
    </cacheField>
    <cacheField name="!Range" numFmtId="0">
      <sharedItems containsString="0" containsBlank="1" containsNumber="1" containsInteger="1" minValue="1" maxValue="4" count="5">
        <n v="1"/>
        <n v="2"/>
        <n v="3"/>
        <n v="4"/>
        <m/>
      </sharedItems>
    </cacheField>
    <cacheField name="!Row" numFmtId="0">
      <sharedItems containsString="0" containsBlank="1" containsNumber="1" containsInteger="1" minValue="1" maxValue="16"/>
    </cacheField>
    <cacheField name="Range serp order" numFmtId="0">
      <sharedItems containsString="0" containsBlank="1" containsNumber="1" containsInteger="1" minValue="1" maxValue="64"/>
    </cacheField>
    <cacheField name="Row serp order" numFmtId="0">
      <sharedItems containsString="0" containsBlank="1" containsNumber="1" containsInteger="1" minValue="1" maxValue="64"/>
    </cacheField>
    <cacheField name="Plot" numFmtId="0">
      <sharedItems containsString="0" containsBlank="1" containsNumber="1" containsInteger="1" minValue="101" maxValue="416"/>
    </cacheField>
    <cacheField name="Plot No" numFmtId="0">
      <sharedItems containsString="0" containsBlank="1" containsNumber="1" containsInteger="1" minValue="1" maxValue="64"/>
    </cacheField>
    <cacheField name="Competent spikelet No on culm 1" numFmtId="0">
      <sharedItems containsString="0" containsBlank="1" containsNumber="1" containsInteger="1" minValue="12" maxValue="23"/>
    </cacheField>
    <cacheField name="Competent spikelet No on culm 2" numFmtId="0">
      <sharedItems containsString="0" containsBlank="1" containsNumber="1" containsInteger="1" minValue="13" maxValue="23"/>
    </cacheField>
    <cacheField name="Competent spikelet No on culm 3" numFmtId="0">
      <sharedItems containsString="0" containsBlank="1" containsNumber="1" containsInteger="1" minValue="10" maxValue="24"/>
    </cacheField>
    <cacheField name="Competent spikelet No on culm 4" numFmtId="0">
      <sharedItems containsString="0" containsBlank="1" containsNumber="1" containsInteger="1" minValue="13" maxValue="24"/>
    </cacheField>
    <cacheField name="Competent spikelet No on culm 5" numFmtId="0">
      <sharedItems containsString="0" containsBlank="1" containsNumber="1" containsInteger="1" minValue="12" maxValue="23"/>
    </cacheField>
    <cacheField name="Competent spikelet No on culm 6" numFmtId="0">
      <sharedItems containsString="0" containsBlank="1" containsNumber="1" containsInteger="1" minValue="13" maxValue="25"/>
    </cacheField>
    <cacheField name="Competent spikelet No on culm 7" numFmtId="0">
      <sharedItems containsString="0" containsBlank="1" containsNumber="1" containsInteger="1" minValue="13" maxValue="24"/>
    </cacheField>
    <cacheField name="Competent spikelet No on culm 8" numFmtId="0">
      <sharedItems containsString="0" containsBlank="1" containsNumber="1" containsInteger="1" minValue="13" maxValue="23"/>
    </cacheField>
    <cacheField name="Competent spikelet No on culm 9" numFmtId="0">
      <sharedItems containsString="0" containsBlank="1" containsNumber="1" containsInteger="1" minValue="13" maxValue="22"/>
    </cacheField>
    <cacheField name="Competent spikelet No on culm 10" numFmtId="0">
      <sharedItems containsString="0" containsBlank="1" containsNumber="1" containsInteger="1" minValue="12" maxValue="20"/>
    </cacheField>
    <cacheField name="Infertile spikelet No on culm 1" numFmtId="0">
      <sharedItems containsString="0" containsBlank="1" containsNumber="1" containsInteger="1" minValue="0" maxValue="3"/>
    </cacheField>
    <cacheField name="Infertile spikelet No on culm 2" numFmtId="0">
      <sharedItems containsString="0" containsBlank="1" containsNumber="1" containsInteger="1" minValue="0" maxValue="3"/>
    </cacheField>
    <cacheField name="Infertile spikelet No on culm 3" numFmtId="0">
      <sharedItems containsString="0" containsBlank="1" containsNumber="1" containsInteger="1" minValue="0" maxValue="2"/>
    </cacheField>
    <cacheField name="Infertile spikelet No on culm 4" numFmtId="0">
      <sharedItems containsString="0" containsBlank="1" containsNumber="1" containsInteger="1" minValue="0" maxValue="4"/>
    </cacheField>
    <cacheField name="Infertile spikelet No on culm 5" numFmtId="0">
      <sharedItems containsString="0" containsBlank="1" containsNumber="1" containsInteger="1" minValue="0" maxValue="3"/>
    </cacheField>
    <cacheField name="Infertile spikelet No on culm 6" numFmtId="0">
      <sharedItems containsString="0" containsBlank="1" containsNumber="1" containsInteger="1" minValue="0" maxValue="3"/>
    </cacheField>
    <cacheField name="Infertile spikelet No on culm 7" numFmtId="0">
      <sharedItems containsString="0" containsBlank="1" containsNumber="1" containsInteger="1" minValue="0" maxValue="3"/>
    </cacheField>
    <cacheField name="Infertile spikelet No on culm 8" numFmtId="0">
      <sharedItems containsString="0" containsBlank="1" containsNumber="1" containsInteger="1" minValue="0" maxValue="4"/>
    </cacheField>
    <cacheField name="Infertile spikelet No on culm 9" numFmtId="0">
      <sharedItems containsString="0" containsBlank="1" containsNumber="1" containsInteger="1" minValue="0" maxValue="3"/>
    </cacheField>
    <cacheField name="Infertile spikelet No on culm 10" numFmtId="0">
      <sharedItems containsString="0" containsBlank="1" containsNumber="1" containsInteger="1" minValue="0" maxValue="5"/>
    </cacheField>
    <cacheField name="Sterility (%) on culm 1" numFmtId="0">
      <sharedItems containsString="0" containsBlank="1" containsNumber="1" minValue="0" maxValue="20"/>
    </cacheField>
    <cacheField name="Sterility (%) on culm 2" numFmtId="0">
      <sharedItems containsString="0" containsBlank="1" containsNumber="1" minValue="0" maxValue="18.75"/>
    </cacheField>
    <cacheField name="Sterility (%) on culm 3" numFmtId="0">
      <sharedItems containsString="0" containsBlank="1" containsNumber="1" minValue="0" maxValue="14.285714285714285"/>
    </cacheField>
    <cacheField name="Sterility (%) on culm 4" numFmtId="0">
      <sharedItems containsString="0" containsBlank="1" containsNumber="1" minValue="0" maxValue="23.52941176470588"/>
    </cacheField>
    <cacheField name="Sterility (%) on culm 5" numFmtId="0">
      <sharedItems containsString="0" containsBlank="1" containsNumber="1" minValue="0" maxValue="20"/>
    </cacheField>
    <cacheField name="Sterility (%) on culm 6" numFmtId="0">
      <sharedItems containsString="0" containsBlank="1" containsNumber="1" minValue="0" maxValue="16.666666666666664"/>
    </cacheField>
    <cacheField name="Sterility (%) on culm 7" numFmtId="0">
      <sharedItems containsString="0" containsBlank="1" containsNumber="1" minValue="0" maxValue="23.076923076923077"/>
    </cacheField>
    <cacheField name="Sterility (%) on culm 8" numFmtId="0">
      <sharedItems containsString="0" containsBlank="1" containsNumber="1" minValue="0" maxValue="25"/>
    </cacheField>
    <cacheField name="Sterility (%) on culm 9" numFmtId="0">
      <sharedItems containsString="0" containsBlank="1" containsNumber="1" minValue="0" maxValue="21.428571428571427"/>
    </cacheField>
    <cacheField name="Sterility (%) on culm 10" numFmtId="0">
      <sharedItems containsString="0" containsBlank="1" containsNumber="1" minValue="0" maxValue="31.25"/>
    </cacheField>
    <cacheField name="Average sterility (%)" numFmtId="0">
      <sharedItems containsString="0" containsBlank="1" containsNumber="1" minValue="0" maxValue="12.7272961816305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
  <r>
    <s v="Winter"/>
    <s v="mid April"/>
    <n v="1"/>
    <x v="0"/>
    <n v="1998"/>
    <x v="0"/>
    <x v="0"/>
    <n v="1"/>
    <n v="1"/>
    <n v="1"/>
    <x v="0"/>
    <n v="1"/>
  </r>
  <r>
    <s v="Winter"/>
    <s v="mid April"/>
    <n v="1"/>
    <x v="1"/>
    <n v="1983"/>
    <x v="0"/>
    <x v="1"/>
    <n v="2"/>
    <n v="8"/>
    <n v="1"/>
    <x v="0"/>
    <n v="0"/>
  </r>
  <r>
    <s v="Winter"/>
    <s v="mid April"/>
    <n v="3"/>
    <x v="2"/>
    <n v="2018"/>
    <x v="0"/>
    <x v="2"/>
    <n v="5"/>
    <n v="17"/>
    <n v="1"/>
    <x v="0"/>
    <n v="1"/>
  </r>
  <r>
    <s v="Winter"/>
    <s v="mid April"/>
    <n v="3"/>
    <x v="3"/>
    <n v="2016"/>
    <x v="0"/>
    <x v="3"/>
    <n v="6"/>
    <n v="24"/>
    <n v="1"/>
    <x v="0"/>
    <n v="2"/>
  </r>
  <r>
    <s v="Winter"/>
    <s v="mid April"/>
    <n v="5"/>
    <x v="4"/>
    <n v="2002"/>
    <x v="0"/>
    <x v="4"/>
    <n v="9"/>
    <n v="33"/>
    <n v="1"/>
    <x v="0"/>
    <n v="0"/>
  </r>
  <r>
    <s v="Winter"/>
    <s v="mid April"/>
    <n v="5"/>
    <x v="5"/>
    <n v="1999"/>
    <x v="0"/>
    <x v="5"/>
    <n v="10"/>
    <n v="40"/>
    <n v="1"/>
    <x v="0"/>
    <n v="0"/>
  </r>
  <r>
    <s v="Winter"/>
    <s v="mid April"/>
    <n v="7"/>
    <x v="6"/>
    <n v="1985"/>
    <x v="0"/>
    <x v="6"/>
    <n v="13"/>
    <n v="49"/>
    <n v="1"/>
    <x v="0"/>
    <n v="0"/>
  </r>
  <r>
    <s v="Winter"/>
    <s v="mid April"/>
    <n v="7"/>
    <x v="7"/>
    <n v="2023"/>
    <x v="0"/>
    <x v="7"/>
    <n v="14"/>
    <n v="56"/>
    <n v="1"/>
    <x v="0"/>
    <n v="0"/>
  </r>
  <r>
    <s v="Winter"/>
    <s v="mid April"/>
    <n v="7"/>
    <x v="2"/>
    <n v="2018"/>
    <x v="1"/>
    <x v="7"/>
    <n v="19"/>
    <n v="55"/>
    <n v="1"/>
    <x v="0"/>
    <n v="0"/>
  </r>
  <r>
    <s v="Winter"/>
    <s v="mid April"/>
    <n v="7"/>
    <x v="1"/>
    <n v="1983"/>
    <x v="1"/>
    <x v="6"/>
    <n v="20"/>
    <n v="50"/>
    <n v="1"/>
    <x v="0"/>
    <n v="0"/>
  </r>
  <r>
    <s v="Winter"/>
    <s v="mid April"/>
    <n v="5"/>
    <x v="6"/>
    <n v="1985"/>
    <x v="1"/>
    <x v="5"/>
    <n v="23"/>
    <n v="39"/>
    <n v="1"/>
    <x v="0"/>
    <n v="1"/>
  </r>
  <r>
    <s v="Winter"/>
    <s v="mid April"/>
    <n v="5"/>
    <x v="3"/>
    <n v="2016"/>
    <x v="1"/>
    <x v="4"/>
    <n v="24"/>
    <n v="34"/>
    <n v="1"/>
    <x v="0"/>
    <n v="11"/>
  </r>
  <r>
    <s v="Winter"/>
    <s v="mid April"/>
    <n v="3"/>
    <x v="0"/>
    <n v="1998"/>
    <x v="1"/>
    <x v="3"/>
    <n v="27"/>
    <n v="23"/>
    <n v="1"/>
    <x v="0"/>
    <n v="0"/>
  </r>
  <r>
    <s v="Winter"/>
    <s v="mid April"/>
    <n v="3"/>
    <x v="7"/>
    <n v="2023"/>
    <x v="1"/>
    <x v="2"/>
    <n v="28"/>
    <n v="18"/>
    <n v="1"/>
    <x v="0"/>
    <n v="0"/>
  </r>
  <r>
    <s v="Winter"/>
    <s v="mid April"/>
    <n v="1"/>
    <x v="5"/>
    <n v="1999"/>
    <x v="1"/>
    <x v="1"/>
    <n v="31"/>
    <n v="7"/>
    <n v="1"/>
    <x v="0"/>
    <n v="0"/>
  </r>
  <r>
    <s v="Winter"/>
    <s v="mid April"/>
    <n v="1"/>
    <x v="4"/>
    <n v="2002"/>
    <x v="1"/>
    <x v="0"/>
    <n v="32"/>
    <n v="2"/>
    <n v="1"/>
    <x v="0"/>
    <n v="0"/>
  </r>
  <r>
    <s v="Winter"/>
    <s v="mid April"/>
    <n v="1"/>
    <x v="3"/>
    <n v="2016"/>
    <x v="2"/>
    <x v="0"/>
    <n v="33"/>
    <n v="3"/>
    <n v="1"/>
    <x v="0"/>
    <n v="10"/>
  </r>
  <r>
    <s v="Winter"/>
    <s v="mid April"/>
    <n v="1"/>
    <x v="2"/>
    <n v="2018"/>
    <x v="2"/>
    <x v="1"/>
    <n v="34"/>
    <n v="6"/>
    <n v="1"/>
    <x v="0"/>
    <n v="14"/>
  </r>
  <r>
    <s v="Winter"/>
    <s v="mid April"/>
    <n v="3"/>
    <x v="4"/>
    <n v="2002"/>
    <x v="2"/>
    <x v="2"/>
    <n v="37"/>
    <n v="19"/>
    <n v="1"/>
    <x v="0"/>
    <n v="0"/>
  </r>
  <r>
    <s v="Winter"/>
    <s v="mid April"/>
    <n v="3"/>
    <x v="6"/>
    <n v="1985"/>
    <x v="2"/>
    <x v="3"/>
    <n v="38"/>
    <n v="22"/>
    <n v="1"/>
    <x v="0"/>
    <n v="0"/>
  </r>
  <r>
    <s v="Winter"/>
    <s v="mid April"/>
    <n v="5"/>
    <x v="7"/>
    <n v="2023"/>
    <x v="2"/>
    <x v="4"/>
    <n v="41"/>
    <n v="35"/>
    <n v="1"/>
    <x v="0"/>
    <n v="10"/>
  </r>
  <r>
    <s v="Winter"/>
    <s v="mid April"/>
    <n v="5"/>
    <x v="1"/>
    <n v="1983"/>
    <x v="2"/>
    <x v="5"/>
    <n v="42"/>
    <n v="38"/>
    <n v="1"/>
    <x v="0"/>
    <n v="0"/>
  </r>
  <r>
    <s v="Winter"/>
    <s v="mid April"/>
    <n v="7"/>
    <x v="5"/>
    <n v="1999"/>
    <x v="2"/>
    <x v="6"/>
    <n v="45"/>
    <n v="51"/>
    <n v="1"/>
    <x v="0"/>
    <n v="0"/>
  </r>
  <r>
    <s v="Winter"/>
    <s v="mid April"/>
    <n v="7"/>
    <x v="0"/>
    <n v="1998"/>
    <x v="2"/>
    <x v="7"/>
    <n v="46"/>
    <n v="54"/>
    <n v="1"/>
    <x v="0"/>
    <n v="0"/>
  </r>
  <r>
    <s v="Winter"/>
    <s v="mid April"/>
    <n v="7"/>
    <x v="4"/>
    <n v="2002"/>
    <x v="3"/>
    <x v="7"/>
    <n v="51"/>
    <n v="53"/>
    <n v="1"/>
    <x v="0"/>
    <n v="0"/>
  </r>
  <r>
    <s v="Winter"/>
    <s v="mid April"/>
    <n v="7"/>
    <x v="3"/>
    <n v="2016"/>
    <x v="3"/>
    <x v="6"/>
    <n v="52"/>
    <n v="52"/>
    <n v="1"/>
    <x v="0"/>
    <n v="0"/>
  </r>
  <r>
    <s v="Winter"/>
    <s v="mid April"/>
    <n v="5"/>
    <x v="2"/>
    <n v="2018"/>
    <x v="3"/>
    <x v="5"/>
    <n v="55"/>
    <n v="37"/>
    <n v="1"/>
    <x v="0"/>
    <n v="0"/>
  </r>
  <r>
    <s v="Winter"/>
    <s v="mid April"/>
    <n v="5"/>
    <x v="0"/>
    <n v="1998"/>
    <x v="3"/>
    <x v="4"/>
    <n v="56"/>
    <n v="37"/>
    <n v="1"/>
    <x v="0"/>
    <n v="0"/>
  </r>
  <r>
    <s v="Winter"/>
    <s v="mid April"/>
    <n v="3"/>
    <x v="1"/>
    <n v="1983"/>
    <x v="3"/>
    <x v="3"/>
    <n v="59"/>
    <n v="21"/>
    <n v="1"/>
    <x v="0"/>
    <n v="0"/>
  </r>
  <r>
    <s v="Winter"/>
    <s v="mid April"/>
    <n v="3"/>
    <x v="5"/>
    <n v="1999"/>
    <x v="3"/>
    <x v="2"/>
    <n v="60"/>
    <n v="20"/>
    <n v="1"/>
    <x v="0"/>
    <n v="0"/>
  </r>
  <r>
    <s v="Winter"/>
    <s v="mid April"/>
    <n v="1"/>
    <x v="6"/>
    <n v="1985"/>
    <x v="3"/>
    <x v="1"/>
    <n v="63"/>
    <n v="5"/>
    <n v="1"/>
    <x v="0"/>
    <n v="0"/>
  </r>
  <r>
    <s v="Winter"/>
    <s v="mid April"/>
    <n v="1"/>
    <x v="7"/>
    <n v="2023"/>
    <x v="3"/>
    <x v="0"/>
    <n v="64"/>
    <n v="4"/>
    <n v="1"/>
    <x v="0"/>
    <n v="2"/>
  </r>
  <r>
    <s v="Spring"/>
    <s v="mid May"/>
    <n v="2"/>
    <x v="8"/>
    <n v="1999"/>
    <x v="0"/>
    <x v="8"/>
    <n v="3"/>
    <n v="9"/>
    <n v="1"/>
    <x v="1"/>
    <n v="9"/>
  </r>
  <r>
    <s v="Spring"/>
    <s v="mid May"/>
    <n v="2"/>
    <x v="9"/>
    <n v="1984"/>
    <x v="0"/>
    <x v="9"/>
    <n v="4"/>
    <n v="16"/>
    <n v="1"/>
    <x v="1"/>
    <n v="11"/>
  </r>
  <r>
    <s v="Spring"/>
    <s v="mid May"/>
    <n v="4"/>
    <x v="10"/>
    <n v="2001"/>
    <x v="0"/>
    <x v="10"/>
    <n v="7"/>
    <n v="25"/>
    <n v="1"/>
    <x v="1"/>
    <n v="1"/>
  </r>
  <r>
    <s v="Spring"/>
    <s v="mid May"/>
    <n v="4"/>
    <x v="11"/>
    <n v="2023"/>
    <x v="0"/>
    <x v="11"/>
    <n v="8"/>
    <n v="32"/>
    <n v="1"/>
    <x v="1"/>
    <n v="2"/>
  </r>
  <r>
    <s v="Spring"/>
    <s v="mid May"/>
    <n v="6"/>
    <x v="12"/>
    <n v="1989"/>
    <x v="0"/>
    <x v="12"/>
    <n v="11"/>
    <n v="41"/>
    <n v="1"/>
    <x v="1"/>
    <n v="3"/>
  </r>
  <r>
    <s v="Spring"/>
    <s v="mid May"/>
    <n v="6"/>
    <x v="13"/>
    <n v="2016"/>
    <x v="0"/>
    <x v="13"/>
    <n v="12"/>
    <n v="48"/>
    <n v="1"/>
    <x v="1"/>
    <n v="2"/>
  </r>
  <r>
    <s v="Spring"/>
    <s v="mid May"/>
    <n v="8"/>
    <x v="14"/>
    <n v="2008"/>
    <x v="0"/>
    <x v="14"/>
    <n v="15"/>
    <n v="57"/>
    <n v="1"/>
    <x v="1"/>
    <n v="0"/>
  </r>
  <r>
    <s v="Spring"/>
    <s v="mid May"/>
    <n v="8"/>
    <x v="15"/>
    <n v="2004"/>
    <x v="0"/>
    <x v="15"/>
    <n v="16"/>
    <n v="64"/>
    <n v="1"/>
    <x v="1"/>
    <n v="5"/>
  </r>
  <r>
    <s v="Spring"/>
    <s v="mid May"/>
    <n v="8"/>
    <x v="10"/>
    <n v="2001"/>
    <x v="1"/>
    <x v="15"/>
    <n v="17"/>
    <n v="63"/>
    <n v="1"/>
    <x v="1"/>
    <n v="1"/>
  </r>
  <r>
    <s v="Spring"/>
    <s v="mid May"/>
    <n v="8"/>
    <x v="12"/>
    <n v="1989"/>
    <x v="1"/>
    <x v="14"/>
    <n v="18"/>
    <n v="58"/>
    <n v="1"/>
    <x v="1"/>
    <n v="3"/>
  </r>
  <r>
    <s v="Spring"/>
    <s v="mid May"/>
    <n v="6"/>
    <x v="14"/>
    <n v="2008"/>
    <x v="1"/>
    <x v="13"/>
    <n v="21"/>
    <n v="47"/>
    <n v="1"/>
    <x v="1"/>
    <n v="6"/>
  </r>
  <r>
    <s v="Spring"/>
    <s v="mid May"/>
    <n v="6"/>
    <x v="8"/>
    <n v="1999"/>
    <x v="1"/>
    <x v="12"/>
    <n v="22"/>
    <n v="42"/>
    <n v="1"/>
    <x v="1"/>
    <n v="4"/>
  </r>
  <r>
    <s v="Spring"/>
    <s v="mid May"/>
    <n v="4"/>
    <x v="9"/>
    <n v="1984"/>
    <x v="1"/>
    <x v="11"/>
    <n v="25"/>
    <n v="31"/>
    <n v="1"/>
    <x v="1"/>
    <n v="28"/>
  </r>
  <r>
    <s v="Spring"/>
    <s v="mid May"/>
    <n v="4"/>
    <x v="13"/>
    <n v="2016"/>
    <x v="1"/>
    <x v="10"/>
    <n v="26"/>
    <n v="26"/>
    <n v="1"/>
    <x v="1"/>
    <n v="3"/>
  </r>
  <r>
    <s v="Spring"/>
    <s v="mid May"/>
    <n v="2"/>
    <x v="15"/>
    <n v="2004"/>
    <x v="1"/>
    <x v="9"/>
    <n v="29"/>
    <n v="15"/>
    <n v="1"/>
    <x v="1"/>
    <n v="12"/>
  </r>
  <r>
    <s v="Spring"/>
    <s v="mid May"/>
    <n v="2"/>
    <x v="11"/>
    <n v="2023"/>
    <x v="1"/>
    <x v="8"/>
    <n v="30"/>
    <n v="10"/>
    <n v="1"/>
    <x v="1"/>
    <n v="0"/>
  </r>
  <r>
    <s v="Spring"/>
    <s v="mid May"/>
    <n v="2"/>
    <x v="13"/>
    <n v="2016"/>
    <x v="2"/>
    <x v="8"/>
    <n v="35"/>
    <n v="11"/>
    <n v="1"/>
    <x v="1"/>
    <n v="4"/>
  </r>
  <r>
    <s v="Spring"/>
    <s v="mid May"/>
    <n v="2"/>
    <x v="12"/>
    <n v="1989"/>
    <x v="2"/>
    <x v="9"/>
    <n v="36"/>
    <n v="14"/>
    <n v="1"/>
    <x v="1"/>
    <n v="10"/>
  </r>
  <r>
    <s v="Spring"/>
    <s v="mid May"/>
    <n v="4"/>
    <x v="14"/>
    <n v="2008"/>
    <x v="2"/>
    <x v="10"/>
    <n v="39"/>
    <n v="27"/>
    <n v="1"/>
    <x v="1"/>
    <n v="2"/>
  </r>
  <r>
    <s v="Spring"/>
    <s v="mid May"/>
    <n v="4"/>
    <x v="15"/>
    <n v="2004"/>
    <x v="2"/>
    <x v="11"/>
    <n v="40"/>
    <n v="30"/>
    <n v="1"/>
    <x v="1"/>
    <n v="6"/>
  </r>
  <r>
    <s v="Spring"/>
    <s v="mid May"/>
    <n v="6"/>
    <x v="9"/>
    <n v="1984"/>
    <x v="2"/>
    <x v="12"/>
    <n v="43"/>
    <n v="43"/>
    <n v="1"/>
    <x v="1"/>
    <n v="6"/>
  </r>
  <r>
    <s v="Spring"/>
    <s v="mid May"/>
    <n v="6"/>
    <x v="10"/>
    <n v="2001"/>
    <x v="2"/>
    <x v="13"/>
    <n v="44"/>
    <n v="46"/>
    <n v="1"/>
    <x v="1"/>
    <n v="9"/>
  </r>
  <r>
    <s v="Spring"/>
    <s v="mid May"/>
    <n v="8"/>
    <x v="8"/>
    <n v="1999"/>
    <x v="2"/>
    <x v="14"/>
    <n v="47"/>
    <n v="59"/>
    <n v="1"/>
    <x v="1"/>
    <n v="0"/>
  </r>
  <r>
    <s v="Spring"/>
    <s v="mid May"/>
    <n v="8"/>
    <x v="11"/>
    <n v="2023"/>
    <x v="2"/>
    <x v="15"/>
    <n v="48"/>
    <n v="62"/>
    <n v="1"/>
    <x v="1"/>
    <n v="1"/>
  </r>
  <r>
    <s v="Spring"/>
    <s v="mid May"/>
    <n v="8"/>
    <x v="9"/>
    <n v="1984"/>
    <x v="3"/>
    <x v="15"/>
    <n v="49"/>
    <n v="61"/>
    <n v="1"/>
    <x v="1"/>
    <n v="9"/>
  </r>
  <r>
    <s v="Spring"/>
    <s v="mid May"/>
    <n v="8"/>
    <x v="13"/>
    <n v="2016"/>
    <x v="3"/>
    <x v="14"/>
    <n v="50"/>
    <n v="60"/>
    <n v="1"/>
    <x v="1"/>
    <n v="5"/>
  </r>
  <r>
    <s v="Spring"/>
    <s v="mid May"/>
    <n v="6"/>
    <x v="11"/>
    <n v="2023"/>
    <x v="3"/>
    <x v="13"/>
    <n v="53"/>
    <n v="45"/>
    <n v="1"/>
    <x v="1"/>
    <n v="5"/>
  </r>
  <r>
    <s v="Spring"/>
    <s v="mid May"/>
    <n v="6"/>
    <x v="15"/>
    <n v="2004"/>
    <x v="3"/>
    <x v="12"/>
    <n v="54"/>
    <n v="44"/>
    <n v="1"/>
    <x v="1"/>
    <n v="7"/>
  </r>
  <r>
    <s v="Spring"/>
    <s v="mid May"/>
    <n v="4"/>
    <x v="8"/>
    <n v="1999"/>
    <x v="3"/>
    <x v="11"/>
    <n v="57"/>
    <n v="29"/>
    <n v="1"/>
    <x v="1"/>
    <n v="14"/>
  </r>
  <r>
    <s v="Spring"/>
    <s v="mid May"/>
    <n v="4"/>
    <x v="12"/>
    <n v="1989"/>
    <x v="3"/>
    <x v="10"/>
    <n v="58"/>
    <n v="28"/>
    <n v="1"/>
    <x v="1"/>
    <n v="0"/>
  </r>
  <r>
    <s v="Spring"/>
    <s v="mid May"/>
    <n v="2"/>
    <x v="10"/>
    <n v="2001"/>
    <x v="3"/>
    <x v="9"/>
    <n v="61"/>
    <n v="13"/>
    <n v="1"/>
    <x v="1"/>
    <n v="16"/>
  </r>
  <r>
    <s v="Spring"/>
    <s v="mid May"/>
    <n v="2"/>
    <x v="14"/>
    <n v="2008"/>
    <x v="3"/>
    <x v="8"/>
    <n v="62"/>
    <n v="12"/>
    <n v="1"/>
    <x v="1"/>
    <n v="1"/>
  </r>
  <r>
    <s v="Winter"/>
    <s v="mid April"/>
    <n v="1"/>
    <x v="0"/>
    <n v="1998"/>
    <x v="0"/>
    <x v="0"/>
    <n v="1"/>
    <n v="1"/>
    <n v="2"/>
    <x v="2"/>
    <n v="1"/>
  </r>
  <r>
    <s v="Winter"/>
    <s v="mid April"/>
    <n v="1"/>
    <x v="1"/>
    <n v="1983"/>
    <x v="0"/>
    <x v="1"/>
    <n v="2"/>
    <n v="8"/>
    <n v="2"/>
    <x v="2"/>
    <n v="0"/>
  </r>
  <r>
    <s v="Winter"/>
    <s v="mid April"/>
    <n v="3"/>
    <x v="2"/>
    <n v="2018"/>
    <x v="0"/>
    <x v="2"/>
    <n v="5"/>
    <n v="17"/>
    <n v="2"/>
    <x v="2"/>
    <n v="14"/>
  </r>
  <r>
    <s v="Winter"/>
    <s v="mid April"/>
    <n v="3"/>
    <x v="3"/>
    <n v="2016"/>
    <x v="0"/>
    <x v="3"/>
    <n v="6"/>
    <n v="24"/>
    <n v="2"/>
    <x v="2"/>
    <n v="11"/>
  </r>
  <r>
    <s v="Winter"/>
    <s v="mid April"/>
    <n v="5"/>
    <x v="4"/>
    <n v="2002"/>
    <x v="0"/>
    <x v="4"/>
    <n v="9"/>
    <n v="33"/>
    <n v="2"/>
    <x v="2"/>
    <n v="5"/>
  </r>
  <r>
    <s v="Winter"/>
    <s v="mid April"/>
    <n v="5"/>
    <x v="5"/>
    <n v="1999"/>
    <x v="0"/>
    <x v="5"/>
    <n v="10"/>
    <n v="40"/>
    <n v="2"/>
    <x v="2"/>
    <n v="3"/>
  </r>
  <r>
    <s v="Winter"/>
    <s v="mid April"/>
    <n v="7"/>
    <x v="6"/>
    <n v="1985"/>
    <x v="0"/>
    <x v="6"/>
    <n v="13"/>
    <n v="49"/>
    <n v="2"/>
    <x v="2"/>
    <n v="2"/>
  </r>
  <r>
    <s v="Winter"/>
    <s v="mid April"/>
    <n v="7"/>
    <x v="7"/>
    <n v="2023"/>
    <x v="0"/>
    <x v="7"/>
    <n v="14"/>
    <n v="56"/>
    <n v="2"/>
    <x v="2"/>
    <n v="0"/>
  </r>
  <r>
    <s v="Winter"/>
    <s v="mid April"/>
    <n v="7"/>
    <x v="2"/>
    <n v="2018"/>
    <x v="1"/>
    <x v="7"/>
    <n v="19"/>
    <n v="55"/>
    <n v="2"/>
    <x v="2"/>
    <n v="0"/>
  </r>
  <r>
    <s v="Winter"/>
    <s v="mid April"/>
    <n v="7"/>
    <x v="1"/>
    <n v="1983"/>
    <x v="1"/>
    <x v="6"/>
    <n v="20"/>
    <n v="50"/>
    <n v="2"/>
    <x v="2"/>
    <n v="1"/>
  </r>
  <r>
    <s v="Winter"/>
    <s v="mid April"/>
    <n v="5"/>
    <x v="6"/>
    <n v="1985"/>
    <x v="1"/>
    <x v="5"/>
    <n v="23"/>
    <n v="39"/>
    <n v="2"/>
    <x v="2"/>
    <n v="2"/>
  </r>
  <r>
    <s v="Winter"/>
    <s v="mid April"/>
    <n v="5"/>
    <x v="3"/>
    <n v="2016"/>
    <x v="1"/>
    <x v="4"/>
    <n v="24"/>
    <n v="34"/>
    <n v="2"/>
    <x v="2"/>
    <n v="16"/>
  </r>
  <r>
    <s v="Winter"/>
    <s v="mid April"/>
    <n v="3"/>
    <x v="0"/>
    <n v="1998"/>
    <x v="1"/>
    <x v="3"/>
    <n v="27"/>
    <n v="23"/>
    <n v="2"/>
    <x v="2"/>
    <n v="3"/>
  </r>
  <r>
    <s v="Winter"/>
    <s v="mid April"/>
    <n v="3"/>
    <x v="7"/>
    <n v="2023"/>
    <x v="1"/>
    <x v="2"/>
    <n v="28"/>
    <n v="18"/>
    <n v="2"/>
    <x v="2"/>
    <n v="3"/>
  </r>
  <r>
    <s v="Winter"/>
    <s v="mid April"/>
    <n v="1"/>
    <x v="5"/>
    <n v="1999"/>
    <x v="1"/>
    <x v="1"/>
    <n v="31"/>
    <n v="7"/>
    <n v="2"/>
    <x v="2"/>
    <n v="5"/>
  </r>
  <r>
    <s v="Winter"/>
    <s v="mid April"/>
    <n v="1"/>
    <x v="4"/>
    <n v="2002"/>
    <x v="1"/>
    <x v="0"/>
    <n v="32"/>
    <n v="2"/>
    <n v="2"/>
    <x v="2"/>
    <n v="18"/>
  </r>
  <r>
    <s v="Winter"/>
    <s v="mid April"/>
    <n v="1"/>
    <x v="3"/>
    <n v="2016"/>
    <x v="2"/>
    <x v="0"/>
    <n v="33"/>
    <n v="3"/>
    <n v="2"/>
    <x v="2"/>
    <n v="27"/>
  </r>
  <r>
    <s v="Winter"/>
    <s v="mid April"/>
    <n v="1"/>
    <x v="2"/>
    <n v="2018"/>
    <x v="2"/>
    <x v="1"/>
    <n v="34"/>
    <n v="6"/>
    <n v="2"/>
    <x v="2"/>
    <n v="30"/>
  </r>
  <r>
    <s v="Winter"/>
    <s v="mid April"/>
    <n v="3"/>
    <x v="4"/>
    <n v="2002"/>
    <x v="2"/>
    <x v="2"/>
    <n v="37"/>
    <n v="19"/>
    <n v="2"/>
    <x v="2"/>
    <n v="2"/>
  </r>
  <r>
    <s v="Winter"/>
    <s v="mid April"/>
    <n v="3"/>
    <x v="6"/>
    <n v="1985"/>
    <x v="2"/>
    <x v="3"/>
    <n v="38"/>
    <n v="22"/>
    <n v="2"/>
    <x v="2"/>
    <n v="0"/>
  </r>
  <r>
    <s v="Winter"/>
    <s v="mid April"/>
    <n v="5"/>
    <x v="7"/>
    <n v="2023"/>
    <x v="2"/>
    <x v="4"/>
    <n v="41"/>
    <n v="35"/>
    <n v="2"/>
    <x v="2"/>
    <n v="21"/>
  </r>
  <r>
    <s v="Winter"/>
    <s v="mid April"/>
    <n v="5"/>
    <x v="1"/>
    <n v="1983"/>
    <x v="2"/>
    <x v="5"/>
    <n v="42"/>
    <n v="38"/>
    <n v="2"/>
    <x v="2"/>
    <n v="0"/>
  </r>
  <r>
    <s v="Winter"/>
    <s v="mid April"/>
    <n v="7"/>
    <x v="5"/>
    <n v="1999"/>
    <x v="2"/>
    <x v="6"/>
    <n v="45"/>
    <n v="51"/>
    <n v="2"/>
    <x v="2"/>
    <n v="0"/>
  </r>
  <r>
    <s v="Winter"/>
    <s v="mid April"/>
    <n v="7"/>
    <x v="0"/>
    <n v="1998"/>
    <x v="2"/>
    <x v="7"/>
    <n v="46"/>
    <n v="54"/>
    <n v="2"/>
    <x v="2"/>
    <n v="2"/>
  </r>
  <r>
    <s v="Winter"/>
    <s v="mid April"/>
    <n v="7"/>
    <x v="4"/>
    <n v="2002"/>
    <x v="3"/>
    <x v="7"/>
    <n v="51"/>
    <n v="53"/>
    <n v="2"/>
    <x v="2"/>
    <n v="2"/>
  </r>
  <r>
    <s v="Winter"/>
    <s v="mid April"/>
    <n v="7"/>
    <x v="3"/>
    <n v="2016"/>
    <x v="3"/>
    <x v="6"/>
    <n v="52"/>
    <n v="52"/>
    <n v="2"/>
    <x v="2"/>
    <n v="7"/>
  </r>
  <r>
    <s v="Winter"/>
    <s v="mid April"/>
    <n v="5"/>
    <x v="2"/>
    <n v="2018"/>
    <x v="3"/>
    <x v="5"/>
    <n v="55"/>
    <n v="37"/>
    <n v="2"/>
    <x v="2"/>
    <n v="7"/>
  </r>
  <r>
    <s v="Winter"/>
    <s v="mid April"/>
    <n v="5"/>
    <x v="0"/>
    <n v="1998"/>
    <x v="3"/>
    <x v="4"/>
    <n v="56"/>
    <n v="37"/>
    <n v="2"/>
    <x v="2"/>
    <n v="8"/>
  </r>
  <r>
    <s v="Winter"/>
    <s v="mid April"/>
    <n v="3"/>
    <x v="1"/>
    <n v="1983"/>
    <x v="3"/>
    <x v="3"/>
    <n v="59"/>
    <n v="21"/>
    <n v="2"/>
    <x v="2"/>
    <n v="0"/>
  </r>
  <r>
    <s v="Winter"/>
    <s v="mid April"/>
    <n v="3"/>
    <x v="5"/>
    <n v="1999"/>
    <x v="3"/>
    <x v="2"/>
    <n v="60"/>
    <n v="20"/>
    <n v="2"/>
    <x v="2"/>
    <n v="0"/>
  </r>
  <r>
    <s v="Winter"/>
    <s v="mid April"/>
    <n v="1"/>
    <x v="6"/>
    <n v="1985"/>
    <x v="3"/>
    <x v="1"/>
    <n v="63"/>
    <n v="5"/>
    <n v="2"/>
    <x v="2"/>
    <n v="0"/>
  </r>
  <r>
    <s v="Winter"/>
    <s v="mid April"/>
    <n v="1"/>
    <x v="7"/>
    <n v="2023"/>
    <x v="3"/>
    <x v="0"/>
    <n v="64"/>
    <n v="4"/>
    <n v="2"/>
    <x v="2"/>
    <n v="12"/>
  </r>
  <r>
    <s v="Spring"/>
    <s v="mid May"/>
    <n v="2"/>
    <x v="8"/>
    <n v="1999"/>
    <x v="0"/>
    <x v="8"/>
    <n v="3"/>
    <n v="9"/>
    <n v="2"/>
    <x v="3"/>
    <n v="35"/>
  </r>
  <r>
    <s v="Spring"/>
    <s v="mid May"/>
    <n v="2"/>
    <x v="9"/>
    <n v="1984"/>
    <x v="0"/>
    <x v="9"/>
    <n v="4"/>
    <n v="16"/>
    <n v="2"/>
    <x v="3"/>
    <n v="28"/>
  </r>
  <r>
    <s v="Spring"/>
    <s v="mid May"/>
    <n v="4"/>
    <x v="10"/>
    <n v="2001"/>
    <x v="0"/>
    <x v="10"/>
    <n v="7"/>
    <n v="25"/>
    <n v="2"/>
    <x v="3"/>
    <n v="17"/>
  </r>
  <r>
    <s v="Spring"/>
    <s v="mid May"/>
    <n v="4"/>
    <x v="11"/>
    <n v="2023"/>
    <x v="0"/>
    <x v="11"/>
    <n v="8"/>
    <n v="32"/>
    <n v="2"/>
    <x v="3"/>
    <n v="32"/>
  </r>
  <r>
    <s v="Spring"/>
    <s v="mid May"/>
    <n v="6"/>
    <x v="12"/>
    <n v="1989"/>
    <x v="0"/>
    <x v="12"/>
    <n v="11"/>
    <n v="41"/>
    <n v="2"/>
    <x v="3"/>
    <n v="57"/>
  </r>
  <r>
    <s v="Spring"/>
    <s v="mid May"/>
    <n v="6"/>
    <x v="13"/>
    <n v="2016"/>
    <x v="0"/>
    <x v="13"/>
    <n v="12"/>
    <n v="48"/>
    <n v="2"/>
    <x v="3"/>
    <n v="28"/>
  </r>
  <r>
    <s v="Spring"/>
    <s v="mid May"/>
    <n v="8"/>
    <x v="14"/>
    <n v="2008"/>
    <x v="0"/>
    <x v="14"/>
    <n v="15"/>
    <n v="57"/>
    <n v="2"/>
    <x v="3"/>
    <n v="11"/>
  </r>
  <r>
    <s v="Spring"/>
    <s v="mid May"/>
    <n v="8"/>
    <x v="15"/>
    <n v="2004"/>
    <x v="0"/>
    <x v="15"/>
    <n v="16"/>
    <n v="64"/>
    <n v="2"/>
    <x v="3"/>
    <n v="36"/>
  </r>
  <r>
    <s v="Spring"/>
    <s v="mid May"/>
    <n v="8"/>
    <x v="10"/>
    <n v="2001"/>
    <x v="1"/>
    <x v="15"/>
    <n v="17"/>
    <n v="63"/>
    <n v="2"/>
    <x v="3"/>
    <n v="20"/>
  </r>
  <r>
    <s v="Spring"/>
    <s v="mid May"/>
    <n v="8"/>
    <x v="12"/>
    <n v="1989"/>
    <x v="1"/>
    <x v="14"/>
    <n v="18"/>
    <n v="58"/>
    <n v="2"/>
    <x v="3"/>
    <n v="31"/>
  </r>
  <r>
    <s v="Spring"/>
    <s v="mid May"/>
    <n v="6"/>
    <x v="14"/>
    <n v="2008"/>
    <x v="1"/>
    <x v="13"/>
    <n v="21"/>
    <n v="47"/>
    <n v="2"/>
    <x v="3"/>
    <n v="27"/>
  </r>
  <r>
    <s v="Spring"/>
    <s v="mid May"/>
    <n v="6"/>
    <x v="8"/>
    <n v="1999"/>
    <x v="1"/>
    <x v="12"/>
    <n v="22"/>
    <n v="42"/>
    <n v="2"/>
    <x v="3"/>
    <n v="33"/>
  </r>
  <r>
    <s v="Spring"/>
    <s v="mid May"/>
    <n v="4"/>
    <x v="9"/>
    <n v="1984"/>
    <x v="1"/>
    <x v="11"/>
    <n v="25"/>
    <n v="31"/>
    <n v="2"/>
    <x v="3"/>
    <n v="39"/>
  </r>
  <r>
    <s v="Spring"/>
    <s v="mid May"/>
    <n v="4"/>
    <x v="13"/>
    <n v="2016"/>
    <x v="1"/>
    <x v="10"/>
    <n v="26"/>
    <n v="26"/>
    <n v="2"/>
    <x v="3"/>
    <n v="43"/>
  </r>
  <r>
    <s v="Spring"/>
    <s v="mid May"/>
    <n v="2"/>
    <x v="15"/>
    <n v="2004"/>
    <x v="1"/>
    <x v="9"/>
    <n v="29"/>
    <n v="15"/>
    <n v="2"/>
    <x v="3"/>
    <n v="32"/>
  </r>
  <r>
    <s v="Spring"/>
    <s v="mid May"/>
    <n v="2"/>
    <x v="11"/>
    <n v="2023"/>
    <x v="1"/>
    <x v="8"/>
    <n v="30"/>
    <n v="10"/>
    <n v="2"/>
    <x v="3"/>
    <n v="17"/>
  </r>
  <r>
    <s v="Spring"/>
    <s v="mid May"/>
    <n v="2"/>
    <x v="13"/>
    <n v="2016"/>
    <x v="2"/>
    <x v="8"/>
    <n v="35"/>
    <n v="11"/>
    <n v="2"/>
    <x v="3"/>
    <n v="44"/>
  </r>
  <r>
    <s v="Spring"/>
    <s v="mid May"/>
    <n v="2"/>
    <x v="12"/>
    <n v="1989"/>
    <x v="2"/>
    <x v="9"/>
    <n v="36"/>
    <n v="14"/>
    <n v="2"/>
    <x v="3"/>
    <n v="43"/>
  </r>
  <r>
    <s v="Spring"/>
    <s v="mid May"/>
    <n v="4"/>
    <x v="14"/>
    <n v="2008"/>
    <x v="2"/>
    <x v="10"/>
    <n v="39"/>
    <n v="27"/>
    <n v="2"/>
    <x v="3"/>
    <n v="22"/>
  </r>
  <r>
    <s v="Spring"/>
    <s v="mid May"/>
    <n v="4"/>
    <x v="15"/>
    <n v="2004"/>
    <x v="2"/>
    <x v="11"/>
    <n v="40"/>
    <n v="30"/>
    <n v="2"/>
    <x v="3"/>
    <n v="21"/>
  </r>
  <r>
    <s v="Spring"/>
    <s v="mid May"/>
    <n v="6"/>
    <x v="9"/>
    <n v="1984"/>
    <x v="2"/>
    <x v="12"/>
    <n v="43"/>
    <n v="43"/>
    <n v="2"/>
    <x v="3"/>
    <n v="26"/>
  </r>
  <r>
    <s v="Spring"/>
    <s v="mid May"/>
    <n v="6"/>
    <x v="10"/>
    <n v="2001"/>
    <x v="2"/>
    <x v="13"/>
    <n v="44"/>
    <n v="46"/>
    <n v="2"/>
    <x v="3"/>
    <n v="28"/>
  </r>
  <r>
    <s v="Spring"/>
    <s v="mid May"/>
    <n v="8"/>
    <x v="8"/>
    <n v="1999"/>
    <x v="2"/>
    <x v="14"/>
    <n v="47"/>
    <n v="59"/>
    <n v="2"/>
    <x v="3"/>
    <n v="22"/>
  </r>
  <r>
    <s v="Spring"/>
    <s v="mid May"/>
    <n v="8"/>
    <x v="11"/>
    <n v="2023"/>
    <x v="2"/>
    <x v="15"/>
    <n v="48"/>
    <n v="62"/>
    <n v="2"/>
    <x v="3"/>
    <n v="31"/>
  </r>
  <r>
    <s v="Spring"/>
    <s v="mid May"/>
    <n v="8"/>
    <x v="9"/>
    <n v="1984"/>
    <x v="3"/>
    <x v="15"/>
    <n v="49"/>
    <n v="61"/>
    <n v="2"/>
    <x v="3"/>
    <n v="22"/>
  </r>
  <r>
    <s v="Spring"/>
    <s v="mid May"/>
    <n v="8"/>
    <x v="13"/>
    <n v="2016"/>
    <x v="3"/>
    <x v="14"/>
    <n v="50"/>
    <n v="60"/>
    <n v="2"/>
    <x v="3"/>
    <n v="26"/>
  </r>
  <r>
    <s v="Spring"/>
    <s v="mid May"/>
    <n v="6"/>
    <x v="11"/>
    <n v="2023"/>
    <x v="3"/>
    <x v="13"/>
    <n v="53"/>
    <n v="45"/>
    <n v="2"/>
    <x v="3"/>
    <n v="35"/>
  </r>
  <r>
    <s v="Spring"/>
    <s v="mid May"/>
    <n v="6"/>
    <x v="15"/>
    <n v="2004"/>
    <x v="3"/>
    <x v="12"/>
    <n v="54"/>
    <n v="44"/>
    <n v="2"/>
    <x v="3"/>
    <n v="42"/>
  </r>
  <r>
    <s v="Spring"/>
    <s v="mid May"/>
    <n v="4"/>
    <x v="8"/>
    <n v="1999"/>
    <x v="3"/>
    <x v="11"/>
    <n v="57"/>
    <n v="29"/>
    <n v="2"/>
    <x v="3"/>
    <n v="37"/>
  </r>
  <r>
    <s v="Spring"/>
    <s v="mid May"/>
    <n v="4"/>
    <x v="12"/>
    <n v="1989"/>
    <x v="3"/>
    <x v="10"/>
    <n v="58"/>
    <n v="28"/>
    <n v="2"/>
    <x v="3"/>
    <n v="20"/>
  </r>
  <r>
    <s v="Spring"/>
    <s v="mid May"/>
    <n v="2"/>
    <x v="10"/>
    <n v="2001"/>
    <x v="3"/>
    <x v="9"/>
    <n v="61"/>
    <n v="13"/>
    <n v="2"/>
    <x v="3"/>
    <n v="33"/>
  </r>
  <r>
    <s v="Spring"/>
    <s v="mid May"/>
    <n v="2"/>
    <x v="14"/>
    <n v="2008"/>
    <x v="3"/>
    <x v="8"/>
    <n v="62"/>
    <n v="12"/>
    <n v="2"/>
    <x v="3"/>
    <n v="28"/>
  </r>
  <r>
    <s v="Winter"/>
    <s v="mid April"/>
    <n v="1"/>
    <x v="0"/>
    <n v="1998"/>
    <x v="0"/>
    <x v="0"/>
    <n v="1"/>
    <n v="1"/>
    <n v="3"/>
    <x v="4"/>
    <n v="11"/>
  </r>
  <r>
    <s v="Winter"/>
    <s v="mid April"/>
    <n v="1"/>
    <x v="1"/>
    <n v="1983"/>
    <x v="0"/>
    <x v="1"/>
    <n v="2"/>
    <n v="8"/>
    <n v="3"/>
    <x v="4"/>
    <n v="15"/>
  </r>
  <r>
    <s v="Winter"/>
    <s v="mid April"/>
    <n v="3"/>
    <x v="2"/>
    <n v="2018"/>
    <x v="0"/>
    <x v="2"/>
    <n v="5"/>
    <n v="17"/>
    <n v="3"/>
    <x v="4"/>
    <n v="21"/>
  </r>
  <r>
    <s v="Winter"/>
    <s v="mid April"/>
    <n v="3"/>
    <x v="3"/>
    <n v="2016"/>
    <x v="0"/>
    <x v="3"/>
    <n v="6"/>
    <n v="24"/>
    <n v="3"/>
    <x v="4"/>
    <n v="18"/>
  </r>
  <r>
    <s v="Winter"/>
    <s v="mid April"/>
    <n v="5"/>
    <x v="4"/>
    <n v="2002"/>
    <x v="0"/>
    <x v="4"/>
    <n v="9"/>
    <n v="33"/>
    <n v="3"/>
    <x v="4"/>
    <n v="16"/>
  </r>
  <r>
    <s v="Winter"/>
    <s v="mid April"/>
    <n v="5"/>
    <x v="5"/>
    <n v="1999"/>
    <x v="0"/>
    <x v="5"/>
    <n v="10"/>
    <n v="40"/>
    <n v="3"/>
    <x v="4"/>
    <n v="18"/>
  </r>
  <r>
    <s v="Winter"/>
    <s v="mid April"/>
    <n v="7"/>
    <x v="6"/>
    <n v="1985"/>
    <x v="0"/>
    <x v="6"/>
    <n v="13"/>
    <n v="49"/>
    <n v="3"/>
    <x v="4"/>
    <n v="15"/>
  </r>
  <r>
    <s v="Winter"/>
    <s v="mid April"/>
    <n v="7"/>
    <x v="7"/>
    <n v="2023"/>
    <x v="0"/>
    <x v="7"/>
    <n v="14"/>
    <n v="56"/>
    <n v="3"/>
    <x v="4"/>
    <n v="6"/>
  </r>
  <r>
    <s v="Winter"/>
    <s v="mid April"/>
    <n v="7"/>
    <x v="2"/>
    <n v="2018"/>
    <x v="1"/>
    <x v="7"/>
    <n v="19"/>
    <n v="55"/>
    <n v="3"/>
    <x v="4"/>
    <n v="7"/>
  </r>
  <r>
    <s v="Winter"/>
    <s v="mid April"/>
    <n v="7"/>
    <x v="1"/>
    <n v="1983"/>
    <x v="1"/>
    <x v="6"/>
    <n v="20"/>
    <n v="50"/>
    <n v="3"/>
    <x v="4"/>
    <n v="8"/>
  </r>
  <r>
    <s v="Winter"/>
    <s v="mid April"/>
    <n v="5"/>
    <x v="6"/>
    <n v="1985"/>
    <x v="1"/>
    <x v="5"/>
    <n v="23"/>
    <n v="39"/>
    <n v="3"/>
    <x v="4"/>
    <n v="8"/>
  </r>
  <r>
    <s v="Winter"/>
    <s v="mid April"/>
    <n v="5"/>
    <x v="3"/>
    <n v="2016"/>
    <x v="1"/>
    <x v="4"/>
    <n v="24"/>
    <n v="34"/>
    <n v="3"/>
    <x v="4"/>
    <n v="14"/>
  </r>
  <r>
    <s v="Winter"/>
    <s v="mid April"/>
    <n v="3"/>
    <x v="0"/>
    <n v="1998"/>
    <x v="1"/>
    <x v="3"/>
    <n v="27"/>
    <n v="23"/>
    <n v="3"/>
    <x v="4"/>
    <n v="15"/>
  </r>
  <r>
    <s v="Winter"/>
    <s v="mid April"/>
    <n v="3"/>
    <x v="7"/>
    <n v="2023"/>
    <x v="1"/>
    <x v="2"/>
    <n v="28"/>
    <n v="18"/>
    <n v="3"/>
    <x v="4"/>
    <n v="13"/>
  </r>
  <r>
    <s v="Winter"/>
    <s v="mid April"/>
    <n v="1"/>
    <x v="5"/>
    <n v="1999"/>
    <x v="1"/>
    <x v="1"/>
    <n v="31"/>
    <n v="7"/>
    <n v="3"/>
    <x v="4"/>
    <n v="14"/>
  </r>
  <r>
    <s v="Winter"/>
    <s v="mid April"/>
    <n v="1"/>
    <x v="4"/>
    <n v="2002"/>
    <x v="1"/>
    <x v="0"/>
    <n v="32"/>
    <n v="2"/>
    <n v="3"/>
    <x v="4"/>
    <n v="34"/>
  </r>
  <r>
    <s v="Winter"/>
    <s v="mid April"/>
    <n v="1"/>
    <x v="3"/>
    <n v="2016"/>
    <x v="2"/>
    <x v="0"/>
    <n v="33"/>
    <n v="3"/>
    <n v="3"/>
    <x v="4"/>
    <n v="31"/>
  </r>
  <r>
    <s v="Winter"/>
    <s v="mid April"/>
    <n v="1"/>
    <x v="2"/>
    <n v="2018"/>
    <x v="2"/>
    <x v="1"/>
    <n v="34"/>
    <n v="6"/>
    <n v="3"/>
    <x v="4"/>
    <n v="37"/>
  </r>
  <r>
    <s v="Winter"/>
    <s v="mid April"/>
    <n v="3"/>
    <x v="4"/>
    <n v="2002"/>
    <x v="2"/>
    <x v="2"/>
    <n v="37"/>
    <n v="19"/>
    <n v="3"/>
    <x v="4"/>
    <n v="18"/>
  </r>
  <r>
    <s v="Winter"/>
    <s v="mid April"/>
    <n v="3"/>
    <x v="6"/>
    <n v="1985"/>
    <x v="2"/>
    <x v="3"/>
    <n v="38"/>
    <n v="22"/>
    <n v="3"/>
    <x v="4"/>
    <n v="18"/>
  </r>
  <r>
    <s v="Winter"/>
    <s v="mid April"/>
    <n v="5"/>
    <x v="7"/>
    <n v="2023"/>
    <x v="2"/>
    <x v="4"/>
    <n v="41"/>
    <n v="35"/>
    <n v="3"/>
    <x v="4"/>
    <n v="23"/>
  </r>
  <r>
    <s v="Winter"/>
    <s v="mid April"/>
    <n v="5"/>
    <x v="1"/>
    <n v="1983"/>
    <x v="2"/>
    <x v="5"/>
    <n v="42"/>
    <n v="38"/>
    <n v="3"/>
    <x v="4"/>
    <n v="5"/>
  </r>
  <r>
    <s v="Winter"/>
    <s v="mid April"/>
    <n v="7"/>
    <x v="5"/>
    <n v="1999"/>
    <x v="2"/>
    <x v="6"/>
    <n v="45"/>
    <n v="51"/>
    <n v="3"/>
    <x v="4"/>
    <n v="6"/>
  </r>
  <r>
    <s v="Winter"/>
    <s v="mid April"/>
    <n v="7"/>
    <x v="0"/>
    <n v="1998"/>
    <x v="2"/>
    <x v="7"/>
    <n v="46"/>
    <n v="54"/>
    <n v="3"/>
    <x v="4"/>
    <n v="8"/>
  </r>
  <r>
    <s v="Winter"/>
    <s v="mid April"/>
    <n v="7"/>
    <x v="4"/>
    <n v="2002"/>
    <x v="3"/>
    <x v="7"/>
    <n v="51"/>
    <n v="53"/>
    <n v="3"/>
    <x v="4"/>
    <n v="17"/>
  </r>
  <r>
    <s v="Winter"/>
    <s v="mid April"/>
    <n v="7"/>
    <x v="3"/>
    <n v="2016"/>
    <x v="3"/>
    <x v="6"/>
    <n v="52"/>
    <n v="52"/>
    <n v="3"/>
    <x v="4"/>
    <n v="23"/>
  </r>
  <r>
    <s v="Winter"/>
    <s v="mid April"/>
    <n v="5"/>
    <x v="2"/>
    <n v="2018"/>
    <x v="3"/>
    <x v="5"/>
    <n v="55"/>
    <n v="37"/>
    <n v="3"/>
    <x v="4"/>
    <n v="20"/>
  </r>
  <r>
    <s v="Winter"/>
    <s v="mid April"/>
    <n v="5"/>
    <x v="0"/>
    <n v="1998"/>
    <x v="3"/>
    <x v="4"/>
    <n v="56"/>
    <n v="37"/>
    <n v="3"/>
    <x v="4"/>
    <n v="20"/>
  </r>
  <r>
    <s v="Winter"/>
    <s v="mid April"/>
    <n v="3"/>
    <x v="1"/>
    <n v="1983"/>
    <x v="3"/>
    <x v="3"/>
    <n v="59"/>
    <n v="21"/>
    <n v="3"/>
    <x v="4"/>
    <n v="7"/>
  </r>
  <r>
    <s v="Winter"/>
    <s v="mid April"/>
    <n v="3"/>
    <x v="5"/>
    <n v="1999"/>
    <x v="3"/>
    <x v="2"/>
    <n v="60"/>
    <n v="20"/>
    <n v="3"/>
    <x v="4"/>
    <n v="7"/>
  </r>
  <r>
    <s v="Winter"/>
    <s v="mid April"/>
    <n v="1"/>
    <x v="6"/>
    <n v="1985"/>
    <x v="3"/>
    <x v="1"/>
    <n v="63"/>
    <n v="5"/>
    <n v="3"/>
    <x v="4"/>
    <n v="2"/>
  </r>
  <r>
    <s v="Winter"/>
    <s v="mid April"/>
    <n v="1"/>
    <x v="7"/>
    <n v="2023"/>
    <x v="3"/>
    <x v="0"/>
    <n v="64"/>
    <n v="4"/>
    <n v="3"/>
    <x v="4"/>
    <n v="20"/>
  </r>
  <r>
    <s v="Spring"/>
    <s v="mid May"/>
    <n v="2"/>
    <x v="8"/>
    <n v="1999"/>
    <x v="0"/>
    <x v="8"/>
    <n v="3"/>
    <n v="9"/>
    <n v="3"/>
    <x v="5"/>
    <n v="37"/>
  </r>
  <r>
    <s v="Spring"/>
    <s v="mid May"/>
    <n v="2"/>
    <x v="9"/>
    <n v="1984"/>
    <x v="0"/>
    <x v="9"/>
    <n v="4"/>
    <n v="16"/>
    <n v="3"/>
    <x v="5"/>
    <n v="29"/>
  </r>
  <r>
    <s v="Spring"/>
    <s v="mid May"/>
    <n v="4"/>
    <x v="10"/>
    <n v="2001"/>
    <x v="0"/>
    <x v="10"/>
    <n v="7"/>
    <n v="25"/>
    <n v="3"/>
    <x v="5"/>
    <n v="24"/>
  </r>
  <r>
    <s v="Spring"/>
    <s v="mid May"/>
    <n v="4"/>
    <x v="11"/>
    <n v="2023"/>
    <x v="0"/>
    <x v="11"/>
    <n v="8"/>
    <n v="32"/>
    <n v="3"/>
    <x v="5"/>
    <n v="36"/>
  </r>
  <r>
    <s v="Spring"/>
    <s v="mid May"/>
    <n v="6"/>
    <x v="12"/>
    <n v="1989"/>
    <x v="0"/>
    <x v="12"/>
    <n v="11"/>
    <n v="41"/>
    <n v="3"/>
    <x v="5"/>
    <n v="68"/>
  </r>
  <r>
    <s v="Spring"/>
    <s v="mid May"/>
    <n v="6"/>
    <x v="13"/>
    <n v="2016"/>
    <x v="0"/>
    <x v="13"/>
    <n v="12"/>
    <n v="48"/>
    <n v="3"/>
    <x v="5"/>
    <n v="31"/>
  </r>
  <r>
    <s v="Spring"/>
    <s v="mid May"/>
    <n v="8"/>
    <x v="14"/>
    <n v="2008"/>
    <x v="0"/>
    <x v="14"/>
    <n v="15"/>
    <n v="57"/>
    <n v="3"/>
    <x v="5"/>
    <n v="22"/>
  </r>
  <r>
    <s v="Spring"/>
    <s v="mid May"/>
    <n v="8"/>
    <x v="15"/>
    <n v="2004"/>
    <x v="0"/>
    <x v="15"/>
    <n v="16"/>
    <n v="64"/>
    <n v="3"/>
    <x v="5"/>
    <n v="37"/>
  </r>
  <r>
    <s v="Spring"/>
    <s v="mid May"/>
    <n v="8"/>
    <x v="10"/>
    <n v="2001"/>
    <x v="1"/>
    <x v="15"/>
    <n v="17"/>
    <n v="63"/>
    <n v="3"/>
    <x v="5"/>
    <n v="25"/>
  </r>
  <r>
    <s v="Spring"/>
    <s v="mid May"/>
    <n v="8"/>
    <x v="12"/>
    <n v="1989"/>
    <x v="1"/>
    <x v="14"/>
    <n v="18"/>
    <n v="58"/>
    <n v="3"/>
    <x v="5"/>
    <n v="35"/>
  </r>
  <r>
    <s v="Spring"/>
    <s v="mid May"/>
    <n v="6"/>
    <x v="14"/>
    <n v="2008"/>
    <x v="1"/>
    <x v="13"/>
    <n v="21"/>
    <n v="47"/>
    <n v="3"/>
    <x v="5"/>
    <n v="32"/>
  </r>
  <r>
    <s v="Spring"/>
    <s v="mid May"/>
    <n v="6"/>
    <x v="8"/>
    <n v="1999"/>
    <x v="1"/>
    <x v="12"/>
    <n v="22"/>
    <n v="42"/>
    <n v="3"/>
    <x v="5"/>
    <n v="36"/>
  </r>
  <r>
    <s v="Spring"/>
    <s v="mid May"/>
    <n v="4"/>
    <x v="9"/>
    <n v="1984"/>
    <x v="1"/>
    <x v="11"/>
    <n v="25"/>
    <n v="31"/>
    <n v="3"/>
    <x v="5"/>
    <n v="40"/>
  </r>
  <r>
    <s v="Spring"/>
    <s v="mid May"/>
    <n v="4"/>
    <x v="13"/>
    <n v="2016"/>
    <x v="1"/>
    <x v="10"/>
    <n v="26"/>
    <n v="26"/>
    <n v="3"/>
    <x v="5"/>
    <n v="48"/>
  </r>
  <r>
    <s v="Spring"/>
    <s v="mid May"/>
    <n v="2"/>
    <x v="15"/>
    <n v="2004"/>
    <x v="1"/>
    <x v="9"/>
    <n v="29"/>
    <n v="15"/>
    <n v="3"/>
    <x v="5"/>
    <n v="33"/>
  </r>
  <r>
    <s v="Spring"/>
    <s v="mid May"/>
    <n v="2"/>
    <x v="11"/>
    <n v="2023"/>
    <x v="1"/>
    <x v="8"/>
    <n v="30"/>
    <n v="10"/>
    <n v="3"/>
    <x v="5"/>
    <n v="23"/>
  </r>
  <r>
    <s v="Spring"/>
    <s v="mid May"/>
    <n v="2"/>
    <x v="13"/>
    <n v="2016"/>
    <x v="2"/>
    <x v="8"/>
    <n v="35"/>
    <n v="11"/>
    <n v="3"/>
    <x v="5"/>
    <n v="49"/>
  </r>
  <r>
    <s v="Spring"/>
    <s v="mid May"/>
    <n v="2"/>
    <x v="12"/>
    <n v="1989"/>
    <x v="2"/>
    <x v="9"/>
    <n v="36"/>
    <n v="14"/>
    <n v="3"/>
    <x v="5"/>
    <n v="45"/>
  </r>
  <r>
    <s v="Spring"/>
    <s v="mid May"/>
    <n v="4"/>
    <x v="14"/>
    <n v="2008"/>
    <x v="2"/>
    <x v="10"/>
    <n v="39"/>
    <n v="27"/>
    <n v="3"/>
    <x v="5"/>
    <n v="25"/>
  </r>
  <r>
    <s v="Spring"/>
    <s v="mid May"/>
    <n v="4"/>
    <x v="15"/>
    <n v="2004"/>
    <x v="2"/>
    <x v="11"/>
    <n v="40"/>
    <n v="30"/>
    <n v="3"/>
    <x v="5"/>
    <n v="26"/>
  </r>
  <r>
    <s v="Spring"/>
    <s v="mid May"/>
    <n v="6"/>
    <x v="9"/>
    <n v="1984"/>
    <x v="2"/>
    <x v="12"/>
    <n v="43"/>
    <n v="43"/>
    <n v="3"/>
    <x v="5"/>
    <n v="33"/>
  </r>
  <r>
    <s v="Spring"/>
    <s v="mid May"/>
    <n v="6"/>
    <x v="10"/>
    <n v="2001"/>
    <x v="2"/>
    <x v="13"/>
    <n v="44"/>
    <n v="46"/>
    <n v="3"/>
    <x v="5"/>
    <n v="37"/>
  </r>
  <r>
    <s v="Spring"/>
    <s v="mid May"/>
    <n v="8"/>
    <x v="8"/>
    <n v="1999"/>
    <x v="2"/>
    <x v="14"/>
    <n v="47"/>
    <n v="59"/>
    <n v="3"/>
    <x v="5"/>
    <n v="28"/>
  </r>
  <r>
    <s v="Spring"/>
    <s v="mid May"/>
    <n v="8"/>
    <x v="11"/>
    <n v="2023"/>
    <x v="2"/>
    <x v="15"/>
    <n v="48"/>
    <n v="62"/>
    <n v="3"/>
    <x v="5"/>
    <n v="32"/>
  </r>
  <r>
    <s v="Spring"/>
    <s v="mid May"/>
    <n v="8"/>
    <x v="9"/>
    <n v="1984"/>
    <x v="3"/>
    <x v="15"/>
    <n v="49"/>
    <n v="61"/>
    <n v="3"/>
    <x v="5"/>
    <n v="25"/>
  </r>
  <r>
    <s v="Spring"/>
    <s v="mid May"/>
    <n v="8"/>
    <x v="13"/>
    <n v="2016"/>
    <x v="3"/>
    <x v="14"/>
    <n v="50"/>
    <n v="60"/>
    <n v="3"/>
    <x v="5"/>
    <n v="32"/>
  </r>
  <r>
    <s v="Spring"/>
    <s v="mid May"/>
    <n v="6"/>
    <x v="11"/>
    <n v="2023"/>
    <x v="3"/>
    <x v="13"/>
    <n v="53"/>
    <n v="45"/>
    <n v="3"/>
    <x v="5"/>
    <n v="39"/>
  </r>
  <r>
    <s v="Spring"/>
    <s v="mid May"/>
    <n v="6"/>
    <x v="15"/>
    <n v="2004"/>
    <x v="3"/>
    <x v="12"/>
    <n v="54"/>
    <n v="44"/>
    <n v="3"/>
    <x v="5"/>
    <n v="44"/>
  </r>
  <r>
    <s v="Spring"/>
    <s v="mid May"/>
    <n v="4"/>
    <x v="8"/>
    <n v="1999"/>
    <x v="3"/>
    <x v="11"/>
    <n v="57"/>
    <n v="29"/>
    <n v="3"/>
    <x v="5"/>
    <n v="41"/>
  </r>
  <r>
    <s v="Spring"/>
    <s v="mid May"/>
    <n v="4"/>
    <x v="12"/>
    <n v="1989"/>
    <x v="3"/>
    <x v="10"/>
    <n v="58"/>
    <n v="28"/>
    <n v="3"/>
    <x v="5"/>
    <n v="29"/>
  </r>
  <r>
    <s v="Spring"/>
    <s v="mid May"/>
    <n v="2"/>
    <x v="10"/>
    <n v="2001"/>
    <x v="3"/>
    <x v="9"/>
    <n v="61"/>
    <n v="13"/>
    <n v="3"/>
    <x v="5"/>
    <n v="34"/>
  </r>
  <r>
    <s v="Spring"/>
    <s v="mid May"/>
    <n v="2"/>
    <x v="14"/>
    <n v="2008"/>
    <x v="3"/>
    <x v="8"/>
    <n v="62"/>
    <n v="12"/>
    <n v="3"/>
    <x v="5"/>
    <n v="29"/>
  </r>
  <r>
    <s v="Winter"/>
    <s v="mid April"/>
    <n v="1"/>
    <x v="0"/>
    <n v="1998"/>
    <x v="0"/>
    <x v="0"/>
    <n v="1"/>
    <n v="1"/>
    <n v="4"/>
    <x v="6"/>
    <n v="19"/>
  </r>
  <r>
    <s v="Winter"/>
    <s v="mid April"/>
    <n v="1"/>
    <x v="1"/>
    <n v="1983"/>
    <x v="0"/>
    <x v="1"/>
    <n v="2"/>
    <n v="8"/>
    <n v="4"/>
    <x v="6"/>
    <n v="28"/>
  </r>
  <r>
    <s v="Winter"/>
    <s v="mid April"/>
    <n v="3"/>
    <x v="2"/>
    <n v="2018"/>
    <x v="0"/>
    <x v="2"/>
    <n v="5"/>
    <n v="17"/>
    <n v="4"/>
    <x v="6"/>
    <n v="25"/>
  </r>
  <r>
    <s v="Winter"/>
    <s v="mid April"/>
    <n v="3"/>
    <x v="3"/>
    <n v="2016"/>
    <x v="0"/>
    <x v="3"/>
    <n v="6"/>
    <n v="24"/>
    <n v="4"/>
    <x v="6"/>
    <n v="23"/>
  </r>
  <r>
    <s v="Winter"/>
    <s v="mid April"/>
    <n v="5"/>
    <x v="4"/>
    <n v="2002"/>
    <x v="0"/>
    <x v="4"/>
    <n v="9"/>
    <n v="33"/>
    <n v="4"/>
    <x v="6"/>
    <n v="17"/>
  </r>
  <r>
    <s v="Winter"/>
    <s v="mid April"/>
    <n v="5"/>
    <x v="5"/>
    <n v="1999"/>
    <x v="0"/>
    <x v="5"/>
    <n v="10"/>
    <n v="40"/>
    <n v="4"/>
    <x v="6"/>
    <n v="22"/>
  </r>
  <r>
    <s v="Winter"/>
    <s v="mid April"/>
    <n v="7"/>
    <x v="6"/>
    <n v="1985"/>
    <x v="0"/>
    <x v="6"/>
    <n v="13"/>
    <n v="49"/>
    <n v="4"/>
    <x v="6"/>
    <n v="20"/>
  </r>
  <r>
    <s v="Winter"/>
    <s v="mid April"/>
    <n v="7"/>
    <x v="7"/>
    <n v="2023"/>
    <x v="0"/>
    <x v="7"/>
    <n v="14"/>
    <n v="56"/>
    <n v="4"/>
    <x v="6"/>
    <n v="16"/>
  </r>
  <r>
    <s v="Winter"/>
    <s v="mid April"/>
    <n v="7"/>
    <x v="2"/>
    <n v="2018"/>
    <x v="1"/>
    <x v="7"/>
    <n v="19"/>
    <n v="55"/>
    <n v="4"/>
    <x v="6"/>
    <n v="23"/>
  </r>
  <r>
    <s v="Winter"/>
    <s v="mid April"/>
    <n v="7"/>
    <x v="1"/>
    <n v="1983"/>
    <x v="1"/>
    <x v="6"/>
    <n v="20"/>
    <n v="50"/>
    <n v="4"/>
    <x v="6"/>
    <n v="17"/>
  </r>
  <r>
    <s v="Winter"/>
    <s v="mid April"/>
    <n v="5"/>
    <x v="6"/>
    <n v="1985"/>
    <x v="1"/>
    <x v="5"/>
    <n v="23"/>
    <n v="39"/>
    <n v="4"/>
    <x v="6"/>
    <n v="23"/>
  </r>
  <r>
    <s v="Winter"/>
    <s v="mid April"/>
    <n v="5"/>
    <x v="3"/>
    <n v="2016"/>
    <x v="1"/>
    <x v="4"/>
    <n v="24"/>
    <n v="34"/>
    <n v="4"/>
    <x v="6"/>
    <n v="17"/>
  </r>
  <r>
    <s v="Winter"/>
    <s v="mid April"/>
    <n v="3"/>
    <x v="0"/>
    <n v="1998"/>
    <x v="1"/>
    <x v="3"/>
    <n v="27"/>
    <n v="23"/>
    <n v="4"/>
    <x v="6"/>
    <n v="20"/>
  </r>
  <r>
    <s v="Winter"/>
    <s v="mid April"/>
    <n v="3"/>
    <x v="7"/>
    <n v="2023"/>
    <x v="1"/>
    <x v="2"/>
    <n v="28"/>
    <n v="18"/>
    <n v="4"/>
    <x v="6"/>
    <n v="20"/>
  </r>
  <r>
    <s v="Winter"/>
    <s v="mid April"/>
    <n v="1"/>
    <x v="5"/>
    <n v="1999"/>
    <x v="1"/>
    <x v="1"/>
    <n v="31"/>
    <n v="7"/>
    <n v="4"/>
    <x v="6"/>
    <n v="23"/>
  </r>
  <r>
    <s v="Winter"/>
    <s v="mid April"/>
    <n v="1"/>
    <x v="4"/>
    <n v="2002"/>
    <x v="1"/>
    <x v="0"/>
    <n v="32"/>
    <n v="2"/>
    <n v="4"/>
    <x v="6"/>
    <n v="37"/>
  </r>
  <r>
    <s v="Winter"/>
    <s v="mid April"/>
    <n v="1"/>
    <x v="3"/>
    <n v="2016"/>
    <x v="2"/>
    <x v="0"/>
    <n v="33"/>
    <n v="3"/>
    <n v="4"/>
    <x v="6"/>
    <n v="33"/>
  </r>
  <r>
    <s v="Winter"/>
    <s v="mid April"/>
    <n v="1"/>
    <x v="2"/>
    <n v="2018"/>
    <x v="2"/>
    <x v="1"/>
    <n v="34"/>
    <n v="6"/>
    <n v="4"/>
    <x v="6"/>
    <n v="37"/>
  </r>
  <r>
    <s v="Winter"/>
    <s v="mid April"/>
    <n v="3"/>
    <x v="4"/>
    <n v="2002"/>
    <x v="2"/>
    <x v="2"/>
    <n v="37"/>
    <n v="19"/>
    <n v="4"/>
    <x v="6"/>
    <n v="20"/>
  </r>
  <r>
    <s v="Winter"/>
    <s v="mid April"/>
    <n v="3"/>
    <x v="6"/>
    <n v="1985"/>
    <x v="2"/>
    <x v="3"/>
    <n v="38"/>
    <n v="22"/>
    <n v="4"/>
    <x v="6"/>
    <n v="31"/>
  </r>
  <r>
    <s v="Winter"/>
    <s v="mid April"/>
    <n v="5"/>
    <x v="7"/>
    <n v="2023"/>
    <x v="2"/>
    <x v="4"/>
    <n v="41"/>
    <n v="35"/>
    <n v="4"/>
    <x v="6"/>
    <n v="24"/>
  </r>
  <r>
    <s v="Winter"/>
    <s v="mid April"/>
    <n v="5"/>
    <x v="1"/>
    <n v="1983"/>
    <x v="2"/>
    <x v="5"/>
    <n v="42"/>
    <n v="38"/>
    <n v="4"/>
    <x v="6"/>
    <n v="10"/>
  </r>
  <r>
    <s v="Winter"/>
    <s v="mid April"/>
    <n v="7"/>
    <x v="5"/>
    <n v="1999"/>
    <x v="2"/>
    <x v="6"/>
    <n v="45"/>
    <n v="51"/>
    <n v="4"/>
    <x v="6"/>
    <n v="22"/>
  </r>
  <r>
    <s v="Winter"/>
    <s v="mid April"/>
    <n v="7"/>
    <x v="0"/>
    <n v="1998"/>
    <x v="2"/>
    <x v="7"/>
    <n v="46"/>
    <n v="54"/>
    <n v="4"/>
    <x v="6"/>
    <n v="17"/>
  </r>
  <r>
    <s v="Winter"/>
    <s v="mid April"/>
    <n v="7"/>
    <x v="4"/>
    <n v="2002"/>
    <x v="3"/>
    <x v="7"/>
    <n v="51"/>
    <n v="53"/>
    <n v="4"/>
    <x v="6"/>
    <n v="25"/>
  </r>
  <r>
    <s v="Winter"/>
    <s v="mid April"/>
    <n v="7"/>
    <x v="3"/>
    <n v="2016"/>
    <x v="3"/>
    <x v="6"/>
    <n v="52"/>
    <n v="52"/>
    <n v="4"/>
    <x v="6"/>
    <n v="32"/>
  </r>
  <r>
    <s v="Winter"/>
    <s v="mid April"/>
    <n v="5"/>
    <x v="2"/>
    <n v="2018"/>
    <x v="3"/>
    <x v="5"/>
    <n v="55"/>
    <n v="37"/>
    <n v="4"/>
    <x v="6"/>
    <n v="25"/>
  </r>
  <r>
    <s v="Winter"/>
    <s v="mid April"/>
    <n v="5"/>
    <x v="0"/>
    <n v="1998"/>
    <x v="3"/>
    <x v="4"/>
    <n v="56"/>
    <n v="37"/>
    <n v="4"/>
    <x v="6"/>
    <n v="26"/>
  </r>
  <r>
    <s v="Winter"/>
    <s v="mid April"/>
    <n v="3"/>
    <x v="1"/>
    <n v="1983"/>
    <x v="3"/>
    <x v="3"/>
    <n v="59"/>
    <n v="21"/>
    <n v="4"/>
    <x v="6"/>
    <n v="21"/>
  </r>
  <r>
    <s v="Winter"/>
    <s v="mid April"/>
    <n v="3"/>
    <x v="5"/>
    <n v="1999"/>
    <x v="3"/>
    <x v="2"/>
    <n v="60"/>
    <n v="20"/>
    <n v="4"/>
    <x v="6"/>
    <n v="17"/>
  </r>
  <r>
    <s v="Winter"/>
    <s v="mid April"/>
    <n v="1"/>
    <x v="6"/>
    <n v="1985"/>
    <x v="3"/>
    <x v="1"/>
    <n v="63"/>
    <n v="5"/>
    <n v="4"/>
    <x v="6"/>
    <n v="14"/>
  </r>
  <r>
    <s v="Winter"/>
    <s v="mid April"/>
    <n v="1"/>
    <x v="7"/>
    <n v="2023"/>
    <x v="3"/>
    <x v="0"/>
    <n v="64"/>
    <n v="4"/>
    <n v="4"/>
    <x v="6"/>
    <n v="21"/>
  </r>
  <r>
    <s v="Spring"/>
    <s v="mid May"/>
    <n v="2"/>
    <x v="8"/>
    <n v="1999"/>
    <x v="0"/>
    <x v="8"/>
    <n v="3"/>
    <n v="9"/>
    <n v="4"/>
    <x v="7"/>
    <n v="36"/>
  </r>
  <r>
    <s v="Spring"/>
    <s v="mid May"/>
    <n v="2"/>
    <x v="9"/>
    <n v="1984"/>
    <x v="0"/>
    <x v="9"/>
    <n v="4"/>
    <n v="16"/>
    <n v="4"/>
    <x v="7"/>
    <n v="29"/>
  </r>
  <r>
    <s v="Spring"/>
    <s v="mid May"/>
    <n v="4"/>
    <x v="10"/>
    <n v="2001"/>
    <x v="0"/>
    <x v="10"/>
    <n v="7"/>
    <n v="25"/>
    <n v="4"/>
    <x v="7"/>
    <n v="26"/>
  </r>
  <r>
    <s v="Spring"/>
    <s v="mid May"/>
    <n v="4"/>
    <x v="11"/>
    <n v="2023"/>
    <x v="0"/>
    <x v="11"/>
    <n v="8"/>
    <n v="32"/>
    <n v="4"/>
    <x v="7"/>
    <n v="37"/>
  </r>
  <r>
    <s v="Spring"/>
    <s v="mid May"/>
    <n v="6"/>
    <x v="12"/>
    <n v="1989"/>
    <x v="0"/>
    <x v="12"/>
    <n v="11"/>
    <n v="41"/>
    <n v="4"/>
    <x v="7"/>
    <n v="70"/>
  </r>
  <r>
    <s v="Spring"/>
    <s v="mid May"/>
    <n v="6"/>
    <x v="13"/>
    <n v="2016"/>
    <x v="0"/>
    <x v="13"/>
    <n v="12"/>
    <n v="48"/>
    <n v="4"/>
    <x v="7"/>
    <n v="31"/>
  </r>
  <r>
    <s v="Spring"/>
    <s v="mid May"/>
    <n v="8"/>
    <x v="14"/>
    <n v="2008"/>
    <x v="0"/>
    <x v="14"/>
    <n v="15"/>
    <n v="57"/>
    <n v="4"/>
    <x v="7"/>
    <n v="21"/>
  </r>
  <r>
    <s v="Spring"/>
    <s v="mid May"/>
    <n v="8"/>
    <x v="15"/>
    <n v="2004"/>
    <x v="0"/>
    <x v="15"/>
    <n v="16"/>
    <n v="64"/>
    <n v="4"/>
    <x v="7"/>
    <n v="36"/>
  </r>
  <r>
    <s v="Spring"/>
    <s v="mid May"/>
    <n v="8"/>
    <x v="10"/>
    <n v="2001"/>
    <x v="1"/>
    <x v="15"/>
    <n v="17"/>
    <n v="63"/>
    <n v="4"/>
    <x v="7"/>
    <n v="24"/>
  </r>
  <r>
    <s v="Spring"/>
    <s v="mid May"/>
    <n v="8"/>
    <x v="12"/>
    <n v="1989"/>
    <x v="1"/>
    <x v="14"/>
    <n v="18"/>
    <n v="58"/>
    <n v="4"/>
    <x v="7"/>
    <n v="38"/>
  </r>
  <r>
    <s v="Spring"/>
    <s v="mid May"/>
    <n v="6"/>
    <x v="14"/>
    <n v="2008"/>
    <x v="1"/>
    <x v="13"/>
    <n v="21"/>
    <n v="47"/>
    <n v="4"/>
    <x v="7"/>
    <n v="31"/>
  </r>
  <r>
    <s v="Spring"/>
    <s v="mid May"/>
    <n v="6"/>
    <x v="8"/>
    <n v="1999"/>
    <x v="1"/>
    <x v="12"/>
    <n v="22"/>
    <n v="42"/>
    <n v="4"/>
    <x v="7"/>
    <n v="35"/>
  </r>
  <r>
    <s v="Spring"/>
    <s v="mid May"/>
    <n v="4"/>
    <x v="9"/>
    <n v="1984"/>
    <x v="1"/>
    <x v="11"/>
    <n v="25"/>
    <n v="31"/>
    <n v="4"/>
    <x v="7"/>
    <n v="40"/>
  </r>
  <r>
    <s v="Spring"/>
    <s v="mid May"/>
    <n v="4"/>
    <x v="13"/>
    <n v="2016"/>
    <x v="1"/>
    <x v="10"/>
    <n v="26"/>
    <n v="26"/>
    <n v="4"/>
    <x v="7"/>
    <n v="48"/>
  </r>
  <r>
    <s v="Spring"/>
    <s v="mid May"/>
    <n v="2"/>
    <x v="15"/>
    <n v="2004"/>
    <x v="1"/>
    <x v="9"/>
    <n v="29"/>
    <n v="15"/>
    <n v="4"/>
    <x v="7"/>
    <n v="34"/>
  </r>
  <r>
    <s v="Spring"/>
    <s v="mid May"/>
    <n v="2"/>
    <x v="11"/>
    <n v="2023"/>
    <x v="1"/>
    <x v="8"/>
    <n v="30"/>
    <n v="10"/>
    <n v="4"/>
    <x v="7"/>
    <n v="24"/>
  </r>
  <r>
    <s v="Spring"/>
    <s v="mid May"/>
    <n v="2"/>
    <x v="13"/>
    <n v="2016"/>
    <x v="2"/>
    <x v="8"/>
    <n v="35"/>
    <n v="11"/>
    <n v="4"/>
    <x v="7"/>
    <n v="49"/>
  </r>
  <r>
    <s v="Spring"/>
    <s v="mid May"/>
    <n v="2"/>
    <x v="12"/>
    <n v="1989"/>
    <x v="2"/>
    <x v="9"/>
    <n v="36"/>
    <n v="14"/>
    <n v="4"/>
    <x v="7"/>
    <n v="46"/>
  </r>
  <r>
    <s v="Spring"/>
    <s v="mid May"/>
    <n v="4"/>
    <x v="14"/>
    <n v="2008"/>
    <x v="2"/>
    <x v="10"/>
    <n v="39"/>
    <n v="27"/>
    <n v="4"/>
    <x v="7"/>
    <n v="31"/>
  </r>
  <r>
    <s v="Spring"/>
    <s v="mid May"/>
    <n v="4"/>
    <x v="15"/>
    <n v="2004"/>
    <x v="2"/>
    <x v="11"/>
    <n v="40"/>
    <n v="30"/>
    <n v="4"/>
    <x v="7"/>
    <n v="27"/>
  </r>
  <r>
    <s v="Spring"/>
    <s v="mid May"/>
    <n v="6"/>
    <x v="9"/>
    <n v="1984"/>
    <x v="2"/>
    <x v="12"/>
    <n v="43"/>
    <n v="43"/>
    <n v="4"/>
    <x v="7"/>
    <n v="35"/>
  </r>
  <r>
    <s v="Spring"/>
    <s v="mid May"/>
    <n v="6"/>
    <x v="10"/>
    <n v="2001"/>
    <x v="2"/>
    <x v="13"/>
    <n v="44"/>
    <n v="46"/>
    <n v="4"/>
    <x v="7"/>
    <n v="40"/>
  </r>
  <r>
    <s v="Spring"/>
    <s v="mid May"/>
    <n v="8"/>
    <x v="8"/>
    <n v="1999"/>
    <x v="2"/>
    <x v="14"/>
    <n v="47"/>
    <n v="59"/>
    <n v="4"/>
    <x v="7"/>
    <n v="32"/>
  </r>
  <r>
    <s v="Spring"/>
    <s v="mid May"/>
    <n v="8"/>
    <x v="11"/>
    <n v="2023"/>
    <x v="2"/>
    <x v="15"/>
    <n v="48"/>
    <n v="62"/>
    <n v="4"/>
    <x v="7"/>
    <n v="31"/>
  </r>
  <r>
    <s v="Spring"/>
    <s v="mid May"/>
    <n v="8"/>
    <x v="9"/>
    <n v="1984"/>
    <x v="3"/>
    <x v="15"/>
    <n v="49"/>
    <n v="61"/>
    <n v="4"/>
    <x v="7"/>
    <n v="24"/>
  </r>
  <r>
    <s v="Spring"/>
    <s v="mid May"/>
    <n v="8"/>
    <x v="13"/>
    <n v="2016"/>
    <x v="3"/>
    <x v="14"/>
    <n v="50"/>
    <n v="60"/>
    <n v="4"/>
    <x v="7"/>
    <n v="31"/>
  </r>
  <r>
    <s v="Spring"/>
    <s v="mid May"/>
    <n v="6"/>
    <x v="11"/>
    <n v="2023"/>
    <x v="3"/>
    <x v="13"/>
    <n v="53"/>
    <n v="45"/>
    <n v="4"/>
    <x v="7"/>
    <n v="38"/>
  </r>
  <r>
    <s v="Spring"/>
    <s v="mid May"/>
    <n v="6"/>
    <x v="15"/>
    <n v="2004"/>
    <x v="3"/>
    <x v="12"/>
    <n v="54"/>
    <n v="44"/>
    <n v="4"/>
    <x v="7"/>
    <n v="47"/>
  </r>
  <r>
    <s v="Spring"/>
    <s v="mid May"/>
    <n v="4"/>
    <x v="8"/>
    <n v="1999"/>
    <x v="3"/>
    <x v="11"/>
    <n v="57"/>
    <n v="29"/>
    <n v="4"/>
    <x v="7"/>
    <n v="41"/>
  </r>
  <r>
    <s v="Spring"/>
    <s v="mid May"/>
    <n v="4"/>
    <x v="12"/>
    <n v="1989"/>
    <x v="3"/>
    <x v="10"/>
    <n v="58"/>
    <n v="28"/>
    <n v="4"/>
    <x v="7"/>
    <n v="33"/>
  </r>
  <r>
    <s v="Spring"/>
    <s v="mid May"/>
    <n v="2"/>
    <x v="10"/>
    <n v="2001"/>
    <x v="3"/>
    <x v="9"/>
    <n v="61"/>
    <n v="13"/>
    <n v="4"/>
    <x v="7"/>
    <n v="34"/>
  </r>
  <r>
    <s v="Spring"/>
    <s v="mid May"/>
    <n v="2"/>
    <x v="14"/>
    <n v="2008"/>
    <x v="3"/>
    <x v="8"/>
    <n v="62"/>
    <n v="12"/>
    <n v="4"/>
    <x v="7"/>
    <n v="31"/>
  </r>
  <r>
    <s v="Winter"/>
    <s v="mid April"/>
    <n v="1"/>
    <x v="0"/>
    <n v="1998"/>
    <x v="0"/>
    <x v="0"/>
    <n v="1"/>
    <n v="1"/>
    <n v="5"/>
    <x v="8"/>
    <n v="22"/>
  </r>
  <r>
    <s v="Winter"/>
    <s v="mid April"/>
    <n v="1"/>
    <x v="1"/>
    <n v="1983"/>
    <x v="0"/>
    <x v="1"/>
    <n v="2"/>
    <n v="8"/>
    <n v="5"/>
    <x v="8"/>
    <n v="31"/>
  </r>
  <r>
    <s v="Winter"/>
    <s v="mid April"/>
    <n v="3"/>
    <x v="2"/>
    <n v="2018"/>
    <x v="0"/>
    <x v="2"/>
    <n v="5"/>
    <n v="17"/>
    <n v="5"/>
    <x v="8"/>
    <n v="24"/>
  </r>
  <r>
    <s v="Winter"/>
    <s v="mid April"/>
    <n v="3"/>
    <x v="3"/>
    <n v="2016"/>
    <x v="0"/>
    <x v="3"/>
    <n v="6"/>
    <n v="24"/>
    <n v="5"/>
    <x v="8"/>
    <n v="25"/>
  </r>
  <r>
    <s v="Winter"/>
    <s v="mid April"/>
    <n v="5"/>
    <x v="4"/>
    <n v="2002"/>
    <x v="0"/>
    <x v="4"/>
    <n v="9"/>
    <n v="33"/>
    <n v="5"/>
    <x v="8"/>
    <n v="17"/>
  </r>
  <r>
    <s v="Winter"/>
    <s v="mid April"/>
    <n v="5"/>
    <x v="5"/>
    <n v="1999"/>
    <x v="0"/>
    <x v="5"/>
    <n v="10"/>
    <n v="40"/>
    <n v="5"/>
    <x v="8"/>
    <n v="22"/>
  </r>
  <r>
    <s v="Winter"/>
    <s v="mid April"/>
    <n v="7"/>
    <x v="6"/>
    <n v="1985"/>
    <x v="0"/>
    <x v="6"/>
    <n v="13"/>
    <n v="49"/>
    <n v="5"/>
    <x v="8"/>
    <n v="23"/>
  </r>
  <r>
    <s v="Winter"/>
    <s v="mid April"/>
    <n v="7"/>
    <x v="7"/>
    <n v="2023"/>
    <x v="0"/>
    <x v="7"/>
    <n v="14"/>
    <n v="56"/>
    <n v="5"/>
    <x v="8"/>
    <n v="23"/>
  </r>
  <r>
    <s v="Winter"/>
    <s v="mid April"/>
    <n v="7"/>
    <x v="2"/>
    <n v="2018"/>
    <x v="1"/>
    <x v="7"/>
    <n v="19"/>
    <n v="55"/>
    <n v="5"/>
    <x v="8"/>
    <n v="27"/>
  </r>
  <r>
    <s v="Winter"/>
    <s v="mid April"/>
    <n v="7"/>
    <x v="1"/>
    <n v="1983"/>
    <x v="1"/>
    <x v="6"/>
    <n v="20"/>
    <n v="50"/>
    <n v="5"/>
    <x v="8"/>
    <n v="19"/>
  </r>
  <r>
    <s v="Winter"/>
    <s v="mid April"/>
    <n v="5"/>
    <x v="6"/>
    <n v="1985"/>
    <x v="1"/>
    <x v="5"/>
    <n v="23"/>
    <n v="39"/>
    <n v="5"/>
    <x v="8"/>
    <n v="24"/>
  </r>
  <r>
    <s v="Winter"/>
    <s v="mid April"/>
    <n v="5"/>
    <x v="3"/>
    <n v="2016"/>
    <x v="1"/>
    <x v="4"/>
    <n v="24"/>
    <n v="34"/>
    <n v="5"/>
    <x v="8"/>
    <n v="35"/>
  </r>
  <r>
    <s v="Winter"/>
    <s v="mid April"/>
    <n v="3"/>
    <x v="0"/>
    <n v="1998"/>
    <x v="1"/>
    <x v="3"/>
    <n v="27"/>
    <n v="23"/>
    <n v="5"/>
    <x v="8"/>
    <n v="19"/>
  </r>
  <r>
    <s v="Winter"/>
    <s v="mid April"/>
    <n v="3"/>
    <x v="7"/>
    <n v="2023"/>
    <x v="1"/>
    <x v="2"/>
    <n v="28"/>
    <n v="18"/>
    <n v="5"/>
    <x v="8"/>
    <n v="22"/>
  </r>
  <r>
    <s v="Winter"/>
    <s v="mid April"/>
    <n v="1"/>
    <x v="5"/>
    <n v="1999"/>
    <x v="1"/>
    <x v="1"/>
    <n v="31"/>
    <n v="7"/>
    <n v="5"/>
    <x v="8"/>
    <n v="27"/>
  </r>
  <r>
    <s v="Winter"/>
    <s v="mid April"/>
    <n v="1"/>
    <x v="4"/>
    <n v="2002"/>
    <x v="1"/>
    <x v="0"/>
    <n v="32"/>
    <n v="2"/>
    <n v="5"/>
    <x v="8"/>
    <n v="39"/>
  </r>
  <r>
    <s v="Winter"/>
    <s v="mid April"/>
    <n v="1"/>
    <x v="3"/>
    <n v="2016"/>
    <x v="2"/>
    <x v="0"/>
    <n v="33"/>
    <n v="3"/>
    <n v="5"/>
    <x v="8"/>
    <n v="34"/>
  </r>
  <r>
    <s v="Winter"/>
    <s v="mid April"/>
    <n v="1"/>
    <x v="2"/>
    <n v="2018"/>
    <x v="2"/>
    <x v="1"/>
    <n v="34"/>
    <n v="6"/>
    <n v="5"/>
    <x v="8"/>
    <n v="36"/>
  </r>
  <r>
    <s v="Winter"/>
    <s v="mid April"/>
    <n v="3"/>
    <x v="4"/>
    <n v="2002"/>
    <x v="2"/>
    <x v="2"/>
    <n v="37"/>
    <n v="19"/>
    <n v="5"/>
    <x v="8"/>
    <n v="23"/>
  </r>
  <r>
    <s v="Winter"/>
    <s v="mid April"/>
    <n v="3"/>
    <x v="6"/>
    <n v="1985"/>
    <x v="2"/>
    <x v="3"/>
    <n v="38"/>
    <n v="22"/>
    <n v="5"/>
    <x v="8"/>
    <n v="31"/>
  </r>
  <r>
    <s v="Winter"/>
    <s v="mid April"/>
    <n v="5"/>
    <x v="7"/>
    <n v="2023"/>
    <x v="2"/>
    <x v="4"/>
    <n v="41"/>
    <n v="35"/>
    <n v="5"/>
    <x v="8"/>
    <n v="26"/>
  </r>
  <r>
    <s v="Winter"/>
    <s v="mid April"/>
    <n v="5"/>
    <x v="1"/>
    <n v="1983"/>
    <x v="2"/>
    <x v="5"/>
    <n v="42"/>
    <n v="38"/>
    <n v="5"/>
    <x v="8"/>
    <n v="15"/>
  </r>
  <r>
    <s v="Winter"/>
    <s v="mid April"/>
    <n v="7"/>
    <x v="5"/>
    <n v="1999"/>
    <x v="2"/>
    <x v="6"/>
    <n v="45"/>
    <n v="51"/>
    <n v="5"/>
    <x v="8"/>
    <n v="24"/>
  </r>
  <r>
    <s v="Winter"/>
    <s v="mid April"/>
    <n v="7"/>
    <x v="0"/>
    <n v="1998"/>
    <x v="2"/>
    <x v="7"/>
    <n v="46"/>
    <n v="54"/>
    <n v="5"/>
    <x v="8"/>
    <n v="22"/>
  </r>
  <r>
    <s v="Winter"/>
    <s v="mid April"/>
    <n v="7"/>
    <x v="4"/>
    <n v="2002"/>
    <x v="3"/>
    <x v="7"/>
    <n v="51"/>
    <n v="53"/>
    <n v="5"/>
    <x v="8"/>
    <n v="25"/>
  </r>
  <r>
    <s v="Winter"/>
    <s v="mid April"/>
    <n v="7"/>
    <x v="3"/>
    <n v="2016"/>
    <x v="3"/>
    <x v="6"/>
    <n v="52"/>
    <n v="52"/>
    <n v="5"/>
    <x v="8"/>
    <n v="35"/>
  </r>
  <r>
    <s v="Winter"/>
    <s v="mid April"/>
    <n v="5"/>
    <x v="2"/>
    <n v="2018"/>
    <x v="3"/>
    <x v="5"/>
    <n v="55"/>
    <n v="37"/>
    <n v="5"/>
    <x v="8"/>
    <n v="25"/>
  </r>
  <r>
    <s v="Winter"/>
    <s v="mid April"/>
    <n v="5"/>
    <x v="0"/>
    <n v="1998"/>
    <x v="3"/>
    <x v="4"/>
    <n v="56"/>
    <n v="37"/>
    <n v="5"/>
    <x v="8"/>
    <n v="27"/>
  </r>
  <r>
    <s v="Winter"/>
    <s v="mid April"/>
    <n v="3"/>
    <x v="1"/>
    <n v="1983"/>
    <x v="3"/>
    <x v="3"/>
    <n v="59"/>
    <n v="21"/>
    <n v="5"/>
    <x v="8"/>
    <n v="29"/>
  </r>
  <r>
    <s v="Winter"/>
    <s v="mid April"/>
    <n v="3"/>
    <x v="5"/>
    <n v="1999"/>
    <x v="3"/>
    <x v="2"/>
    <n v="60"/>
    <n v="20"/>
    <n v="5"/>
    <x v="8"/>
    <n v="23"/>
  </r>
  <r>
    <s v="Winter"/>
    <s v="mid April"/>
    <n v="1"/>
    <x v="6"/>
    <n v="1985"/>
    <x v="3"/>
    <x v="1"/>
    <n v="63"/>
    <n v="5"/>
    <n v="5"/>
    <x v="8"/>
    <n v="25"/>
  </r>
  <r>
    <s v="Winter"/>
    <s v="mid April"/>
    <n v="1"/>
    <x v="7"/>
    <n v="2023"/>
    <x v="3"/>
    <x v="0"/>
    <n v="64"/>
    <n v="4"/>
    <n v="5"/>
    <x v="8"/>
    <n v="20"/>
  </r>
  <r>
    <s v="Spring"/>
    <s v="mid May"/>
    <n v="2"/>
    <x v="8"/>
    <n v="1999"/>
    <x v="0"/>
    <x v="8"/>
    <n v="3"/>
    <n v="9"/>
    <n v="5"/>
    <x v="9"/>
    <m/>
  </r>
  <r>
    <s v="Spring"/>
    <s v="mid May"/>
    <n v="2"/>
    <x v="9"/>
    <n v="1984"/>
    <x v="0"/>
    <x v="9"/>
    <n v="4"/>
    <n v="16"/>
    <n v="5"/>
    <x v="9"/>
    <m/>
  </r>
  <r>
    <s v="Spring"/>
    <s v="mid May"/>
    <n v="4"/>
    <x v="10"/>
    <n v="2001"/>
    <x v="0"/>
    <x v="10"/>
    <n v="7"/>
    <n v="25"/>
    <n v="5"/>
    <x v="9"/>
    <m/>
  </r>
  <r>
    <s v="Spring"/>
    <s v="mid May"/>
    <n v="4"/>
    <x v="11"/>
    <n v="2023"/>
    <x v="0"/>
    <x v="11"/>
    <n v="8"/>
    <n v="32"/>
    <n v="5"/>
    <x v="9"/>
    <m/>
  </r>
  <r>
    <s v="Spring"/>
    <s v="mid May"/>
    <n v="6"/>
    <x v="12"/>
    <n v="1989"/>
    <x v="0"/>
    <x v="12"/>
    <n v="11"/>
    <n v="41"/>
    <n v="5"/>
    <x v="9"/>
    <m/>
  </r>
  <r>
    <s v="Spring"/>
    <s v="mid May"/>
    <n v="6"/>
    <x v="13"/>
    <n v="2016"/>
    <x v="0"/>
    <x v="13"/>
    <n v="12"/>
    <n v="48"/>
    <n v="5"/>
    <x v="9"/>
    <m/>
  </r>
  <r>
    <s v="Spring"/>
    <s v="mid May"/>
    <n v="8"/>
    <x v="14"/>
    <n v="2008"/>
    <x v="0"/>
    <x v="14"/>
    <n v="15"/>
    <n v="57"/>
    <n v="5"/>
    <x v="9"/>
    <m/>
  </r>
  <r>
    <s v="Spring"/>
    <s v="mid May"/>
    <n v="8"/>
    <x v="15"/>
    <n v="2004"/>
    <x v="0"/>
    <x v="15"/>
    <n v="16"/>
    <n v="64"/>
    <n v="5"/>
    <x v="9"/>
    <m/>
  </r>
  <r>
    <s v="Spring"/>
    <s v="mid May"/>
    <n v="8"/>
    <x v="10"/>
    <n v="2001"/>
    <x v="1"/>
    <x v="15"/>
    <n v="17"/>
    <n v="63"/>
    <n v="5"/>
    <x v="9"/>
    <m/>
  </r>
  <r>
    <s v="Spring"/>
    <s v="mid May"/>
    <n v="8"/>
    <x v="12"/>
    <n v="1989"/>
    <x v="1"/>
    <x v="14"/>
    <n v="18"/>
    <n v="58"/>
    <n v="5"/>
    <x v="9"/>
    <m/>
  </r>
  <r>
    <s v="Spring"/>
    <s v="mid May"/>
    <n v="6"/>
    <x v="14"/>
    <n v="2008"/>
    <x v="1"/>
    <x v="13"/>
    <n v="21"/>
    <n v="47"/>
    <n v="5"/>
    <x v="9"/>
    <m/>
  </r>
  <r>
    <s v="Spring"/>
    <s v="mid May"/>
    <n v="6"/>
    <x v="8"/>
    <n v="1999"/>
    <x v="1"/>
    <x v="12"/>
    <n v="22"/>
    <n v="42"/>
    <n v="5"/>
    <x v="9"/>
    <m/>
  </r>
  <r>
    <s v="Spring"/>
    <s v="mid May"/>
    <n v="4"/>
    <x v="9"/>
    <n v="1984"/>
    <x v="1"/>
    <x v="11"/>
    <n v="25"/>
    <n v="31"/>
    <n v="5"/>
    <x v="9"/>
    <m/>
  </r>
  <r>
    <s v="Spring"/>
    <s v="mid May"/>
    <n v="4"/>
    <x v="13"/>
    <n v="2016"/>
    <x v="1"/>
    <x v="10"/>
    <n v="26"/>
    <n v="26"/>
    <n v="5"/>
    <x v="9"/>
    <m/>
  </r>
  <r>
    <s v="Spring"/>
    <s v="mid May"/>
    <n v="2"/>
    <x v="15"/>
    <n v="2004"/>
    <x v="1"/>
    <x v="9"/>
    <n v="29"/>
    <n v="15"/>
    <n v="5"/>
    <x v="9"/>
    <m/>
  </r>
  <r>
    <s v="Spring"/>
    <s v="mid May"/>
    <n v="2"/>
    <x v="11"/>
    <n v="2023"/>
    <x v="1"/>
    <x v="8"/>
    <n v="30"/>
    <n v="10"/>
    <n v="5"/>
    <x v="9"/>
    <m/>
  </r>
  <r>
    <s v="Spring"/>
    <s v="mid May"/>
    <n v="2"/>
    <x v="13"/>
    <n v="2016"/>
    <x v="2"/>
    <x v="8"/>
    <n v="35"/>
    <n v="11"/>
    <n v="5"/>
    <x v="9"/>
    <m/>
  </r>
  <r>
    <s v="Spring"/>
    <s v="mid May"/>
    <n v="2"/>
    <x v="12"/>
    <n v="1989"/>
    <x v="2"/>
    <x v="9"/>
    <n v="36"/>
    <n v="14"/>
    <n v="5"/>
    <x v="9"/>
    <m/>
  </r>
  <r>
    <s v="Spring"/>
    <s v="mid May"/>
    <n v="4"/>
    <x v="14"/>
    <n v="2008"/>
    <x v="2"/>
    <x v="10"/>
    <n v="39"/>
    <n v="27"/>
    <n v="5"/>
    <x v="9"/>
    <m/>
  </r>
  <r>
    <s v="Spring"/>
    <s v="mid May"/>
    <n v="4"/>
    <x v="15"/>
    <n v="2004"/>
    <x v="2"/>
    <x v="11"/>
    <n v="40"/>
    <n v="30"/>
    <n v="5"/>
    <x v="9"/>
    <m/>
  </r>
  <r>
    <s v="Spring"/>
    <s v="mid May"/>
    <n v="6"/>
    <x v="9"/>
    <n v="1984"/>
    <x v="2"/>
    <x v="12"/>
    <n v="43"/>
    <n v="43"/>
    <n v="5"/>
    <x v="9"/>
    <m/>
  </r>
  <r>
    <s v="Spring"/>
    <s v="mid May"/>
    <n v="6"/>
    <x v="10"/>
    <n v="2001"/>
    <x v="2"/>
    <x v="13"/>
    <n v="44"/>
    <n v="46"/>
    <n v="5"/>
    <x v="9"/>
    <m/>
  </r>
  <r>
    <s v="Spring"/>
    <s v="mid May"/>
    <n v="8"/>
    <x v="8"/>
    <n v="1999"/>
    <x v="2"/>
    <x v="14"/>
    <n v="47"/>
    <n v="59"/>
    <n v="5"/>
    <x v="9"/>
    <m/>
  </r>
  <r>
    <s v="Spring"/>
    <s v="mid May"/>
    <n v="8"/>
    <x v="11"/>
    <n v="2023"/>
    <x v="2"/>
    <x v="15"/>
    <n v="48"/>
    <n v="62"/>
    <n v="5"/>
    <x v="9"/>
    <m/>
  </r>
  <r>
    <s v="Spring"/>
    <s v="mid May"/>
    <n v="8"/>
    <x v="9"/>
    <n v="1984"/>
    <x v="3"/>
    <x v="15"/>
    <n v="49"/>
    <n v="61"/>
    <n v="5"/>
    <x v="9"/>
    <m/>
  </r>
  <r>
    <s v="Spring"/>
    <s v="mid May"/>
    <n v="8"/>
    <x v="13"/>
    <n v="2016"/>
    <x v="3"/>
    <x v="14"/>
    <n v="50"/>
    <n v="60"/>
    <n v="5"/>
    <x v="9"/>
    <m/>
  </r>
  <r>
    <s v="Spring"/>
    <s v="mid May"/>
    <n v="6"/>
    <x v="11"/>
    <n v="2023"/>
    <x v="3"/>
    <x v="13"/>
    <n v="53"/>
    <n v="45"/>
    <n v="5"/>
    <x v="9"/>
    <m/>
  </r>
  <r>
    <s v="Spring"/>
    <s v="mid May"/>
    <n v="6"/>
    <x v="15"/>
    <n v="2004"/>
    <x v="3"/>
    <x v="12"/>
    <n v="54"/>
    <n v="44"/>
    <n v="5"/>
    <x v="9"/>
    <m/>
  </r>
  <r>
    <s v="Spring"/>
    <s v="mid May"/>
    <n v="4"/>
    <x v="8"/>
    <n v="1999"/>
    <x v="3"/>
    <x v="11"/>
    <n v="57"/>
    <n v="29"/>
    <n v="5"/>
    <x v="9"/>
    <m/>
  </r>
  <r>
    <s v="Spring"/>
    <s v="mid May"/>
    <n v="4"/>
    <x v="12"/>
    <n v="1989"/>
    <x v="3"/>
    <x v="10"/>
    <n v="58"/>
    <n v="28"/>
    <n v="5"/>
    <x v="9"/>
    <m/>
  </r>
  <r>
    <s v="Spring"/>
    <s v="mid May"/>
    <n v="2"/>
    <x v="10"/>
    <n v="2001"/>
    <x v="3"/>
    <x v="9"/>
    <n v="61"/>
    <n v="13"/>
    <n v="5"/>
    <x v="9"/>
    <m/>
  </r>
  <r>
    <s v="Spring"/>
    <s v="mid May"/>
    <n v="2"/>
    <x v="14"/>
    <n v="2008"/>
    <x v="3"/>
    <x v="8"/>
    <n v="62"/>
    <n v="12"/>
    <n v="5"/>
    <x v="9"/>
    <m/>
  </r>
  <r>
    <s v="Winter"/>
    <s v="mid April"/>
    <n v="1"/>
    <x v="0"/>
    <n v="1998"/>
    <x v="0"/>
    <x v="0"/>
    <n v="1"/>
    <n v="1"/>
    <n v="6"/>
    <x v="10"/>
    <n v="22"/>
  </r>
  <r>
    <s v="Winter"/>
    <s v="mid April"/>
    <n v="1"/>
    <x v="1"/>
    <n v="1983"/>
    <x v="0"/>
    <x v="1"/>
    <n v="2"/>
    <n v="8"/>
    <n v="6"/>
    <x v="10"/>
    <n v="35"/>
  </r>
  <r>
    <s v="Winter"/>
    <s v="mid April"/>
    <n v="3"/>
    <x v="2"/>
    <n v="2018"/>
    <x v="0"/>
    <x v="2"/>
    <n v="5"/>
    <n v="17"/>
    <n v="6"/>
    <x v="10"/>
    <n v="24"/>
  </r>
  <r>
    <s v="Winter"/>
    <s v="mid April"/>
    <n v="3"/>
    <x v="3"/>
    <n v="2016"/>
    <x v="0"/>
    <x v="3"/>
    <n v="6"/>
    <n v="24"/>
    <n v="6"/>
    <x v="10"/>
    <n v="25"/>
  </r>
  <r>
    <s v="Winter"/>
    <s v="mid April"/>
    <n v="5"/>
    <x v="4"/>
    <n v="2002"/>
    <x v="0"/>
    <x v="4"/>
    <n v="9"/>
    <n v="33"/>
    <n v="6"/>
    <x v="10"/>
    <n v="17"/>
  </r>
  <r>
    <s v="Winter"/>
    <s v="mid April"/>
    <n v="5"/>
    <x v="5"/>
    <n v="1999"/>
    <x v="0"/>
    <x v="5"/>
    <n v="10"/>
    <n v="40"/>
    <n v="6"/>
    <x v="10"/>
    <n v="23"/>
  </r>
  <r>
    <s v="Winter"/>
    <s v="mid April"/>
    <n v="7"/>
    <x v="6"/>
    <n v="1985"/>
    <x v="0"/>
    <x v="6"/>
    <n v="13"/>
    <n v="49"/>
    <n v="6"/>
    <x v="10"/>
    <n v="23"/>
  </r>
  <r>
    <s v="Winter"/>
    <s v="mid April"/>
    <n v="7"/>
    <x v="7"/>
    <n v="2023"/>
    <x v="0"/>
    <x v="7"/>
    <n v="14"/>
    <n v="56"/>
    <n v="6"/>
    <x v="10"/>
    <n v="25"/>
  </r>
  <r>
    <s v="Winter"/>
    <s v="mid April"/>
    <n v="7"/>
    <x v="2"/>
    <n v="2018"/>
    <x v="1"/>
    <x v="7"/>
    <n v="19"/>
    <n v="55"/>
    <n v="6"/>
    <x v="10"/>
    <n v="31"/>
  </r>
  <r>
    <s v="Winter"/>
    <s v="mid April"/>
    <n v="7"/>
    <x v="1"/>
    <n v="1983"/>
    <x v="1"/>
    <x v="6"/>
    <n v="20"/>
    <n v="50"/>
    <n v="6"/>
    <x v="10"/>
    <n v="20"/>
  </r>
  <r>
    <s v="Winter"/>
    <s v="mid April"/>
    <n v="5"/>
    <x v="6"/>
    <n v="1985"/>
    <x v="1"/>
    <x v="5"/>
    <n v="23"/>
    <n v="39"/>
    <n v="6"/>
    <x v="10"/>
    <n v="37"/>
  </r>
  <r>
    <s v="Winter"/>
    <s v="mid April"/>
    <n v="5"/>
    <x v="3"/>
    <n v="2016"/>
    <x v="1"/>
    <x v="4"/>
    <n v="24"/>
    <n v="34"/>
    <n v="6"/>
    <x v="10"/>
    <n v="35"/>
  </r>
  <r>
    <s v="Winter"/>
    <s v="mid April"/>
    <n v="3"/>
    <x v="0"/>
    <n v="1998"/>
    <x v="1"/>
    <x v="3"/>
    <n v="27"/>
    <n v="23"/>
    <n v="6"/>
    <x v="10"/>
    <n v="22"/>
  </r>
  <r>
    <s v="Winter"/>
    <s v="mid April"/>
    <n v="3"/>
    <x v="7"/>
    <n v="2023"/>
    <x v="1"/>
    <x v="2"/>
    <n v="28"/>
    <n v="18"/>
    <n v="6"/>
    <x v="10"/>
    <n v="20"/>
  </r>
  <r>
    <s v="Winter"/>
    <s v="mid April"/>
    <n v="1"/>
    <x v="5"/>
    <n v="1999"/>
    <x v="1"/>
    <x v="1"/>
    <n v="31"/>
    <n v="7"/>
    <n v="6"/>
    <x v="10"/>
    <n v="42"/>
  </r>
  <r>
    <s v="Winter"/>
    <s v="mid April"/>
    <n v="1"/>
    <x v="4"/>
    <n v="2002"/>
    <x v="1"/>
    <x v="0"/>
    <n v="32"/>
    <n v="2"/>
    <n v="6"/>
    <x v="10"/>
    <n v="39"/>
  </r>
  <r>
    <s v="Winter"/>
    <s v="mid April"/>
    <n v="1"/>
    <x v="3"/>
    <n v="2016"/>
    <x v="2"/>
    <x v="0"/>
    <n v="33"/>
    <n v="3"/>
    <n v="6"/>
    <x v="10"/>
    <n v="34"/>
  </r>
  <r>
    <s v="Winter"/>
    <s v="mid April"/>
    <n v="1"/>
    <x v="2"/>
    <n v="2018"/>
    <x v="2"/>
    <x v="1"/>
    <n v="34"/>
    <n v="6"/>
    <n v="6"/>
    <x v="10"/>
    <n v="36"/>
  </r>
  <r>
    <s v="Winter"/>
    <s v="mid April"/>
    <n v="3"/>
    <x v="4"/>
    <n v="2002"/>
    <x v="2"/>
    <x v="2"/>
    <n v="37"/>
    <n v="19"/>
    <n v="6"/>
    <x v="10"/>
    <n v="25"/>
  </r>
  <r>
    <s v="Winter"/>
    <s v="mid April"/>
    <n v="3"/>
    <x v="6"/>
    <n v="1985"/>
    <x v="2"/>
    <x v="3"/>
    <n v="38"/>
    <n v="22"/>
    <n v="6"/>
    <x v="10"/>
    <n v="32"/>
  </r>
  <r>
    <s v="Winter"/>
    <s v="mid April"/>
    <n v="5"/>
    <x v="7"/>
    <n v="2023"/>
    <x v="2"/>
    <x v="4"/>
    <n v="41"/>
    <n v="35"/>
    <n v="6"/>
    <x v="10"/>
    <n v="26"/>
  </r>
  <r>
    <s v="Winter"/>
    <s v="mid April"/>
    <n v="5"/>
    <x v="1"/>
    <n v="1983"/>
    <x v="2"/>
    <x v="5"/>
    <n v="42"/>
    <n v="38"/>
    <n v="6"/>
    <x v="10"/>
    <n v="31"/>
  </r>
  <r>
    <s v="Winter"/>
    <s v="mid April"/>
    <n v="7"/>
    <x v="5"/>
    <n v="1999"/>
    <x v="2"/>
    <x v="6"/>
    <n v="45"/>
    <n v="51"/>
    <n v="6"/>
    <x v="10"/>
    <n v="24"/>
  </r>
  <r>
    <s v="Winter"/>
    <s v="mid April"/>
    <n v="7"/>
    <x v="0"/>
    <n v="1998"/>
    <x v="2"/>
    <x v="7"/>
    <n v="46"/>
    <n v="54"/>
    <n v="6"/>
    <x v="10"/>
    <n v="37"/>
  </r>
  <r>
    <s v="Winter"/>
    <s v="mid April"/>
    <n v="7"/>
    <x v="4"/>
    <n v="2002"/>
    <x v="3"/>
    <x v="7"/>
    <n v="51"/>
    <n v="53"/>
    <n v="6"/>
    <x v="10"/>
    <n v="25"/>
  </r>
  <r>
    <s v="Winter"/>
    <s v="mid April"/>
    <n v="7"/>
    <x v="3"/>
    <n v="2016"/>
    <x v="3"/>
    <x v="6"/>
    <n v="52"/>
    <n v="52"/>
    <n v="6"/>
    <x v="10"/>
    <n v="34"/>
  </r>
  <r>
    <s v="Winter"/>
    <s v="mid April"/>
    <n v="5"/>
    <x v="2"/>
    <n v="2018"/>
    <x v="3"/>
    <x v="5"/>
    <n v="55"/>
    <n v="37"/>
    <n v="6"/>
    <x v="10"/>
    <n v="29"/>
  </r>
  <r>
    <s v="Winter"/>
    <s v="mid April"/>
    <n v="5"/>
    <x v="0"/>
    <n v="1998"/>
    <x v="3"/>
    <x v="4"/>
    <n v="56"/>
    <n v="37"/>
    <n v="6"/>
    <x v="10"/>
    <n v="36"/>
  </r>
  <r>
    <s v="Winter"/>
    <s v="mid April"/>
    <n v="3"/>
    <x v="1"/>
    <n v="1983"/>
    <x v="3"/>
    <x v="3"/>
    <n v="59"/>
    <n v="21"/>
    <n v="6"/>
    <x v="10"/>
    <n v="33"/>
  </r>
  <r>
    <s v="Winter"/>
    <s v="mid April"/>
    <n v="3"/>
    <x v="5"/>
    <n v="1999"/>
    <x v="3"/>
    <x v="2"/>
    <n v="60"/>
    <n v="20"/>
    <n v="6"/>
    <x v="10"/>
    <n v="27"/>
  </r>
  <r>
    <s v="Winter"/>
    <s v="mid April"/>
    <n v="1"/>
    <x v="6"/>
    <n v="1985"/>
    <x v="3"/>
    <x v="1"/>
    <n v="63"/>
    <n v="5"/>
    <n v="6"/>
    <x v="10"/>
    <n v="28"/>
  </r>
  <r>
    <s v="Winter"/>
    <s v="mid April"/>
    <n v="1"/>
    <x v="7"/>
    <n v="2023"/>
    <x v="3"/>
    <x v="0"/>
    <n v="64"/>
    <n v="4"/>
    <n v="6"/>
    <x v="10"/>
    <n v="21"/>
  </r>
  <r>
    <s v="Spring"/>
    <s v="mid May"/>
    <n v="2"/>
    <x v="8"/>
    <n v="1999"/>
    <x v="0"/>
    <x v="8"/>
    <n v="3"/>
    <n v="9"/>
    <n v="6"/>
    <x v="9"/>
    <m/>
  </r>
  <r>
    <s v="Spring"/>
    <s v="mid May"/>
    <n v="2"/>
    <x v="9"/>
    <n v="1984"/>
    <x v="0"/>
    <x v="9"/>
    <n v="4"/>
    <n v="16"/>
    <n v="6"/>
    <x v="9"/>
    <m/>
  </r>
  <r>
    <s v="Spring"/>
    <s v="mid May"/>
    <n v="4"/>
    <x v="10"/>
    <n v="2001"/>
    <x v="0"/>
    <x v="10"/>
    <n v="7"/>
    <n v="25"/>
    <n v="6"/>
    <x v="9"/>
    <m/>
  </r>
  <r>
    <s v="Spring"/>
    <s v="mid May"/>
    <n v="4"/>
    <x v="11"/>
    <n v="2023"/>
    <x v="0"/>
    <x v="11"/>
    <n v="8"/>
    <n v="32"/>
    <n v="5"/>
    <x v="9"/>
    <m/>
  </r>
  <r>
    <s v="Spring"/>
    <s v="mid May"/>
    <n v="6"/>
    <x v="12"/>
    <n v="1989"/>
    <x v="0"/>
    <x v="12"/>
    <n v="11"/>
    <n v="41"/>
    <n v="6"/>
    <x v="9"/>
    <m/>
  </r>
  <r>
    <s v="Spring"/>
    <s v="mid May"/>
    <n v="6"/>
    <x v="13"/>
    <n v="2016"/>
    <x v="0"/>
    <x v="13"/>
    <n v="12"/>
    <n v="48"/>
    <n v="6"/>
    <x v="9"/>
    <m/>
  </r>
  <r>
    <s v="Spring"/>
    <s v="mid May"/>
    <n v="8"/>
    <x v="14"/>
    <n v="2008"/>
    <x v="0"/>
    <x v="14"/>
    <n v="15"/>
    <n v="57"/>
    <n v="6"/>
    <x v="9"/>
    <m/>
  </r>
  <r>
    <s v="Spring"/>
    <s v="mid May"/>
    <n v="8"/>
    <x v="15"/>
    <n v="2004"/>
    <x v="0"/>
    <x v="15"/>
    <n v="16"/>
    <n v="64"/>
    <n v="6"/>
    <x v="9"/>
    <m/>
  </r>
  <r>
    <s v="Spring"/>
    <s v="mid May"/>
    <n v="8"/>
    <x v="10"/>
    <n v="2001"/>
    <x v="1"/>
    <x v="15"/>
    <n v="17"/>
    <n v="63"/>
    <n v="6"/>
    <x v="9"/>
    <m/>
  </r>
  <r>
    <s v="Spring"/>
    <s v="mid May"/>
    <n v="8"/>
    <x v="12"/>
    <n v="1989"/>
    <x v="1"/>
    <x v="14"/>
    <n v="18"/>
    <n v="58"/>
    <n v="6"/>
    <x v="9"/>
    <m/>
  </r>
  <r>
    <s v="Spring"/>
    <s v="mid May"/>
    <n v="6"/>
    <x v="14"/>
    <n v="2008"/>
    <x v="1"/>
    <x v="13"/>
    <n v="21"/>
    <n v="47"/>
    <n v="6"/>
    <x v="9"/>
    <m/>
  </r>
  <r>
    <s v="Spring"/>
    <s v="mid May"/>
    <n v="6"/>
    <x v="8"/>
    <n v="1999"/>
    <x v="1"/>
    <x v="12"/>
    <n v="22"/>
    <n v="42"/>
    <n v="6"/>
    <x v="9"/>
    <m/>
  </r>
  <r>
    <s v="Spring"/>
    <s v="mid May"/>
    <n v="4"/>
    <x v="9"/>
    <n v="1984"/>
    <x v="1"/>
    <x v="11"/>
    <n v="25"/>
    <n v="31"/>
    <n v="6"/>
    <x v="9"/>
    <m/>
  </r>
  <r>
    <s v="Spring"/>
    <s v="mid May"/>
    <n v="4"/>
    <x v="13"/>
    <n v="2016"/>
    <x v="1"/>
    <x v="10"/>
    <n v="26"/>
    <n v="26"/>
    <n v="6"/>
    <x v="9"/>
    <m/>
  </r>
  <r>
    <s v="Spring"/>
    <s v="mid May"/>
    <n v="2"/>
    <x v="15"/>
    <n v="2004"/>
    <x v="1"/>
    <x v="9"/>
    <n v="29"/>
    <n v="15"/>
    <n v="6"/>
    <x v="9"/>
    <m/>
  </r>
  <r>
    <s v="Spring"/>
    <s v="mid May"/>
    <n v="2"/>
    <x v="11"/>
    <n v="2023"/>
    <x v="1"/>
    <x v="8"/>
    <n v="30"/>
    <n v="10"/>
    <n v="6"/>
    <x v="9"/>
    <m/>
  </r>
  <r>
    <s v="Spring"/>
    <s v="mid May"/>
    <n v="2"/>
    <x v="13"/>
    <n v="2016"/>
    <x v="2"/>
    <x v="8"/>
    <n v="35"/>
    <n v="11"/>
    <n v="6"/>
    <x v="9"/>
    <m/>
  </r>
  <r>
    <s v="Spring"/>
    <s v="mid May"/>
    <n v="2"/>
    <x v="12"/>
    <n v="1989"/>
    <x v="2"/>
    <x v="9"/>
    <n v="36"/>
    <n v="14"/>
    <n v="6"/>
    <x v="9"/>
    <m/>
  </r>
  <r>
    <s v="Spring"/>
    <s v="mid May"/>
    <n v="4"/>
    <x v="14"/>
    <n v="2008"/>
    <x v="2"/>
    <x v="10"/>
    <n v="39"/>
    <n v="27"/>
    <n v="6"/>
    <x v="9"/>
    <m/>
  </r>
  <r>
    <s v="Spring"/>
    <s v="mid May"/>
    <n v="4"/>
    <x v="15"/>
    <n v="2004"/>
    <x v="2"/>
    <x v="11"/>
    <n v="40"/>
    <n v="30"/>
    <n v="6"/>
    <x v="9"/>
    <m/>
  </r>
  <r>
    <s v="Spring"/>
    <s v="mid May"/>
    <n v="6"/>
    <x v="9"/>
    <n v="1984"/>
    <x v="2"/>
    <x v="12"/>
    <n v="43"/>
    <n v="43"/>
    <n v="6"/>
    <x v="9"/>
    <m/>
  </r>
  <r>
    <s v="Spring"/>
    <s v="mid May"/>
    <n v="6"/>
    <x v="10"/>
    <n v="2001"/>
    <x v="2"/>
    <x v="13"/>
    <n v="44"/>
    <n v="46"/>
    <n v="6"/>
    <x v="9"/>
    <m/>
  </r>
  <r>
    <s v="Spring"/>
    <s v="mid May"/>
    <n v="8"/>
    <x v="8"/>
    <n v="1999"/>
    <x v="2"/>
    <x v="14"/>
    <n v="47"/>
    <n v="59"/>
    <n v="6"/>
    <x v="9"/>
    <m/>
  </r>
  <r>
    <s v="Spring"/>
    <s v="mid May"/>
    <n v="8"/>
    <x v="11"/>
    <n v="2023"/>
    <x v="2"/>
    <x v="15"/>
    <n v="48"/>
    <n v="62"/>
    <n v="6"/>
    <x v="9"/>
    <m/>
  </r>
  <r>
    <s v="Spring"/>
    <s v="mid May"/>
    <n v="8"/>
    <x v="9"/>
    <n v="1984"/>
    <x v="3"/>
    <x v="15"/>
    <n v="49"/>
    <n v="61"/>
    <n v="6"/>
    <x v="9"/>
    <m/>
  </r>
  <r>
    <s v="Spring"/>
    <s v="mid May"/>
    <n v="8"/>
    <x v="13"/>
    <n v="2016"/>
    <x v="3"/>
    <x v="14"/>
    <n v="50"/>
    <n v="60"/>
    <n v="6"/>
    <x v="9"/>
    <m/>
  </r>
  <r>
    <s v="Spring"/>
    <s v="mid May"/>
    <n v="6"/>
    <x v="11"/>
    <n v="2023"/>
    <x v="3"/>
    <x v="13"/>
    <n v="53"/>
    <n v="45"/>
    <n v="6"/>
    <x v="9"/>
    <m/>
  </r>
  <r>
    <s v="Spring"/>
    <s v="mid May"/>
    <n v="6"/>
    <x v="15"/>
    <n v="2004"/>
    <x v="3"/>
    <x v="12"/>
    <n v="54"/>
    <n v="44"/>
    <n v="6"/>
    <x v="9"/>
    <m/>
  </r>
  <r>
    <s v="Spring"/>
    <s v="mid May"/>
    <n v="4"/>
    <x v="8"/>
    <n v="1999"/>
    <x v="3"/>
    <x v="11"/>
    <n v="57"/>
    <n v="29"/>
    <n v="6"/>
    <x v="9"/>
    <m/>
  </r>
  <r>
    <s v="Spring"/>
    <s v="mid May"/>
    <n v="4"/>
    <x v="12"/>
    <n v="1989"/>
    <x v="3"/>
    <x v="10"/>
    <n v="58"/>
    <n v="28"/>
    <n v="6"/>
    <x v="9"/>
    <m/>
  </r>
  <r>
    <s v="Spring"/>
    <s v="mid May"/>
    <n v="2"/>
    <x v="10"/>
    <n v="2001"/>
    <x v="3"/>
    <x v="9"/>
    <n v="61"/>
    <n v="13"/>
    <n v="6"/>
    <x v="9"/>
    <m/>
  </r>
  <r>
    <s v="Spring"/>
    <s v="mid May"/>
    <n v="2"/>
    <x v="14"/>
    <n v="2008"/>
    <x v="3"/>
    <x v="8"/>
    <n v="62"/>
    <n v="12"/>
    <n v="6"/>
    <x v="9"/>
    <m/>
  </r>
  <r>
    <m/>
    <m/>
    <m/>
    <x v="16"/>
    <m/>
    <x v="4"/>
    <x v="16"/>
    <m/>
    <m/>
    <m/>
    <x v="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s v="mid April"/>
    <n v="1"/>
    <x v="0"/>
    <n v="1998"/>
    <n v="1"/>
    <n v="1"/>
    <n v="1"/>
    <n v="1"/>
    <n v="101"/>
    <d v="2024-05-16T00:00:00"/>
    <n v="26"/>
    <n v="24"/>
    <n v="26"/>
    <n v="22"/>
    <n v="22"/>
    <m/>
    <n v="24"/>
    <n v="0.25"/>
    <n v="96"/>
  </r>
  <r>
    <x v="0"/>
    <s v="mid April"/>
    <n v="1"/>
    <x v="1"/>
    <n v="1983"/>
    <n v="1"/>
    <n v="2"/>
    <n v="2"/>
    <n v="8"/>
    <n v="102"/>
    <d v="2024-05-16T00:00:00"/>
    <n v="23"/>
    <n v="28"/>
    <n v="34"/>
    <n v="34"/>
    <n v="35"/>
    <m/>
    <n v="30.8"/>
    <n v="0.25"/>
    <n v="123.2"/>
  </r>
  <r>
    <x v="0"/>
    <s v="mid April"/>
    <n v="3"/>
    <x v="2"/>
    <n v="2018"/>
    <n v="1"/>
    <n v="5"/>
    <n v="5"/>
    <n v="17"/>
    <n v="105"/>
    <d v="2024-05-16T00:00:00"/>
    <n v="29"/>
    <n v="35"/>
    <n v="43"/>
    <n v="32"/>
    <n v="24"/>
    <m/>
    <n v="32.6"/>
    <n v="0.25"/>
    <n v="130.4"/>
  </r>
  <r>
    <x v="0"/>
    <s v="mid April"/>
    <n v="3"/>
    <x v="3"/>
    <n v="2016"/>
    <n v="1"/>
    <n v="6"/>
    <n v="6"/>
    <n v="24"/>
    <n v="106"/>
    <d v="2024-05-16T00:00:00"/>
    <n v="26"/>
    <n v="24"/>
    <n v="27"/>
    <n v="43"/>
    <n v="25"/>
    <m/>
    <n v="29"/>
    <n v="0.25"/>
    <n v="116"/>
  </r>
  <r>
    <x v="0"/>
    <s v="mid April"/>
    <n v="5"/>
    <x v="4"/>
    <n v="2002"/>
    <n v="1"/>
    <n v="9"/>
    <n v="9"/>
    <n v="33"/>
    <n v="109"/>
    <d v="2024-05-16T00:00:00"/>
    <n v="14"/>
    <n v="24"/>
    <n v="28"/>
    <n v="26"/>
    <n v="16"/>
    <m/>
    <n v="21.6"/>
    <n v="0.25"/>
    <n v="86.4"/>
  </r>
  <r>
    <x v="0"/>
    <s v="mid April"/>
    <n v="5"/>
    <x v="5"/>
    <n v="1999"/>
    <n v="1"/>
    <n v="10"/>
    <n v="10"/>
    <n v="40"/>
    <n v="110"/>
    <d v="2024-05-16T00:00:00"/>
    <n v="37"/>
    <n v="20"/>
    <n v="30"/>
    <n v="25"/>
    <n v="23"/>
    <m/>
    <n v="27"/>
    <n v="0.25"/>
    <n v="108"/>
  </r>
  <r>
    <x v="0"/>
    <s v="mid April"/>
    <n v="7"/>
    <x v="6"/>
    <n v="1985"/>
    <n v="1"/>
    <n v="13"/>
    <n v="13"/>
    <n v="49"/>
    <n v="113"/>
    <d v="2024-05-16T00:00:00"/>
    <n v="30"/>
    <n v="15"/>
    <n v="27"/>
    <n v="34"/>
    <n v="21"/>
    <m/>
    <n v="25.4"/>
    <n v="0.25"/>
    <n v="101.6"/>
  </r>
  <r>
    <x v="0"/>
    <s v="mid April"/>
    <n v="7"/>
    <x v="7"/>
    <n v="2023"/>
    <n v="1"/>
    <n v="14"/>
    <n v="14"/>
    <n v="56"/>
    <n v="114"/>
    <d v="2024-05-16T00:00:00"/>
    <n v="16"/>
    <n v="32"/>
    <n v="24"/>
    <n v="19"/>
    <n v="25"/>
    <m/>
    <n v="23.2"/>
    <n v="0.25"/>
    <n v="92.8"/>
  </r>
  <r>
    <x v="0"/>
    <s v="mid April"/>
    <n v="7"/>
    <x v="2"/>
    <n v="2018"/>
    <n v="2"/>
    <n v="14"/>
    <n v="19"/>
    <n v="55"/>
    <n v="214"/>
    <d v="2024-05-16T00:00:00"/>
    <n v="20"/>
    <n v="38"/>
    <n v="21"/>
    <n v="24"/>
    <n v="31"/>
    <m/>
    <n v="26.8"/>
    <n v="0.25"/>
    <n v="107.2"/>
  </r>
  <r>
    <x v="0"/>
    <s v="mid April"/>
    <n v="7"/>
    <x v="1"/>
    <n v="1983"/>
    <n v="2"/>
    <n v="13"/>
    <n v="20"/>
    <n v="50"/>
    <n v="213"/>
    <d v="2024-05-16T00:00:00"/>
    <n v="24"/>
    <n v="19"/>
    <n v="25"/>
    <n v="25"/>
    <n v="20"/>
    <m/>
    <n v="22.6"/>
    <n v="0.25"/>
    <n v="90.4"/>
  </r>
  <r>
    <x v="0"/>
    <s v="mid April"/>
    <n v="5"/>
    <x v="6"/>
    <n v="1985"/>
    <n v="2"/>
    <n v="10"/>
    <n v="23"/>
    <n v="39"/>
    <n v="210"/>
    <d v="2024-05-16T00:00:00"/>
    <n v="12"/>
    <n v="34"/>
    <n v="27"/>
    <n v="28"/>
    <n v="37"/>
    <m/>
    <n v="27.6"/>
    <n v="0.25"/>
    <n v="110.4"/>
  </r>
  <r>
    <x v="0"/>
    <s v="mid April"/>
    <n v="5"/>
    <x v="3"/>
    <n v="2016"/>
    <n v="2"/>
    <n v="9"/>
    <n v="24"/>
    <n v="34"/>
    <n v="209"/>
    <d v="2024-05-16T00:00:00"/>
    <n v="21"/>
    <n v="19"/>
    <n v="27"/>
    <n v="25"/>
    <n v="31"/>
    <m/>
    <n v="24.6"/>
    <n v="0.25"/>
    <n v="98.4"/>
  </r>
  <r>
    <x v="0"/>
    <s v="mid April"/>
    <n v="3"/>
    <x v="0"/>
    <n v="1998"/>
    <n v="2"/>
    <n v="6"/>
    <n v="27"/>
    <n v="23"/>
    <n v="206"/>
    <d v="2024-05-16T00:00:00"/>
    <n v="29"/>
    <n v="16"/>
    <n v="14"/>
    <n v="15"/>
    <n v="22"/>
    <m/>
    <n v="19.2"/>
    <n v="0.25"/>
    <n v="76.8"/>
  </r>
  <r>
    <x v="0"/>
    <s v="mid April"/>
    <n v="3"/>
    <x v="7"/>
    <n v="2023"/>
    <n v="2"/>
    <n v="5"/>
    <n v="28"/>
    <n v="18"/>
    <n v="205"/>
    <d v="2024-05-16T00:00:00"/>
    <n v="20"/>
    <n v="14"/>
    <n v="21"/>
    <n v="16"/>
    <n v="20"/>
    <m/>
    <n v="18.2"/>
    <n v="0.25"/>
    <n v="72.8"/>
  </r>
  <r>
    <x v="0"/>
    <s v="mid April"/>
    <n v="1"/>
    <x v="5"/>
    <n v="1999"/>
    <n v="2"/>
    <n v="2"/>
    <n v="31"/>
    <n v="7"/>
    <n v="202"/>
    <d v="2024-05-16T00:00:00"/>
    <n v="26"/>
    <n v="26"/>
    <n v="34"/>
    <n v="30"/>
    <n v="42"/>
    <m/>
    <n v="31.6"/>
    <n v="0.25"/>
    <n v="126.4"/>
  </r>
  <r>
    <x v="0"/>
    <s v="mid April"/>
    <n v="1"/>
    <x v="4"/>
    <n v="2002"/>
    <n v="2"/>
    <n v="1"/>
    <n v="32"/>
    <n v="2"/>
    <n v="201"/>
    <d v="2024-05-16T00:00:00"/>
    <n v="24"/>
    <n v="21"/>
    <n v="25"/>
    <n v="24"/>
    <n v="38"/>
    <m/>
    <n v="26.4"/>
    <n v="0.25"/>
    <n v="105.6"/>
  </r>
  <r>
    <x v="0"/>
    <s v="mid April"/>
    <n v="1"/>
    <x v="3"/>
    <n v="2016"/>
    <n v="3"/>
    <n v="1"/>
    <n v="33"/>
    <n v="3"/>
    <n v="301"/>
    <d v="2024-05-16T00:00:00"/>
    <n v="14"/>
    <n v="13"/>
    <n v="24"/>
    <n v="23"/>
    <n v="34"/>
    <m/>
    <n v="21.6"/>
    <n v="0.25"/>
    <n v="86.4"/>
  </r>
  <r>
    <x v="0"/>
    <s v="mid April"/>
    <n v="1"/>
    <x v="2"/>
    <n v="2018"/>
    <n v="3"/>
    <n v="2"/>
    <n v="34"/>
    <n v="6"/>
    <n v="302"/>
    <d v="2024-05-16T00:00:00"/>
    <n v="27"/>
    <n v="41"/>
    <n v="11"/>
    <n v="38"/>
    <n v="36"/>
    <m/>
    <n v="30.6"/>
    <n v="0.25"/>
    <n v="122.4"/>
  </r>
  <r>
    <x v="0"/>
    <s v="mid April"/>
    <n v="3"/>
    <x v="4"/>
    <n v="2002"/>
    <n v="3"/>
    <n v="5"/>
    <n v="37"/>
    <n v="19"/>
    <n v="305"/>
    <d v="2024-05-16T00:00:00"/>
    <n v="15"/>
    <n v="30"/>
    <n v="29"/>
    <n v="20"/>
    <n v="25"/>
    <m/>
    <n v="23.8"/>
    <n v="0.25"/>
    <n v="95.2"/>
  </r>
  <r>
    <x v="0"/>
    <s v="mid April"/>
    <n v="3"/>
    <x v="6"/>
    <n v="1985"/>
    <n v="3"/>
    <n v="6"/>
    <n v="38"/>
    <n v="22"/>
    <n v="306"/>
    <d v="2024-05-16T00:00:00"/>
    <n v="20"/>
    <n v="31"/>
    <n v="21"/>
    <n v="28"/>
    <n v="32"/>
    <m/>
    <n v="26.4"/>
    <n v="0.25"/>
    <n v="105.6"/>
  </r>
  <r>
    <x v="0"/>
    <s v="mid April"/>
    <n v="5"/>
    <x v="7"/>
    <n v="2023"/>
    <n v="3"/>
    <n v="9"/>
    <n v="41"/>
    <n v="35"/>
    <n v="309"/>
    <d v="2024-05-16T00:00:00"/>
    <n v="28"/>
    <n v="26"/>
    <n v="20"/>
    <n v="26"/>
    <n v="26"/>
    <m/>
    <n v="25.2"/>
    <n v="0.25"/>
    <n v="100.8"/>
  </r>
  <r>
    <x v="0"/>
    <s v="mid April"/>
    <n v="5"/>
    <x v="1"/>
    <n v="1983"/>
    <n v="3"/>
    <n v="10"/>
    <n v="42"/>
    <n v="38"/>
    <n v="310"/>
    <d v="2024-05-16T00:00:00"/>
    <n v="15"/>
    <n v="28"/>
    <n v="27"/>
    <n v="13"/>
    <n v="31"/>
    <m/>
    <n v="22.8"/>
    <n v="0.25"/>
    <n v="91.2"/>
  </r>
  <r>
    <x v="0"/>
    <s v="mid April"/>
    <n v="7"/>
    <x v="5"/>
    <n v="1999"/>
    <n v="3"/>
    <n v="13"/>
    <n v="45"/>
    <n v="51"/>
    <n v="313"/>
    <d v="2024-05-16T00:00:00"/>
    <n v="20"/>
    <n v="23"/>
    <n v="18"/>
    <n v="29"/>
    <n v="23"/>
    <m/>
    <n v="22.6"/>
    <n v="0.25"/>
    <n v="90.4"/>
  </r>
  <r>
    <x v="0"/>
    <s v="mid April"/>
    <n v="7"/>
    <x v="0"/>
    <n v="1998"/>
    <n v="3"/>
    <n v="14"/>
    <n v="46"/>
    <n v="54"/>
    <n v="314"/>
    <d v="2024-05-16T00:00:00"/>
    <n v="15"/>
    <n v="29"/>
    <n v="30"/>
    <n v="21"/>
    <n v="37"/>
    <m/>
    <n v="26.4"/>
    <n v="0.25"/>
    <n v="105.6"/>
  </r>
  <r>
    <x v="0"/>
    <s v="mid April"/>
    <n v="7"/>
    <x v="4"/>
    <n v="2002"/>
    <n v="4"/>
    <n v="14"/>
    <n v="51"/>
    <n v="53"/>
    <n v="414"/>
    <d v="2024-05-16T00:00:00"/>
    <n v="22"/>
    <n v="41"/>
    <n v="34"/>
    <n v="36"/>
    <n v="24"/>
    <m/>
    <n v="31.4"/>
    <n v="0.25"/>
    <n v="125.6"/>
  </r>
  <r>
    <x v="0"/>
    <s v="mid April"/>
    <n v="7"/>
    <x v="3"/>
    <n v="2016"/>
    <n v="4"/>
    <n v="13"/>
    <n v="52"/>
    <n v="52"/>
    <n v="413"/>
    <d v="2024-05-16T00:00:00"/>
    <n v="21"/>
    <n v="29"/>
    <n v="33"/>
    <n v="21"/>
    <n v="33"/>
    <m/>
    <n v="27.4"/>
    <n v="0.25"/>
    <n v="109.6"/>
  </r>
  <r>
    <x v="0"/>
    <s v="mid April"/>
    <n v="5"/>
    <x v="2"/>
    <n v="2018"/>
    <n v="4"/>
    <n v="10"/>
    <n v="55"/>
    <n v="37"/>
    <n v="410"/>
    <d v="2024-05-16T00:00:00"/>
    <n v="31"/>
    <n v="22"/>
    <n v="37"/>
    <n v="25"/>
    <n v="29"/>
    <m/>
    <n v="28.8"/>
    <n v="0.25"/>
    <n v="115.2"/>
  </r>
  <r>
    <x v="0"/>
    <s v="mid April"/>
    <n v="5"/>
    <x v="0"/>
    <n v="1998"/>
    <n v="4"/>
    <n v="9"/>
    <n v="56"/>
    <n v="37"/>
    <n v="409"/>
    <d v="2024-05-16T00:00:00"/>
    <n v="23"/>
    <n v="16"/>
    <n v="15"/>
    <n v="22"/>
    <n v="36"/>
    <m/>
    <n v="22.4"/>
    <n v="0.25"/>
    <n v="89.6"/>
  </r>
  <r>
    <x v="0"/>
    <s v="mid April"/>
    <n v="3"/>
    <x v="1"/>
    <n v="1983"/>
    <n v="4"/>
    <n v="6"/>
    <n v="59"/>
    <n v="21"/>
    <n v="406"/>
    <d v="2024-05-16T00:00:00"/>
    <n v="11"/>
    <n v="27"/>
    <n v="30"/>
    <n v="25"/>
    <n v="33"/>
    <m/>
    <n v="25.2"/>
    <n v="0.25"/>
    <n v="100.8"/>
  </r>
  <r>
    <x v="0"/>
    <s v="mid April"/>
    <n v="3"/>
    <x v="5"/>
    <n v="1999"/>
    <n v="4"/>
    <n v="5"/>
    <n v="60"/>
    <n v="20"/>
    <n v="405"/>
    <d v="2024-05-16T00:00:00"/>
    <n v="19"/>
    <n v="26"/>
    <n v="18"/>
    <n v="29"/>
    <n v="27"/>
    <m/>
    <n v="23.8"/>
    <n v="0.25"/>
    <n v="95.2"/>
  </r>
  <r>
    <x v="0"/>
    <s v="mid April"/>
    <n v="1"/>
    <x v="6"/>
    <n v="1985"/>
    <n v="4"/>
    <n v="2"/>
    <n v="63"/>
    <n v="5"/>
    <n v="402"/>
    <d v="2024-05-16T00:00:00"/>
    <n v="29"/>
    <n v="27"/>
    <n v="35"/>
    <n v="26"/>
    <n v="28"/>
    <m/>
    <n v="29"/>
    <n v="0.25"/>
    <n v="116"/>
  </r>
  <r>
    <x v="0"/>
    <s v="mid April"/>
    <n v="1"/>
    <x v="7"/>
    <n v="2023"/>
    <n v="4"/>
    <n v="1"/>
    <n v="64"/>
    <n v="4"/>
    <n v="401"/>
    <d v="2024-05-16T00:00:00"/>
    <n v="16"/>
    <n v="19"/>
    <n v="14"/>
    <n v="28"/>
    <n v="21"/>
    <m/>
    <n v="19.600000000000001"/>
    <n v="0.25"/>
    <n v="78.400000000000006"/>
  </r>
  <r>
    <x v="1"/>
    <s v="mid May"/>
    <n v="2"/>
    <x v="8"/>
    <n v="1999"/>
    <n v="1"/>
    <n v="3"/>
    <n v="3"/>
    <n v="9"/>
    <n v="103"/>
    <d v="2024-06-14T00:00:00"/>
    <n v="34"/>
    <n v="29"/>
    <n v="32"/>
    <n v="38"/>
    <n v="31"/>
    <n v="27"/>
    <n v="31.833333333333332"/>
    <n v="0.25"/>
    <n v="127.33333333333333"/>
  </r>
  <r>
    <x v="1"/>
    <s v="mid May"/>
    <n v="2"/>
    <x v="9"/>
    <n v="1984"/>
    <n v="1"/>
    <n v="4"/>
    <n v="4"/>
    <n v="16"/>
    <n v="104"/>
    <d v="2024-06-14T00:00:00"/>
    <n v="29"/>
    <n v="35"/>
    <n v="34"/>
    <n v="28"/>
    <n v="20"/>
    <n v="29"/>
    <n v="29.166666666666668"/>
    <n v="0.25"/>
    <n v="116.66666666666667"/>
  </r>
  <r>
    <x v="1"/>
    <s v="mid May"/>
    <n v="4"/>
    <x v="10"/>
    <n v="2001"/>
    <n v="1"/>
    <n v="7"/>
    <n v="7"/>
    <n v="25"/>
    <n v="107"/>
    <d v="2024-06-14T00:00:00"/>
    <n v="25"/>
    <n v="33"/>
    <n v="36"/>
    <n v="39"/>
    <n v="27"/>
    <n v="45"/>
    <n v="34.166666666666664"/>
    <n v="0.25"/>
    <n v="136.66666666666666"/>
  </r>
  <r>
    <x v="1"/>
    <s v="mid May"/>
    <n v="4"/>
    <x v="11"/>
    <n v="2023"/>
    <n v="1"/>
    <n v="8"/>
    <n v="8"/>
    <n v="32"/>
    <n v="108"/>
    <d v="2024-06-14T00:00:00"/>
    <n v="37"/>
    <n v="24"/>
    <n v="33"/>
    <n v="28"/>
    <n v="27"/>
    <n v="35"/>
    <n v="30.666666666666668"/>
    <n v="0.25"/>
    <n v="122.66666666666667"/>
  </r>
  <r>
    <x v="1"/>
    <s v="mid May"/>
    <n v="6"/>
    <x v="12"/>
    <n v="1989"/>
    <n v="1"/>
    <n v="11"/>
    <n v="11"/>
    <n v="41"/>
    <n v="111"/>
    <d v="2024-06-14T00:00:00"/>
    <n v="25"/>
    <n v="39"/>
    <n v="41"/>
    <n v="37"/>
    <n v="33"/>
    <n v="45"/>
    <n v="36.666666666666664"/>
    <n v="0.25"/>
    <n v="146.66666666666666"/>
  </r>
  <r>
    <x v="1"/>
    <s v="mid May"/>
    <n v="6"/>
    <x v="13"/>
    <n v="2016"/>
    <n v="1"/>
    <n v="12"/>
    <n v="12"/>
    <n v="48"/>
    <n v="112"/>
    <d v="2024-06-14T00:00:00"/>
    <n v="30"/>
    <n v="26"/>
    <n v="34"/>
    <n v="37"/>
    <n v="20"/>
    <n v="40"/>
    <n v="31.166666666666668"/>
    <n v="0.25"/>
    <n v="124.66666666666667"/>
  </r>
  <r>
    <x v="1"/>
    <s v="mid May"/>
    <n v="8"/>
    <x v="14"/>
    <n v="2008"/>
    <n v="1"/>
    <n v="15"/>
    <n v="15"/>
    <n v="57"/>
    <n v="115"/>
    <d v="2024-06-14T00:00:00"/>
    <n v="67"/>
    <n v="52"/>
    <n v="32"/>
    <n v="50"/>
    <n v="33"/>
    <n v="32"/>
    <n v="44.333333333333336"/>
    <n v="0.25"/>
    <n v="177.33333333333334"/>
  </r>
  <r>
    <x v="1"/>
    <s v="mid May"/>
    <n v="8"/>
    <x v="15"/>
    <n v="2004"/>
    <n v="1"/>
    <n v="16"/>
    <n v="16"/>
    <n v="64"/>
    <n v="116"/>
    <d v="2024-06-14T00:00:00"/>
    <n v="31"/>
    <n v="28"/>
    <n v="34"/>
    <n v="27"/>
    <n v="16"/>
    <n v="25"/>
    <n v="26.833333333333332"/>
    <n v="0.25"/>
    <n v="107.33333333333333"/>
  </r>
  <r>
    <x v="1"/>
    <s v="mid May"/>
    <n v="8"/>
    <x v="10"/>
    <n v="2001"/>
    <n v="2"/>
    <n v="16"/>
    <n v="17"/>
    <n v="63"/>
    <n v="216"/>
    <d v="2024-06-14T00:00:00"/>
    <n v="29"/>
    <n v="24"/>
    <n v="31"/>
    <n v="34"/>
    <n v="33"/>
    <n v="28"/>
    <n v="29.833333333333332"/>
    <n v="0.25"/>
    <n v="119.33333333333333"/>
  </r>
  <r>
    <x v="1"/>
    <s v="mid May"/>
    <n v="8"/>
    <x v="12"/>
    <n v="1989"/>
    <n v="2"/>
    <n v="15"/>
    <n v="18"/>
    <n v="58"/>
    <n v="215"/>
    <d v="2024-06-14T00:00:00"/>
    <n v="32"/>
    <n v="32"/>
    <n v="41"/>
    <n v="37"/>
    <n v="37"/>
    <n v="33"/>
    <n v="35.333333333333336"/>
    <n v="0.25"/>
    <n v="141.33333333333334"/>
  </r>
  <r>
    <x v="1"/>
    <s v="mid May"/>
    <n v="6"/>
    <x v="14"/>
    <n v="2008"/>
    <n v="2"/>
    <n v="12"/>
    <n v="21"/>
    <n v="47"/>
    <n v="212"/>
    <d v="2024-06-14T00:00:00"/>
    <n v="21"/>
    <n v="27"/>
    <n v="31"/>
    <n v="40"/>
    <n v="26"/>
    <n v="30"/>
    <n v="29.166666666666668"/>
    <n v="0.25"/>
    <n v="116.66666666666667"/>
  </r>
  <r>
    <x v="1"/>
    <s v="mid May"/>
    <n v="6"/>
    <x v="8"/>
    <n v="1999"/>
    <n v="2"/>
    <n v="11"/>
    <n v="22"/>
    <n v="42"/>
    <n v="211"/>
    <d v="2024-06-14T00:00:00"/>
    <n v="37"/>
    <n v="31"/>
    <n v="37"/>
    <n v="36"/>
    <n v="29"/>
    <n v="46"/>
    <n v="36"/>
    <n v="0.25"/>
    <n v="144"/>
  </r>
  <r>
    <x v="1"/>
    <s v="mid May"/>
    <n v="4"/>
    <x v="9"/>
    <n v="1984"/>
    <n v="2"/>
    <n v="8"/>
    <n v="25"/>
    <n v="31"/>
    <n v="208"/>
    <d v="2024-06-14T00:00:00"/>
    <n v="19"/>
    <n v="29"/>
    <n v="42"/>
    <n v="31"/>
    <n v="33"/>
    <n v="29"/>
    <n v="30.5"/>
    <n v="0.25"/>
    <n v="122"/>
  </r>
  <r>
    <x v="1"/>
    <s v="mid May"/>
    <n v="4"/>
    <x v="13"/>
    <n v="2016"/>
    <n v="2"/>
    <n v="7"/>
    <n v="26"/>
    <n v="26"/>
    <n v="207"/>
    <d v="2024-06-14T00:00:00"/>
    <n v="33"/>
    <n v="44"/>
    <n v="38"/>
    <n v="46"/>
    <n v="31"/>
    <n v="49"/>
    <n v="40.166666666666664"/>
    <n v="0.25"/>
    <n v="160.66666666666666"/>
  </r>
  <r>
    <x v="1"/>
    <s v="mid May"/>
    <n v="2"/>
    <x v="15"/>
    <n v="2004"/>
    <n v="2"/>
    <n v="4"/>
    <n v="29"/>
    <n v="15"/>
    <n v="204"/>
    <d v="2024-06-14T00:00:00"/>
    <n v="34"/>
    <n v="37"/>
    <n v="34"/>
    <n v="27"/>
    <n v="32"/>
    <n v="41"/>
    <n v="34.166666666666664"/>
    <n v="0.25"/>
    <n v="136.66666666666666"/>
  </r>
  <r>
    <x v="1"/>
    <s v="mid May"/>
    <n v="2"/>
    <x v="11"/>
    <n v="2023"/>
    <n v="2"/>
    <n v="3"/>
    <n v="30"/>
    <n v="10"/>
    <n v="203"/>
    <d v="2024-06-14T00:00:00"/>
    <n v="47"/>
    <n v="35"/>
    <n v="36"/>
    <n v="40"/>
    <n v="40"/>
    <n v="24"/>
    <n v="37"/>
    <n v="0.25"/>
    <n v="148"/>
  </r>
  <r>
    <x v="1"/>
    <s v="mid May"/>
    <n v="2"/>
    <x v="13"/>
    <n v="2016"/>
    <n v="3"/>
    <n v="3"/>
    <n v="35"/>
    <n v="11"/>
    <n v="303"/>
    <d v="2024-06-14T00:00:00"/>
    <n v="51"/>
    <n v="37"/>
    <n v="38"/>
    <n v="49"/>
    <n v="40"/>
    <n v="29"/>
    <n v="40.666666666666664"/>
    <n v="0.25"/>
    <n v="162.66666666666666"/>
  </r>
  <r>
    <x v="1"/>
    <s v="mid May"/>
    <n v="2"/>
    <x v="12"/>
    <n v="1989"/>
    <n v="3"/>
    <n v="4"/>
    <n v="36"/>
    <n v="14"/>
    <n v="304"/>
    <d v="2024-06-14T00:00:00"/>
    <n v="26"/>
    <n v="28"/>
    <n v="34"/>
    <n v="49"/>
    <n v="15"/>
    <n v="31"/>
    <n v="30.5"/>
    <n v="0.25"/>
    <n v="122"/>
  </r>
  <r>
    <x v="1"/>
    <s v="mid May"/>
    <n v="4"/>
    <x v="14"/>
    <n v="2008"/>
    <n v="3"/>
    <n v="7"/>
    <n v="39"/>
    <n v="27"/>
    <n v="307"/>
    <d v="2024-06-14T00:00:00"/>
    <n v="32"/>
    <n v="31"/>
    <n v="34"/>
    <n v="28"/>
    <n v="24"/>
    <n v="39"/>
    <n v="31.333333333333332"/>
    <n v="0.25"/>
    <n v="125.33333333333333"/>
  </r>
  <r>
    <x v="1"/>
    <s v="mid May"/>
    <n v="4"/>
    <x v="15"/>
    <n v="2004"/>
    <n v="3"/>
    <n v="8"/>
    <n v="40"/>
    <n v="30"/>
    <n v="308"/>
    <d v="2024-06-14T00:00:00"/>
    <n v="33"/>
    <n v="30"/>
    <n v="16"/>
    <n v="27"/>
    <n v="20"/>
    <n v="27"/>
    <n v="25.5"/>
    <n v="0.25"/>
    <n v="102"/>
  </r>
  <r>
    <x v="1"/>
    <s v="mid May"/>
    <n v="6"/>
    <x v="9"/>
    <n v="1984"/>
    <n v="3"/>
    <n v="11"/>
    <n v="43"/>
    <n v="43"/>
    <n v="311"/>
    <d v="2024-06-14T00:00:00"/>
    <n v="28"/>
    <n v="33"/>
    <n v="32"/>
    <n v="28"/>
    <n v="24"/>
    <n v="34"/>
    <n v="29.833333333333332"/>
    <n v="0.25"/>
    <n v="119.33333333333333"/>
  </r>
  <r>
    <x v="1"/>
    <s v="mid May"/>
    <n v="6"/>
    <x v="10"/>
    <n v="2001"/>
    <n v="3"/>
    <n v="12"/>
    <n v="44"/>
    <n v="46"/>
    <n v="312"/>
    <d v="2024-06-14T00:00:00"/>
    <n v="32"/>
    <n v="29"/>
    <n v="26"/>
    <n v="32"/>
    <n v="21"/>
    <n v="26"/>
    <n v="27.666666666666668"/>
    <n v="0.25"/>
    <n v="110.66666666666667"/>
  </r>
  <r>
    <x v="1"/>
    <s v="mid May"/>
    <n v="8"/>
    <x v="8"/>
    <n v="1999"/>
    <n v="3"/>
    <n v="15"/>
    <n v="47"/>
    <n v="59"/>
    <n v="315"/>
    <d v="2024-06-14T00:00:00"/>
    <n v="33"/>
    <n v="42"/>
    <n v="30"/>
    <n v="47"/>
    <n v="29"/>
    <n v="26"/>
    <n v="34.5"/>
    <n v="0.25"/>
    <n v="138"/>
  </r>
  <r>
    <x v="1"/>
    <s v="mid May"/>
    <n v="8"/>
    <x v="11"/>
    <n v="2023"/>
    <n v="3"/>
    <n v="16"/>
    <n v="48"/>
    <n v="62"/>
    <n v="316"/>
    <d v="2024-06-14T00:00:00"/>
    <n v="28"/>
    <n v="34"/>
    <n v="32"/>
    <n v="38"/>
    <n v="30"/>
    <n v="27"/>
    <n v="31.5"/>
    <n v="0.25"/>
    <n v="126"/>
  </r>
  <r>
    <x v="1"/>
    <s v="mid May"/>
    <n v="8"/>
    <x v="9"/>
    <n v="1984"/>
    <n v="4"/>
    <n v="16"/>
    <n v="49"/>
    <n v="61"/>
    <n v="416"/>
    <d v="2024-06-14T00:00:00"/>
    <n v="38"/>
    <n v="26"/>
    <n v="43"/>
    <n v="27"/>
    <n v="43"/>
    <n v="45"/>
    <n v="37"/>
    <n v="0.25"/>
    <n v="148"/>
  </r>
  <r>
    <x v="1"/>
    <s v="mid May"/>
    <n v="8"/>
    <x v="13"/>
    <n v="2016"/>
    <n v="4"/>
    <n v="15"/>
    <n v="50"/>
    <n v="60"/>
    <n v="415"/>
    <d v="2024-06-14T00:00:00"/>
    <n v="29"/>
    <n v="31"/>
    <n v="29"/>
    <n v="44"/>
    <n v="37"/>
    <n v="35"/>
    <n v="34.166666666666664"/>
    <n v="0.25"/>
    <n v="136.66666666666666"/>
  </r>
  <r>
    <x v="1"/>
    <s v="mid May"/>
    <n v="6"/>
    <x v="11"/>
    <n v="2023"/>
    <n v="4"/>
    <n v="12"/>
    <n v="53"/>
    <n v="45"/>
    <n v="412"/>
    <d v="2024-06-14T00:00:00"/>
    <n v="21"/>
    <n v="41"/>
    <n v="29"/>
    <n v="32"/>
    <n v="29"/>
    <n v="40"/>
    <n v="32"/>
    <n v="0.25"/>
    <n v="128"/>
  </r>
  <r>
    <x v="1"/>
    <s v="mid May"/>
    <n v="6"/>
    <x v="15"/>
    <n v="2004"/>
    <n v="4"/>
    <n v="11"/>
    <n v="54"/>
    <n v="44"/>
    <n v="411"/>
    <d v="2024-06-14T00:00:00"/>
    <n v="38"/>
    <n v="32"/>
    <n v="50"/>
    <n v="33"/>
    <n v="33"/>
    <n v="35"/>
    <n v="36.833333333333336"/>
    <n v="0.25"/>
    <n v="147.33333333333334"/>
  </r>
  <r>
    <x v="1"/>
    <s v="mid May"/>
    <n v="4"/>
    <x v="8"/>
    <n v="1999"/>
    <n v="4"/>
    <n v="8"/>
    <n v="57"/>
    <n v="29"/>
    <n v="408"/>
    <d v="2024-06-14T00:00:00"/>
    <n v="23"/>
    <n v="38"/>
    <n v="32"/>
    <n v="36"/>
    <n v="25"/>
    <n v="41"/>
    <n v="32.5"/>
    <n v="0.25"/>
    <n v="130"/>
  </r>
  <r>
    <x v="1"/>
    <s v="mid May"/>
    <n v="4"/>
    <x v="12"/>
    <n v="1989"/>
    <n v="4"/>
    <n v="7"/>
    <n v="58"/>
    <n v="28"/>
    <n v="407"/>
    <d v="2024-06-14T00:00:00"/>
    <n v="36"/>
    <n v="27"/>
    <n v="52"/>
    <n v="32"/>
    <n v="28"/>
    <n v="36"/>
    <n v="35.166666666666664"/>
    <n v="0.25"/>
    <n v="140.66666666666666"/>
  </r>
  <r>
    <x v="1"/>
    <s v="mid May"/>
    <n v="2"/>
    <x v="10"/>
    <n v="2001"/>
    <n v="4"/>
    <n v="4"/>
    <n v="61"/>
    <n v="13"/>
    <n v="404"/>
    <d v="2024-06-14T00:00:00"/>
    <n v="33"/>
    <n v="27"/>
    <n v="51"/>
    <n v="47"/>
    <n v="43"/>
    <n v="28"/>
    <n v="38.166666666666664"/>
    <n v="0.25"/>
    <n v="152.66666666666666"/>
  </r>
  <r>
    <x v="1"/>
    <s v="mid May"/>
    <n v="2"/>
    <x v="14"/>
    <n v="2008"/>
    <n v="4"/>
    <n v="3"/>
    <n v="62"/>
    <n v="12"/>
    <n v="403"/>
    <d v="2024-06-14T00:00:00"/>
    <n v="47"/>
    <n v="37"/>
    <n v="31"/>
    <n v="31"/>
    <n v="25"/>
    <n v="37"/>
    <n v="34.666666666666664"/>
    <n v="0.25"/>
    <n v="138.66666666666666"/>
  </r>
  <r>
    <x v="2"/>
    <m/>
    <m/>
    <x v="16"/>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7">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n v="1"/>
    <x v="0"/>
  </r>
  <r>
    <n v="1"/>
    <x v="1"/>
  </r>
  <r>
    <n v="1"/>
    <x v="2"/>
  </r>
  <r>
    <n v="1"/>
    <x v="3"/>
  </r>
  <r>
    <n v="1"/>
    <x v="4"/>
  </r>
  <r>
    <n v="1"/>
    <x v="5"/>
  </r>
  <r>
    <n v="1"/>
    <x v="6"/>
  </r>
  <r>
    <n v="1"/>
    <x v="7"/>
  </r>
  <r>
    <n v="2"/>
    <x v="8"/>
  </r>
  <r>
    <n v="2"/>
    <x v="9"/>
  </r>
  <r>
    <n v="2"/>
    <x v="10"/>
  </r>
  <r>
    <n v="2"/>
    <x v="11"/>
  </r>
  <r>
    <n v="2"/>
    <x v="12"/>
  </r>
  <r>
    <n v="2"/>
    <x v="13"/>
  </r>
  <r>
    <n v="2"/>
    <x v="14"/>
  </r>
  <r>
    <n v="2"/>
    <x v="15"/>
  </r>
  <r>
    <n v="3"/>
    <x v="5"/>
  </r>
  <r>
    <n v="3"/>
    <x v="3"/>
  </r>
  <r>
    <n v="3"/>
    <x v="1"/>
  </r>
  <r>
    <n v="3"/>
    <x v="6"/>
  </r>
  <r>
    <n v="3"/>
    <x v="7"/>
  </r>
  <r>
    <n v="3"/>
    <x v="4"/>
  </r>
  <r>
    <n v="3"/>
    <x v="0"/>
  </r>
  <r>
    <n v="3"/>
    <x v="2"/>
  </r>
  <r>
    <n v="4"/>
    <x v="12"/>
  </r>
  <r>
    <n v="4"/>
    <x v="10"/>
  </r>
  <r>
    <n v="4"/>
    <x v="11"/>
  </r>
  <r>
    <n v="4"/>
    <x v="13"/>
  </r>
  <r>
    <n v="4"/>
    <x v="8"/>
  </r>
  <r>
    <n v="4"/>
    <x v="14"/>
  </r>
  <r>
    <n v="4"/>
    <x v="15"/>
  </r>
  <r>
    <n v="4"/>
    <x v="9"/>
  </r>
  <r>
    <n v="5"/>
    <x v="1"/>
  </r>
  <r>
    <n v="5"/>
    <x v="2"/>
  </r>
  <r>
    <n v="5"/>
    <x v="3"/>
  </r>
  <r>
    <n v="5"/>
    <x v="5"/>
  </r>
  <r>
    <n v="5"/>
    <x v="0"/>
  </r>
  <r>
    <n v="5"/>
    <x v="7"/>
  </r>
  <r>
    <n v="5"/>
    <x v="4"/>
  </r>
  <r>
    <n v="5"/>
    <x v="6"/>
  </r>
  <r>
    <n v="6"/>
    <x v="13"/>
  </r>
  <r>
    <n v="6"/>
    <x v="8"/>
  </r>
  <r>
    <n v="6"/>
    <x v="15"/>
  </r>
  <r>
    <n v="6"/>
    <x v="14"/>
  </r>
  <r>
    <n v="6"/>
    <x v="9"/>
  </r>
  <r>
    <n v="6"/>
    <x v="12"/>
  </r>
  <r>
    <n v="6"/>
    <x v="11"/>
  </r>
  <r>
    <n v="6"/>
    <x v="10"/>
  </r>
  <r>
    <n v="7"/>
    <x v="4"/>
  </r>
  <r>
    <n v="7"/>
    <x v="7"/>
  </r>
  <r>
    <n v="7"/>
    <x v="6"/>
  </r>
  <r>
    <n v="7"/>
    <x v="2"/>
  </r>
  <r>
    <n v="7"/>
    <x v="1"/>
  </r>
  <r>
    <n v="7"/>
    <x v="0"/>
  </r>
  <r>
    <n v="7"/>
    <x v="5"/>
  </r>
  <r>
    <n v="7"/>
    <x v="3"/>
  </r>
  <r>
    <n v="8"/>
    <x v="11"/>
  </r>
  <r>
    <n v="8"/>
    <x v="13"/>
  </r>
  <r>
    <n v="8"/>
    <x v="8"/>
  </r>
  <r>
    <n v="8"/>
    <x v="10"/>
  </r>
  <r>
    <n v="8"/>
    <x v="15"/>
  </r>
  <r>
    <n v="8"/>
    <x v="9"/>
  </r>
  <r>
    <n v="8"/>
    <x v="12"/>
  </r>
  <r>
    <n v="8"/>
    <x v="14"/>
  </r>
  <r>
    <m/>
    <x v="1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3">
  <r>
    <s v="Winter"/>
    <x v="0"/>
    <n v="1"/>
    <x v="0"/>
    <x v="0"/>
    <n v="1"/>
    <n v="1"/>
    <n v="1"/>
    <n v="1"/>
    <n v="101"/>
    <n v="1"/>
    <x v="0"/>
    <n v="61"/>
    <n v="12"/>
    <n v="19.672131147540984"/>
  </r>
  <r>
    <s v="Winter"/>
    <x v="0"/>
    <n v="1"/>
    <x v="1"/>
    <x v="1"/>
    <n v="1"/>
    <n v="2"/>
    <n v="2"/>
    <n v="8"/>
    <n v="102"/>
    <n v="1"/>
    <x v="0"/>
    <n v="79"/>
    <n v="1"/>
    <n v="1.2658227848101267"/>
  </r>
  <r>
    <s v="Spring"/>
    <x v="1"/>
    <n v="2"/>
    <x v="2"/>
    <x v="2"/>
    <n v="1"/>
    <n v="3"/>
    <n v="3"/>
    <n v="9"/>
    <n v="103"/>
    <n v="1"/>
    <x v="0"/>
    <n v="51"/>
    <n v="0"/>
    <n v="0"/>
  </r>
  <r>
    <s v="Spring"/>
    <x v="1"/>
    <n v="2"/>
    <x v="3"/>
    <x v="3"/>
    <n v="1"/>
    <n v="4"/>
    <n v="4"/>
    <n v="16"/>
    <n v="104"/>
    <n v="1"/>
    <x v="0"/>
    <n v="48"/>
    <n v="0"/>
    <n v="0"/>
  </r>
  <r>
    <s v="Winter"/>
    <x v="0"/>
    <n v="3"/>
    <x v="4"/>
    <x v="4"/>
    <n v="1"/>
    <n v="5"/>
    <n v="5"/>
    <n v="17"/>
    <n v="105"/>
    <n v="1"/>
    <x v="0"/>
    <n v="46"/>
    <n v="10"/>
    <n v="21.739130434782609"/>
  </r>
  <r>
    <s v="Winter"/>
    <x v="0"/>
    <n v="3"/>
    <x v="5"/>
    <x v="5"/>
    <n v="1"/>
    <n v="6"/>
    <n v="6"/>
    <n v="24"/>
    <n v="106"/>
    <n v="1"/>
    <x v="0"/>
    <n v="44"/>
    <n v="0"/>
    <n v="0"/>
  </r>
  <r>
    <s v="Spring"/>
    <x v="1"/>
    <n v="4"/>
    <x v="6"/>
    <x v="6"/>
    <n v="1"/>
    <n v="7"/>
    <n v="7"/>
    <n v="25"/>
    <n v="107"/>
    <n v="1"/>
    <x v="0"/>
    <n v="64"/>
    <n v="0"/>
    <n v="0"/>
  </r>
  <r>
    <s v="Spring"/>
    <x v="1"/>
    <n v="4"/>
    <x v="7"/>
    <x v="7"/>
    <n v="1"/>
    <n v="8"/>
    <n v="8"/>
    <n v="32"/>
    <n v="108"/>
    <n v="1"/>
    <x v="0"/>
    <n v="44"/>
    <n v="0"/>
    <n v="0"/>
  </r>
  <r>
    <s v="Winter"/>
    <x v="0"/>
    <n v="5"/>
    <x v="8"/>
    <x v="8"/>
    <n v="1"/>
    <n v="9"/>
    <n v="9"/>
    <n v="33"/>
    <n v="109"/>
    <n v="1"/>
    <x v="0"/>
    <n v="66"/>
    <n v="2"/>
    <n v="3.0303030303030303"/>
  </r>
  <r>
    <s v="Winter"/>
    <x v="0"/>
    <n v="5"/>
    <x v="9"/>
    <x v="2"/>
    <n v="1"/>
    <n v="10"/>
    <n v="10"/>
    <n v="40"/>
    <n v="110"/>
    <n v="1"/>
    <x v="0"/>
    <n v="81"/>
    <n v="0"/>
    <n v="0"/>
  </r>
  <r>
    <s v="Spring"/>
    <x v="1"/>
    <n v="6"/>
    <x v="10"/>
    <x v="9"/>
    <n v="1"/>
    <n v="11"/>
    <n v="11"/>
    <n v="41"/>
    <n v="111"/>
    <n v="1"/>
    <x v="0"/>
    <n v="39"/>
    <n v="2"/>
    <n v="5.1282051282051277"/>
  </r>
  <r>
    <s v="Spring"/>
    <x v="1"/>
    <n v="6"/>
    <x v="11"/>
    <x v="5"/>
    <n v="1"/>
    <n v="12"/>
    <n v="12"/>
    <n v="48"/>
    <n v="112"/>
    <n v="1"/>
    <x v="0"/>
    <n v="38"/>
    <n v="0"/>
    <n v="0"/>
  </r>
  <r>
    <s v="Winter"/>
    <x v="0"/>
    <n v="7"/>
    <x v="12"/>
    <x v="10"/>
    <n v="1"/>
    <n v="13"/>
    <n v="13"/>
    <n v="49"/>
    <n v="113"/>
    <n v="1"/>
    <x v="0"/>
    <n v="86"/>
    <n v="8"/>
    <n v="9.3023255813953494"/>
  </r>
  <r>
    <s v="Winter"/>
    <x v="0"/>
    <n v="7"/>
    <x v="13"/>
    <x v="7"/>
    <n v="1"/>
    <n v="14"/>
    <n v="14"/>
    <n v="56"/>
    <n v="114"/>
    <n v="1"/>
    <x v="0"/>
    <n v="87"/>
    <n v="26"/>
    <n v="29.885057471264371"/>
  </r>
  <r>
    <s v="Spring"/>
    <x v="1"/>
    <n v="8"/>
    <x v="14"/>
    <x v="11"/>
    <n v="1"/>
    <n v="15"/>
    <n v="15"/>
    <n v="57"/>
    <n v="115"/>
    <n v="1"/>
    <x v="0"/>
    <n v="47"/>
    <n v="6"/>
    <n v="12.76595744680851"/>
  </r>
  <r>
    <s v="Spring"/>
    <x v="1"/>
    <n v="8"/>
    <x v="15"/>
    <x v="12"/>
    <n v="1"/>
    <n v="16"/>
    <n v="16"/>
    <n v="64"/>
    <n v="116"/>
    <n v="1"/>
    <x v="0"/>
    <n v="44"/>
    <n v="0"/>
    <n v="0"/>
  </r>
  <r>
    <s v="Spring"/>
    <x v="1"/>
    <n v="8"/>
    <x v="6"/>
    <x v="6"/>
    <n v="2"/>
    <n v="16"/>
    <n v="17"/>
    <n v="63"/>
    <n v="216"/>
    <n v="1"/>
    <x v="0"/>
    <n v="57"/>
    <n v="4"/>
    <n v="7.0175438596491224"/>
  </r>
  <r>
    <s v="Spring"/>
    <x v="1"/>
    <n v="8"/>
    <x v="10"/>
    <x v="9"/>
    <n v="2"/>
    <n v="15"/>
    <n v="18"/>
    <n v="58"/>
    <n v="215"/>
    <n v="1"/>
    <x v="0"/>
    <n v="65"/>
    <n v="2"/>
    <n v="3.0769230769230771"/>
  </r>
  <r>
    <s v="Winter"/>
    <x v="0"/>
    <n v="7"/>
    <x v="4"/>
    <x v="4"/>
    <n v="2"/>
    <n v="14"/>
    <n v="19"/>
    <n v="55"/>
    <n v="214"/>
    <n v="1"/>
    <x v="0"/>
    <n v="49"/>
    <n v="0"/>
    <n v="0"/>
  </r>
  <r>
    <s v="Winter"/>
    <x v="0"/>
    <n v="7"/>
    <x v="1"/>
    <x v="1"/>
    <n v="2"/>
    <n v="13"/>
    <n v="20"/>
    <n v="50"/>
    <n v="213"/>
    <n v="1"/>
    <x v="0"/>
    <n v="82"/>
    <n v="3"/>
    <n v="3.6585365853658534"/>
  </r>
  <r>
    <s v="Spring"/>
    <x v="1"/>
    <n v="6"/>
    <x v="14"/>
    <x v="11"/>
    <n v="2"/>
    <n v="12"/>
    <n v="21"/>
    <n v="47"/>
    <n v="212"/>
    <n v="1"/>
    <x v="0"/>
    <n v="48"/>
    <n v="3"/>
    <n v="6.25"/>
  </r>
  <r>
    <s v="Spring"/>
    <x v="1"/>
    <n v="6"/>
    <x v="2"/>
    <x v="2"/>
    <n v="2"/>
    <n v="11"/>
    <n v="22"/>
    <n v="42"/>
    <n v="211"/>
    <n v="1"/>
    <x v="0"/>
    <n v="32"/>
    <n v="0"/>
    <n v="0"/>
  </r>
  <r>
    <s v="Winter"/>
    <x v="0"/>
    <n v="5"/>
    <x v="12"/>
    <x v="10"/>
    <n v="2"/>
    <n v="10"/>
    <n v="23"/>
    <n v="39"/>
    <n v="210"/>
    <n v="1"/>
    <x v="0"/>
    <n v="63"/>
    <n v="0"/>
    <n v="0"/>
  </r>
  <r>
    <s v="Winter"/>
    <x v="0"/>
    <n v="5"/>
    <x v="5"/>
    <x v="5"/>
    <n v="2"/>
    <n v="9"/>
    <n v="24"/>
    <n v="34"/>
    <n v="209"/>
    <n v="1"/>
    <x v="0"/>
    <n v="75"/>
    <n v="0"/>
    <n v="0"/>
  </r>
  <r>
    <s v="Spring"/>
    <x v="1"/>
    <n v="4"/>
    <x v="3"/>
    <x v="3"/>
    <n v="2"/>
    <n v="8"/>
    <n v="25"/>
    <n v="31"/>
    <n v="208"/>
    <n v="1"/>
    <x v="0"/>
    <n v="55"/>
    <n v="0"/>
    <n v="0"/>
  </r>
  <r>
    <s v="Spring"/>
    <x v="1"/>
    <n v="4"/>
    <x v="11"/>
    <x v="5"/>
    <n v="2"/>
    <n v="7"/>
    <n v="26"/>
    <n v="26"/>
    <n v="207"/>
    <n v="1"/>
    <x v="0"/>
    <n v="43"/>
    <n v="8"/>
    <n v="18.604651162790699"/>
  </r>
  <r>
    <s v="Winter"/>
    <x v="0"/>
    <n v="3"/>
    <x v="0"/>
    <x v="0"/>
    <n v="2"/>
    <n v="6"/>
    <n v="27"/>
    <n v="23"/>
    <n v="206"/>
    <n v="1"/>
    <x v="0"/>
    <n v="48"/>
    <n v="20"/>
    <n v="41.666666666666671"/>
  </r>
  <r>
    <s v="Winter"/>
    <x v="0"/>
    <n v="3"/>
    <x v="13"/>
    <x v="7"/>
    <n v="2"/>
    <n v="5"/>
    <n v="28"/>
    <n v="18"/>
    <n v="205"/>
    <n v="1"/>
    <x v="0"/>
    <n v="55"/>
    <n v="30"/>
    <n v="54.54545454545454"/>
  </r>
  <r>
    <s v="Spring"/>
    <x v="1"/>
    <n v="2"/>
    <x v="15"/>
    <x v="12"/>
    <n v="2"/>
    <n v="4"/>
    <n v="29"/>
    <n v="15"/>
    <n v="204"/>
    <n v="1"/>
    <x v="0"/>
    <n v="48"/>
    <n v="0"/>
    <n v="0"/>
  </r>
  <r>
    <s v="Spring"/>
    <x v="1"/>
    <n v="2"/>
    <x v="7"/>
    <x v="7"/>
    <n v="2"/>
    <n v="3"/>
    <n v="30"/>
    <n v="10"/>
    <n v="203"/>
    <n v="1"/>
    <x v="0"/>
    <n v="38"/>
    <n v="0"/>
    <n v="0"/>
  </r>
  <r>
    <s v="Winter"/>
    <x v="0"/>
    <n v="1"/>
    <x v="9"/>
    <x v="2"/>
    <n v="2"/>
    <n v="2"/>
    <n v="31"/>
    <n v="7"/>
    <n v="202"/>
    <n v="1"/>
    <x v="0"/>
    <n v="79"/>
    <n v="0"/>
    <n v="0"/>
  </r>
  <r>
    <s v="Winter"/>
    <x v="0"/>
    <n v="1"/>
    <x v="8"/>
    <x v="8"/>
    <n v="2"/>
    <n v="1"/>
    <n v="32"/>
    <n v="2"/>
    <n v="201"/>
    <n v="1"/>
    <x v="0"/>
    <n v="56"/>
    <n v="4"/>
    <n v="7.1428571428571423"/>
  </r>
  <r>
    <s v="Winter"/>
    <x v="0"/>
    <n v="1"/>
    <x v="5"/>
    <x v="5"/>
    <n v="3"/>
    <n v="1"/>
    <n v="33"/>
    <n v="3"/>
    <n v="301"/>
    <n v="1"/>
    <x v="0"/>
    <n v="79"/>
    <n v="0"/>
    <n v="0"/>
  </r>
  <r>
    <s v="Winter"/>
    <x v="0"/>
    <n v="1"/>
    <x v="4"/>
    <x v="4"/>
    <n v="3"/>
    <n v="2"/>
    <n v="34"/>
    <n v="6"/>
    <n v="302"/>
    <n v="1"/>
    <x v="0"/>
    <n v="75"/>
    <n v="18"/>
    <n v="24"/>
  </r>
  <r>
    <s v="Spring"/>
    <x v="1"/>
    <n v="2"/>
    <x v="11"/>
    <x v="5"/>
    <n v="3"/>
    <n v="3"/>
    <n v="35"/>
    <n v="11"/>
    <n v="303"/>
    <n v="1"/>
    <x v="0"/>
    <n v="43"/>
    <n v="2"/>
    <n v="4.6511627906976747"/>
  </r>
  <r>
    <s v="Spring"/>
    <x v="1"/>
    <n v="2"/>
    <x v="10"/>
    <x v="9"/>
    <n v="3"/>
    <n v="4"/>
    <n v="36"/>
    <n v="14"/>
    <n v="304"/>
    <n v="1"/>
    <x v="0"/>
    <n v="58"/>
    <n v="0"/>
    <n v="0"/>
  </r>
  <r>
    <s v="Winter"/>
    <x v="0"/>
    <n v="3"/>
    <x v="8"/>
    <x v="8"/>
    <n v="3"/>
    <n v="5"/>
    <n v="37"/>
    <n v="19"/>
    <n v="305"/>
    <n v="1"/>
    <x v="0"/>
    <n v="42"/>
    <n v="1"/>
    <n v="2.3809523809523809"/>
  </r>
  <r>
    <s v="Winter"/>
    <x v="0"/>
    <n v="3"/>
    <x v="12"/>
    <x v="10"/>
    <n v="3"/>
    <n v="6"/>
    <n v="38"/>
    <n v="22"/>
    <n v="306"/>
    <n v="1"/>
    <x v="0"/>
    <n v="40"/>
    <n v="1"/>
    <n v="2.5"/>
  </r>
  <r>
    <s v="Spring"/>
    <x v="1"/>
    <n v="4"/>
    <x v="14"/>
    <x v="11"/>
    <n v="3"/>
    <n v="7"/>
    <n v="39"/>
    <n v="27"/>
    <n v="307"/>
    <n v="1"/>
    <x v="0"/>
    <n v="53"/>
    <n v="5"/>
    <n v="9.433962264150944"/>
  </r>
  <r>
    <s v="Spring"/>
    <x v="1"/>
    <n v="4"/>
    <x v="15"/>
    <x v="12"/>
    <n v="3"/>
    <n v="8"/>
    <n v="40"/>
    <n v="30"/>
    <n v="308"/>
    <n v="1"/>
    <x v="0"/>
    <n v="54"/>
    <n v="0"/>
    <n v="0"/>
  </r>
  <r>
    <s v="Winter"/>
    <x v="0"/>
    <n v="5"/>
    <x v="13"/>
    <x v="7"/>
    <n v="3"/>
    <n v="9"/>
    <n v="41"/>
    <n v="35"/>
    <n v="309"/>
    <n v="1"/>
    <x v="0"/>
    <n v="59"/>
    <n v="30"/>
    <n v="50.847457627118644"/>
  </r>
  <r>
    <s v="Winter"/>
    <x v="0"/>
    <n v="5"/>
    <x v="1"/>
    <x v="1"/>
    <n v="3"/>
    <n v="10"/>
    <n v="42"/>
    <n v="38"/>
    <n v="310"/>
    <n v="1"/>
    <x v="0"/>
    <n v="69"/>
    <n v="1"/>
    <n v="1.4492753623188406"/>
  </r>
  <r>
    <s v="Spring"/>
    <x v="1"/>
    <n v="6"/>
    <x v="3"/>
    <x v="3"/>
    <n v="3"/>
    <n v="11"/>
    <n v="43"/>
    <n v="43"/>
    <n v="311"/>
    <n v="1"/>
    <x v="0"/>
    <n v="67"/>
    <n v="0"/>
    <n v="0"/>
  </r>
  <r>
    <s v="Spring"/>
    <x v="1"/>
    <n v="6"/>
    <x v="6"/>
    <x v="6"/>
    <n v="3"/>
    <n v="12"/>
    <n v="44"/>
    <n v="46"/>
    <n v="312"/>
    <n v="1"/>
    <x v="0"/>
    <n v="54"/>
    <n v="0"/>
    <n v="0"/>
  </r>
  <r>
    <s v="Winter"/>
    <x v="0"/>
    <n v="7"/>
    <x v="9"/>
    <x v="2"/>
    <n v="3"/>
    <n v="13"/>
    <n v="45"/>
    <n v="51"/>
    <n v="313"/>
    <n v="1"/>
    <x v="0"/>
    <n v="95"/>
    <n v="0"/>
    <n v="0"/>
  </r>
  <r>
    <s v="Winter"/>
    <x v="0"/>
    <n v="7"/>
    <x v="0"/>
    <x v="0"/>
    <n v="3"/>
    <n v="14"/>
    <n v="46"/>
    <n v="54"/>
    <n v="314"/>
    <n v="1"/>
    <x v="0"/>
    <n v="59"/>
    <n v="21"/>
    <n v="35.593220338983052"/>
  </r>
  <r>
    <s v="Spring"/>
    <x v="1"/>
    <n v="8"/>
    <x v="2"/>
    <x v="2"/>
    <n v="3"/>
    <n v="15"/>
    <n v="47"/>
    <n v="59"/>
    <n v="315"/>
    <n v="1"/>
    <x v="0"/>
    <n v="64"/>
    <n v="4"/>
    <n v="6.25"/>
  </r>
  <r>
    <s v="Spring"/>
    <x v="1"/>
    <n v="8"/>
    <x v="7"/>
    <x v="7"/>
    <n v="3"/>
    <n v="16"/>
    <n v="48"/>
    <n v="62"/>
    <n v="316"/>
    <n v="1"/>
    <x v="0"/>
    <n v="45"/>
    <n v="0"/>
    <n v="0"/>
  </r>
  <r>
    <s v="Spring"/>
    <x v="1"/>
    <n v="8"/>
    <x v="3"/>
    <x v="3"/>
    <n v="4"/>
    <n v="16"/>
    <n v="49"/>
    <n v="61"/>
    <n v="416"/>
    <n v="1"/>
    <x v="0"/>
    <n v="52"/>
    <n v="0"/>
    <n v="0"/>
  </r>
  <r>
    <s v="Spring"/>
    <x v="1"/>
    <n v="8"/>
    <x v="11"/>
    <x v="5"/>
    <n v="4"/>
    <n v="15"/>
    <n v="50"/>
    <n v="60"/>
    <n v="415"/>
    <n v="1"/>
    <x v="0"/>
    <n v="33"/>
    <n v="6"/>
    <n v="18.181818181818183"/>
  </r>
  <r>
    <s v="Winter"/>
    <x v="0"/>
    <n v="7"/>
    <x v="8"/>
    <x v="8"/>
    <n v="4"/>
    <n v="14"/>
    <n v="51"/>
    <n v="53"/>
    <n v="414"/>
    <n v="1"/>
    <x v="0"/>
    <n v="66"/>
    <n v="3"/>
    <n v="4.5454545454545459"/>
  </r>
  <r>
    <s v="Winter"/>
    <x v="0"/>
    <n v="7"/>
    <x v="5"/>
    <x v="5"/>
    <n v="4"/>
    <n v="13"/>
    <n v="52"/>
    <n v="52"/>
    <n v="413"/>
    <n v="1"/>
    <x v="0"/>
    <n v="50"/>
    <n v="0"/>
    <n v="0"/>
  </r>
  <r>
    <s v="Spring"/>
    <x v="1"/>
    <n v="6"/>
    <x v="7"/>
    <x v="7"/>
    <n v="4"/>
    <n v="12"/>
    <n v="53"/>
    <n v="45"/>
    <n v="412"/>
    <n v="1"/>
    <x v="0"/>
    <n v="46"/>
    <n v="0"/>
    <n v="0"/>
  </r>
  <r>
    <s v="Spring"/>
    <x v="1"/>
    <n v="6"/>
    <x v="15"/>
    <x v="12"/>
    <n v="4"/>
    <n v="11"/>
    <n v="54"/>
    <n v="44"/>
    <n v="411"/>
    <n v="1"/>
    <x v="0"/>
    <n v="54"/>
    <n v="0"/>
    <n v="0"/>
  </r>
  <r>
    <s v="Winter"/>
    <x v="0"/>
    <n v="5"/>
    <x v="4"/>
    <x v="4"/>
    <n v="4"/>
    <n v="10"/>
    <n v="55"/>
    <n v="37"/>
    <n v="410"/>
    <n v="1"/>
    <x v="0"/>
    <n v="59"/>
    <n v="0"/>
    <n v="0"/>
  </r>
  <r>
    <s v="Winter"/>
    <x v="0"/>
    <n v="5"/>
    <x v="0"/>
    <x v="0"/>
    <n v="4"/>
    <n v="9"/>
    <n v="56"/>
    <n v="37"/>
    <n v="409"/>
    <n v="1"/>
    <x v="0"/>
    <n v="69"/>
    <n v="20"/>
    <n v="28.985507246376812"/>
  </r>
  <r>
    <s v="Spring"/>
    <x v="1"/>
    <n v="4"/>
    <x v="2"/>
    <x v="2"/>
    <n v="4"/>
    <n v="8"/>
    <n v="57"/>
    <n v="29"/>
    <n v="408"/>
    <n v="1"/>
    <x v="0"/>
    <n v="57"/>
    <n v="0"/>
    <n v="0"/>
  </r>
  <r>
    <s v="Spring"/>
    <x v="1"/>
    <n v="4"/>
    <x v="10"/>
    <x v="9"/>
    <n v="4"/>
    <n v="7"/>
    <n v="58"/>
    <n v="28"/>
    <n v="407"/>
    <n v="1"/>
    <x v="0"/>
    <n v="46"/>
    <n v="3"/>
    <n v="6.5217391304347823"/>
  </r>
  <r>
    <s v="Winter"/>
    <x v="0"/>
    <n v="3"/>
    <x v="1"/>
    <x v="1"/>
    <n v="4"/>
    <n v="6"/>
    <n v="59"/>
    <n v="21"/>
    <n v="406"/>
    <n v="1"/>
    <x v="0"/>
    <n v="48"/>
    <n v="2"/>
    <n v="4.1666666666666661"/>
  </r>
  <r>
    <s v="Winter"/>
    <x v="0"/>
    <n v="3"/>
    <x v="9"/>
    <x v="2"/>
    <n v="4"/>
    <n v="5"/>
    <n v="60"/>
    <n v="20"/>
    <n v="405"/>
    <n v="1"/>
    <x v="0"/>
    <n v="38"/>
    <n v="0"/>
    <n v="0"/>
  </r>
  <r>
    <s v="Spring"/>
    <x v="1"/>
    <n v="2"/>
    <x v="6"/>
    <x v="6"/>
    <n v="4"/>
    <n v="4"/>
    <n v="61"/>
    <n v="13"/>
    <n v="404"/>
    <n v="1"/>
    <x v="0"/>
    <n v="56"/>
    <n v="0"/>
    <n v="0"/>
  </r>
  <r>
    <s v="Spring"/>
    <x v="1"/>
    <n v="2"/>
    <x v="14"/>
    <x v="11"/>
    <n v="4"/>
    <n v="3"/>
    <n v="62"/>
    <n v="12"/>
    <n v="403"/>
    <n v="1"/>
    <x v="0"/>
    <n v="53"/>
    <n v="9"/>
    <n v="16.981132075471699"/>
  </r>
  <r>
    <s v="Winter"/>
    <x v="0"/>
    <n v="1"/>
    <x v="12"/>
    <x v="10"/>
    <n v="4"/>
    <n v="2"/>
    <n v="63"/>
    <n v="5"/>
    <n v="402"/>
    <n v="1"/>
    <x v="0"/>
    <n v="63"/>
    <n v="0"/>
    <n v="0"/>
  </r>
  <r>
    <s v="Winter"/>
    <x v="0"/>
    <n v="1"/>
    <x v="13"/>
    <x v="7"/>
    <n v="4"/>
    <n v="1"/>
    <n v="64"/>
    <n v="4"/>
    <n v="401"/>
    <n v="1"/>
    <x v="0"/>
    <n v="93"/>
    <n v="29"/>
    <n v="31.182795698924732"/>
  </r>
  <r>
    <s v="Winter"/>
    <x v="0"/>
    <n v="1"/>
    <x v="0"/>
    <x v="0"/>
    <n v="1"/>
    <n v="1"/>
    <n v="1"/>
    <n v="1"/>
    <n v="101"/>
    <n v="2"/>
    <x v="1"/>
    <n v="61"/>
    <n v="33"/>
    <n v="54.098360655737707"/>
  </r>
  <r>
    <s v="Winter"/>
    <x v="0"/>
    <n v="1"/>
    <x v="1"/>
    <x v="1"/>
    <n v="1"/>
    <n v="2"/>
    <n v="2"/>
    <n v="8"/>
    <n v="102"/>
    <n v="2"/>
    <x v="1"/>
    <n v="79"/>
    <n v="3"/>
    <n v="3.79746835443038"/>
  </r>
  <r>
    <s v="Spring"/>
    <x v="1"/>
    <n v="2"/>
    <x v="2"/>
    <x v="2"/>
    <n v="1"/>
    <n v="3"/>
    <n v="3"/>
    <n v="9"/>
    <n v="103"/>
    <n v="2"/>
    <x v="1"/>
    <n v="51"/>
    <n v="0"/>
    <n v="0"/>
  </r>
  <r>
    <s v="Spring"/>
    <x v="1"/>
    <n v="2"/>
    <x v="3"/>
    <x v="3"/>
    <n v="1"/>
    <n v="4"/>
    <n v="4"/>
    <n v="16"/>
    <n v="104"/>
    <n v="2"/>
    <x v="1"/>
    <n v="48"/>
    <n v="0"/>
    <n v="0"/>
  </r>
  <r>
    <s v="Winter"/>
    <x v="0"/>
    <n v="3"/>
    <x v="4"/>
    <x v="4"/>
    <n v="1"/>
    <n v="5"/>
    <n v="5"/>
    <n v="17"/>
    <n v="105"/>
    <n v="2"/>
    <x v="1"/>
    <n v="46"/>
    <n v="35"/>
    <n v="76.08695652173914"/>
  </r>
  <r>
    <s v="Winter"/>
    <x v="0"/>
    <n v="3"/>
    <x v="5"/>
    <x v="5"/>
    <n v="1"/>
    <n v="6"/>
    <n v="6"/>
    <n v="24"/>
    <n v="106"/>
    <n v="2"/>
    <x v="1"/>
    <n v="44"/>
    <n v="0"/>
    <n v="0"/>
  </r>
  <r>
    <s v="Spring"/>
    <x v="1"/>
    <n v="4"/>
    <x v="6"/>
    <x v="6"/>
    <n v="1"/>
    <n v="7"/>
    <n v="7"/>
    <n v="25"/>
    <n v="107"/>
    <n v="2"/>
    <x v="1"/>
    <n v="64"/>
    <n v="0"/>
    <n v="0"/>
  </r>
  <r>
    <s v="Spring"/>
    <x v="1"/>
    <n v="4"/>
    <x v="7"/>
    <x v="7"/>
    <n v="1"/>
    <n v="8"/>
    <n v="8"/>
    <n v="32"/>
    <n v="108"/>
    <n v="2"/>
    <x v="1"/>
    <n v="44"/>
    <n v="0"/>
    <n v="0"/>
  </r>
  <r>
    <s v="Winter"/>
    <x v="0"/>
    <n v="5"/>
    <x v="8"/>
    <x v="8"/>
    <n v="1"/>
    <n v="9"/>
    <n v="9"/>
    <n v="33"/>
    <n v="109"/>
    <n v="2"/>
    <x v="1"/>
    <n v="66"/>
    <n v="5"/>
    <n v="7.5757575757575761"/>
  </r>
  <r>
    <s v="Winter"/>
    <x v="0"/>
    <n v="5"/>
    <x v="9"/>
    <x v="2"/>
    <n v="1"/>
    <n v="10"/>
    <n v="10"/>
    <n v="40"/>
    <n v="110"/>
    <n v="2"/>
    <x v="1"/>
    <n v="81"/>
    <n v="7"/>
    <n v="8.6419753086419746"/>
  </r>
  <r>
    <s v="Spring"/>
    <x v="1"/>
    <n v="6"/>
    <x v="10"/>
    <x v="9"/>
    <n v="1"/>
    <n v="11"/>
    <n v="11"/>
    <n v="41"/>
    <n v="111"/>
    <n v="2"/>
    <x v="1"/>
    <n v="39"/>
    <n v="8"/>
    <n v="20.512820512820511"/>
  </r>
  <r>
    <s v="Spring"/>
    <x v="1"/>
    <n v="6"/>
    <x v="11"/>
    <x v="5"/>
    <n v="1"/>
    <n v="12"/>
    <n v="12"/>
    <n v="48"/>
    <n v="112"/>
    <n v="2"/>
    <x v="1"/>
    <n v="38"/>
    <n v="1"/>
    <n v="2.6315789473684208"/>
  </r>
  <r>
    <s v="Winter"/>
    <x v="0"/>
    <n v="7"/>
    <x v="12"/>
    <x v="10"/>
    <n v="1"/>
    <n v="13"/>
    <n v="13"/>
    <n v="49"/>
    <n v="113"/>
    <n v="2"/>
    <x v="1"/>
    <n v="86"/>
    <n v="24"/>
    <n v="27.906976744186046"/>
  </r>
  <r>
    <s v="Winter"/>
    <x v="0"/>
    <n v="7"/>
    <x v="13"/>
    <x v="7"/>
    <n v="1"/>
    <n v="14"/>
    <n v="14"/>
    <n v="56"/>
    <n v="114"/>
    <n v="2"/>
    <x v="1"/>
    <n v="87"/>
    <n v="67"/>
    <n v="77.011494252873561"/>
  </r>
  <r>
    <s v="Spring"/>
    <x v="1"/>
    <n v="8"/>
    <x v="14"/>
    <x v="11"/>
    <n v="1"/>
    <n v="15"/>
    <n v="15"/>
    <n v="57"/>
    <n v="115"/>
    <n v="2"/>
    <x v="1"/>
    <n v="47"/>
    <n v="17"/>
    <n v="36.170212765957451"/>
  </r>
  <r>
    <s v="Spring"/>
    <x v="1"/>
    <n v="8"/>
    <x v="15"/>
    <x v="12"/>
    <n v="1"/>
    <n v="16"/>
    <n v="16"/>
    <n v="64"/>
    <n v="116"/>
    <n v="2"/>
    <x v="1"/>
    <n v="44"/>
    <n v="0"/>
    <n v="0"/>
  </r>
  <r>
    <s v="Spring"/>
    <x v="1"/>
    <n v="8"/>
    <x v="6"/>
    <x v="6"/>
    <n v="2"/>
    <n v="16"/>
    <n v="17"/>
    <n v="63"/>
    <n v="216"/>
    <n v="2"/>
    <x v="1"/>
    <n v="57"/>
    <n v="6"/>
    <n v="10.526315789473683"/>
  </r>
  <r>
    <s v="Spring"/>
    <x v="1"/>
    <n v="8"/>
    <x v="10"/>
    <x v="9"/>
    <n v="2"/>
    <n v="15"/>
    <n v="18"/>
    <n v="58"/>
    <n v="215"/>
    <n v="2"/>
    <x v="1"/>
    <n v="65"/>
    <n v="7"/>
    <n v="10.76923076923077"/>
  </r>
  <r>
    <s v="Winter"/>
    <x v="0"/>
    <n v="7"/>
    <x v="4"/>
    <x v="4"/>
    <n v="2"/>
    <n v="14"/>
    <n v="19"/>
    <n v="55"/>
    <n v="214"/>
    <n v="2"/>
    <x v="1"/>
    <n v="49"/>
    <n v="0"/>
    <n v="0"/>
  </r>
  <r>
    <s v="Winter"/>
    <x v="0"/>
    <n v="7"/>
    <x v="1"/>
    <x v="1"/>
    <n v="2"/>
    <n v="13"/>
    <n v="20"/>
    <n v="50"/>
    <n v="213"/>
    <n v="2"/>
    <x v="1"/>
    <n v="82"/>
    <n v="9"/>
    <n v="10.975609756097562"/>
  </r>
  <r>
    <s v="Spring"/>
    <x v="1"/>
    <n v="6"/>
    <x v="14"/>
    <x v="11"/>
    <n v="2"/>
    <n v="12"/>
    <n v="21"/>
    <n v="47"/>
    <n v="212"/>
    <n v="2"/>
    <x v="1"/>
    <n v="48"/>
    <n v="16"/>
    <n v="33.333333333333329"/>
  </r>
  <r>
    <s v="Spring"/>
    <x v="1"/>
    <n v="6"/>
    <x v="2"/>
    <x v="2"/>
    <n v="2"/>
    <n v="11"/>
    <n v="22"/>
    <n v="42"/>
    <n v="211"/>
    <n v="2"/>
    <x v="1"/>
    <n v="32"/>
    <n v="0"/>
    <n v="0"/>
  </r>
  <r>
    <s v="Winter"/>
    <x v="0"/>
    <n v="5"/>
    <x v="12"/>
    <x v="10"/>
    <n v="2"/>
    <n v="10"/>
    <n v="23"/>
    <n v="39"/>
    <n v="210"/>
    <n v="2"/>
    <x v="1"/>
    <n v="63"/>
    <n v="4"/>
    <n v="6.3492063492063489"/>
  </r>
  <r>
    <s v="Winter"/>
    <x v="0"/>
    <n v="5"/>
    <x v="5"/>
    <x v="5"/>
    <n v="2"/>
    <n v="9"/>
    <n v="24"/>
    <n v="34"/>
    <n v="209"/>
    <n v="2"/>
    <x v="1"/>
    <n v="75"/>
    <n v="0"/>
    <n v="0"/>
  </r>
  <r>
    <s v="Spring"/>
    <x v="1"/>
    <n v="4"/>
    <x v="3"/>
    <x v="3"/>
    <n v="2"/>
    <n v="8"/>
    <n v="25"/>
    <n v="31"/>
    <n v="208"/>
    <n v="2"/>
    <x v="1"/>
    <n v="55"/>
    <n v="0"/>
    <n v="0"/>
  </r>
  <r>
    <s v="Spring"/>
    <x v="1"/>
    <n v="4"/>
    <x v="11"/>
    <x v="5"/>
    <n v="2"/>
    <n v="7"/>
    <n v="26"/>
    <n v="26"/>
    <n v="207"/>
    <n v="2"/>
    <x v="1"/>
    <n v="43"/>
    <n v="14"/>
    <n v="32.558139534883722"/>
  </r>
  <r>
    <s v="Winter"/>
    <x v="0"/>
    <n v="3"/>
    <x v="0"/>
    <x v="0"/>
    <n v="2"/>
    <n v="6"/>
    <n v="27"/>
    <n v="23"/>
    <n v="206"/>
    <n v="2"/>
    <x v="1"/>
    <n v="48"/>
    <n v="32"/>
    <n v="66.666666666666657"/>
  </r>
  <r>
    <s v="Winter"/>
    <x v="0"/>
    <n v="3"/>
    <x v="13"/>
    <x v="7"/>
    <n v="2"/>
    <n v="5"/>
    <n v="28"/>
    <n v="18"/>
    <n v="205"/>
    <n v="2"/>
    <x v="1"/>
    <n v="55"/>
    <n v="44"/>
    <n v="80"/>
  </r>
  <r>
    <s v="Spring"/>
    <x v="1"/>
    <n v="2"/>
    <x v="15"/>
    <x v="12"/>
    <n v="2"/>
    <n v="4"/>
    <n v="29"/>
    <n v="15"/>
    <n v="204"/>
    <n v="2"/>
    <x v="1"/>
    <n v="48"/>
    <n v="0"/>
    <n v="0"/>
  </r>
  <r>
    <s v="Spring"/>
    <x v="1"/>
    <n v="2"/>
    <x v="7"/>
    <x v="7"/>
    <n v="2"/>
    <n v="3"/>
    <n v="30"/>
    <n v="10"/>
    <n v="203"/>
    <n v="2"/>
    <x v="1"/>
    <n v="38"/>
    <n v="0"/>
    <n v="0"/>
  </r>
  <r>
    <s v="Winter"/>
    <x v="0"/>
    <n v="1"/>
    <x v="9"/>
    <x v="2"/>
    <n v="2"/>
    <n v="2"/>
    <n v="31"/>
    <n v="7"/>
    <n v="202"/>
    <n v="2"/>
    <x v="1"/>
    <n v="79"/>
    <n v="0"/>
    <n v="0"/>
  </r>
  <r>
    <s v="Winter"/>
    <x v="0"/>
    <n v="1"/>
    <x v="8"/>
    <x v="8"/>
    <n v="2"/>
    <n v="1"/>
    <n v="32"/>
    <n v="2"/>
    <n v="201"/>
    <n v="2"/>
    <x v="1"/>
    <n v="56"/>
    <n v="20"/>
    <n v="35.714285714285715"/>
  </r>
  <r>
    <s v="Winter"/>
    <x v="0"/>
    <n v="1"/>
    <x v="5"/>
    <x v="5"/>
    <n v="3"/>
    <n v="1"/>
    <n v="33"/>
    <n v="3"/>
    <n v="301"/>
    <n v="2"/>
    <x v="1"/>
    <n v="79"/>
    <n v="0"/>
    <n v="0"/>
  </r>
  <r>
    <s v="Winter"/>
    <x v="0"/>
    <n v="1"/>
    <x v="4"/>
    <x v="4"/>
    <n v="3"/>
    <n v="2"/>
    <n v="34"/>
    <n v="6"/>
    <n v="302"/>
    <n v="2"/>
    <x v="1"/>
    <n v="75"/>
    <n v="35"/>
    <n v="46.666666666666664"/>
  </r>
  <r>
    <s v="Spring"/>
    <x v="1"/>
    <n v="2"/>
    <x v="11"/>
    <x v="5"/>
    <n v="3"/>
    <n v="3"/>
    <n v="35"/>
    <n v="11"/>
    <n v="303"/>
    <n v="2"/>
    <x v="1"/>
    <n v="43"/>
    <n v="17"/>
    <n v="39.534883720930232"/>
  </r>
  <r>
    <s v="Spring"/>
    <x v="1"/>
    <n v="2"/>
    <x v="10"/>
    <x v="9"/>
    <n v="3"/>
    <n v="4"/>
    <n v="36"/>
    <n v="14"/>
    <n v="304"/>
    <n v="2"/>
    <x v="1"/>
    <n v="58"/>
    <n v="1"/>
    <n v="1.7241379310344827"/>
  </r>
  <r>
    <s v="Winter"/>
    <x v="0"/>
    <n v="3"/>
    <x v="8"/>
    <x v="8"/>
    <n v="3"/>
    <n v="5"/>
    <n v="37"/>
    <n v="19"/>
    <n v="305"/>
    <n v="2"/>
    <x v="1"/>
    <n v="42"/>
    <n v="5"/>
    <n v="11.904761904761903"/>
  </r>
  <r>
    <s v="Winter"/>
    <x v="0"/>
    <n v="3"/>
    <x v="12"/>
    <x v="10"/>
    <n v="3"/>
    <n v="6"/>
    <n v="38"/>
    <n v="22"/>
    <n v="306"/>
    <n v="2"/>
    <x v="1"/>
    <n v="40"/>
    <n v="4"/>
    <n v="10"/>
  </r>
  <r>
    <s v="Spring"/>
    <x v="1"/>
    <n v="4"/>
    <x v="14"/>
    <x v="11"/>
    <n v="3"/>
    <n v="7"/>
    <n v="39"/>
    <n v="27"/>
    <n v="307"/>
    <n v="2"/>
    <x v="1"/>
    <n v="53"/>
    <n v="20"/>
    <n v="37.735849056603776"/>
  </r>
  <r>
    <s v="Spring"/>
    <x v="1"/>
    <n v="4"/>
    <x v="15"/>
    <x v="12"/>
    <n v="3"/>
    <n v="8"/>
    <n v="40"/>
    <n v="30"/>
    <n v="308"/>
    <n v="2"/>
    <x v="1"/>
    <n v="54"/>
    <n v="0"/>
    <n v="0"/>
  </r>
  <r>
    <s v="Winter"/>
    <x v="0"/>
    <n v="5"/>
    <x v="13"/>
    <x v="7"/>
    <n v="3"/>
    <n v="9"/>
    <n v="41"/>
    <n v="35"/>
    <n v="309"/>
    <n v="2"/>
    <x v="1"/>
    <n v="59"/>
    <n v="53"/>
    <n v="89.830508474576277"/>
  </r>
  <r>
    <s v="Winter"/>
    <x v="0"/>
    <n v="5"/>
    <x v="1"/>
    <x v="1"/>
    <n v="3"/>
    <n v="10"/>
    <n v="42"/>
    <n v="38"/>
    <n v="310"/>
    <n v="2"/>
    <x v="1"/>
    <n v="69"/>
    <n v="4"/>
    <n v="5.7971014492753623"/>
  </r>
  <r>
    <s v="Spring"/>
    <x v="1"/>
    <n v="6"/>
    <x v="3"/>
    <x v="3"/>
    <n v="3"/>
    <n v="11"/>
    <n v="43"/>
    <n v="43"/>
    <n v="311"/>
    <n v="2"/>
    <x v="1"/>
    <n v="67"/>
    <n v="3"/>
    <n v="4.4776119402985071"/>
  </r>
  <r>
    <s v="Spring"/>
    <x v="1"/>
    <n v="6"/>
    <x v="6"/>
    <x v="6"/>
    <n v="3"/>
    <n v="12"/>
    <n v="44"/>
    <n v="46"/>
    <n v="312"/>
    <n v="2"/>
    <x v="1"/>
    <n v="54"/>
    <n v="0"/>
    <n v="0"/>
  </r>
  <r>
    <s v="Winter"/>
    <x v="0"/>
    <n v="7"/>
    <x v="9"/>
    <x v="2"/>
    <n v="3"/>
    <n v="13"/>
    <n v="45"/>
    <n v="51"/>
    <n v="313"/>
    <n v="2"/>
    <x v="1"/>
    <n v="95"/>
    <n v="0"/>
    <n v="0"/>
  </r>
  <r>
    <s v="Winter"/>
    <x v="0"/>
    <n v="7"/>
    <x v="0"/>
    <x v="0"/>
    <n v="3"/>
    <n v="14"/>
    <n v="46"/>
    <n v="54"/>
    <n v="314"/>
    <n v="2"/>
    <x v="1"/>
    <n v="59"/>
    <n v="35"/>
    <n v="59.322033898305079"/>
  </r>
  <r>
    <s v="Spring"/>
    <x v="1"/>
    <n v="8"/>
    <x v="2"/>
    <x v="2"/>
    <n v="3"/>
    <n v="15"/>
    <n v="47"/>
    <n v="59"/>
    <n v="315"/>
    <n v="2"/>
    <x v="1"/>
    <n v="64"/>
    <n v="9"/>
    <n v="14.0625"/>
  </r>
  <r>
    <s v="Spring"/>
    <x v="1"/>
    <n v="8"/>
    <x v="7"/>
    <x v="7"/>
    <n v="3"/>
    <n v="16"/>
    <n v="48"/>
    <n v="62"/>
    <n v="316"/>
    <n v="2"/>
    <x v="1"/>
    <n v="45"/>
    <n v="0"/>
    <n v="0"/>
  </r>
  <r>
    <s v="Spring"/>
    <x v="1"/>
    <n v="8"/>
    <x v="3"/>
    <x v="3"/>
    <n v="4"/>
    <n v="16"/>
    <n v="49"/>
    <n v="61"/>
    <n v="416"/>
    <n v="2"/>
    <x v="1"/>
    <n v="52"/>
    <n v="0"/>
    <n v="0"/>
  </r>
  <r>
    <s v="Spring"/>
    <x v="1"/>
    <n v="8"/>
    <x v="11"/>
    <x v="5"/>
    <n v="4"/>
    <n v="15"/>
    <n v="50"/>
    <n v="60"/>
    <n v="415"/>
    <n v="2"/>
    <x v="1"/>
    <n v="33"/>
    <n v="10"/>
    <n v="30.303030303030305"/>
  </r>
  <r>
    <s v="Winter"/>
    <x v="0"/>
    <n v="7"/>
    <x v="8"/>
    <x v="8"/>
    <n v="4"/>
    <n v="14"/>
    <n v="51"/>
    <n v="53"/>
    <n v="414"/>
    <n v="2"/>
    <x v="1"/>
    <n v="66"/>
    <n v="12"/>
    <n v="18.181818181818183"/>
  </r>
  <r>
    <s v="Winter"/>
    <x v="0"/>
    <n v="7"/>
    <x v="5"/>
    <x v="5"/>
    <n v="4"/>
    <n v="13"/>
    <n v="52"/>
    <n v="52"/>
    <n v="413"/>
    <n v="2"/>
    <x v="1"/>
    <n v="50"/>
    <n v="0"/>
    <n v="0"/>
  </r>
  <r>
    <s v="Spring"/>
    <x v="1"/>
    <n v="6"/>
    <x v="7"/>
    <x v="7"/>
    <n v="4"/>
    <n v="12"/>
    <n v="53"/>
    <n v="45"/>
    <n v="412"/>
    <n v="2"/>
    <x v="1"/>
    <n v="46"/>
    <n v="1"/>
    <n v="2.1739130434782608"/>
  </r>
  <r>
    <s v="Spring"/>
    <x v="1"/>
    <n v="6"/>
    <x v="15"/>
    <x v="12"/>
    <n v="4"/>
    <n v="11"/>
    <n v="54"/>
    <n v="44"/>
    <n v="411"/>
    <n v="2"/>
    <x v="1"/>
    <n v="54"/>
    <n v="2"/>
    <n v="3.7037037037037033"/>
  </r>
  <r>
    <s v="Winter"/>
    <x v="0"/>
    <n v="5"/>
    <x v="4"/>
    <x v="4"/>
    <n v="4"/>
    <n v="10"/>
    <n v="55"/>
    <n v="37"/>
    <n v="410"/>
    <n v="2"/>
    <x v="1"/>
    <n v="59"/>
    <n v="1"/>
    <n v="1.6949152542372881"/>
  </r>
  <r>
    <s v="Winter"/>
    <x v="0"/>
    <n v="5"/>
    <x v="0"/>
    <x v="0"/>
    <n v="4"/>
    <n v="9"/>
    <n v="56"/>
    <n v="37"/>
    <n v="409"/>
    <n v="2"/>
    <x v="1"/>
    <n v="69"/>
    <n v="44"/>
    <n v="63.768115942028977"/>
  </r>
  <r>
    <s v="Spring"/>
    <x v="1"/>
    <n v="4"/>
    <x v="2"/>
    <x v="2"/>
    <n v="4"/>
    <n v="8"/>
    <n v="57"/>
    <n v="29"/>
    <n v="408"/>
    <n v="2"/>
    <x v="1"/>
    <n v="57"/>
    <n v="5"/>
    <n v="8.7719298245614024"/>
  </r>
  <r>
    <s v="Spring"/>
    <x v="1"/>
    <n v="4"/>
    <x v="10"/>
    <x v="9"/>
    <n v="4"/>
    <n v="7"/>
    <n v="58"/>
    <n v="28"/>
    <n v="407"/>
    <n v="2"/>
    <x v="1"/>
    <n v="46"/>
    <n v="5"/>
    <n v="10.869565217391305"/>
  </r>
  <r>
    <s v="Winter"/>
    <x v="0"/>
    <n v="3"/>
    <x v="1"/>
    <x v="1"/>
    <n v="4"/>
    <n v="6"/>
    <n v="59"/>
    <n v="21"/>
    <n v="406"/>
    <n v="2"/>
    <x v="1"/>
    <n v="48"/>
    <n v="11"/>
    <n v="22.916666666666664"/>
  </r>
  <r>
    <s v="Winter"/>
    <x v="0"/>
    <n v="3"/>
    <x v="9"/>
    <x v="2"/>
    <n v="4"/>
    <n v="5"/>
    <n v="60"/>
    <n v="20"/>
    <n v="405"/>
    <n v="2"/>
    <x v="1"/>
    <n v="38"/>
    <n v="0"/>
    <n v="0"/>
  </r>
  <r>
    <s v="Spring"/>
    <x v="1"/>
    <n v="2"/>
    <x v="6"/>
    <x v="6"/>
    <n v="4"/>
    <n v="4"/>
    <n v="61"/>
    <n v="13"/>
    <n v="404"/>
    <n v="2"/>
    <x v="1"/>
    <n v="56"/>
    <n v="2"/>
    <n v="3.5714285714285712"/>
  </r>
  <r>
    <s v="Spring"/>
    <x v="1"/>
    <n v="2"/>
    <x v="14"/>
    <x v="11"/>
    <n v="4"/>
    <n v="3"/>
    <n v="62"/>
    <n v="12"/>
    <n v="403"/>
    <n v="2"/>
    <x v="1"/>
    <n v="53"/>
    <n v="15"/>
    <n v="28.30188679245283"/>
  </r>
  <r>
    <s v="Winter"/>
    <x v="0"/>
    <n v="1"/>
    <x v="12"/>
    <x v="10"/>
    <n v="4"/>
    <n v="2"/>
    <n v="63"/>
    <n v="5"/>
    <n v="402"/>
    <n v="2"/>
    <x v="1"/>
    <n v="63"/>
    <n v="1"/>
    <n v="1.5873015873015872"/>
  </r>
  <r>
    <s v="Winter"/>
    <x v="0"/>
    <n v="1"/>
    <x v="13"/>
    <x v="7"/>
    <n v="4"/>
    <n v="1"/>
    <n v="64"/>
    <n v="4"/>
    <n v="401"/>
    <n v="2"/>
    <x v="1"/>
    <n v="93"/>
    <n v="67"/>
    <n v="72.043010752688176"/>
  </r>
  <r>
    <s v="Winter"/>
    <x v="0"/>
    <n v="1"/>
    <x v="0"/>
    <x v="0"/>
    <n v="1"/>
    <n v="1"/>
    <n v="1"/>
    <n v="1"/>
    <n v="101"/>
    <n v="3"/>
    <x v="2"/>
    <n v="61"/>
    <n v="39"/>
    <n v="63.934426229508205"/>
  </r>
  <r>
    <s v="Winter"/>
    <x v="0"/>
    <n v="1"/>
    <x v="1"/>
    <x v="1"/>
    <n v="1"/>
    <n v="2"/>
    <n v="2"/>
    <n v="8"/>
    <n v="102"/>
    <n v="3"/>
    <x v="2"/>
    <n v="79"/>
    <n v="13"/>
    <n v="16.455696202531644"/>
  </r>
  <r>
    <s v="Spring"/>
    <x v="1"/>
    <n v="2"/>
    <x v="2"/>
    <x v="2"/>
    <n v="1"/>
    <n v="3"/>
    <n v="3"/>
    <n v="9"/>
    <n v="103"/>
    <n v="3"/>
    <x v="2"/>
    <n v="51"/>
    <n v="2"/>
    <n v="3.9215686274509802"/>
  </r>
  <r>
    <s v="Spring"/>
    <x v="1"/>
    <n v="2"/>
    <x v="3"/>
    <x v="3"/>
    <n v="1"/>
    <n v="4"/>
    <n v="4"/>
    <n v="16"/>
    <n v="104"/>
    <n v="3"/>
    <x v="2"/>
    <n v="48"/>
    <n v="0"/>
    <n v="0"/>
  </r>
  <r>
    <s v="Winter"/>
    <x v="0"/>
    <n v="3"/>
    <x v="4"/>
    <x v="4"/>
    <n v="1"/>
    <n v="5"/>
    <n v="5"/>
    <n v="17"/>
    <n v="105"/>
    <n v="3"/>
    <x v="2"/>
    <n v="46"/>
    <n v="41"/>
    <n v="89.130434782608688"/>
  </r>
  <r>
    <s v="Winter"/>
    <x v="0"/>
    <n v="3"/>
    <x v="5"/>
    <x v="5"/>
    <n v="1"/>
    <n v="6"/>
    <n v="6"/>
    <n v="24"/>
    <n v="106"/>
    <n v="3"/>
    <x v="2"/>
    <n v="44"/>
    <n v="0"/>
    <n v="0"/>
  </r>
  <r>
    <s v="Spring"/>
    <x v="1"/>
    <n v="4"/>
    <x v="6"/>
    <x v="6"/>
    <n v="1"/>
    <n v="7"/>
    <n v="7"/>
    <n v="25"/>
    <n v="107"/>
    <n v="3"/>
    <x v="2"/>
    <n v="64"/>
    <n v="9"/>
    <n v="14.0625"/>
  </r>
  <r>
    <s v="Spring"/>
    <x v="1"/>
    <n v="4"/>
    <x v="7"/>
    <x v="7"/>
    <n v="1"/>
    <n v="8"/>
    <n v="8"/>
    <n v="32"/>
    <n v="108"/>
    <n v="3"/>
    <x v="2"/>
    <n v="44"/>
    <n v="4"/>
    <n v="9.0909090909090917"/>
  </r>
  <r>
    <s v="Winter"/>
    <x v="0"/>
    <n v="5"/>
    <x v="8"/>
    <x v="8"/>
    <n v="1"/>
    <n v="9"/>
    <n v="9"/>
    <n v="33"/>
    <n v="109"/>
    <n v="3"/>
    <x v="2"/>
    <n v="66"/>
    <n v="22"/>
    <n v="33.333333333333329"/>
  </r>
  <r>
    <s v="Winter"/>
    <x v="0"/>
    <n v="5"/>
    <x v="9"/>
    <x v="2"/>
    <n v="1"/>
    <n v="10"/>
    <n v="10"/>
    <n v="40"/>
    <n v="110"/>
    <n v="3"/>
    <x v="2"/>
    <n v="81"/>
    <n v="29"/>
    <n v="35.802469135802468"/>
  </r>
  <r>
    <s v="Spring"/>
    <x v="1"/>
    <n v="6"/>
    <x v="10"/>
    <x v="9"/>
    <n v="1"/>
    <n v="11"/>
    <n v="11"/>
    <n v="41"/>
    <n v="111"/>
    <n v="3"/>
    <x v="2"/>
    <n v="39"/>
    <n v="16"/>
    <n v="41.025641025641022"/>
  </r>
  <r>
    <s v="Spring"/>
    <x v="1"/>
    <n v="6"/>
    <x v="11"/>
    <x v="5"/>
    <n v="1"/>
    <n v="12"/>
    <n v="12"/>
    <n v="48"/>
    <n v="112"/>
    <n v="3"/>
    <x v="2"/>
    <n v="38"/>
    <n v="14"/>
    <n v="36.84210526315789"/>
  </r>
  <r>
    <s v="Winter"/>
    <x v="0"/>
    <n v="7"/>
    <x v="12"/>
    <x v="10"/>
    <n v="1"/>
    <n v="13"/>
    <n v="13"/>
    <n v="49"/>
    <n v="113"/>
    <n v="3"/>
    <x v="2"/>
    <n v="86"/>
    <n v="42"/>
    <n v="48.837209302325576"/>
  </r>
  <r>
    <s v="Winter"/>
    <x v="0"/>
    <n v="7"/>
    <x v="13"/>
    <x v="7"/>
    <n v="1"/>
    <n v="14"/>
    <n v="14"/>
    <n v="56"/>
    <n v="114"/>
    <n v="3"/>
    <x v="2"/>
    <n v="87"/>
    <n v="71"/>
    <n v="81.609195402298852"/>
  </r>
  <r>
    <s v="Spring"/>
    <x v="1"/>
    <n v="8"/>
    <x v="14"/>
    <x v="11"/>
    <n v="1"/>
    <n v="15"/>
    <n v="15"/>
    <n v="57"/>
    <n v="115"/>
    <n v="3"/>
    <x v="2"/>
    <n v="47"/>
    <n v="26"/>
    <n v="55.319148936170215"/>
  </r>
  <r>
    <s v="Spring"/>
    <x v="1"/>
    <n v="8"/>
    <x v="15"/>
    <x v="12"/>
    <n v="1"/>
    <n v="16"/>
    <n v="16"/>
    <n v="64"/>
    <n v="116"/>
    <n v="3"/>
    <x v="2"/>
    <n v="44"/>
    <n v="6"/>
    <n v="13.636363636363635"/>
  </r>
  <r>
    <s v="Spring"/>
    <x v="1"/>
    <n v="8"/>
    <x v="6"/>
    <x v="6"/>
    <n v="2"/>
    <n v="16"/>
    <n v="17"/>
    <n v="63"/>
    <n v="216"/>
    <n v="3"/>
    <x v="2"/>
    <n v="57"/>
    <n v="19"/>
    <n v="33.333333333333329"/>
  </r>
  <r>
    <s v="Spring"/>
    <x v="1"/>
    <n v="8"/>
    <x v="10"/>
    <x v="9"/>
    <n v="2"/>
    <n v="15"/>
    <n v="18"/>
    <n v="58"/>
    <n v="215"/>
    <n v="3"/>
    <x v="2"/>
    <n v="65"/>
    <n v="20"/>
    <n v="30.76923076923077"/>
  </r>
  <r>
    <s v="Winter"/>
    <x v="0"/>
    <n v="7"/>
    <x v="4"/>
    <x v="4"/>
    <n v="2"/>
    <n v="14"/>
    <n v="19"/>
    <n v="55"/>
    <n v="214"/>
    <n v="3"/>
    <x v="2"/>
    <n v="49"/>
    <n v="9"/>
    <n v="18.367346938775512"/>
  </r>
  <r>
    <s v="Winter"/>
    <x v="0"/>
    <n v="7"/>
    <x v="1"/>
    <x v="1"/>
    <n v="2"/>
    <n v="13"/>
    <n v="20"/>
    <n v="50"/>
    <n v="213"/>
    <n v="3"/>
    <x v="2"/>
    <n v="82"/>
    <n v="28"/>
    <n v="34.146341463414636"/>
  </r>
  <r>
    <s v="Spring"/>
    <x v="1"/>
    <n v="6"/>
    <x v="14"/>
    <x v="11"/>
    <n v="2"/>
    <n v="12"/>
    <n v="21"/>
    <n v="47"/>
    <n v="212"/>
    <n v="3"/>
    <x v="2"/>
    <n v="48"/>
    <n v="29"/>
    <n v="60.416666666666664"/>
  </r>
  <r>
    <s v="Spring"/>
    <x v="1"/>
    <n v="6"/>
    <x v="2"/>
    <x v="2"/>
    <n v="2"/>
    <n v="11"/>
    <n v="22"/>
    <n v="42"/>
    <n v="211"/>
    <n v="3"/>
    <x v="2"/>
    <n v="32"/>
    <n v="9"/>
    <n v="28.125"/>
  </r>
  <r>
    <s v="Winter"/>
    <x v="0"/>
    <n v="5"/>
    <x v="12"/>
    <x v="10"/>
    <n v="2"/>
    <n v="10"/>
    <n v="23"/>
    <n v="39"/>
    <n v="210"/>
    <n v="3"/>
    <x v="2"/>
    <n v="63"/>
    <n v="15"/>
    <n v="23.809523809523807"/>
  </r>
  <r>
    <s v="Winter"/>
    <x v="0"/>
    <n v="5"/>
    <x v="5"/>
    <x v="5"/>
    <n v="2"/>
    <n v="9"/>
    <n v="24"/>
    <n v="34"/>
    <n v="209"/>
    <n v="3"/>
    <x v="2"/>
    <n v="75"/>
    <n v="15"/>
    <n v="20"/>
  </r>
  <r>
    <s v="Spring"/>
    <x v="1"/>
    <n v="4"/>
    <x v="3"/>
    <x v="3"/>
    <n v="2"/>
    <n v="8"/>
    <n v="25"/>
    <n v="31"/>
    <n v="208"/>
    <n v="3"/>
    <x v="2"/>
    <n v="55"/>
    <n v="0"/>
    <n v="0"/>
  </r>
  <r>
    <s v="Spring"/>
    <x v="1"/>
    <n v="4"/>
    <x v="11"/>
    <x v="5"/>
    <n v="2"/>
    <n v="7"/>
    <n v="26"/>
    <n v="26"/>
    <n v="207"/>
    <n v="3"/>
    <x v="2"/>
    <n v="43"/>
    <n v="32"/>
    <n v="74.418604651162795"/>
  </r>
  <r>
    <s v="Winter"/>
    <x v="0"/>
    <n v="3"/>
    <x v="0"/>
    <x v="0"/>
    <n v="2"/>
    <n v="6"/>
    <n v="27"/>
    <n v="23"/>
    <n v="206"/>
    <n v="3"/>
    <x v="2"/>
    <n v="48"/>
    <n v="45"/>
    <n v="93.75"/>
  </r>
  <r>
    <s v="Winter"/>
    <x v="0"/>
    <n v="3"/>
    <x v="13"/>
    <x v="7"/>
    <n v="2"/>
    <n v="5"/>
    <n v="28"/>
    <n v="18"/>
    <n v="205"/>
    <n v="3"/>
    <x v="2"/>
    <n v="55"/>
    <n v="49"/>
    <n v="89.090909090909093"/>
  </r>
  <r>
    <s v="Spring"/>
    <x v="1"/>
    <n v="2"/>
    <x v="15"/>
    <x v="12"/>
    <n v="2"/>
    <n v="4"/>
    <n v="29"/>
    <n v="15"/>
    <n v="204"/>
    <n v="3"/>
    <x v="2"/>
    <n v="48"/>
    <n v="0"/>
    <n v="0"/>
  </r>
  <r>
    <s v="Spring"/>
    <x v="1"/>
    <n v="2"/>
    <x v="7"/>
    <x v="7"/>
    <n v="2"/>
    <n v="3"/>
    <n v="30"/>
    <n v="10"/>
    <n v="203"/>
    <n v="3"/>
    <x v="2"/>
    <n v="38"/>
    <n v="13"/>
    <n v="34.210526315789473"/>
  </r>
  <r>
    <s v="Winter"/>
    <x v="0"/>
    <n v="1"/>
    <x v="9"/>
    <x v="2"/>
    <n v="2"/>
    <n v="2"/>
    <n v="31"/>
    <n v="7"/>
    <n v="202"/>
    <n v="3"/>
    <x v="2"/>
    <n v="79"/>
    <n v="22"/>
    <n v="27.848101265822784"/>
  </r>
  <r>
    <s v="Winter"/>
    <x v="0"/>
    <n v="1"/>
    <x v="8"/>
    <x v="8"/>
    <n v="2"/>
    <n v="1"/>
    <n v="32"/>
    <n v="2"/>
    <n v="201"/>
    <n v="3"/>
    <x v="2"/>
    <n v="56"/>
    <n v="26"/>
    <n v="46.428571428571431"/>
  </r>
  <r>
    <s v="Winter"/>
    <x v="0"/>
    <n v="1"/>
    <x v="5"/>
    <x v="5"/>
    <n v="3"/>
    <n v="1"/>
    <n v="33"/>
    <n v="3"/>
    <n v="301"/>
    <n v="3"/>
    <x v="2"/>
    <n v="79"/>
    <n v="9"/>
    <n v="11.39240506329114"/>
  </r>
  <r>
    <s v="Winter"/>
    <x v="0"/>
    <n v="1"/>
    <x v="4"/>
    <x v="4"/>
    <n v="3"/>
    <n v="2"/>
    <n v="34"/>
    <n v="6"/>
    <n v="302"/>
    <n v="3"/>
    <x v="2"/>
    <n v="75"/>
    <n v="47"/>
    <n v="62.666666666666671"/>
  </r>
  <r>
    <s v="Spring"/>
    <x v="1"/>
    <n v="2"/>
    <x v="11"/>
    <x v="5"/>
    <n v="3"/>
    <n v="3"/>
    <n v="35"/>
    <n v="11"/>
    <n v="303"/>
    <n v="3"/>
    <x v="2"/>
    <n v="43"/>
    <n v="26"/>
    <n v="60.465116279069761"/>
  </r>
  <r>
    <s v="Spring"/>
    <x v="1"/>
    <n v="2"/>
    <x v="10"/>
    <x v="9"/>
    <n v="3"/>
    <n v="4"/>
    <n v="36"/>
    <n v="14"/>
    <n v="304"/>
    <n v="3"/>
    <x v="2"/>
    <n v="58"/>
    <n v="12"/>
    <n v="20.689655172413794"/>
  </r>
  <r>
    <s v="Winter"/>
    <x v="0"/>
    <n v="3"/>
    <x v="8"/>
    <x v="8"/>
    <n v="3"/>
    <n v="5"/>
    <n v="37"/>
    <n v="19"/>
    <n v="305"/>
    <n v="3"/>
    <x v="2"/>
    <n v="42"/>
    <n v="14"/>
    <n v="33.333333333333329"/>
  </r>
  <r>
    <s v="Winter"/>
    <x v="0"/>
    <n v="3"/>
    <x v="12"/>
    <x v="10"/>
    <n v="3"/>
    <n v="6"/>
    <n v="38"/>
    <n v="22"/>
    <n v="306"/>
    <n v="3"/>
    <x v="2"/>
    <n v="40"/>
    <n v="4"/>
    <n v="10"/>
  </r>
  <r>
    <s v="Spring"/>
    <x v="1"/>
    <n v="4"/>
    <x v="14"/>
    <x v="11"/>
    <n v="3"/>
    <n v="7"/>
    <n v="39"/>
    <n v="27"/>
    <n v="307"/>
    <n v="3"/>
    <x v="2"/>
    <n v="53"/>
    <n v="37"/>
    <n v="69.811320754716974"/>
  </r>
  <r>
    <s v="Spring"/>
    <x v="1"/>
    <n v="4"/>
    <x v="15"/>
    <x v="12"/>
    <n v="3"/>
    <n v="8"/>
    <n v="40"/>
    <n v="30"/>
    <n v="308"/>
    <n v="3"/>
    <x v="2"/>
    <n v="54"/>
    <n v="0"/>
    <n v="0"/>
  </r>
  <r>
    <s v="Winter"/>
    <x v="0"/>
    <n v="5"/>
    <x v="13"/>
    <x v="7"/>
    <n v="3"/>
    <n v="9"/>
    <n v="41"/>
    <n v="35"/>
    <n v="309"/>
    <n v="3"/>
    <x v="2"/>
    <n v="59"/>
    <n v="48"/>
    <n v="81.355932203389841"/>
  </r>
  <r>
    <s v="Winter"/>
    <x v="0"/>
    <n v="5"/>
    <x v="1"/>
    <x v="1"/>
    <n v="3"/>
    <n v="10"/>
    <n v="42"/>
    <n v="38"/>
    <n v="310"/>
    <n v="3"/>
    <x v="2"/>
    <n v="69"/>
    <n v="26"/>
    <n v="37.681159420289859"/>
  </r>
  <r>
    <s v="Spring"/>
    <x v="1"/>
    <n v="6"/>
    <x v="3"/>
    <x v="3"/>
    <n v="3"/>
    <n v="11"/>
    <n v="43"/>
    <n v="43"/>
    <n v="311"/>
    <n v="3"/>
    <x v="2"/>
    <n v="67"/>
    <n v="23"/>
    <n v="34.328358208955223"/>
  </r>
  <r>
    <s v="Spring"/>
    <x v="1"/>
    <n v="6"/>
    <x v="6"/>
    <x v="6"/>
    <n v="3"/>
    <n v="12"/>
    <n v="44"/>
    <n v="46"/>
    <n v="312"/>
    <n v="3"/>
    <x v="2"/>
    <n v="54"/>
    <n v="4"/>
    <n v="7.4074074074074066"/>
  </r>
  <r>
    <s v="Winter"/>
    <x v="0"/>
    <n v="7"/>
    <x v="9"/>
    <x v="2"/>
    <n v="3"/>
    <n v="13"/>
    <n v="45"/>
    <n v="51"/>
    <n v="313"/>
    <n v="3"/>
    <x v="2"/>
    <n v="95"/>
    <n v="5"/>
    <n v="5.2631578947368416"/>
  </r>
  <r>
    <s v="Winter"/>
    <x v="0"/>
    <n v="7"/>
    <x v="0"/>
    <x v="0"/>
    <n v="3"/>
    <n v="14"/>
    <n v="46"/>
    <n v="54"/>
    <n v="314"/>
    <n v="3"/>
    <x v="2"/>
    <n v="59"/>
    <n v="40"/>
    <n v="67.796610169491515"/>
  </r>
  <r>
    <s v="Spring"/>
    <x v="1"/>
    <n v="8"/>
    <x v="2"/>
    <x v="2"/>
    <n v="3"/>
    <n v="15"/>
    <n v="47"/>
    <n v="59"/>
    <n v="315"/>
    <n v="3"/>
    <x v="2"/>
    <n v="64"/>
    <n v="26"/>
    <n v="40.625"/>
  </r>
  <r>
    <s v="Spring"/>
    <x v="1"/>
    <n v="8"/>
    <x v="7"/>
    <x v="7"/>
    <n v="3"/>
    <n v="16"/>
    <n v="48"/>
    <n v="62"/>
    <n v="316"/>
    <n v="3"/>
    <x v="2"/>
    <n v="45"/>
    <n v="9"/>
    <n v="20"/>
  </r>
  <r>
    <s v="Spring"/>
    <x v="1"/>
    <n v="8"/>
    <x v="3"/>
    <x v="3"/>
    <n v="4"/>
    <n v="16"/>
    <n v="49"/>
    <n v="61"/>
    <n v="416"/>
    <n v="3"/>
    <x v="2"/>
    <n v="52"/>
    <n v="3"/>
    <n v="5.7692307692307692"/>
  </r>
  <r>
    <s v="Spring"/>
    <x v="1"/>
    <n v="8"/>
    <x v="11"/>
    <x v="5"/>
    <n v="4"/>
    <n v="15"/>
    <n v="50"/>
    <n v="60"/>
    <n v="415"/>
    <n v="3"/>
    <x v="2"/>
    <n v="33"/>
    <n v="26"/>
    <n v="78.787878787878782"/>
  </r>
  <r>
    <s v="Winter"/>
    <x v="0"/>
    <n v="7"/>
    <x v="8"/>
    <x v="8"/>
    <n v="4"/>
    <n v="14"/>
    <n v="51"/>
    <n v="53"/>
    <n v="414"/>
    <n v="3"/>
    <x v="2"/>
    <n v="66"/>
    <n v="37"/>
    <n v="56.060606060606055"/>
  </r>
  <r>
    <s v="Winter"/>
    <x v="0"/>
    <n v="7"/>
    <x v="5"/>
    <x v="5"/>
    <n v="4"/>
    <n v="13"/>
    <n v="52"/>
    <n v="52"/>
    <n v="413"/>
    <n v="3"/>
    <x v="2"/>
    <n v="50"/>
    <n v="1"/>
    <n v="2"/>
  </r>
  <r>
    <s v="Spring"/>
    <x v="1"/>
    <n v="6"/>
    <x v="7"/>
    <x v="7"/>
    <n v="4"/>
    <n v="12"/>
    <n v="53"/>
    <n v="45"/>
    <n v="412"/>
    <n v="3"/>
    <x v="2"/>
    <n v="46"/>
    <n v="10"/>
    <n v="21.739130434782609"/>
  </r>
  <r>
    <s v="Spring"/>
    <x v="1"/>
    <n v="6"/>
    <x v="15"/>
    <x v="12"/>
    <n v="4"/>
    <n v="11"/>
    <n v="54"/>
    <n v="44"/>
    <n v="411"/>
    <n v="3"/>
    <x v="2"/>
    <n v="54"/>
    <n v="10"/>
    <n v="18.518518518518519"/>
  </r>
  <r>
    <s v="Winter"/>
    <x v="0"/>
    <n v="5"/>
    <x v="4"/>
    <x v="4"/>
    <n v="4"/>
    <n v="10"/>
    <n v="55"/>
    <n v="37"/>
    <n v="410"/>
    <n v="3"/>
    <x v="2"/>
    <n v="59"/>
    <n v="11"/>
    <n v="18.64406779661017"/>
  </r>
  <r>
    <s v="Winter"/>
    <x v="0"/>
    <n v="5"/>
    <x v="0"/>
    <x v="0"/>
    <n v="4"/>
    <n v="9"/>
    <n v="56"/>
    <n v="37"/>
    <n v="409"/>
    <n v="3"/>
    <x v="2"/>
    <n v="69"/>
    <n v="58"/>
    <n v="84.05797101449275"/>
  </r>
  <r>
    <s v="Spring"/>
    <x v="1"/>
    <n v="4"/>
    <x v="2"/>
    <x v="2"/>
    <n v="4"/>
    <n v="8"/>
    <n v="57"/>
    <n v="29"/>
    <n v="408"/>
    <n v="3"/>
    <x v="2"/>
    <n v="57"/>
    <n v="9"/>
    <n v="15.789473684210526"/>
  </r>
  <r>
    <s v="Spring"/>
    <x v="1"/>
    <n v="4"/>
    <x v="10"/>
    <x v="9"/>
    <n v="4"/>
    <n v="7"/>
    <n v="58"/>
    <n v="28"/>
    <n v="407"/>
    <n v="3"/>
    <x v="2"/>
    <n v="46"/>
    <n v="11"/>
    <n v="23.913043478260871"/>
  </r>
  <r>
    <s v="Winter"/>
    <x v="0"/>
    <n v="3"/>
    <x v="1"/>
    <x v="1"/>
    <n v="4"/>
    <n v="6"/>
    <n v="59"/>
    <n v="21"/>
    <n v="406"/>
    <n v="3"/>
    <x v="2"/>
    <n v="48"/>
    <n v="18"/>
    <n v="37.5"/>
  </r>
  <r>
    <s v="Winter"/>
    <x v="0"/>
    <n v="3"/>
    <x v="9"/>
    <x v="2"/>
    <n v="4"/>
    <n v="5"/>
    <n v="60"/>
    <n v="20"/>
    <n v="405"/>
    <n v="3"/>
    <x v="2"/>
    <n v="38"/>
    <n v="8"/>
    <n v="21.052631578947366"/>
  </r>
  <r>
    <s v="Spring"/>
    <x v="1"/>
    <n v="2"/>
    <x v="6"/>
    <x v="6"/>
    <n v="4"/>
    <n v="4"/>
    <n v="61"/>
    <n v="13"/>
    <n v="404"/>
    <n v="3"/>
    <x v="2"/>
    <n v="56"/>
    <n v="12"/>
    <n v="21.428571428571427"/>
  </r>
  <r>
    <s v="Spring"/>
    <x v="1"/>
    <n v="2"/>
    <x v="14"/>
    <x v="11"/>
    <n v="4"/>
    <n v="3"/>
    <n v="62"/>
    <n v="12"/>
    <n v="403"/>
    <n v="3"/>
    <x v="2"/>
    <n v="53"/>
    <n v="52"/>
    <n v="98.113207547169807"/>
  </r>
  <r>
    <s v="Winter"/>
    <x v="0"/>
    <n v="1"/>
    <x v="12"/>
    <x v="10"/>
    <n v="4"/>
    <n v="2"/>
    <n v="63"/>
    <n v="5"/>
    <n v="402"/>
    <n v="3"/>
    <x v="2"/>
    <n v="63"/>
    <n v="1"/>
    <n v="1.5873015873015872"/>
  </r>
  <r>
    <s v="Winter"/>
    <x v="0"/>
    <n v="1"/>
    <x v="13"/>
    <x v="7"/>
    <n v="4"/>
    <n v="1"/>
    <n v="64"/>
    <n v="4"/>
    <n v="401"/>
    <n v="3"/>
    <x v="2"/>
    <n v="93"/>
    <n v="73"/>
    <n v="78.494623655913969"/>
  </r>
  <r>
    <s v="Winter"/>
    <x v="0"/>
    <n v="1"/>
    <x v="0"/>
    <x v="0"/>
    <n v="1"/>
    <n v="1"/>
    <n v="1"/>
    <n v="1"/>
    <n v="101"/>
    <n v="4"/>
    <x v="3"/>
    <n v="61"/>
    <n v="49"/>
    <n v="80.327868852459019"/>
  </r>
  <r>
    <s v="Winter"/>
    <x v="0"/>
    <n v="1"/>
    <x v="1"/>
    <x v="1"/>
    <n v="1"/>
    <n v="2"/>
    <n v="2"/>
    <n v="8"/>
    <n v="102"/>
    <n v="4"/>
    <x v="3"/>
    <n v="79"/>
    <n v="33"/>
    <n v="41.77215189873418"/>
  </r>
  <r>
    <s v="Spring"/>
    <x v="1"/>
    <n v="2"/>
    <x v="2"/>
    <x v="2"/>
    <n v="1"/>
    <n v="3"/>
    <n v="3"/>
    <n v="9"/>
    <n v="103"/>
    <n v="4"/>
    <x v="3"/>
    <n v="51"/>
    <n v="13"/>
    <n v="25.490196078431371"/>
  </r>
  <r>
    <s v="Spring"/>
    <x v="1"/>
    <n v="2"/>
    <x v="3"/>
    <x v="3"/>
    <n v="1"/>
    <n v="4"/>
    <n v="4"/>
    <n v="16"/>
    <n v="104"/>
    <n v="4"/>
    <x v="3"/>
    <n v="48"/>
    <n v="0"/>
    <n v="0"/>
  </r>
  <r>
    <s v="Winter"/>
    <x v="0"/>
    <n v="3"/>
    <x v="4"/>
    <x v="4"/>
    <n v="1"/>
    <n v="5"/>
    <n v="5"/>
    <n v="17"/>
    <n v="105"/>
    <n v="4"/>
    <x v="3"/>
    <n v="46"/>
    <n v="45"/>
    <n v="97.826086956521735"/>
  </r>
  <r>
    <s v="Winter"/>
    <x v="0"/>
    <n v="3"/>
    <x v="5"/>
    <x v="5"/>
    <n v="1"/>
    <n v="6"/>
    <n v="6"/>
    <n v="24"/>
    <n v="106"/>
    <n v="4"/>
    <x v="3"/>
    <n v="44"/>
    <n v="13"/>
    <n v="29.545454545454547"/>
  </r>
  <r>
    <s v="Spring"/>
    <x v="1"/>
    <n v="4"/>
    <x v="6"/>
    <x v="6"/>
    <n v="1"/>
    <n v="7"/>
    <n v="7"/>
    <n v="25"/>
    <n v="107"/>
    <n v="4"/>
    <x v="3"/>
    <n v="64"/>
    <n v="33"/>
    <n v="51.5625"/>
  </r>
  <r>
    <s v="Spring"/>
    <x v="1"/>
    <n v="4"/>
    <x v="7"/>
    <x v="7"/>
    <n v="1"/>
    <n v="8"/>
    <n v="8"/>
    <n v="32"/>
    <n v="108"/>
    <n v="4"/>
    <x v="3"/>
    <n v="44"/>
    <n v="17"/>
    <n v="38.636363636363633"/>
  </r>
  <r>
    <s v="Winter"/>
    <x v="0"/>
    <n v="5"/>
    <x v="8"/>
    <x v="8"/>
    <n v="1"/>
    <n v="9"/>
    <n v="9"/>
    <n v="33"/>
    <n v="109"/>
    <n v="4"/>
    <x v="3"/>
    <n v="66"/>
    <m/>
    <m/>
  </r>
  <r>
    <s v="Winter"/>
    <x v="0"/>
    <n v="5"/>
    <x v="9"/>
    <x v="2"/>
    <n v="1"/>
    <n v="10"/>
    <n v="10"/>
    <n v="40"/>
    <n v="110"/>
    <n v="4"/>
    <x v="3"/>
    <n v="81"/>
    <n v="42"/>
    <n v="51.851851851851848"/>
  </r>
  <r>
    <s v="Spring"/>
    <x v="1"/>
    <n v="6"/>
    <x v="10"/>
    <x v="9"/>
    <n v="1"/>
    <n v="11"/>
    <n v="11"/>
    <n v="41"/>
    <n v="111"/>
    <n v="4"/>
    <x v="3"/>
    <n v="39"/>
    <n v="29"/>
    <n v="74.358974358974365"/>
  </r>
  <r>
    <s v="Spring"/>
    <x v="1"/>
    <n v="6"/>
    <x v="11"/>
    <x v="5"/>
    <n v="1"/>
    <n v="12"/>
    <n v="12"/>
    <n v="48"/>
    <n v="112"/>
    <n v="4"/>
    <x v="3"/>
    <n v="38"/>
    <n v="25"/>
    <n v="65.789473684210535"/>
  </r>
  <r>
    <s v="Winter"/>
    <x v="0"/>
    <n v="7"/>
    <x v="12"/>
    <x v="10"/>
    <n v="1"/>
    <n v="13"/>
    <n v="13"/>
    <n v="49"/>
    <n v="113"/>
    <n v="4"/>
    <x v="3"/>
    <n v="86"/>
    <n v="54"/>
    <n v="62.790697674418603"/>
  </r>
  <r>
    <s v="Winter"/>
    <x v="0"/>
    <n v="7"/>
    <x v="13"/>
    <x v="7"/>
    <n v="1"/>
    <n v="14"/>
    <n v="14"/>
    <n v="56"/>
    <n v="114"/>
    <n v="4"/>
    <x v="3"/>
    <n v="87"/>
    <n v="63"/>
    <n v="72.41379310344827"/>
  </r>
  <r>
    <s v="Spring"/>
    <x v="1"/>
    <n v="8"/>
    <x v="14"/>
    <x v="11"/>
    <n v="1"/>
    <n v="15"/>
    <n v="15"/>
    <n v="57"/>
    <n v="115"/>
    <n v="4"/>
    <x v="3"/>
    <n v="47"/>
    <n v="35"/>
    <n v="74.468085106382972"/>
  </r>
  <r>
    <s v="Spring"/>
    <x v="1"/>
    <n v="8"/>
    <x v="15"/>
    <x v="12"/>
    <n v="1"/>
    <n v="16"/>
    <n v="16"/>
    <n v="64"/>
    <n v="116"/>
    <n v="4"/>
    <x v="3"/>
    <n v="44"/>
    <n v="28"/>
    <n v="63.636363636363633"/>
  </r>
  <r>
    <s v="Spring"/>
    <x v="1"/>
    <n v="8"/>
    <x v="6"/>
    <x v="6"/>
    <n v="2"/>
    <n v="16"/>
    <n v="17"/>
    <n v="63"/>
    <n v="216"/>
    <n v="4"/>
    <x v="3"/>
    <n v="57"/>
    <n v="45"/>
    <n v="78.94736842105263"/>
  </r>
  <r>
    <s v="Spring"/>
    <x v="1"/>
    <n v="8"/>
    <x v="10"/>
    <x v="9"/>
    <n v="2"/>
    <n v="15"/>
    <n v="18"/>
    <n v="58"/>
    <n v="215"/>
    <n v="4"/>
    <x v="3"/>
    <n v="65"/>
    <n v="41"/>
    <n v="63.076923076923073"/>
  </r>
  <r>
    <s v="Winter"/>
    <x v="0"/>
    <n v="7"/>
    <x v="4"/>
    <x v="4"/>
    <n v="2"/>
    <n v="14"/>
    <n v="19"/>
    <n v="55"/>
    <n v="214"/>
    <n v="4"/>
    <x v="3"/>
    <n v="49"/>
    <n v="34"/>
    <n v="69.387755102040813"/>
  </r>
  <r>
    <s v="Winter"/>
    <x v="0"/>
    <n v="7"/>
    <x v="1"/>
    <x v="1"/>
    <n v="2"/>
    <n v="13"/>
    <n v="20"/>
    <n v="50"/>
    <n v="213"/>
    <n v="4"/>
    <x v="3"/>
    <n v="82"/>
    <n v="54"/>
    <n v="65.853658536585371"/>
  </r>
  <r>
    <s v="Spring"/>
    <x v="1"/>
    <n v="6"/>
    <x v="14"/>
    <x v="11"/>
    <n v="2"/>
    <n v="12"/>
    <n v="21"/>
    <n v="47"/>
    <n v="212"/>
    <n v="4"/>
    <x v="3"/>
    <n v="48"/>
    <n v="37"/>
    <n v="77.083333333333343"/>
  </r>
  <r>
    <s v="Spring"/>
    <x v="1"/>
    <n v="6"/>
    <x v="2"/>
    <x v="2"/>
    <n v="2"/>
    <n v="11"/>
    <n v="22"/>
    <n v="42"/>
    <n v="211"/>
    <n v="4"/>
    <x v="3"/>
    <n v="32"/>
    <n v="25"/>
    <n v="78.125"/>
  </r>
  <r>
    <s v="Winter"/>
    <x v="0"/>
    <n v="5"/>
    <x v="12"/>
    <x v="10"/>
    <n v="2"/>
    <n v="10"/>
    <n v="23"/>
    <n v="39"/>
    <n v="210"/>
    <n v="4"/>
    <x v="3"/>
    <n v="63"/>
    <n v="29"/>
    <n v="46.031746031746032"/>
  </r>
  <r>
    <s v="Winter"/>
    <x v="0"/>
    <n v="5"/>
    <x v="5"/>
    <x v="5"/>
    <n v="2"/>
    <n v="9"/>
    <n v="24"/>
    <n v="34"/>
    <n v="209"/>
    <n v="4"/>
    <x v="3"/>
    <n v="75"/>
    <n v="33"/>
    <n v="44"/>
  </r>
  <r>
    <s v="Spring"/>
    <x v="1"/>
    <n v="4"/>
    <x v="3"/>
    <x v="3"/>
    <n v="2"/>
    <n v="8"/>
    <n v="25"/>
    <n v="31"/>
    <n v="208"/>
    <n v="4"/>
    <x v="3"/>
    <n v="55"/>
    <n v="10"/>
    <n v="18.181818181818183"/>
  </r>
  <r>
    <s v="Spring"/>
    <x v="1"/>
    <n v="4"/>
    <x v="11"/>
    <x v="5"/>
    <n v="2"/>
    <n v="7"/>
    <n v="26"/>
    <n v="26"/>
    <n v="207"/>
    <n v="4"/>
    <x v="3"/>
    <n v="43"/>
    <n v="37"/>
    <n v="86.04651162790698"/>
  </r>
  <r>
    <s v="Winter"/>
    <x v="0"/>
    <n v="3"/>
    <x v="0"/>
    <x v="0"/>
    <n v="2"/>
    <n v="6"/>
    <n v="27"/>
    <n v="23"/>
    <n v="206"/>
    <n v="4"/>
    <x v="3"/>
    <n v="48"/>
    <n v="49"/>
    <n v="102.08333333333333"/>
  </r>
  <r>
    <s v="Winter"/>
    <x v="0"/>
    <n v="3"/>
    <x v="13"/>
    <x v="7"/>
    <n v="2"/>
    <n v="5"/>
    <n v="28"/>
    <n v="18"/>
    <n v="205"/>
    <n v="4"/>
    <x v="3"/>
    <n v="55"/>
    <n v="50"/>
    <n v="90.909090909090907"/>
  </r>
  <r>
    <s v="Spring"/>
    <x v="1"/>
    <n v="2"/>
    <x v="15"/>
    <x v="12"/>
    <n v="2"/>
    <n v="4"/>
    <n v="29"/>
    <n v="15"/>
    <n v="204"/>
    <n v="4"/>
    <x v="3"/>
    <n v="48"/>
    <n v="7"/>
    <n v="14.583333333333334"/>
  </r>
  <r>
    <s v="Spring"/>
    <x v="1"/>
    <n v="2"/>
    <x v="7"/>
    <x v="7"/>
    <n v="2"/>
    <n v="3"/>
    <n v="30"/>
    <n v="10"/>
    <n v="203"/>
    <n v="4"/>
    <x v="3"/>
    <n v="38"/>
    <n v="27"/>
    <n v="71.05263157894737"/>
  </r>
  <r>
    <s v="Winter"/>
    <x v="0"/>
    <n v="1"/>
    <x v="9"/>
    <x v="2"/>
    <n v="2"/>
    <n v="2"/>
    <n v="31"/>
    <n v="7"/>
    <n v="202"/>
    <n v="4"/>
    <x v="3"/>
    <n v="79"/>
    <n v="52"/>
    <n v="65.822784810126578"/>
  </r>
  <r>
    <s v="Winter"/>
    <x v="0"/>
    <n v="1"/>
    <x v="8"/>
    <x v="8"/>
    <n v="2"/>
    <n v="1"/>
    <n v="32"/>
    <n v="2"/>
    <n v="201"/>
    <n v="4"/>
    <x v="3"/>
    <n v="56"/>
    <n v="36"/>
    <n v="64.285714285714292"/>
  </r>
  <r>
    <s v="Winter"/>
    <x v="0"/>
    <n v="1"/>
    <x v="5"/>
    <x v="5"/>
    <n v="3"/>
    <n v="1"/>
    <n v="33"/>
    <n v="3"/>
    <n v="301"/>
    <n v="4"/>
    <x v="3"/>
    <n v="79"/>
    <n v="31"/>
    <n v="39.24050632911392"/>
  </r>
  <r>
    <s v="Winter"/>
    <x v="0"/>
    <n v="1"/>
    <x v="4"/>
    <x v="4"/>
    <n v="3"/>
    <n v="2"/>
    <n v="34"/>
    <n v="6"/>
    <n v="302"/>
    <n v="4"/>
    <x v="3"/>
    <n v="75"/>
    <n v="60"/>
    <n v="80"/>
  </r>
  <r>
    <s v="Spring"/>
    <x v="1"/>
    <n v="2"/>
    <x v="11"/>
    <x v="5"/>
    <n v="3"/>
    <n v="3"/>
    <n v="35"/>
    <n v="11"/>
    <n v="303"/>
    <n v="4"/>
    <x v="3"/>
    <n v="43"/>
    <n v="35"/>
    <n v="81.395348837209298"/>
  </r>
  <r>
    <s v="Spring"/>
    <x v="1"/>
    <n v="2"/>
    <x v="10"/>
    <x v="9"/>
    <n v="3"/>
    <n v="4"/>
    <n v="36"/>
    <n v="14"/>
    <n v="304"/>
    <n v="4"/>
    <x v="3"/>
    <n v="58"/>
    <n v="29"/>
    <n v="50"/>
  </r>
  <r>
    <s v="Winter"/>
    <x v="0"/>
    <n v="3"/>
    <x v="8"/>
    <x v="8"/>
    <n v="3"/>
    <n v="5"/>
    <n v="37"/>
    <n v="19"/>
    <n v="305"/>
    <n v="4"/>
    <x v="3"/>
    <n v="42"/>
    <n v="24"/>
    <n v="57.142857142857139"/>
  </r>
  <r>
    <s v="Winter"/>
    <x v="0"/>
    <n v="3"/>
    <x v="12"/>
    <x v="10"/>
    <n v="3"/>
    <n v="6"/>
    <n v="38"/>
    <n v="22"/>
    <n v="306"/>
    <n v="4"/>
    <x v="3"/>
    <n v="40"/>
    <n v="16"/>
    <n v="40"/>
  </r>
  <r>
    <s v="Spring"/>
    <x v="1"/>
    <n v="4"/>
    <x v="14"/>
    <x v="11"/>
    <n v="3"/>
    <n v="7"/>
    <n v="39"/>
    <n v="27"/>
    <n v="307"/>
    <n v="4"/>
    <x v="3"/>
    <n v="53"/>
    <m/>
    <m/>
  </r>
  <r>
    <s v="Spring"/>
    <x v="1"/>
    <n v="4"/>
    <x v="15"/>
    <x v="12"/>
    <n v="3"/>
    <n v="8"/>
    <n v="40"/>
    <n v="30"/>
    <n v="308"/>
    <n v="4"/>
    <x v="3"/>
    <n v="54"/>
    <n v="2"/>
    <n v="3.7037037037037033"/>
  </r>
  <r>
    <s v="Winter"/>
    <x v="0"/>
    <n v="5"/>
    <x v="13"/>
    <x v="7"/>
    <n v="3"/>
    <n v="9"/>
    <n v="41"/>
    <n v="35"/>
    <n v="309"/>
    <n v="4"/>
    <x v="3"/>
    <n v="59"/>
    <m/>
    <m/>
  </r>
  <r>
    <s v="Winter"/>
    <x v="0"/>
    <n v="5"/>
    <x v="1"/>
    <x v="1"/>
    <n v="3"/>
    <n v="10"/>
    <n v="42"/>
    <n v="38"/>
    <n v="310"/>
    <n v="4"/>
    <x v="3"/>
    <n v="69"/>
    <n v="42"/>
    <n v="60.869565217391312"/>
  </r>
  <r>
    <s v="Spring"/>
    <x v="1"/>
    <n v="6"/>
    <x v="3"/>
    <x v="3"/>
    <n v="3"/>
    <n v="11"/>
    <n v="43"/>
    <n v="43"/>
    <n v="311"/>
    <n v="4"/>
    <x v="3"/>
    <n v="67"/>
    <n v="38"/>
    <n v="56.71641791044776"/>
  </r>
  <r>
    <s v="Spring"/>
    <x v="1"/>
    <n v="6"/>
    <x v="6"/>
    <x v="6"/>
    <n v="3"/>
    <n v="12"/>
    <n v="44"/>
    <n v="46"/>
    <n v="312"/>
    <n v="4"/>
    <x v="3"/>
    <n v="54"/>
    <n v="22"/>
    <n v="40.74074074074074"/>
  </r>
  <r>
    <s v="Winter"/>
    <x v="0"/>
    <n v="7"/>
    <x v="9"/>
    <x v="2"/>
    <n v="3"/>
    <n v="13"/>
    <n v="45"/>
    <n v="51"/>
    <n v="313"/>
    <n v="4"/>
    <x v="3"/>
    <n v="95"/>
    <n v="33"/>
    <n v="34.736842105263158"/>
  </r>
  <r>
    <s v="Winter"/>
    <x v="0"/>
    <n v="7"/>
    <x v="0"/>
    <x v="0"/>
    <n v="3"/>
    <n v="14"/>
    <n v="46"/>
    <n v="54"/>
    <n v="314"/>
    <n v="4"/>
    <x v="3"/>
    <n v="59"/>
    <m/>
    <m/>
  </r>
  <r>
    <s v="Spring"/>
    <x v="1"/>
    <n v="8"/>
    <x v="2"/>
    <x v="2"/>
    <n v="3"/>
    <n v="15"/>
    <n v="47"/>
    <n v="59"/>
    <n v="315"/>
    <n v="4"/>
    <x v="3"/>
    <n v="64"/>
    <n v="43"/>
    <n v="67.1875"/>
  </r>
  <r>
    <s v="Spring"/>
    <x v="1"/>
    <n v="8"/>
    <x v="7"/>
    <x v="7"/>
    <n v="3"/>
    <n v="16"/>
    <n v="48"/>
    <n v="62"/>
    <n v="316"/>
    <n v="4"/>
    <x v="3"/>
    <n v="45"/>
    <n v="19"/>
    <n v="42.222222222222221"/>
  </r>
  <r>
    <s v="Spring"/>
    <x v="1"/>
    <n v="8"/>
    <x v="3"/>
    <x v="3"/>
    <n v="4"/>
    <n v="16"/>
    <n v="49"/>
    <n v="61"/>
    <n v="416"/>
    <n v="4"/>
    <x v="3"/>
    <n v="52"/>
    <n v="30"/>
    <n v="57.692307692307686"/>
  </r>
  <r>
    <s v="Spring"/>
    <x v="1"/>
    <n v="8"/>
    <x v="11"/>
    <x v="5"/>
    <n v="4"/>
    <n v="15"/>
    <n v="50"/>
    <n v="60"/>
    <n v="415"/>
    <n v="4"/>
    <x v="3"/>
    <n v="33"/>
    <n v="28"/>
    <n v="84.848484848484844"/>
  </r>
  <r>
    <s v="Winter"/>
    <x v="0"/>
    <n v="7"/>
    <x v="8"/>
    <x v="8"/>
    <n v="4"/>
    <n v="14"/>
    <n v="51"/>
    <n v="53"/>
    <n v="414"/>
    <n v="4"/>
    <x v="3"/>
    <n v="66"/>
    <n v="47"/>
    <n v="71.212121212121218"/>
  </r>
  <r>
    <s v="Winter"/>
    <x v="0"/>
    <n v="7"/>
    <x v="5"/>
    <x v="5"/>
    <n v="4"/>
    <n v="13"/>
    <n v="52"/>
    <n v="52"/>
    <n v="413"/>
    <n v="4"/>
    <x v="3"/>
    <n v="50"/>
    <n v="14"/>
    <n v="28.000000000000004"/>
  </r>
  <r>
    <s v="Spring"/>
    <x v="1"/>
    <n v="6"/>
    <x v="7"/>
    <x v="7"/>
    <n v="4"/>
    <n v="12"/>
    <n v="53"/>
    <n v="45"/>
    <n v="412"/>
    <n v="4"/>
    <x v="3"/>
    <n v="46"/>
    <n v="23"/>
    <n v="50"/>
  </r>
  <r>
    <s v="Spring"/>
    <x v="1"/>
    <n v="6"/>
    <x v="15"/>
    <x v="12"/>
    <n v="4"/>
    <n v="11"/>
    <n v="54"/>
    <n v="44"/>
    <n v="411"/>
    <n v="4"/>
    <x v="3"/>
    <n v="54"/>
    <n v="35"/>
    <n v="64.81481481481481"/>
  </r>
  <r>
    <s v="Winter"/>
    <x v="0"/>
    <n v="5"/>
    <x v="4"/>
    <x v="4"/>
    <n v="4"/>
    <n v="10"/>
    <n v="55"/>
    <n v="37"/>
    <n v="410"/>
    <n v="4"/>
    <x v="3"/>
    <n v="59"/>
    <m/>
    <m/>
  </r>
  <r>
    <s v="Winter"/>
    <x v="0"/>
    <n v="5"/>
    <x v="0"/>
    <x v="0"/>
    <n v="4"/>
    <n v="9"/>
    <n v="56"/>
    <n v="37"/>
    <n v="409"/>
    <n v="4"/>
    <x v="3"/>
    <n v="69"/>
    <m/>
    <m/>
  </r>
  <r>
    <s v="Spring"/>
    <x v="1"/>
    <n v="4"/>
    <x v="2"/>
    <x v="2"/>
    <n v="4"/>
    <n v="8"/>
    <n v="57"/>
    <n v="29"/>
    <n v="408"/>
    <n v="4"/>
    <x v="3"/>
    <n v="57"/>
    <n v="22"/>
    <n v="38.596491228070171"/>
  </r>
  <r>
    <s v="Spring"/>
    <x v="1"/>
    <n v="4"/>
    <x v="10"/>
    <x v="9"/>
    <n v="4"/>
    <n v="7"/>
    <n v="58"/>
    <n v="28"/>
    <n v="407"/>
    <n v="4"/>
    <x v="3"/>
    <n v="46"/>
    <n v="25"/>
    <n v="54.347826086956516"/>
  </r>
  <r>
    <s v="Winter"/>
    <x v="0"/>
    <n v="3"/>
    <x v="1"/>
    <x v="1"/>
    <n v="4"/>
    <n v="6"/>
    <n v="59"/>
    <n v="21"/>
    <n v="406"/>
    <n v="4"/>
    <x v="3"/>
    <n v="48"/>
    <n v="24"/>
    <n v="50"/>
  </r>
  <r>
    <s v="Winter"/>
    <x v="0"/>
    <n v="3"/>
    <x v="9"/>
    <x v="2"/>
    <n v="4"/>
    <n v="5"/>
    <n v="60"/>
    <n v="20"/>
    <n v="405"/>
    <n v="4"/>
    <x v="3"/>
    <n v="38"/>
    <n v="21"/>
    <n v="55.26315789473685"/>
  </r>
  <r>
    <s v="Spring"/>
    <x v="1"/>
    <n v="2"/>
    <x v="6"/>
    <x v="6"/>
    <n v="4"/>
    <n v="4"/>
    <n v="61"/>
    <n v="13"/>
    <n v="404"/>
    <n v="4"/>
    <x v="3"/>
    <n v="56"/>
    <n v="28"/>
    <n v="50"/>
  </r>
  <r>
    <s v="Spring"/>
    <x v="1"/>
    <n v="2"/>
    <x v="14"/>
    <x v="11"/>
    <n v="4"/>
    <n v="3"/>
    <n v="62"/>
    <n v="12"/>
    <n v="403"/>
    <n v="4"/>
    <x v="3"/>
    <n v="53"/>
    <n v="52"/>
    <n v="98.113207547169807"/>
  </r>
  <r>
    <s v="Winter"/>
    <x v="0"/>
    <n v="1"/>
    <x v="12"/>
    <x v="10"/>
    <n v="4"/>
    <n v="2"/>
    <n v="63"/>
    <n v="5"/>
    <n v="402"/>
    <n v="4"/>
    <x v="3"/>
    <n v="63"/>
    <n v="2"/>
    <n v="3.1746031746031744"/>
  </r>
  <r>
    <s v="Winter"/>
    <x v="0"/>
    <n v="1"/>
    <x v="13"/>
    <x v="7"/>
    <n v="4"/>
    <n v="1"/>
    <n v="64"/>
    <n v="4"/>
    <n v="401"/>
    <n v="4"/>
    <x v="3"/>
    <n v="93"/>
    <n v="81"/>
    <n v="87.096774193548384"/>
  </r>
  <r>
    <s v="Winter"/>
    <x v="0"/>
    <n v="1"/>
    <x v="0"/>
    <x v="0"/>
    <n v="1"/>
    <n v="1"/>
    <n v="1"/>
    <n v="1"/>
    <n v="101"/>
    <n v="5"/>
    <x v="4"/>
    <n v="61"/>
    <m/>
    <m/>
  </r>
  <r>
    <s v="Winter"/>
    <x v="0"/>
    <n v="1"/>
    <x v="1"/>
    <x v="1"/>
    <n v="1"/>
    <n v="2"/>
    <n v="2"/>
    <n v="8"/>
    <n v="102"/>
    <n v="5"/>
    <x v="4"/>
    <n v="79"/>
    <m/>
    <m/>
  </r>
  <r>
    <s v="Spring"/>
    <x v="1"/>
    <n v="2"/>
    <x v="2"/>
    <x v="2"/>
    <n v="1"/>
    <n v="3"/>
    <n v="3"/>
    <n v="9"/>
    <n v="103"/>
    <n v="5"/>
    <x v="4"/>
    <n v="51"/>
    <m/>
    <m/>
  </r>
  <r>
    <s v="Spring"/>
    <x v="1"/>
    <n v="2"/>
    <x v="3"/>
    <x v="3"/>
    <n v="1"/>
    <n v="4"/>
    <n v="4"/>
    <n v="16"/>
    <n v="104"/>
    <n v="5"/>
    <x v="4"/>
    <n v="48"/>
    <n v="8"/>
    <n v="16.666666666666664"/>
  </r>
  <r>
    <s v="Winter"/>
    <x v="0"/>
    <n v="3"/>
    <x v="4"/>
    <x v="4"/>
    <n v="1"/>
    <n v="5"/>
    <n v="5"/>
    <n v="17"/>
    <n v="105"/>
    <n v="5"/>
    <x v="4"/>
    <n v="46"/>
    <m/>
    <m/>
  </r>
  <r>
    <s v="Winter"/>
    <x v="0"/>
    <n v="3"/>
    <x v="5"/>
    <x v="5"/>
    <n v="1"/>
    <n v="6"/>
    <n v="6"/>
    <n v="24"/>
    <n v="106"/>
    <n v="5"/>
    <x v="4"/>
    <n v="44"/>
    <n v="27"/>
    <n v="61.363636363636367"/>
  </r>
  <r>
    <s v="Spring"/>
    <x v="1"/>
    <n v="4"/>
    <x v="6"/>
    <x v="6"/>
    <n v="1"/>
    <n v="7"/>
    <n v="7"/>
    <n v="25"/>
    <n v="107"/>
    <n v="5"/>
    <x v="4"/>
    <n v="64"/>
    <m/>
    <m/>
  </r>
  <r>
    <s v="Spring"/>
    <x v="1"/>
    <n v="4"/>
    <x v="7"/>
    <x v="7"/>
    <n v="1"/>
    <n v="8"/>
    <n v="8"/>
    <n v="32"/>
    <n v="108"/>
    <n v="5"/>
    <x v="4"/>
    <n v="44"/>
    <m/>
    <m/>
  </r>
  <r>
    <s v="Winter"/>
    <x v="0"/>
    <n v="5"/>
    <x v="8"/>
    <x v="8"/>
    <n v="1"/>
    <n v="9"/>
    <n v="9"/>
    <n v="33"/>
    <n v="109"/>
    <n v="5"/>
    <x v="4"/>
    <n v="66"/>
    <m/>
    <m/>
  </r>
  <r>
    <s v="Winter"/>
    <x v="0"/>
    <n v="5"/>
    <x v="9"/>
    <x v="2"/>
    <n v="1"/>
    <n v="10"/>
    <n v="10"/>
    <n v="40"/>
    <n v="110"/>
    <n v="5"/>
    <x v="4"/>
    <n v="81"/>
    <m/>
    <m/>
  </r>
  <r>
    <s v="Spring"/>
    <x v="1"/>
    <n v="6"/>
    <x v="10"/>
    <x v="9"/>
    <n v="1"/>
    <n v="11"/>
    <n v="11"/>
    <n v="41"/>
    <n v="111"/>
    <n v="5"/>
    <x v="4"/>
    <n v="39"/>
    <m/>
    <m/>
  </r>
  <r>
    <s v="Spring"/>
    <x v="1"/>
    <n v="6"/>
    <x v="11"/>
    <x v="5"/>
    <n v="1"/>
    <n v="12"/>
    <n v="12"/>
    <n v="48"/>
    <n v="112"/>
    <n v="5"/>
    <x v="4"/>
    <n v="38"/>
    <m/>
    <m/>
  </r>
  <r>
    <s v="Winter"/>
    <x v="0"/>
    <n v="7"/>
    <x v="12"/>
    <x v="10"/>
    <n v="1"/>
    <n v="13"/>
    <n v="13"/>
    <n v="49"/>
    <n v="113"/>
    <n v="5"/>
    <x v="4"/>
    <n v="86"/>
    <m/>
    <m/>
  </r>
  <r>
    <s v="Winter"/>
    <x v="0"/>
    <n v="7"/>
    <x v="13"/>
    <x v="7"/>
    <n v="1"/>
    <n v="14"/>
    <n v="14"/>
    <n v="56"/>
    <n v="114"/>
    <n v="5"/>
    <x v="4"/>
    <n v="87"/>
    <m/>
    <m/>
  </r>
  <r>
    <s v="Spring"/>
    <x v="1"/>
    <n v="8"/>
    <x v="14"/>
    <x v="11"/>
    <n v="1"/>
    <n v="15"/>
    <n v="15"/>
    <n v="57"/>
    <n v="115"/>
    <n v="5"/>
    <x v="4"/>
    <n v="47"/>
    <m/>
    <m/>
  </r>
  <r>
    <s v="Spring"/>
    <x v="1"/>
    <n v="8"/>
    <x v="15"/>
    <x v="12"/>
    <n v="1"/>
    <n v="16"/>
    <n v="16"/>
    <n v="64"/>
    <n v="116"/>
    <n v="5"/>
    <x v="4"/>
    <n v="44"/>
    <m/>
    <m/>
  </r>
  <r>
    <s v="Spring"/>
    <x v="1"/>
    <n v="8"/>
    <x v="6"/>
    <x v="6"/>
    <n v="2"/>
    <n v="16"/>
    <n v="17"/>
    <n v="63"/>
    <n v="216"/>
    <n v="5"/>
    <x v="4"/>
    <n v="57"/>
    <m/>
    <m/>
  </r>
  <r>
    <s v="Spring"/>
    <x v="1"/>
    <n v="8"/>
    <x v="10"/>
    <x v="9"/>
    <n v="2"/>
    <n v="15"/>
    <n v="18"/>
    <n v="58"/>
    <n v="215"/>
    <n v="5"/>
    <x v="4"/>
    <n v="65"/>
    <m/>
    <m/>
  </r>
  <r>
    <s v="Winter"/>
    <x v="0"/>
    <n v="7"/>
    <x v="4"/>
    <x v="4"/>
    <n v="2"/>
    <n v="14"/>
    <n v="19"/>
    <n v="55"/>
    <n v="214"/>
    <n v="5"/>
    <x v="4"/>
    <n v="49"/>
    <m/>
    <m/>
  </r>
  <r>
    <s v="Winter"/>
    <x v="0"/>
    <n v="7"/>
    <x v="1"/>
    <x v="1"/>
    <n v="2"/>
    <n v="13"/>
    <n v="20"/>
    <n v="50"/>
    <n v="213"/>
    <n v="5"/>
    <x v="4"/>
    <n v="82"/>
    <m/>
    <m/>
  </r>
  <r>
    <s v="Spring"/>
    <x v="1"/>
    <n v="6"/>
    <x v="14"/>
    <x v="11"/>
    <n v="2"/>
    <n v="12"/>
    <n v="21"/>
    <n v="47"/>
    <n v="212"/>
    <n v="5"/>
    <x v="4"/>
    <n v="48"/>
    <m/>
    <m/>
  </r>
  <r>
    <s v="Spring"/>
    <x v="1"/>
    <n v="6"/>
    <x v="2"/>
    <x v="2"/>
    <n v="2"/>
    <n v="11"/>
    <n v="22"/>
    <n v="42"/>
    <n v="211"/>
    <n v="5"/>
    <x v="4"/>
    <n v="32"/>
    <m/>
    <m/>
  </r>
  <r>
    <s v="Winter"/>
    <x v="0"/>
    <n v="5"/>
    <x v="12"/>
    <x v="10"/>
    <n v="2"/>
    <n v="10"/>
    <n v="23"/>
    <n v="39"/>
    <n v="210"/>
    <n v="5"/>
    <x v="4"/>
    <n v="63"/>
    <m/>
    <m/>
  </r>
  <r>
    <s v="Winter"/>
    <x v="0"/>
    <n v="5"/>
    <x v="5"/>
    <x v="5"/>
    <n v="2"/>
    <n v="9"/>
    <n v="24"/>
    <n v="34"/>
    <n v="209"/>
    <n v="5"/>
    <x v="4"/>
    <n v="75"/>
    <n v="51"/>
    <n v="68"/>
  </r>
  <r>
    <s v="Spring"/>
    <x v="1"/>
    <n v="4"/>
    <x v="3"/>
    <x v="3"/>
    <n v="2"/>
    <n v="8"/>
    <n v="25"/>
    <n v="31"/>
    <n v="208"/>
    <n v="5"/>
    <x v="4"/>
    <n v="55"/>
    <n v="25"/>
    <n v="45.454545454545453"/>
  </r>
  <r>
    <s v="Spring"/>
    <x v="1"/>
    <n v="4"/>
    <x v="11"/>
    <x v="5"/>
    <n v="2"/>
    <n v="7"/>
    <n v="26"/>
    <n v="26"/>
    <n v="207"/>
    <n v="5"/>
    <x v="4"/>
    <n v="43"/>
    <m/>
    <m/>
  </r>
  <r>
    <s v="Winter"/>
    <x v="0"/>
    <n v="3"/>
    <x v="0"/>
    <x v="0"/>
    <n v="2"/>
    <n v="6"/>
    <n v="27"/>
    <n v="23"/>
    <n v="206"/>
    <n v="5"/>
    <x v="4"/>
    <n v="48"/>
    <m/>
    <m/>
  </r>
  <r>
    <s v="Winter"/>
    <x v="0"/>
    <n v="3"/>
    <x v="13"/>
    <x v="7"/>
    <n v="2"/>
    <n v="5"/>
    <n v="28"/>
    <n v="18"/>
    <n v="205"/>
    <n v="5"/>
    <x v="4"/>
    <n v="55"/>
    <m/>
    <m/>
  </r>
  <r>
    <s v="Spring"/>
    <x v="1"/>
    <n v="2"/>
    <x v="15"/>
    <x v="12"/>
    <n v="2"/>
    <n v="4"/>
    <n v="29"/>
    <n v="15"/>
    <n v="204"/>
    <n v="5"/>
    <x v="4"/>
    <n v="48"/>
    <m/>
    <m/>
  </r>
  <r>
    <s v="Spring"/>
    <x v="1"/>
    <n v="2"/>
    <x v="7"/>
    <x v="7"/>
    <n v="2"/>
    <n v="3"/>
    <n v="30"/>
    <n v="10"/>
    <n v="203"/>
    <n v="5"/>
    <x v="4"/>
    <n v="38"/>
    <m/>
    <m/>
  </r>
  <r>
    <s v="Winter"/>
    <x v="0"/>
    <n v="1"/>
    <x v="9"/>
    <x v="2"/>
    <n v="2"/>
    <n v="2"/>
    <n v="31"/>
    <n v="7"/>
    <n v="202"/>
    <n v="5"/>
    <x v="4"/>
    <n v="79"/>
    <m/>
    <m/>
  </r>
  <r>
    <s v="Winter"/>
    <x v="0"/>
    <n v="1"/>
    <x v="8"/>
    <x v="8"/>
    <n v="2"/>
    <n v="1"/>
    <n v="32"/>
    <n v="2"/>
    <n v="201"/>
    <n v="5"/>
    <x v="4"/>
    <n v="56"/>
    <m/>
    <m/>
  </r>
  <r>
    <s v="Winter"/>
    <x v="0"/>
    <n v="1"/>
    <x v="5"/>
    <x v="5"/>
    <n v="3"/>
    <n v="1"/>
    <n v="33"/>
    <n v="3"/>
    <n v="301"/>
    <n v="5"/>
    <x v="4"/>
    <n v="79"/>
    <n v="45"/>
    <n v="56.962025316455701"/>
  </r>
  <r>
    <s v="Winter"/>
    <x v="0"/>
    <n v="1"/>
    <x v="4"/>
    <x v="4"/>
    <n v="3"/>
    <n v="2"/>
    <n v="34"/>
    <n v="6"/>
    <n v="302"/>
    <n v="5"/>
    <x v="4"/>
    <n v="75"/>
    <m/>
    <m/>
  </r>
  <r>
    <s v="Spring"/>
    <x v="1"/>
    <n v="2"/>
    <x v="11"/>
    <x v="5"/>
    <n v="3"/>
    <n v="3"/>
    <n v="35"/>
    <n v="11"/>
    <n v="303"/>
    <n v="5"/>
    <x v="4"/>
    <n v="43"/>
    <m/>
    <m/>
  </r>
  <r>
    <s v="Spring"/>
    <x v="1"/>
    <n v="2"/>
    <x v="10"/>
    <x v="9"/>
    <n v="3"/>
    <n v="4"/>
    <n v="36"/>
    <n v="14"/>
    <n v="304"/>
    <n v="5"/>
    <x v="4"/>
    <n v="58"/>
    <m/>
    <m/>
  </r>
  <r>
    <s v="Winter"/>
    <x v="0"/>
    <n v="3"/>
    <x v="8"/>
    <x v="8"/>
    <n v="3"/>
    <n v="5"/>
    <n v="37"/>
    <n v="19"/>
    <n v="305"/>
    <n v="5"/>
    <x v="4"/>
    <n v="42"/>
    <m/>
    <m/>
  </r>
  <r>
    <s v="Winter"/>
    <x v="0"/>
    <n v="3"/>
    <x v="12"/>
    <x v="10"/>
    <n v="3"/>
    <n v="6"/>
    <n v="38"/>
    <n v="22"/>
    <n v="306"/>
    <n v="5"/>
    <x v="4"/>
    <n v="40"/>
    <m/>
    <m/>
  </r>
  <r>
    <s v="Spring"/>
    <x v="1"/>
    <n v="4"/>
    <x v="14"/>
    <x v="11"/>
    <n v="3"/>
    <n v="7"/>
    <n v="39"/>
    <n v="27"/>
    <n v="307"/>
    <n v="5"/>
    <x v="4"/>
    <n v="53"/>
    <m/>
    <m/>
  </r>
  <r>
    <s v="Spring"/>
    <x v="1"/>
    <n v="4"/>
    <x v="15"/>
    <x v="12"/>
    <n v="3"/>
    <n v="8"/>
    <n v="40"/>
    <n v="30"/>
    <n v="308"/>
    <n v="5"/>
    <x v="4"/>
    <n v="54"/>
    <m/>
    <m/>
  </r>
  <r>
    <s v="Winter"/>
    <x v="0"/>
    <n v="5"/>
    <x v="13"/>
    <x v="7"/>
    <n v="3"/>
    <n v="9"/>
    <n v="41"/>
    <n v="35"/>
    <n v="309"/>
    <n v="5"/>
    <x v="4"/>
    <n v="59"/>
    <m/>
    <m/>
  </r>
  <r>
    <s v="Winter"/>
    <x v="0"/>
    <n v="5"/>
    <x v="1"/>
    <x v="1"/>
    <n v="3"/>
    <n v="10"/>
    <n v="42"/>
    <n v="38"/>
    <n v="310"/>
    <n v="5"/>
    <x v="4"/>
    <n v="69"/>
    <m/>
    <m/>
  </r>
  <r>
    <s v="Spring"/>
    <x v="1"/>
    <n v="6"/>
    <x v="3"/>
    <x v="3"/>
    <n v="3"/>
    <n v="11"/>
    <n v="43"/>
    <n v="43"/>
    <n v="311"/>
    <n v="5"/>
    <x v="4"/>
    <n v="67"/>
    <n v="34"/>
    <n v="50.746268656716417"/>
  </r>
  <r>
    <s v="Spring"/>
    <x v="1"/>
    <n v="6"/>
    <x v="6"/>
    <x v="6"/>
    <n v="3"/>
    <n v="12"/>
    <n v="44"/>
    <n v="46"/>
    <n v="312"/>
    <n v="5"/>
    <x v="4"/>
    <n v="54"/>
    <m/>
    <m/>
  </r>
  <r>
    <s v="Winter"/>
    <x v="0"/>
    <n v="7"/>
    <x v="9"/>
    <x v="2"/>
    <n v="3"/>
    <n v="13"/>
    <n v="45"/>
    <n v="51"/>
    <n v="313"/>
    <n v="5"/>
    <x v="4"/>
    <n v="95"/>
    <m/>
    <m/>
  </r>
  <r>
    <s v="Winter"/>
    <x v="0"/>
    <n v="7"/>
    <x v="0"/>
    <x v="0"/>
    <n v="3"/>
    <n v="14"/>
    <n v="46"/>
    <n v="54"/>
    <n v="314"/>
    <n v="5"/>
    <x v="4"/>
    <n v="59"/>
    <m/>
    <m/>
  </r>
  <r>
    <s v="Spring"/>
    <x v="1"/>
    <n v="8"/>
    <x v="2"/>
    <x v="2"/>
    <n v="3"/>
    <n v="15"/>
    <n v="47"/>
    <n v="59"/>
    <n v="315"/>
    <n v="5"/>
    <x v="4"/>
    <n v="64"/>
    <m/>
    <m/>
  </r>
  <r>
    <s v="Spring"/>
    <x v="1"/>
    <n v="8"/>
    <x v="7"/>
    <x v="7"/>
    <n v="3"/>
    <n v="16"/>
    <n v="48"/>
    <n v="62"/>
    <n v="316"/>
    <n v="5"/>
    <x v="4"/>
    <n v="45"/>
    <m/>
    <m/>
  </r>
  <r>
    <s v="Spring"/>
    <x v="1"/>
    <n v="8"/>
    <x v="3"/>
    <x v="3"/>
    <n v="4"/>
    <n v="16"/>
    <n v="49"/>
    <n v="61"/>
    <n v="416"/>
    <n v="5"/>
    <x v="4"/>
    <n v="52"/>
    <n v="34"/>
    <n v="65.384615384615387"/>
  </r>
  <r>
    <s v="Spring"/>
    <x v="1"/>
    <n v="8"/>
    <x v="11"/>
    <x v="5"/>
    <n v="4"/>
    <n v="15"/>
    <n v="50"/>
    <n v="60"/>
    <n v="415"/>
    <n v="5"/>
    <x v="4"/>
    <n v="33"/>
    <m/>
    <m/>
  </r>
  <r>
    <s v="Winter"/>
    <x v="0"/>
    <n v="7"/>
    <x v="8"/>
    <x v="8"/>
    <n v="4"/>
    <n v="14"/>
    <n v="51"/>
    <n v="53"/>
    <n v="414"/>
    <n v="5"/>
    <x v="4"/>
    <n v="66"/>
    <m/>
    <m/>
  </r>
  <r>
    <s v="Winter"/>
    <x v="0"/>
    <n v="7"/>
    <x v="5"/>
    <x v="5"/>
    <n v="4"/>
    <n v="13"/>
    <n v="52"/>
    <n v="52"/>
    <n v="413"/>
    <n v="5"/>
    <x v="4"/>
    <n v="50"/>
    <n v="25"/>
    <n v="50"/>
  </r>
  <r>
    <s v="Spring"/>
    <x v="1"/>
    <n v="6"/>
    <x v="7"/>
    <x v="7"/>
    <n v="4"/>
    <n v="12"/>
    <n v="53"/>
    <n v="45"/>
    <n v="412"/>
    <n v="5"/>
    <x v="4"/>
    <n v="46"/>
    <m/>
    <m/>
  </r>
  <r>
    <s v="Spring"/>
    <x v="1"/>
    <n v="6"/>
    <x v="15"/>
    <x v="12"/>
    <n v="4"/>
    <n v="11"/>
    <n v="54"/>
    <n v="44"/>
    <n v="411"/>
    <n v="5"/>
    <x v="4"/>
    <n v="54"/>
    <m/>
    <m/>
  </r>
  <r>
    <s v="Winter"/>
    <x v="0"/>
    <n v="5"/>
    <x v="4"/>
    <x v="4"/>
    <n v="4"/>
    <n v="10"/>
    <n v="55"/>
    <n v="37"/>
    <n v="410"/>
    <n v="5"/>
    <x v="4"/>
    <n v="59"/>
    <m/>
    <m/>
  </r>
  <r>
    <s v="Winter"/>
    <x v="0"/>
    <n v="5"/>
    <x v="0"/>
    <x v="0"/>
    <n v="4"/>
    <n v="9"/>
    <n v="56"/>
    <n v="37"/>
    <n v="409"/>
    <n v="5"/>
    <x v="4"/>
    <n v="69"/>
    <m/>
    <m/>
  </r>
  <r>
    <s v="Spring"/>
    <x v="1"/>
    <n v="4"/>
    <x v="2"/>
    <x v="2"/>
    <n v="4"/>
    <n v="8"/>
    <n v="57"/>
    <n v="29"/>
    <n v="408"/>
    <n v="5"/>
    <x v="4"/>
    <n v="57"/>
    <m/>
    <m/>
  </r>
  <r>
    <s v="Spring"/>
    <x v="1"/>
    <n v="4"/>
    <x v="10"/>
    <x v="9"/>
    <n v="4"/>
    <n v="7"/>
    <n v="58"/>
    <n v="28"/>
    <n v="407"/>
    <n v="5"/>
    <x v="4"/>
    <n v="46"/>
    <m/>
    <m/>
  </r>
  <r>
    <s v="Winter"/>
    <x v="0"/>
    <n v="3"/>
    <x v="1"/>
    <x v="1"/>
    <n v="4"/>
    <n v="6"/>
    <n v="59"/>
    <n v="21"/>
    <n v="406"/>
    <n v="5"/>
    <x v="4"/>
    <n v="48"/>
    <m/>
    <m/>
  </r>
  <r>
    <s v="Winter"/>
    <x v="0"/>
    <n v="3"/>
    <x v="9"/>
    <x v="2"/>
    <n v="4"/>
    <n v="5"/>
    <n v="60"/>
    <n v="20"/>
    <n v="405"/>
    <n v="5"/>
    <x v="4"/>
    <n v="38"/>
    <m/>
    <m/>
  </r>
  <r>
    <s v="Spring"/>
    <x v="1"/>
    <n v="2"/>
    <x v="6"/>
    <x v="6"/>
    <n v="4"/>
    <n v="4"/>
    <n v="61"/>
    <n v="13"/>
    <n v="404"/>
    <n v="5"/>
    <x v="4"/>
    <n v="56"/>
    <m/>
    <m/>
  </r>
  <r>
    <s v="Spring"/>
    <x v="1"/>
    <n v="2"/>
    <x v="14"/>
    <x v="11"/>
    <n v="4"/>
    <n v="3"/>
    <n v="62"/>
    <n v="12"/>
    <n v="403"/>
    <n v="5"/>
    <x v="4"/>
    <n v="53"/>
    <m/>
    <m/>
  </r>
  <r>
    <s v="Winter"/>
    <x v="0"/>
    <n v="1"/>
    <x v="12"/>
    <x v="10"/>
    <n v="4"/>
    <n v="2"/>
    <n v="63"/>
    <n v="5"/>
    <n v="402"/>
    <n v="5"/>
    <x v="4"/>
    <n v="63"/>
    <m/>
    <m/>
  </r>
  <r>
    <s v="Winter"/>
    <x v="0"/>
    <n v="1"/>
    <x v="13"/>
    <x v="7"/>
    <n v="4"/>
    <n v="1"/>
    <n v="64"/>
    <n v="4"/>
    <n v="401"/>
    <n v="5"/>
    <x v="4"/>
    <n v="93"/>
    <m/>
    <m/>
  </r>
  <r>
    <m/>
    <x v="2"/>
    <m/>
    <x v="16"/>
    <x v="13"/>
    <m/>
    <m/>
    <m/>
    <m/>
    <m/>
    <m/>
    <x v="5"/>
    <m/>
    <m/>
    <m/>
  </r>
  <r>
    <m/>
    <x v="2"/>
    <m/>
    <x v="16"/>
    <x v="13"/>
    <m/>
    <m/>
    <m/>
    <m/>
    <m/>
    <m/>
    <x v="5"/>
    <m/>
    <m/>
    <m/>
  </r>
  <r>
    <m/>
    <x v="2"/>
    <m/>
    <x v="16"/>
    <x v="13"/>
    <m/>
    <m/>
    <m/>
    <m/>
    <m/>
    <m/>
    <x v="5"/>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s v="mid April"/>
    <n v="1"/>
    <x v="0"/>
    <n v="1998"/>
    <n v="1"/>
    <n v="1"/>
    <n v="1"/>
    <n v="1"/>
    <n v="101"/>
    <n v="48.5"/>
    <n v="32.1"/>
    <n v="49"/>
    <n v="18.399999999999999"/>
    <n v="20.399999999999999"/>
    <n v="42.1"/>
    <n v="15.2"/>
    <n v="33.700000000000003"/>
    <n v="28.2"/>
    <n v="27.366666666666671"/>
    <n v="28.733333333333334"/>
    <n v="39.766666666666666"/>
  </r>
  <r>
    <x v="0"/>
    <s v="mid April"/>
    <n v="1"/>
    <x v="1"/>
    <n v="1983"/>
    <n v="1"/>
    <n v="2"/>
    <n v="2"/>
    <n v="8"/>
    <n v="102"/>
    <n v="1.5"/>
    <n v="24.8"/>
    <n v="45.7"/>
    <n v="36"/>
    <n v="18.8"/>
    <n v="71.3"/>
    <n v="65.3"/>
    <n v="18.899999999999999"/>
    <n v="25.8"/>
    <n v="34.266666666666666"/>
    <n v="20.833333333333332"/>
    <n v="47.6"/>
  </r>
  <r>
    <x v="1"/>
    <s v="mid May"/>
    <n v="2"/>
    <x v="2"/>
    <n v="1999"/>
    <n v="1"/>
    <n v="3"/>
    <n v="3"/>
    <n v="9"/>
    <n v="103"/>
    <n v="25.7"/>
    <n v="19.3"/>
    <n v="46.6"/>
    <n v="0"/>
    <n v="31.7"/>
    <n v="25.1"/>
    <n v="0"/>
    <n v="27.3"/>
    <n v="31.1"/>
    <n v="8.5666666666666664"/>
    <n v="26.099999999999998"/>
    <n v="34.266666666666673"/>
  </r>
  <r>
    <x v="1"/>
    <s v="mid May"/>
    <n v="2"/>
    <x v="3"/>
    <n v="1984"/>
    <n v="1"/>
    <n v="4"/>
    <n v="4"/>
    <n v="16"/>
    <n v="104"/>
    <n v="10.7"/>
    <n v="18.3"/>
    <n v="24.2"/>
    <n v="18.399999999999999"/>
    <n v="20.7"/>
    <n v="21.1"/>
    <n v="6.4"/>
    <n v="35.799999999999997"/>
    <n v="80.7"/>
    <n v="11.833333333333334"/>
    <n v="24.933333333333334"/>
    <n v="42"/>
  </r>
  <r>
    <x v="0"/>
    <s v="mid April"/>
    <n v="3"/>
    <x v="4"/>
    <n v="2018"/>
    <n v="1"/>
    <n v="5"/>
    <n v="5"/>
    <n v="17"/>
    <n v="105"/>
    <n v="36"/>
    <n v="24.9"/>
    <n v="37.9"/>
    <n v="12.3"/>
    <n v="46"/>
    <n v="22.1"/>
    <n v="11.1"/>
    <n v="21"/>
    <n v="20.5"/>
    <n v="19.8"/>
    <n v="30.633333333333336"/>
    <n v="26.833333333333332"/>
  </r>
  <r>
    <x v="0"/>
    <s v="mid April"/>
    <n v="3"/>
    <x v="5"/>
    <n v="2016"/>
    <n v="1"/>
    <n v="6"/>
    <n v="6"/>
    <n v="24"/>
    <n v="106"/>
    <n v="15"/>
    <n v="15.9"/>
    <n v="19.3"/>
    <n v="0"/>
    <n v="21.2"/>
    <n v="21"/>
    <n v="13.8"/>
    <n v="14.2"/>
    <n v="68.099999999999994"/>
    <n v="9.6"/>
    <n v="17.099999999999998"/>
    <n v="36.133333333333333"/>
  </r>
  <r>
    <x v="1"/>
    <s v="mid May"/>
    <n v="4"/>
    <x v="6"/>
    <n v="2001"/>
    <n v="1"/>
    <n v="7"/>
    <n v="7"/>
    <n v="25"/>
    <n v="107"/>
    <n v="8.1999999999999993"/>
    <n v="10.5"/>
    <n v="29"/>
    <n v="18.600000000000001"/>
    <n v="27.5"/>
    <n v="56.9"/>
    <n v="26.9"/>
    <n v="50.1"/>
    <n v="37.5"/>
    <n v="17.900000000000002"/>
    <n v="29.366666666666664"/>
    <n v="41.133333333333333"/>
  </r>
  <r>
    <x v="1"/>
    <s v="mid May"/>
    <n v="4"/>
    <x v="7"/>
    <n v="2023"/>
    <n v="1"/>
    <n v="8"/>
    <n v="8"/>
    <n v="32"/>
    <n v="108"/>
    <n v="25.4"/>
    <n v="25.3"/>
    <n v="20.399999999999999"/>
    <n v="22.1"/>
    <n v="19.8"/>
    <n v="22.5"/>
    <n v="0"/>
    <n v="26.5"/>
    <n v="50"/>
    <n v="15.833333333333334"/>
    <n v="23.866666666666664"/>
    <n v="30.966666666666669"/>
  </r>
  <r>
    <x v="0"/>
    <s v="mid April"/>
    <n v="5"/>
    <x v="8"/>
    <n v="2002"/>
    <n v="1"/>
    <n v="9"/>
    <n v="9"/>
    <n v="33"/>
    <n v="109"/>
    <n v="0"/>
    <n v="16.399999999999999"/>
    <n v="16"/>
    <n v="25.2"/>
    <n v="27.7"/>
    <n v="24.9"/>
    <n v="36.200000000000003"/>
    <n v="31.7"/>
    <n v="31.1"/>
    <n v="20.466666666666669"/>
    <n v="25.266666666666666"/>
    <n v="24"/>
  </r>
  <r>
    <x v="0"/>
    <s v="mid April"/>
    <n v="5"/>
    <x v="9"/>
    <n v="1999"/>
    <n v="1"/>
    <n v="10"/>
    <n v="10"/>
    <n v="40"/>
    <n v="110"/>
    <n v="27.1"/>
    <n v="13.3"/>
    <n v="11.7"/>
    <n v="5.7"/>
    <n v="38.6"/>
    <n v="23.5"/>
    <n v="22.5"/>
    <n v="60.3"/>
    <n v="19.899999999999999"/>
    <n v="18.433333333333334"/>
    <n v="37.4"/>
    <n v="18.366666666666667"/>
  </r>
  <r>
    <x v="1"/>
    <s v="mid May"/>
    <n v="6"/>
    <x v="10"/>
    <n v="1989"/>
    <n v="1"/>
    <n v="11"/>
    <n v="11"/>
    <n v="41"/>
    <n v="111"/>
    <n v="92.7"/>
    <n v="67.400000000000006"/>
    <n v="74.3"/>
    <n v="21.9"/>
    <n v="13.8"/>
    <n v="34.200000000000003"/>
    <n v="15.3"/>
    <n v="76.8"/>
    <n v="27"/>
    <n v="43.300000000000004"/>
    <n v="52.666666666666664"/>
    <n v="45.166666666666664"/>
  </r>
  <r>
    <x v="1"/>
    <s v="mid May"/>
    <n v="6"/>
    <x v="11"/>
    <n v="2016"/>
    <n v="1"/>
    <n v="12"/>
    <n v="12"/>
    <n v="48"/>
    <n v="112"/>
    <n v="61.4"/>
    <n v="28.9"/>
    <n v="32.5"/>
    <n v="13.2"/>
    <n v="19.8"/>
    <n v="51.4"/>
    <n v="13.9"/>
    <n v="15.4"/>
    <n v="30.8"/>
    <n v="29.5"/>
    <n v="21.366666666666671"/>
    <n v="38.233333333333334"/>
  </r>
  <r>
    <x v="0"/>
    <s v="mid April"/>
    <n v="7"/>
    <x v="12"/>
    <n v="1985"/>
    <n v="1"/>
    <n v="13"/>
    <n v="13"/>
    <n v="49"/>
    <n v="113"/>
    <n v="118.6"/>
    <n v="17.8"/>
    <n v="101.3"/>
    <n v="19.2"/>
    <n v="30.5"/>
    <n v="14.9"/>
    <n v="0"/>
    <n v="27.5"/>
    <n v="27.1"/>
    <n v="45.93333333333333"/>
    <n v="25.266666666666666"/>
    <n v="47.766666666666673"/>
  </r>
  <r>
    <x v="0"/>
    <s v="mid April"/>
    <n v="7"/>
    <x v="13"/>
    <n v="2023"/>
    <n v="1"/>
    <n v="14"/>
    <n v="14"/>
    <n v="56"/>
    <n v="114"/>
    <n v="21.2"/>
    <n v="23.8"/>
    <n v="30"/>
    <n v="55.4"/>
    <n v="45.4"/>
    <n v="36.4"/>
    <n v="12.1"/>
    <n v="11"/>
    <n v="19.3"/>
    <n v="29.566666666666663"/>
    <n v="26.733333333333334"/>
    <n v="28.566666666666666"/>
  </r>
  <r>
    <x v="1"/>
    <s v="mid May"/>
    <n v="8"/>
    <x v="14"/>
    <n v="2008"/>
    <n v="1"/>
    <n v="15"/>
    <n v="15"/>
    <n v="57"/>
    <n v="115"/>
    <n v="20.7"/>
    <n v="19.7"/>
    <n v="19.899999999999999"/>
    <n v="54.5"/>
    <n v="38.200000000000003"/>
    <n v="35.799999999999997"/>
    <n v="20.3"/>
    <n v="22.3"/>
    <n v="23.8"/>
    <n v="31.833333333333332"/>
    <n v="26.733333333333334"/>
    <n v="26.5"/>
  </r>
  <r>
    <x v="1"/>
    <s v="mid May"/>
    <n v="8"/>
    <x v="15"/>
    <n v="2004"/>
    <n v="1"/>
    <n v="16"/>
    <n v="16"/>
    <n v="64"/>
    <n v="116"/>
    <n v="0"/>
    <n v="27.8"/>
    <n v="28.2"/>
    <n v="0"/>
    <n v="22.3"/>
    <n v="28.7"/>
    <n v="0"/>
    <n v="34.799999999999997"/>
    <n v="28.9"/>
    <n v="0"/>
    <n v="28.3"/>
    <n v="28.599999999999998"/>
  </r>
  <r>
    <x v="1"/>
    <s v="mid May"/>
    <n v="8"/>
    <x v="6"/>
    <n v="2001"/>
    <n v="2"/>
    <n v="16"/>
    <n v="17"/>
    <n v="63"/>
    <n v="216"/>
    <n v="21.3"/>
    <n v="25.8"/>
    <n v="29.7"/>
    <n v="8.6"/>
    <n v="26.1"/>
    <n v="32.799999999999997"/>
    <n v="30.7"/>
    <n v="29.1"/>
    <n v="28.9"/>
    <n v="20.2"/>
    <n v="27"/>
    <n v="30.466666666666669"/>
  </r>
  <r>
    <x v="1"/>
    <s v="mid May"/>
    <n v="8"/>
    <x v="10"/>
    <n v="1989"/>
    <n v="2"/>
    <n v="15"/>
    <n v="18"/>
    <n v="58"/>
    <n v="215"/>
    <n v="97.4"/>
    <n v="35"/>
    <n v="34.9"/>
    <n v="19.899999999999999"/>
    <n v="40.6"/>
    <n v="63.8"/>
    <n v="57.7"/>
    <n v="37.1"/>
    <n v="35.5"/>
    <n v="58.333333333333336"/>
    <n v="37.566666666666663"/>
    <n v="44.733333333333327"/>
  </r>
  <r>
    <x v="0"/>
    <s v="mid April"/>
    <n v="7"/>
    <x v="4"/>
    <n v="2018"/>
    <n v="2"/>
    <n v="14"/>
    <n v="19"/>
    <n v="55"/>
    <n v="214"/>
    <n v="19.2"/>
    <n v="25.3"/>
    <n v="21.6"/>
    <n v="17.100000000000001"/>
    <n v="17.3"/>
    <n v="18.5"/>
    <n v="21.4"/>
    <n v="21.4"/>
    <n v="18.2"/>
    <n v="19.233333333333331"/>
    <n v="21.333333333333332"/>
    <n v="19.433333333333334"/>
  </r>
  <r>
    <x v="0"/>
    <s v="mid April"/>
    <n v="7"/>
    <x v="1"/>
    <n v="1983"/>
    <n v="2"/>
    <n v="13"/>
    <n v="20"/>
    <n v="50"/>
    <n v="213"/>
    <n v="0"/>
    <n v="14.4"/>
    <n v="21"/>
    <n v="0"/>
    <n v="30.9"/>
    <n v="24.6"/>
    <n v="20.5"/>
    <n v="30.7"/>
    <n v="25"/>
    <n v="6.833333333333333"/>
    <n v="25.333333333333332"/>
    <n v="23.533333333333331"/>
  </r>
  <r>
    <x v="1"/>
    <s v="mid May"/>
    <n v="6"/>
    <x v="14"/>
    <n v="2008"/>
    <n v="2"/>
    <n v="12"/>
    <n v="21"/>
    <n v="47"/>
    <n v="212"/>
    <n v="132"/>
    <n v="25.3"/>
    <n v="20"/>
    <n v="16.600000000000001"/>
    <n v="30.7"/>
    <n v="24.5"/>
    <n v="109"/>
    <n v="36"/>
    <n v="21.7"/>
    <n v="85.866666666666674"/>
    <n v="30.666666666666668"/>
    <n v="22.066666666666666"/>
  </r>
  <r>
    <x v="1"/>
    <s v="mid May"/>
    <n v="6"/>
    <x v="2"/>
    <n v="1999"/>
    <n v="2"/>
    <n v="11"/>
    <n v="22"/>
    <n v="42"/>
    <n v="211"/>
    <n v="36.299999999999997"/>
    <n v="15.4"/>
    <n v="18.2"/>
    <n v="11.7"/>
    <n v="20.3"/>
    <n v="21.8"/>
    <n v="17.8"/>
    <n v="20.399999999999999"/>
    <n v="15.2"/>
    <n v="21.933333333333334"/>
    <n v="18.7"/>
    <n v="18.400000000000002"/>
  </r>
  <r>
    <x v="0"/>
    <s v="mid April"/>
    <n v="5"/>
    <x v="12"/>
    <n v="1985"/>
    <n v="2"/>
    <n v="10"/>
    <n v="23"/>
    <n v="39"/>
    <n v="210"/>
    <n v="78.2"/>
    <n v="20"/>
    <n v="26.4"/>
    <n v="56.4"/>
    <n v="22.9"/>
    <n v="36.299999999999997"/>
    <n v="77.3"/>
    <n v="15"/>
    <n v="57.9"/>
    <n v="70.633333333333326"/>
    <n v="19.3"/>
    <n v="40.199999999999996"/>
  </r>
  <r>
    <x v="0"/>
    <s v="mid April"/>
    <n v="5"/>
    <x v="5"/>
    <n v="2016"/>
    <n v="2"/>
    <n v="9"/>
    <n v="24"/>
    <n v="34"/>
    <n v="209"/>
    <n v="8.6"/>
    <n v="22.1"/>
    <n v="23.9"/>
    <n v="15.6"/>
    <n v="17.600000000000001"/>
    <n v="17.5"/>
    <n v="16.399999999999999"/>
    <n v="17.100000000000001"/>
    <n v="13.8"/>
    <n v="13.533333333333331"/>
    <n v="18.933333333333334"/>
    <n v="18.400000000000002"/>
  </r>
  <r>
    <x v="1"/>
    <s v="mid May"/>
    <n v="4"/>
    <x v="3"/>
    <n v="1984"/>
    <n v="2"/>
    <n v="8"/>
    <n v="25"/>
    <n v="31"/>
    <n v="208"/>
    <n v="8"/>
    <n v="27.5"/>
    <n v="30"/>
    <n v="0"/>
    <n v="24.1"/>
    <n v="32.1"/>
    <n v="31.6"/>
    <n v="31.8"/>
    <n v="37.799999999999997"/>
    <n v="13.200000000000001"/>
    <n v="27.8"/>
    <n v="33.300000000000004"/>
  </r>
  <r>
    <x v="1"/>
    <s v="mid May"/>
    <n v="4"/>
    <x v="11"/>
    <n v="2016"/>
    <n v="2"/>
    <n v="7"/>
    <n v="26"/>
    <n v="26"/>
    <n v="207"/>
    <n v="22.1"/>
    <n v="31.2"/>
    <n v="20.7"/>
    <n v="89.8"/>
    <n v="31.4"/>
    <n v="53.4"/>
    <n v="30.3"/>
    <n v="19.899999999999999"/>
    <n v="19.7"/>
    <n v="47.400000000000006"/>
    <n v="27.5"/>
    <n v="31.266666666666666"/>
  </r>
  <r>
    <x v="0"/>
    <s v="mid April"/>
    <n v="3"/>
    <x v="0"/>
    <n v="1998"/>
    <n v="2"/>
    <n v="6"/>
    <n v="27"/>
    <n v="23"/>
    <n v="206"/>
    <n v="17.100000000000001"/>
    <n v="20.100000000000001"/>
    <n v="58.6"/>
    <n v="45.1"/>
    <n v="37.5"/>
    <n v="31"/>
    <n v="22.7"/>
    <n v="30"/>
    <n v="21.9"/>
    <n v="28.3"/>
    <n v="29.2"/>
    <n v="37.166666666666664"/>
  </r>
  <r>
    <x v="0"/>
    <s v="mid April"/>
    <n v="3"/>
    <x v="13"/>
    <n v="2023"/>
    <n v="2"/>
    <n v="5"/>
    <n v="28"/>
    <n v="18"/>
    <n v="205"/>
    <n v="15.8"/>
    <n v="18.5"/>
    <n v="16.8"/>
    <n v="79.2"/>
    <n v="43.4"/>
    <n v="25.5"/>
    <n v="12.5"/>
    <n v="46.1"/>
    <n v="53.2"/>
    <n v="35.833333333333336"/>
    <n v="36"/>
    <n v="31.833333333333332"/>
  </r>
  <r>
    <x v="1"/>
    <s v="mid May"/>
    <n v="2"/>
    <x v="15"/>
    <n v="2004"/>
    <n v="2"/>
    <n v="4"/>
    <n v="29"/>
    <n v="15"/>
    <n v="204"/>
    <n v="97"/>
    <n v="21.8"/>
    <n v="60.1"/>
    <n v="82.1"/>
    <n v="28.5"/>
    <n v="30.4"/>
    <n v="9.3000000000000007"/>
    <n v="11.2"/>
    <n v="41.6"/>
    <n v="62.800000000000004"/>
    <n v="20.5"/>
    <n v="44.033333333333331"/>
  </r>
  <r>
    <x v="1"/>
    <s v="mid May"/>
    <n v="2"/>
    <x v="7"/>
    <n v="2023"/>
    <n v="2"/>
    <n v="3"/>
    <n v="30"/>
    <n v="10"/>
    <n v="203"/>
    <n v="9"/>
    <n v="17.7"/>
    <n v="23.2"/>
    <n v="12.1"/>
    <n v="13.7"/>
    <n v="24.6"/>
    <n v="13.5"/>
    <n v="10.1"/>
    <n v="25"/>
    <n v="11.533333333333333"/>
    <n v="13.833333333333334"/>
    <n v="24.266666666666666"/>
  </r>
  <r>
    <x v="0"/>
    <s v="mid April"/>
    <n v="1"/>
    <x v="9"/>
    <n v="1999"/>
    <n v="2"/>
    <n v="2"/>
    <n v="31"/>
    <n v="7"/>
    <n v="202"/>
    <n v="19.2"/>
    <n v="8.3000000000000007"/>
    <n v="16.600000000000001"/>
    <n v="1.3"/>
    <n v="15"/>
    <n v="24.4"/>
    <n v="52.3"/>
    <n v="37.4"/>
    <n v="13.8"/>
    <n v="24.266666666666666"/>
    <n v="20.233333333333334"/>
    <n v="18.266666666666666"/>
  </r>
  <r>
    <x v="0"/>
    <s v="mid April"/>
    <n v="1"/>
    <x v="8"/>
    <n v="2002"/>
    <n v="2"/>
    <n v="1"/>
    <n v="32"/>
    <n v="2"/>
    <n v="201"/>
    <n v="14.2"/>
    <n v="47.9"/>
    <n v="18.3"/>
    <n v="34.4"/>
    <n v="40"/>
    <n v="40.299999999999997"/>
    <n v="16.8"/>
    <n v="35.4"/>
    <n v="21.1"/>
    <n v="21.799999999999997"/>
    <n v="41.1"/>
    <n v="26.566666666666663"/>
  </r>
  <r>
    <x v="0"/>
    <s v="mid April"/>
    <n v="1"/>
    <x v="5"/>
    <n v="2016"/>
    <n v="3"/>
    <n v="1"/>
    <n v="33"/>
    <n v="3"/>
    <n v="301"/>
    <n v="21.1"/>
    <n v="15.7"/>
    <n v="46.5"/>
    <n v="90.3"/>
    <n v="47.8"/>
    <n v="31.6"/>
    <n v="24.6"/>
    <n v="22.8"/>
    <n v="26.3"/>
    <n v="45.333333333333336"/>
    <n v="28.766666666666666"/>
    <n v="34.799999999999997"/>
  </r>
  <r>
    <x v="0"/>
    <s v="mid April"/>
    <n v="1"/>
    <x v="4"/>
    <n v="2018"/>
    <n v="3"/>
    <n v="2"/>
    <n v="34"/>
    <n v="6"/>
    <n v="302"/>
    <n v="5.6"/>
    <n v="24.7"/>
    <n v="31.6"/>
    <n v="19.8"/>
    <n v="24.6"/>
    <n v="57.2"/>
    <n v="13.5"/>
    <n v="39.6"/>
    <n v="25.3"/>
    <n v="12.966666666666667"/>
    <n v="29.633333333333336"/>
    <n v="38.033333333333339"/>
  </r>
  <r>
    <x v="1"/>
    <s v="mid May"/>
    <n v="2"/>
    <x v="11"/>
    <n v="2016"/>
    <n v="3"/>
    <n v="3"/>
    <n v="35"/>
    <n v="11"/>
    <n v="303"/>
    <n v="15.3"/>
    <n v="36"/>
    <n v="47.9"/>
    <n v="14.3"/>
    <n v="27.2"/>
    <n v="65.900000000000006"/>
    <n v="52.6"/>
    <n v="35"/>
    <n v="25"/>
    <n v="27.400000000000002"/>
    <n v="32.733333333333334"/>
    <n v="46.266666666666673"/>
  </r>
  <r>
    <x v="1"/>
    <s v="mid May"/>
    <n v="2"/>
    <x v="10"/>
    <n v="1989"/>
    <n v="3"/>
    <n v="4"/>
    <n v="36"/>
    <n v="14"/>
    <n v="304"/>
    <n v="89.9"/>
    <n v="23.1"/>
    <n v="94.8"/>
    <n v="6.4"/>
    <n v="23.2"/>
    <n v="26"/>
    <n v="48.2"/>
    <n v="91.7"/>
    <n v="88.2"/>
    <n v="48.166666666666664"/>
    <n v="46"/>
    <n v="69.666666666666671"/>
  </r>
  <r>
    <x v="0"/>
    <s v="mid April"/>
    <n v="3"/>
    <x v="8"/>
    <n v="2002"/>
    <n v="3"/>
    <n v="5"/>
    <n v="37"/>
    <n v="19"/>
    <n v="305"/>
    <n v="29.3"/>
    <n v="19.7"/>
    <n v="72.7"/>
    <n v="10.1"/>
    <n v="11.6"/>
    <n v="17.399999999999999"/>
    <n v="26.1"/>
    <n v="35.700000000000003"/>
    <n v="36.700000000000003"/>
    <n v="21.833333333333332"/>
    <n v="22.333333333333332"/>
    <n v="42.266666666666666"/>
  </r>
  <r>
    <x v="0"/>
    <s v="mid April"/>
    <n v="3"/>
    <x v="12"/>
    <n v="1985"/>
    <n v="3"/>
    <n v="6"/>
    <n v="38"/>
    <n v="22"/>
    <n v="306"/>
    <n v="19.399999999999999"/>
    <n v="17.2"/>
    <n v="49.4"/>
    <n v="11"/>
    <n v="20.3"/>
    <n v="42.1"/>
    <n v="8.9"/>
    <n v="22.4"/>
    <n v="24.9"/>
    <n v="13.1"/>
    <n v="19.966666666666665"/>
    <n v="38.800000000000004"/>
  </r>
  <r>
    <x v="1"/>
    <s v="mid May"/>
    <n v="4"/>
    <x v="14"/>
    <n v="2008"/>
    <n v="3"/>
    <n v="7"/>
    <n v="39"/>
    <n v="27"/>
    <n v="307"/>
    <n v="21.3"/>
    <n v="44.3"/>
    <n v="27"/>
    <n v="5.0999999999999996"/>
    <n v="33.4"/>
    <n v="37.799999999999997"/>
    <n v="17.100000000000001"/>
    <n v="36.700000000000003"/>
    <n v="24.3"/>
    <n v="14.5"/>
    <n v="38.133333333333333"/>
    <n v="29.7"/>
  </r>
  <r>
    <x v="1"/>
    <s v="mid May"/>
    <n v="4"/>
    <x v="15"/>
    <n v="2004"/>
    <n v="3"/>
    <n v="8"/>
    <n v="40"/>
    <n v="30"/>
    <n v="308"/>
    <n v="0"/>
    <n v="19.3"/>
    <n v="18.3"/>
    <n v="26.8"/>
    <n v="10.6"/>
    <n v="15.7"/>
    <n v="0"/>
    <n v="19.100000000000001"/>
    <n v="12.3"/>
    <n v="8.9333333333333336"/>
    <n v="16.333333333333332"/>
    <n v="15.433333333333332"/>
  </r>
  <r>
    <x v="0"/>
    <s v="mid April"/>
    <n v="5"/>
    <x v="13"/>
    <n v="2023"/>
    <n v="3"/>
    <n v="9"/>
    <n v="41"/>
    <n v="35"/>
    <n v="309"/>
    <n v="36.700000000000003"/>
    <n v="20.5"/>
    <n v="48.3"/>
    <n v="89.4"/>
    <n v="45.9"/>
    <n v="25.9"/>
    <n v="44.9"/>
    <n v="27.8"/>
    <n v="57.3"/>
    <n v="57"/>
    <n v="31.400000000000002"/>
    <n v="43.833333333333336"/>
  </r>
  <r>
    <x v="0"/>
    <s v="mid April"/>
    <n v="5"/>
    <x v="1"/>
    <n v="1983"/>
    <n v="3"/>
    <n v="10"/>
    <n v="42"/>
    <n v="38"/>
    <n v="310"/>
    <n v="12.5"/>
    <n v="17.7"/>
    <n v="22.5"/>
    <n v="11.6"/>
    <n v="22.3"/>
    <n v="24"/>
    <n v="18.399999999999999"/>
    <n v="31.3"/>
    <n v="27.2"/>
    <n v="14.166666666666666"/>
    <n v="23.766666666666666"/>
    <n v="24.566666666666666"/>
  </r>
  <r>
    <x v="1"/>
    <s v="mid May"/>
    <n v="6"/>
    <x v="3"/>
    <n v="1984"/>
    <n v="3"/>
    <n v="11"/>
    <n v="43"/>
    <n v="43"/>
    <n v="311"/>
    <n v="31.2"/>
    <n v="58.2"/>
    <n v="29"/>
    <n v="9.3000000000000007"/>
    <n v="28.2"/>
    <n v="23.5"/>
    <n v="13.2"/>
    <n v="16.399999999999999"/>
    <n v="34.700000000000003"/>
    <n v="17.900000000000002"/>
    <n v="34.266666666666673"/>
    <n v="29.066666666666666"/>
  </r>
  <r>
    <x v="1"/>
    <s v="mid May"/>
    <n v="6"/>
    <x v="6"/>
    <n v="2001"/>
    <n v="3"/>
    <n v="12"/>
    <n v="44"/>
    <n v="46"/>
    <n v="312"/>
    <n v="51.2"/>
    <n v="26.8"/>
    <n v="31.4"/>
    <n v="11.7"/>
    <n v="31.2"/>
    <n v="34.4"/>
    <n v="0"/>
    <n v="12.5"/>
    <n v="26.1"/>
    <n v="20.966666666666669"/>
    <n v="23.5"/>
    <n v="30.633333333333336"/>
  </r>
  <r>
    <x v="0"/>
    <s v="mid April"/>
    <n v="7"/>
    <x v="9"/>
    <n v="1999"/>
    <n v="3"/>
    <n v="13"/>
    <n v="45"/>
    <n v="51"/>
    <n v="313"/>
    <n v="0"/>
    <n v="12.5"/>
    <n v="17.7"/>
    <n v="19"/>
    <n v="20.6"/>
    <n v="14.1"/>
    <n v="0"/>
    <n v="16.8"/>
    <n v="32.9"/>
    <n v="6.333333333333333"/>
    <n v="16.633333333333336"/>
    <n v="21.566666666666663"/>
  </r>
  <r>
    <x v="0"/>
    <s v="mid April"/>
    <n v="7"/>
    <x v="0"/>
    <n v="1998"/>
    <n v="3"/>
    <n v="14"/>
    <n v="46"/>
    <n v="54"/>
    <n v="314"/>
    <n v="107.7"/>
    <n v="59.9"/>
    <n v="67.5"/>
    <n v="6.7"/>
    <n v="27.7"/>
    <n v="16.7"/>
    <n v="8.1999999999999993"/>
    <n v="16.8"/>
    <n v="28.5"/>
    <n v="40.866666666666667"/>
    <n v="34.799999999999997"/>
    <n v="37.56666666666667"/>
  </r>
  <r>
    <x v="1"/>
    <s v="mid May"/>
    <n v="8"/>
    <x v="2"/>
    <n v="1999"/>
    <n v="3"/>
    <n v="15"/>
    <n v="47"/>
    <n v="59"/>
    <n v="315"/>
    <n v="16.7"/>
    <n v="13.9"/>
    <n v="19.5"/>
    <n v="27.9"/>
    <n v="12.1"/>
    <n v="30.3"/>
    <n v="21"/>
    <n v="21.4"/>
    <n v="30.1"/>
    <n v="21.866666666666664"/>
    <n v="15.799999999999999"/>
    <n v="26.633333333333336"/>
  </r>
  <r>
    <x v="1"/>
    <s v="mid May"/>
    <n v="8"/>
    <x v="7"/>
    <n v="2023"/>
    <n v="3"/>
    <n v="16"/>
    <n v="48"/>
    <n v="62"/>
    <n v="316"/>
    <n v="0"/>
    <n v="29.6"/>
    <n v="46.8"/>
    <n v="0"/>
    <n v="16.3"/>
    <n v="23.1"/>
    <n v="30.8"/>
    <n v="26.6"/>
    <n v="25"/>
    <n v="10.266666666666667"/>
    <n v="24.166666666666668"/>
    <n v="31.633333333333336"/>
  </r>
  <r>
    <x v="1"/>
    <s v="mid May"/>
    <n v="8"/>
    <x v="3"/>
    <n v="1984"/>
    <n v="4"/>
    <n v="16"/>
    <n v="49"/>
    <n v="61"/>
    <n v="416"/>
    <n v="3.4"/>
    <n v="32.200000000000003"/>
    <n v="22.9"/>
    <n v="18.600000000000001"/>
    <n v="10.4"/>
    <n v="24.9"/>
    <n v="27.6"/>
    <n v="19.3"/>
    <n v="16.100000000000001"/>
    <n v="16.533333333333335"/>
    <n v="20.633333333333336"/>
    <n v="21.3"/>
  </r>
  <r>
    <x v="1"/>
    <s v="mid May"/>
    <n v="8"/>
    <x v="11"/>
    <n v="2016"/>
    <n v="4"/>
    <n v="15"/>
    <n v="50"/>
    <n v="60"/>
    <n v="415"/>
    <n v="42.2"/>
    <n v="26.7"/>
    <n v="35.700000000000003"/>
    <n v="16.100000000000001"/>
    <n v="15.6"/>
    <n v="22.8"/>
    <n v="51.4"/>
    <n v="30"/>
    <n v="13.2"/>
    <n v="36.56666666666667"/>
    <n v="24.099999999999998"/>
    <n v="23.900000000000002"/>
  </r>
  <r>
    <x v="0"/>
    <s v="mid April"/>
    <n v="7"/>
    <x v="8"/>
    <n v="2002"/>
    <n v="4"/>
    <n v="14"/>
    <n v="51"/>
    <n v="53"/>
    <n v="414"/>
    <n v="16.3"/>
    <n v="8.4"/>
    <n v="33.200000000000003"/>
    <n v="155.80000000000001"/>
    <n v="74.3"/>
    <n v="44"/>
    <n v="0"/>
    <n v="35.1"/>
    <n v="27.8"/>
    <n v="57.366666666666674"/>
    <n v="39.266666666666673"/>
    <n v="35"/>
  </r>
  <r>
    <x v="0"/>
    <s v="mid April"/>
    <n v="7"/>
    <x v="5"/>
    <n v="2016"/>
    <n v="4"/>
    <n v="13"/>
    <n v="52"/>
    <n v="52"/>
    <n v="413"/>
    <n v="0"/>
    <n v="29.7"/>
    <n v="18.5"/>
    <n v="0"/>
    <n v="13"/>
    <n v="30.5"/>
    <n v="23.2"/>
    <n v="25"/>
    <n v="43.1"/>
    <n v="7.7333333333333334"/>
    <n v="22.566666666666666"/>
    <n v="30.7"/>
  </r>
  <r>
    <x v="1"/>
    <s v="mid May"/>
    <n v="6"/>
    <x v="7"/>
    <n v="2023"/>
    <n v="4"/>
    <n v="12"/>
    <n v="53"/>
    <n v="45"/>
    <n v="412"/>
    <n v="16"/>
    <n v="21"/>
    <n v="45.9"/>
    <n v="21.1"/>
    <n v="22.1"/>
    <n v="23.1"/>
    <n v="8.9"/>
    <n v="29.4"/>
    <n v="44.8"/>
    <n v="15.333333333333334"/>
    <n v="24.166666666666668"/>
    <n v="37.93333333333333"/>
  </r>
  <r>
    <x v="1"/>
    <s v="mid May"/>
    <n v="6"/>
    <x v="15"/>
    <n v="2004"/>
    <n v="4"/>
    <n v="11"/>
    <n v="54"/>
    <n v="44"/>
    <n v="411"/>
    <n v="49.5"/>
    <n v="9.8000000000000007"/>
    <n v="28.8"/>
    <n v="45.6"/>
    <n v="21.7"/>
    <n v="22.4"/>
    <n v="0"/>
    <n v="39.6"/>
    <n v="38.700000000000003"/>
    <n v="31.7"/>
    <n v="23.7"/>
    <n v="29.966666666666669"/>
  </r>
  <r>
    <x v="0"/>
    <s v="mid April"/>
    <n v="5"/>
    <x v="4"/>
    <n v="2018"/>
    <n v="4"/>
    <n v="10"/>
    <n v="55"/>
    <n v="37"/>
    <n v="410"/>
    <n v="16.899999999999999"/>
    <n v="22.7"/>
    <n v="23.1"/>
    <n v="9.5"/>
    <n v="17.100000000000001"/>
    <n v="17.3"/>
    <n v="53.9"/>
    <n v="16.8"/>
    <n v="16.3"/>
    <n v="26.766666666666666"/>
    <n v="18.866666666666664"/>
    <n v="18.900000000000002"/>
  </r>
  <r>
    <x v="0"/>
    <s v="mid April"/>
    <n v="5"/>
    <x v="0"/>
    <n v="1998"/>
    <n v="4"/>
    <n v="9"/>
    <n v="56"/>
    <n v="37"/>
    <n v="409"/>
    <n v="12.8"/>
    <n v="41.4"/>
    <n v="34.6"/>
    <n v="23.9"/>
    <n v="22.5"/>
    <n v="45.3"/>
    <n v="0"/>
    <n v="26.4"/>
    <n v="39.1"/>
    <n v="12.233333333333334"/>
    <n v="30.099999999999998"/>
    <n v="39.666666666666664"/>
  </r>
  <r>
    <x v="1"/>
    <s v="mid May"/>
    <n v="4"/>
    <x v="2"/>
    <n v="1999"/>
    <n v="4"/>
    <n v="8"/>
    <n v="57"/>
    <n v="29"/>
    <n v="408"/>
    <n v="28.9"/>
    <n v="20.399999999999999"/>
    <n v="32.799999999999997"/>
    <n v="0"/>
    <n v="23.1"/>
    <n v="32.700000000000003"/>
    <n v="20.5"/>
    <n v="20"/>
    <n v="24.6"/>
    <n v="16.466666666666665"/>
    <n v="21.166666666666668"/>
    <n v="30.033333333333331"/>
  </r>
  <r>
    <x v="1"/>
    <s v="mid May"/>
    <n v="4"/>
    <x v="10"/>
    <n v="1989"/>
    <n v="4"/>
    <n v="7"/>
    <n v="58"/>
    <n v="28"/>
    <n v="407"/>
    <n v="57.1"/>
    <n v="56.4"/>
    <n v="42.5"/>
    <n v="89.3"/>
    <n v="29.4"/>
    <n v="28.1"/>
    <n v="82.9"/>
    <n v="29.2"/>
    <n v="54.6"/>
    <n v="76.433333333333337"/>
    <n v="38.333333333333336"/>
    <n v="41.733333333333327"/>
  </r>
  <r>
    <x v="0"/>
    <s v="mid April"/>
    <n v="3"/>
    <x v="1"/>
    <n v="1983"/>
    <n v="4"/>
    <n v="6"/>
    <n v="59"/>
    <n v="21"/>
    <n v="406"/>
    <n v="11.3"/>
    <n v="37.799999999999997"/>
    <n v="59.1"/>
    <n v="61.3"/>
    <n v="36.799999999999997"/>
    <n v="28.6"/>
    <n v="100.4"/>
    <n v="34.200000000000003"/>
    <n v="17.5"/>
    <n v="57.666666666666664"/>
    <n v="36.266666666666666"/>
    <n v="35.06666666666667"/>
  </r>
  <r>
    <x v="0"/>
    <s v="mid April"/>
    <n v="3"/>
    <x v="9"/>
    <n v="1999"/>
    <n v="4"/>
    <n v="5"/>
    <n v="60"/>
    <n v="20"/>
    <n v="405"/>
    <n v="16.3"/>
    <n v="18.399999999999999"/>
    <n v="35.799999999999997"/>
    <n v="7.9"/>
    <n v="21.5"/>
    <n v="11.4"/>
    <n v="13.5"/>
    <n v="13"/>
    <n v="86.8"/>
    <n v="12.566666666666668"/>
    <n v="17.633333333333333"/>
    <n v="44.666666666666664"/>
  </r>
  <r>
    <x v="1"/>
    <s v="mid May"/>
    <n v="2"/>
    <x v="6"/>
    <n v="2001"/>
    <n v="4"/>
    <n v="4"/>
    <n v="61"/>
    <n v="13"/>
    <n v="404"/>
    <n v="0"/>
    <n v="32.1"/>
    <n v="28.7"/>
    <n v="0"/>
    <n v="20"/>
    <n v="40.799999999999997"/>
    <n v="10.5"/>
    <n v="24.2"/>
    <n v="32.299999999999997"/>
    <n v="3.5"/>
    <n v="25.433333333333334"/>
    <n v="33.93333333333333"/>
  </r>
  <r>
    <x v="1"/>
    <s v="mid May"/>
    <n v="2"/>
    <x v="14"/>
    <n v="2008"/>
    <n v="4"/>
    <n v="3"/>
    <n v="62"/>
    <n v="12"/>
    <n v="403"/>
    <n v="15.6"/>
    <n v="24.9"/>
    <n v="61"/>
    <n v="25.2"/>
    <n v="26.9"/>
    <n v="39.299999999999997"/>
    <n v="30.5"/>
    <n v="22.9"/>
    <n v="25.1"/>
    <n v="23.766666666666666"/>
    <n v="24.899999999999995"/>
    <n v="41.800000000000004"/>
  </r>
  <r>
    <x v="0"/>
    <s v="mid April"/>
    <n v="1"/>
    <x v="12"/>
    <n v="1985"/>
    <n v="4"/>
    <n v="2"/>
    <n v="63"/>
    <n v="5"/>
    <n v="402"/>
    <n v="119.4"/>
    <n v="16.5"/>
    <n v="38.299999999999997"/>
    <n v="136.80000000000001"/>
    <n v="44.6"/>
    <n v="43"/>
    <n v="97.4"/>
    <n v="26.9"/>
    <n v="64.599999999999994"/>
    <n v="117.86666666666667"/>
    <n v="29.333333333333332"/>
    <n v="48.633333333333326"/>
  </r>
  <r>
    <x v="0"/>
    <s v="mid April"/>
    <n v="1"/>
    <x v="13"/>
    <n v="2023"/>
    <n v="4"/>
    <n v="1"/>
    <n v="64"/>
    <n v="4"/>
    <n v="401"/>
    <n v="89.6"/>
    <n v="95"/>
    <n v="43.9"/>
    <n v="55.3"/>
    <n v="31"/>
    <n v="30.1"/>
    <n v="62.5"/>
    <n v="32.299999999999997"/>
    <n v="43.2"/>
    <n v="69.133333333333326"/>
    <n v="52.766666666666673"/>
    <n v="39.06666666666667"/>
  </r>
  <r>
    <x v="2"/>
    <m/>
    <m/>
    <x v="16"/>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
  <r>
    <x v="0"/>
    <s v="mid April"/>
    <n v="1"/>
    <x v="0"/>
    <n v="1998"/>
    <n v="1"/>
    <n v="1"/>
    <n v="1"/>
    <n v="1"/>
    <n v="101"/>
    <x v="0"/>
    <x v="0"/>
    <n v="5"/>
    <n v="5"/>
    <n v="5"/>
    <n v="5"/>
    <n v="18.899999999999999"/>
    <n v="20"/>
    <n v="16.899999999999999"/>
    <n v="18.599999999999998"/>
  </r>
  <r>
    <x v="0"/>
    <s v="mid April"/>
    <n v="1"/>
    <x v="1"/>
    <n v="1983"/>
    <n v="1"/>
    <n v="2"/>
    <n v="2"/>
    <n v="8"/>
    <n v="102"/>
    <x v="0"/>
    <x v="0"/>
    <n v="5"/>
    <n v="5"/>
    <n v="5"/>
    <n v="5"/>
    <n v="16.399999999999999"/>
    <n v="17.899999999999999"/>
    <n v="16.3"/>
    <n v="16.866666666666664"/>
  </r>
  <r>
    <x v="1"/>
    <s v="mid May"/>
    <n v="2"/>
    <x v="2"/>
    <n v="1999"/>
    <n v="1"/>
    <n v="3"/>
    <n v="3"/>
    <n v="9"/>
    <n v="103"/>
    <x v="1"/>
    <x v="0"/>
    <n v="6"/>
    <n v="5"/>
    <n v="5"/>
    <n v="5.333333333333333"/>
    <n v="14.6"/>
    <n v="14.5"/>
    <n v="14"/>
    <n v="14.366666666666667"/>
  </r>
  <r>
    <x v="1"/>
    <s v="mid May"/>
    <n v="2"/>
    <x v="3"/>
    <n v="1984"/>
    <n v="1"/>
    <n v="4"/>
    <n v="4"/>
    <n v="16"/>
    <n v="104"/>
    <x v="1"/>
    <x v="0"/>
    <n v="7"/>
    <n v="6"/>
    <n v="6"/>
    <n v="6.333333333333333"/>
    <n v="13.7"/>
    <n v="15.5"/>
    <n v="16.2"/>
    <n v="15.133333333333333"/>
  </r>
  <r>
    <x v="0"/>
    <s v="mid April"/>
    <n v="3"/>
    <x v="4"/>
    <n v="2018"/>
    <n v="1"/>
    <n v="5"/>
    <n v="5"/>
    <n v="17"/>
    <n v="105"/>
    <x v="0"/>
    <x v="0"/>
    <n v="4"/>
    <n v="4"/>
    <n v="4"/>
    <n v="4"/>
    <n v="16.3"/>
    <n v="14"/>
    <n v="17.2"/>
    <n v="15.833333333333334"/>
  </r>
  <r>
    <x v="0"/>
    <s v="mid April"/>
    <n v="3"/>
    <x v="5"/>
    <n v="2016"/>
    <n v="1"/>
    <n v="6"/>
    <n v="6"/>
    <n v="24"/>
    <n v="106"/>
    <x v="0"/>
    <x v="0"/>
    <n v="5"/>
    <n v="5"/>
    <n v="6"/>
    <n v="5.333333333333333"/>
    <n v="18.7"/>
    <n v="16.600000000000001"/>
    <n v="16.100000000000001"/>
    <n v="17.133333333333333"/>
  </r>
  <r>
    <x v="1"/>
    <s v="mid May"/>
    <n v="4"/>
    <x v="6"/>
    <n v="2001"/>
    <n v="1"/>
    <n v="7"/>
    <n v="7"/>
    <n v="25"/>
    <n v="107"/>
    <x v="1"/>
    <x v="0"/>
    <n v="6"/>
    <n v="5"/>
    <n v="6"/>
    <n v="5.666666666666667"/>
    <n v="14.1"/>
    <n v="14.7"/>
    <n v="17.399999999999999"/>
    <n v="15.399999999999999"/>
  </r>
  <r>
    <x v="1"/>
    <s v="mid May"/>
    <n v="4"/>
    <x v="7"/>
    <n v="2023"/>
    <n v="1"/>
    <n v="8"/>
    <n v="8"/>
    <n v="32"/>
    <n v="108"/>
    <x v="1"/>
    <x v="0"/>
    <n v="6"/>
    <n v="7"/>
    <n v="7"/>
    <n v="6.666666666666667"/>
    <n v="18.7"/>
    <n v="18.7"/>
    <n v="19.7"/>
    <n v="19.033333333333331"/>
  </r>
  <r>
    <x v="0"/>
    <s v="mid April"/>
    <n v="5"/>
    <x v="8"/>
    <n v="2002"/>
    <n v="1"/>
    <n v="9"/>
    <n v="9"/>
    <n v="33"/>
    <n v="109"/>
    <x v="0"/>
    <x v="0"/>
    <n v="6"/>
    <n v="5"/>
    <n v="6"/>
    <n v="5.666666666666667"/>
    <n v="19.8"/>
    <n v="16.7"/>
    <n v="17.3"/>
    <n v="17.933333333333334"/>
  </r>
  <r>
    <x v="0"/>
    <s v="mid April"/>
    <n v="5"/>
    <x v="9"/>
    <n v="1999"/>
    <n v="1"/>
    <n v="10"/>
    <n v="10"/>
    <n v="40"/>
    <n v="110"/>
    <x v="0"/>
    <x v="0"/>
    <n v="4"/>
    <n v="5"/>
    <n v="5"/>
    <n v="4.666666666666667"/>
    <n v="13.7"/>
    <n v="16.100000000000001"/>
    <n v="19.100000000000001"/>
    <n v="11.488888888888889"/>
  </r>
  <r>
    <x v="1"/>
    <s v="mid May"/>
    <n v="6"/>
    <x v="10"/>
    <n v="1989"/>
    <n v="1"/>
    <n v="11"/>
    <n v="11"/>
    <n v="41"/>
    <n v="111"/>
    <x v="1"/>
    <x v="0"/>
    <n v="5"/>
    <n v="6"/>
    <n v="4"/>
    <n v="5"/>
    <n v="16.5"/>
    <n v="16.8"/>
    <n v="17.7"/>
    <n v="17"/>
  </r>
  <r>
    <x v="1"/>
    <s v="mid May"/>
    <n v="6"/>
    <x v="11"/>
    <n v="2016"/>
    <n v="1"/>
    <n v="12"/>
    <n v="12"/>
    <n v="48"/>
    <n v="112"/>
    <x v="1"/>
    <x v="0"/>
    <n v="7"/>
    <n v="7"/>
    <n v="6"/>
    <n v="6.666666666666667"/>
    <n v="14.9"/>
    <n v="14.7"/>
    <n v="15.5"/>
    <n v="15.033333333333333"/>
  </r>
  <r>
    <x v="0"/>
    <s v="mid April"/>
    <n v="7"/>
    <x v="12"/>
    <n v="1985"/>
    <n v="1"/>
    <n v="13"/>
    <n v="13"/>
    <n v="49"/>
    <n v="113"/>
    <x v="0"/>
    <x v="0"/>
    <n v="6"/>
    <n v="6"/>
    <n v="6"/>
    <n v="6"/>
    <n v="15.1"/>
    <n v="16.8"/>
    <n v="18.8"/>
    <n v="16.900000000000002"/>
  </r>
  <r>
    <x v="0"/>
    <s v="mid April"/>
    <n v="7"/>
    <x v="13"/>
    <n v="2023"/>
    <n v="1"/>
    <n v="14"/>
    <n v="14"/>
    <n v="56"/>
    <n v="114"/>
    <x v="0"/>
    <x v="0"/>
    <n v="5"/>
    <n v="5"/>
    <n v="4"/>
    <n v="4.666666666666667"/>
    <n v="11.9"/>
    <n v="20.6"/>
    <n v="17.2"/>
    <n v="16.566666666666666"/>
  </r>
  <r>
    <x v="1"/>
    <s v="mid May"/>
    <n v="8"/>
    <x v="14"/>
    <n v="2008"/>
    <n v="1"/>
    <n v="15"/>
    <n v="15"/>
    <n v="57"/>
    <n v="115"/>
    <x v="1"/>
    <x v="0"/>
    <n v="6"/>
    <n v="6"/>
    <n v="5"/>
    <n v="5.666666666666667"/>
    <n v="18.399999999999999"/>
    <n v="16.5"/>
    <n v="14.1"/>
    <n v="16.333333333333332"/>
  </r>
  <r>
    <x v="1"/>
    <s v="mid May"/>
    <n v="8"/>
    <x v="15"/>
    <n v="2004"/>
    <n v="1"/>
    <n v="16"/>
    <n v="16"/>
    <n v="64"/>
    <n v="116"/>
    <x v="1"/>
    <x v="0"/>
    <n v="6"/>
    <n v="6"/>
    <n v="5"/>
    <n v="5.666666666666667"/>
    <n v="17.5"/>
    <n v="15.1"/>
    <n v="22.3"/>
    <n v="18.3"/>
  </r>
  <r>
    <x v="1"/>
    <s v="mid May"/>
    <n v="8"/>
    <x v="6"/>
    <n v="2001"/>
    <n v="2"/>
    <n v="16"/>
    <n v="17"/>
    <n v="63"/>
    <n v="216"/>
    <x v="1"/>
    <x v="0"/>
    <n v="6"/>
    <n v="6"/>
    <n v="6"/>
    <n v="6"/>
    <n v="14.7"/>
    <n v="16"/>
    <n v="14.1"/>
    <n v="14.933333333333332"/>
  </r>
  <r>
    <x v="1"/>
    <s v="mid May"/>
    <n v="8"/>
    <x v="10"/>
    <n v="1989"/>
    <n v="2"/>
    <n v="15"/>
    <n v="18"/>
    <n v="58"/>
    <n v="215"/>
    <x v="1"/>
    <x v="0"/>
    <n v="6"/>
    <n v="6"/>
    <n v="6"/>
    <n v="6"/>
    <n v="18.2"/>
    <n v="16.399999999999999"/>
    <n v="16.5"/>
    <n v="17.033333333333331"/>
  </r>
  <r>
    <x v="0"/>
    <s v="mid April"/>
    <n v="7"/>
    <x v="4"/>
    <n v="2018"/>
    <n v="2"/>
    <n v="14"/>
    <n v="19"/>
    <n v="55"/>
    <n v="214"/>
    <x v="0"/>
    <x v="0"/>
    <n v="5"/>
    <n v="5"/>
    <n v="4"/>
    <n v="4.666666666666667"/>
    <n v="4.9000000000000004"/>
    <n v="18"/>
    <n v="18.7"/>
    <n v="13.866666666666665"/>
  </r>
  <r>
    <x v="0"/>
    <s v="mid April"/>
    <n v="7"/>
    <x v="1"/>
    <n v="1983"/>
    <n v="2"/>
    <n v="13"/>
    <n v="20"/>
    <n v="50"/>
    <n v="213"/>
    <x v="0"/>
    <x v="0"/>
    <n v="5"/>
    <n v="4"/>
    <n v="5"/>
    <n v="4.666666666666667"/>
    <n v="15.7"/>
    <n v="15.5"/>
    <n v="20"/>
    <n v="17.066666666666666"/>
  </r>
  <r>
    <x v="1"/>
    <s v="mid May"/>
    <n v="6"/>
    <x v="14"/>
    <n v="2008"/>
    <n v="2"/>
    <n v="12"/>
    <n v="21"/>
    <n v="47"/>
    <n v="212"/>
    <x v="1"/>
    <x v="0"/>
    <n v="6"/>
    <n v="6"/>
    <n v="6"/>
    <n v="6"/>
    <n v="14.4"/>
    <n v="13.7"/>
    <n v="14.7"/>
    <n v="14.266666666666666"/>
  </r>
  <r>
    <x v="1"/>
    <s v="mid May"/>
    <n v="6"/>
    <x v="2"/>
    <n v="1999"/>
    <n v="2"/>
    <n v="11"/>
    <n v="22"/>
    <n v="42"/>
    <n v="211"/>
    <x v="1"/>
    <x v="0"/>
    <n v="6"/>
    <n v="5"/>
    <n v="5"/>
    <n v="5.333333333333333"/>
    <n v="13.9"/>
    <n v="13.3"/>
    <n v="15.6"/>
    <n v="14.266666666666667"/>
  </r>
  <r>
    <x v="0"/>
    <s v="mid April"/>
    <n v="5"/>
    <x v="12"/>
    <n v="1985"/>
    <n v="2"/>
    <n v="10"/>
    <n v="23"/>
    <n v="39"/>
    <n v="210"/>
    <x v="0"/>
    <x v="0"/>
    <n v="6"/>
    <n v="6"/>
    <n v="5"/>
    <n v="5.666666666666667"/>
    <n v="20.3"/>
    <n v="19.100000000000001"/>
    <n v="15.6"/>
    <n v="18.333333333333336"/>
  </r>
  <r>
    <x v="0"/>
    <s v="mid April"/>
    <n v="5"/>
    <x v="5"/>
    <n v="2016"/>
    <n v="2"/>
    <n v="9"/>
    <n v="24"/>
    <n v="34"/>
    <n v="209"/>
    <x v="0"/>
    <x v="0"/>
    <n v="6"/>
    <n v="5"/>
    <n v="6"/>
    <n v="5.666666666666667"/>
    <n v="16.600000000000001"/>
    <n v="12.4"/>
    <n v="18.3"/>
    <n v="15.766666666666666"/>
  </r>
  <r>
    <x v="1"/>
    <s v="mid May"/>
    <n v="4"/>
    <x v="3"/>
    <n v="1984"/>
    <n v="2"/>
    <n v="8"/>
    <n v="25"/>
    <n v="31"/>
    <n v="208"/>
    <x v="1"/>
    <x v="0"/>
    <n v="6"/>
    <n v="6"/>
    <n v="5"/>
    <n v="5.666666666666667"/>
    <n v="15.6"/>
    <n v="17"/>
    <n v="18.100000000000001"/>
    <n v="16.900000000000002"/>
  </r>
  <r>
    <x v="1"/>
    <s v="mid May"/>
    <n v="4"/>
    <x v="11"/>
    <n v="2016"/>
    <n v="2"/>
    <n v="7"/>
    <n v="26"/>
    <n v="26"/>
    <n v="207"/>
    <x v="1"/>
    <x v="0"/>
    <n v="6"/>
    <n v="6"/>
    <n v="7"/>
    <n v="6.333333333333333"/>
    <n v="12.6"/>
    <n v="14.6"/>
    <n v="15.7"/>
    <n v="14.299999999999999"/>
  </r>
  <r>
    <x v="0"/>
    <s v="mid April"/>
    <n v="3"/>
    <x v="0"/>
    <n v="1998"/>
    <n v="2"/>
    <n v="6"/>
    <n v="27"/>
    <n v="23"/>
    <n v="206"/>
    <x v="0"/>
    <x v="0"/>
    <n v="4"/>
    <n v="4"/>
    <n v="5"/>
    <n v="4.333333333333333"/>
    <n v="20.6"/>
    <n v="18.600000000000001"/>
    <n v="18.100000000000001"/>
    <n v="19.100000000000001"/>
  </r>
  <r>
    <x v="0"/>
    <s v="mid April"/>
    <n v="3"/>
    <x v="13"/>
    <n v="2023"/>
    <n v="2"/>
    <n v="5"/>
    <n v="28"/>
    <n v="18"/>
    <n v="205"/>
    <x v="0"/>
    <x v="0"/>
    <n v="5"/>
    <n v="3"/>
    <n v="3"/>
    <n v="3.6666666666666665"/>
    <n v="18.100000000000001"/>
    <n v="21"/>
    <n v="16.600000000000001"/>
    <n v="18.566666666666666"/>
  </r>
  <r>
    <x v="1"/>
    <s v="mid May"/>
    <n v="2"/>
    <x v="15"/>
    <n v="2004"/>
    <n v="2"/>
    <n v="4"/>
    <n v="29"/>
    <n v="15"/>
    <n v="204"/>
    <x v="1"/>
    <x v="0"/>
    <n v="5"/>
    <n v="7"/>
    <n v="5"/>
    <n v="5.666666666666667"/>
    <n v="15.8"/>
    <n v="16.600000000000001"/>
    <n v="16.5"/>
    <n v="16.3"/>
  </r>
  <r>
    <x v="1"/>
    <s v="mid May"/>
    <n v="2"/>
    <x v="7"/>
    <n v="2023"/>
    <n v="2"/>
    <n v="3"/>
    <n v="30"/>
    <n v="10"/>
    <n v="203"/>
    <x v="1"/>
    <x v="0"/>
    <n v="6"/>
    <n v="5"/>
    <n v="5"/>
    <n v="5.333333333333333"/>
    <n v="13.7"/>
    <n v="17.399999999999999"/>
    <n v="16.399999999999999"/>
    <n v="15.833333333333334"/>
  </r>
  <r>
    <x v="0"/>
    <s v="mid April"/>
    <n v="1"/>
    <x v="9"/>
    <n v="1999"/>
    <n v="2"/>
    <n v="2"/>
    <n v="31"/>
    <n v="7"/>
    <n v="202"/>
    <x v="0"/>
    <x v="0"/>
    <n v="5"/>
    <n v="4"/>
    <n v="4"/>
    <n v="4.333333333333333"/>
    <n v="20.3"/>
    <n v="19.899999999999999"/>
    <n v="15.3"/>
    <n v="18.5"/>
  </r>
  <r>
    <x v="0"/>
    <s v="mid April"/>
    <n v="1"/>
    <x v="8"/>
    <n v="2002"/>
    <n v="2"/>
    <n v="1"/>
    <n v="32"/>
    <n v="2"/>
    <n v="201"/>
    <x v="0"/>
    <x v="0"/>
    <n v="6"/>
    <n v="6"/>
    <n v="6"/>
    <n v="6"/>
    <n v="18.5"/>
    <n v="17.8"/>
    <n v="16.899999999999999"/>
    <n v="17.733333333333331"/>
  </r>
  <r>
    <x v="0"/>
    <s v="mid April"/>
    <n v="1"/>
    <x v="5"/>
    <n v="2016"/>
    <n v="3"/>
    <n v="1"/>
    <n v="33"/>
    <n v="3"/>
    <n v="301"/>
    <x v="0"/>
    <x v="0"/>
    <n v="4"/>
    <n v="5"/>
    <n v="4"/>
    <n v="4.333333333333333"/>
    <n v="17.899999999999999"/>
    <n v="18.8"/>
    <n v="18.399999999999999"/>
    <n v="18.366666666666667"/>
  </r>
  <r>
    <x v="0"/>
    <s v="mid April"/>
    <n v="1"/>
    <x v="4"/>
    <n v="2018"/>
    <n v="3"/>
    <n v="2"/>
    <n v="34"/>
    <n v="6"/>
    <n v="302"/>
    <x v="0"/>
    <x v="0"/>
    <n v="5"/>
    <n v="6"/>
    <n v="4"/>
    <n v="5"/>
    <n v="18.399999999999999"/>
    <n v="17.5"/>
    <n v="19.899999999999999"/>
    <n v="18.599999999999998"/>
  </r>
  <r>
    <x v="1"/>
    <s v="mid May"/>
    <n v="2"/>
    <x v="11"/>
    <n v="2016"/>
    <n v="3"/>
    <n v="3"/>
    <n v="35"/>
    <n v="11"/>
    <n v="303"/>
    <x v="1"/>
    <x v="0"/>
    <n v="6"/>
    <n v="6"/>
    <n v="6"/>
    <n v="6"/>
    <n v="14.4"/>
    <n v="13.1"/>
    <n v="14.5"/>
    <n v="14"/>
  </r>
  <r>
    <x v="1"/>
    <s v="mid May"/>
    <n v="2"/>
    <x v="10"/>
    <n v="1989"/>
    <n v="3"/>
    <n v="4"/>
    <n v="36"/>
    <n v="14"/>
    <n v="304"/>
    <x v="1"/>
    <x v="0"/>
    <n v="6"/>
    <n v="6"/>
    <n v="6"/>
    <n v="6"/>
    <n v="14.7"/>
    <n v="15.9"/>
    <n v="14.3"/>
    <n v="14.966666666666669"/>
  </r>
  <r>
    <x v="0"/>
    <s v="mid April"/>
    <n v="3"/>
    <x v="8"/>
    <n v="2002"/>
    <n v="3"/>
    <n v="5"/>
    <n v="37"/>
    <n v="19"/>
    <n v="305"/>
    <x v="0"/>
    <x v="0"/>
    <n v="6"/>
    <n v="5"/>
    <n v="5"/>
    <n v="5.333333333333333"/>
    <n v="19.2"/>
    <n v="20.6"/>
    <n v="18.2"/>
    <n v="19.333333333333332"/>
  </r>
  <r>
    <x v="0"/>
    <s v="mid April"/>
    <n v="3"/>
    <x v="12"/>
    <n v="1985"/>
    <n v="3"/>
    <n v="6"/>
    <n v="38"/>
    <n v="22"/>
    <n v="306"/>
    <x v="0"/>
    <x v="0"/>
    <n v="5"/>
    <n v="6"/>
    <n v="5"/>
    <n v="5.333333333333333"/>
    <n v="16.100000000000001"/>
    <n v="20.6"/>
    <n v="17.3"/>
    <n v="18"/>
  </r>
  <r>
    <x v="1"/>
    <s v="mid May"/>
    <n v="4"/>
    <x v="14"/>
    <n v="2008"/>
    <n v="3"/>
    <n v="7"/>
    <n v="39"/>
    <n v="27"/>
    <n v="307"/>
    <x v="1"/>
    <x v="0"/>
    <n v="7"/>
    <n v="6"/>
    <n v="6"/>
    <n v="6.333333333333333"/>
    <n v="18.100000000000001"/>
    <n v="16.3"/>
    <n v="13.5"/>
    <n v="15.966666666666669"/>
  </r>
  <r>
    <x v="1"/>
    <s v="mid May"/>
    <n v="4"/>
    <x v="15"/>
    <n v="2004"/>
    <n v="3"/>
    <n v="8"/>
    <n v="40"/>
    <n v="30"/>
    <n v="308"/>
    <x v="1"/>
    <x v="0"/>
    <n v="6"/>
    <n v="5"/>
    <n v="4"/>
    <n v="4.666666666666667"/>
    <n v="16.5"/>
    <n v="14.8"/>
    <n v="19.600000000000001"/>
    <n v="16.966666666666669"/>
  </r>
  <r>
    <x v="0"/>
    <s v="mid April"/>
    <n v="5"/>
    <x v="13"/>
    <n v="2023"/>
    <n v="3"/>
    <n v="9"/>
    <n v="41"/>
    <n v="35"/>
    <n v="309"/>
    <x v="0"/>
    <x v="0"/>
    <n v="4"/>
    <n v="4"/>
    <n v="5"/>
    <n v="4.333333333333333"/>
    <n v="16.100000000000001"/>
    <n v="14.6"/>
    <n v="16.2"/>
    <n v="15.633333333333335"/>
  </r>
  <r>
    <x v="0"/>
    <s v="mid April"/>
    <n v="5"/>
    <x v="1"/>
    <n v="1983"/>
    <n v="3"/>
    <n v="10"/>
    <n v="42"/>
    <n v="38"/>
    <n v="310"/>
    <x v="0"/>
    <x v="0"/>
    <n v="5"/>
    <n v="5"/>
    <n v="5"/>
    <n v="5"/>
    <n v="15.7"/>
    <n v="16.5"/>
    <n v="16.100000000000001"/>
    <n v="16.100000000000001"/>
  </r>
  <r>
    <x v="1"/>
    <s v="mid May"/>
    <n v="6"/>
    <x v="3"/>
    <n v="1984"/>
    <n v="3"/>
    <n v="11"/>
    <n v="43"/>
    <n v="43"/>
    <n v="311"/>
    <x v="1"/>
    <x v="0"/>
    <n v="7"/>
    <n v="3"/>
    <n v="6"/>
    <n v="5.333333333333333"/>
    <n v="15"/>
    <n v="15.9"/>
    <n v="18.7"/>
    <n v="16.533333333333331"/>
  </r>
  <r>
    <x v="1"/>
    <s v="mid May"/>
    <n v="6"/>
    <x v="6"/>
    <n v="2001"/>
    <n v="3"/>
    <n v="12"/>
    <n v="44"/>
    <n v="46"/>
    <n v="312"/>
    <x v="1"/>
    <x v="0"/>
    <n v="5"/>
    <n v="3"/>
    <n v="5"/>
    <n v="4.333333333333333"/>
    <n v="16.899999999999999"/>
    <n v="14.1"/>
    <n v="14.1"/>
    <n v="15.033333333333333"/>
  </r>
  <r>
    <x v="0"/>
    <s v="mid April"/>
    <n v="7"/>
    <x v="9"/>
    <n v="1999"/>
    <n v="3"/>
    <n v="13"/>
    <n v="45"/>
    <n v="51"/>
    <n v="313"/>
    <x v="0"/>
    <x v="0"/>
    <n v="2"/>
    <n v="4"/>
    <n v="5"/>
    <n v="3.6666666666666665"/>
    <n v="9.9"/>
    <n v="13.7"/>
    <n v="19.399999999999999"/>
    <n v="14.333333333333334"/>
  </r>
  <r>
    <x v="0"/>
    <s v="mid April"/>
    <n v="7"/>
    <x v="0"/>
    <n v="1998"/>
    <n v="3"/>
    <n v="14"/>
    <n v="46"/>
    <n v="54"/>
    <n v="314"/>
    <x v="0"/>
    <x v="0"/>
    <n v="4"/>
    <n v="5"/>
    <n v="5"/>
    <n v="4.666666666666667"/>
    <n v="17.399999999999999"/>
    <n v="16.600000000000001"/>
    <n v="19.399999999999999"/>
    <n v="17.8"/>
  </r>
  <r>
    <x v="1"/>
    <s v="mid May"/>
    <n v="8"/>
    <x v="2"/>
    <n v="1999"/>
    <n v="3"/>
    <n v="15"/>
    <n v="47"/>
    <n v="59"/>
    <n v="315"/>
    <x v="1"/>
    <x v="0"/>
    <n v="5"/>
    <n v="5"/>
    <n v="6"/>
    <n v="5.333333333333333"/>
    <n v="16.399999999999999"/>
    <n v="14.1"/>
    <n v="16"/>
    <n v="15.5"/>
  </r>
  <r>
    <x v="1"/>
    <s v="mid May"/>
    <n v="8"/>
    <x v="7"/>
    <n v="2023"/>
    <n v="3"/>
    <n v="16"/>
    <n v="48"/>
    <n v="62"/>
    <n v="316"/>
    <x v="1"/>
    <x v="0"/>
    <n v="6"/>
    <n v="6"/>
    <n v="6"/>
    <n v="6"/>
    <n v="18.399999999999999"/>
    <n v="14.5"/>
    <n v="15.5"/>
    <n v="16.133333333333333"/>
  </r>
  <r>
    <x v="1"/>
    <s v="mid May"/>
    <n v="8"/>
    <x v="3"/>
    <n v="1984"/>
    <n v="4"/>
    <n v="16"/>
    <n v="49"/>
    <n v="61"/>
    <n v="416"/>
    <x v="1"/>
    <x v="0"/>
    <n v="6"/>
    <n v="6"/>
    <n v="7"/>
    <n v="6.333333333333333"/>
    <n v="17.600000000000001"/>
    <n v="14.8"/>
    <n v="16"/>
    <n v="16.133333333333336"/>
  </r>
  <r>
    <x v="1"/>
    <s v="mid May"/>
    <n v="8"/>
    <x v="11"/>
    <n v="2016"/>
    <n v="4"/>
    <n v="15"/>
    <n v="50"/>
    <n v="60"/>
    <n v="415"/>
    <x v="1"/>
    <x v="0"/>
    <n v="6"/>
    <n v="7"/>
    <n v="6"/>
    <n v="6.333333333333333"/>
    <n v="15.4"/>
    <n v="15"/>
    <n v="15.7"/>
    <n v="15.366666666666665"/>
  </r>
  <r>
    <x v="0"/>
    <s v="mid April"/>
    <n v="7"/>
    <x v="8"/>
    <n v="2002"/>
    <n v="4"/>
    <n v="14"/>
    <n v="51"/>
    <n v="53"/>
    <n v="414"/>
    <x v="0"/>
    <x v="0"/>
    <n v="6"/>
    <n v="6"/>
    <n v="5"/>
    <n v="5.666666666666667"/>
    <n v="18.7"/>
    <n v="15.6"/>
    <n v="15.9"/>
    <n v="16.733333333333331"/>
  </r>
  <r>
    <x v="0"/>
    <s v="mid April"/>
    <n v="7"/>
    <x v="5"/>
    <n v="2016"/>
    <n v="4"/>
    <n v="13"/>
    <n v="52"/>
    <n v="52"/>
    <n v="413"/>
    <x v="0"/>
    <x v="0"/>
    <n v="4"/>
    <n v="5"/>
    <n v="4"/>
    <n v="4.333333333333333"/>
    <n v="17.8"/>
    <n v="17.5"/>
    <n v="15.2"/>
    <n v="16.833333333333332"/>
  </r>
  <r>
    <x v="1"/>
    <s v="mid May"/>
    <n v="6"/>
    <x v="7"/>
    <n v="2023"/>
    <n v="4"/>
    <n v="12"/>
    <n v="53"/>
    <n v="45"/>
    <n v="412"/>
    <x v="1"/>
    <x v="0"/>
    <n v="7"/>
    <n v="7"/>
    <n v="6"/>
    <n v="6.666666666666667"/>
    <n v="17.600000000000001"/>
    <n v="17"/>
    <n v="16.600000000000001"/>
    <n v="17.066666666666666"/>
  </r>
  <r>
    <x v="1"/>
    <s v="mid May"/>
    <n v="6"/>
    <x v="15"/>
    <n v="2004"/>
    <n v="4"/>
    <n v="11"/>
    <n v="54"/>
    <n v="44"/>
    <n v="411"/>
    <x v="1"/>
    <x v="0"/>
    <n v="5"/>
    <n v="5"/>
    <n v="6"/>
    <n v="5.333333333333333"/>
    <n v="16.600000000000001"/>
    <n v="17.100000000000001"/>
    <n v="15.1"/>
    <n v="16.266666666666669"/>
  </r>
  <r>
    <x v="0"/>
    <s v="mid April"/>
    <n v="5"/>
    <x v="4"/>
    <n v="2018"/>
    <n v="4"/>
    <n v="10"/>
    <n v="55"/>
    <n v="37"/>
    <n v="410"/>
    <x v="0"/>
    <x v="0"/>
    <n v="3"/>
    <n v="5"/>
    <n v="5"/>
    <n v="4.333333333333333"/>
    <n v="12.6"/>
    <n v="16.2"/>
    <n v="18.5"/>
    <n v="15.766666666666666"/>
  </r>
  <r>
    <x v="0"/>
    <s v="mid April"/>
    <n v="5"/>
    <x v="0"/>
    <n v="1998"/>
    <n v="4"/>
    <n v="9"/>
    <n v="56"/>
    <n v="37"/>
    <n v="409"/>
    <x v="0"/>
    <x v="0"/>
    <n v="5"/>
    <n v="5"/>
    <n v="5"/>
    <n v="5"/>
    <n v="20.6"/>
    <n v="16.8"/>
    <n v="18"/>
    <n v="18.466666666666669"/>
  </r>
  <r>
    <x v="1"/>
    <s v="mid May"/>
    <n v="4"/>
    <x v="2"/>
    <n v="1999"/>
    <n v="4"/>
    <n v="8"/>
    <n v="57"/>
    <n v="29"/>
    <n v="408"/>
    <x v="1"/>
    <x v="0"/>
    <n v="6"/>
    <n v="5"/>
    <n v="7"/>
    <n v="6"/>
    <n v="15.6"/>
    <n v="14.5"/>
    <n v="14.8"/>
    <n v="14.966666666666669"/>
  </r>
  <r>
    <x v="1"/>
    <s v="mid May"/>
    <n v="4"/>
    <x v="10"/>
    <n v="1989"/>
    <n v="4"/>
    <n v="7"/>
    <n v="58"/>
    <n v="28"/>
    <n v="407"/>
    <x v="1"/>
    <x v="0"/>
    <n v="5"/>
    <n v="5"/>
    <n v="6"/>
    <n v="5.333333333333333"/>
    <n v="15.9"/>
    <n v="19.399999999999999"/>
    <n v="14.9"/>
    <n v="16.733333333333331"/>
  </r>
  <r>
    <x v="0"/>
    <s v="mid April"/>
    <n v="3"/>
    <x v="1"/>
    <n v="1983"/>
    <n v="4"/>
    <n v="6"/>
    <n v="59"/>
    <n v="21"/>
    <n v="406"/>
    <x v="0"/>
    <x v="0"/>
    <n v="4"/>
    <n v="4"/>
    <n v="5"/>
    <n v="4.333333333333333"/>
    <n v="15.7"/>
    <n v="18.7"/>
    <n v="16.600000000000001"/>
    <n v="17"/>
  </r>
  <r>
    <x v="0"/>
    <s v="mid April"/>
    <n v="3"/>
    <x v="9"/>
    <n v="1999"/>
    <n v="4"/>
    <n v="5"/>
    <n v="60"/>
    <n v="20"/>
    <n v="405"/>
    <x v="0"/>
    <x v="0"/>
    <n v="4"/>
    <n v="5"/>
    <n v="4"/>
    <n v="4.333333333333333"/>
    <n v="15.9"/>
    <n v="15.6"/>
    <n v="13.5"/>
    <n v="15"/>
  </r>
  <r>
    <x v="1"/>
    <s v="mid May"/>
    <n v="2"/>
    <x v="6"/>
    <n v="2001"/>
    <n v="4"/>
    <n v="4"/>
    <n v="61"/>
    <n v="13"/>
    <n v="404"/>
    <x v="1"/>
    <x v="0"/>
    <n v="6"/>
    <n v="5"/>
    <n v="6"/>
    <n v="5.666666666666667"/>
    <n v="15.8"/>
    <n v="14.7"/>
    <n v="14.6"/>
    <n v="15.033333333333333"/>
  </r>
  <r>
    <x v="1"/>
    <s v="mid May"/>
    <n v="2"/>
    <x v="14"/>
    <n v="2008"/>
    <n v="4"/>
    <n v="3"/>
    <n v="62"/>
    <n v="12"/>
    <n v="403"/>
    <x v="1"/>
    <x v="0"/>
    <n v="6"/>
    <n v="7"/>
    <n v="7"/>
    <n v="6.666666666666667"/>
    <n v="15.6"/>
    <n v="15.3"/>
    <n v="15"/>
    <n v="15.299999999999999"/>
  </r>
  <r>
    <x v="0"/>
    <s v="mid April"/>
    <n v="1"/>
    <x v="12"/>
    <n v="1985"/>
    <n v="4"/>
    <n v="2"/>
    <n v="63"/>
    <n v="5"/>
    <n v="402"/>
    <x v="0"/>
    <x v="0"/>
    <n v="4"/>
    <n v="5"/>
    <n v="3"/>
    <n v="4"/>
    <n v="16.100000000000001"/>
    <n v="15.1"/>
    <n v="13.5"/>
    <n v="14.9"/>
  </r>
  <r>
    <x v="0"/>
    <s v="mid April"/>
    <n v="1"/>
    <x v="13"/>
    <n v="2023"/>
    <n v="4"/>
    <n v="1"/>
    <n v="64"/>
    <n v="4"/>
    <n v="401"/>
    <x v="0"/>
    <x v="0"/>
    <n v="6"/>
    <n v="3"/>
    <n v="4"/>
    <n v="4.333333333333333"/>
    <n v="16.399999999999999"/>
    <n v="15.7"/>
    <n v="17.7"/>
    <n v="16.599999999999998"/>
  </r>
  <r>
    <x v="0"/>
    <s v="mid April"/>
    <n v="1"/>
    <x v="0"/>
    <n v="1998"/>
    <n v="1"/>
    <n v="1"/>
    <n v="1"/>
    <n v="1"/>
    <n v="101"/>
    <x v="0"/>
    <x v="1"/>
    <n v="9"/>
    <n v="9"/>
    <n v="9"/>
    <n v="9"/>
    <n v="19.100000000000001"/>
    <n v="21.6"/>
    <n v="18.8"/>
    <n v="19.833333333333332"/>
  </r>
  <r>
    <x v="0"/>
    <s v="mid April"/>
    <n v="1"/>
    <x v="1"/>
    <n v="1983"/>
    <n v="1"/>
    <n v="2"/>
    <n v="2"/>
    <n v="8"/>
    <n v="102"/>
    <x v="0"/>
    <x v="1"/>
    <n v="8"/>
    <n v="8"/>
    <n v="8"/>
    <n v="8"/>
    <n v="17.600000000000001"/>
    <n v="19.399999999999999"/>
    <n v="17.2"/>
    <n v="18.066666666666666"/>
  </r>
  <r>
    <x v="1"/>
    <s v="mid May"/>
    <n v="2"/>
    <x v="2"/>
    <n v="1999"/>
    <n v="1"/>
    <n v="3"/>
    <n v="3"/>
    <n v="9"/>
    <n v="103"/>
    <x v="2"/>
    <x v="1"/>
    <n v="13"/>
    <n v="11"/>
    <n v="11"/>
    <n v="11.666666666666666"/>
    <n v="25"/>
    <n v="25.6"/>
    <n v="21"/>
    <n v="23.866666666666664"/>
  </r>
  <r>
    <x v="1"/>
    <s v="mid May"/>
    <n v="2"/>
    <x v="3"/>
    <n v="1984"/>
    <n v="1"/>
    <n v="4"/>
    <n v="4"/>
    <n v="16"/>
    <n v="104"/>
    <x v="2"/>
    <x v="1"/>
    <n v="9"/>
    <n v="6"/>
    <n v="11"/>
    <n v="8.6666666666666661"/>
    <n v="19.5"/>
    <n v="18.399999999999999"/>
    <n v="23.5"/>
    <n v="20.466666666666665"/>
  </r>
  <r>
    <x v="0"/>
    <s v="mid April"/>
    <n v="3"/>
    <x v="4"/>
    <n v="2018"/>
    <n v="1"/>
    <n v="5"/>
    <n v="5"/>
    <n v="17"/>
    <n v="105"/>
    <x v="0"/>
    <x v="1"/>
    <n v="9"/>
    <n v="8"/>
    <n v="8"/>
    <n v="8.3333333333333339"/>
    <n v="19.399999999999999"/>
    <n v="20.399999999999999"/>
    <n v="20.2"/>
    <n v="20"/>
  </r>
  <r>
    <x v="0"/>
    <s v="mid April"/>
    <n v="3"/>
    <x v="5"/>
    <n v="2016"/>
    <n v="1"/>
    <n v="6"/>
    <n v="6"/>
    <n v="24"/>
    <n v="106"/>
    <x v="0"/>
    <x v="1"/>
    <n v="9"/>
    <n v="8"/>
    <n v="10"/>
    <n v="9"/>
    <n v="17.5"/>
    <n v="15.9"/>
    <n v="20"/>
    <n v="17.8"/>
  </r>
  <r>
    <x v="1"/>
    <s v="mid May"/>
    <n v="4"/>
    <x v="6"/>
    <n v="2001"/>
    <n v="1"/>
    <n v="7"/>
    <n v="7"/>
    <n v="25"/>
    <n v="107"/>
    <x v="2"/>
    <x v="1"/>
    <n v="11"/>
    <n v="12"/>
    <n v="9"/>
    <n v="10.666666666666666"/>
    <n v="24"/>
    <n v="22.8"/>
    <n v="19.7"/>
    <n v="22.166666666666668"/>
  </r>
  <r>
    <x v="1"/>
    <s v="mid May"/>
    <n v="4"/>
    <x v="7"/>
    <n v="2023"/>
    <n v="1"/>
    <n v="8"/>
    <n v="8"/>
    <n v="32"/>
    <n v="108"/>
    <x v="2"/>
    <x v="1"/>
    <n v="14"/>
    <n v="13"/>
    <n v="12"/>
    <n v="13"/>
    <n v="28.5"/>
    <n v="25.3"/>
    <n v="27"/>
    <n v="26.933333333333334"/>
  </r>
  <r>
    <x v="0"/>
    <s v="mid April"/>
    <n v="5"/>
    <x v="8"/>
    <n v="2002"/>
    <n v="1"/>
    <n v="9"/>
    <n v="9"/>
    <n v="33"/>
    <n v="109"/>
    <x v="0"/>
    <x v="1"/>
    <n v="8"/>
    <n v="9"/>
    <n v="10"/>
    <n v="9"/>
    <n v="19.399999999999999"/>
    <n v="19.600000000000001"/>
    <n v="20.100000000000001"/>
    <n v="19.7"/>
  </r>
  <r>
    <x v="0"/>
    <s v="mid April"/>
    <n v="5"/>
    <x v="9"/>
    <n v="1999"/>
    <n v="1"/>
    <n v="10"/>
    <n v="10"/>
    <n v="40"/>
    <n v="110"/>
    <x v="0"/>
    <x v="1"/>
    <n v="6"/>
    <n v="6"/>
    <n v="7"/>
    <n v="6.333333333333333"/>
    <n v="16.7"/>
    <n v="17.5"/>
    <n v="17.399999999999999"/>
    <n v="17.2"/>
  </r>
  <r>
    <x v="1"/>
    <s v="mid May"/>
    <n v="6"/>
    <x v="10"/>
    <n v="1989"/>
    <n v="1"/>
    <n v="11"/>
    <n v="11"/>
    <n v="41"/>
    <n v="111"/>
    <x v="2"/>
    <x v="1"/>
    <n v="11"/>
    <n v="10"/>
    <n v="11"/>
    <n v="10.666666666666666"/>
    <n v="24.6"/>
    <n v="21.6"/>
    <n v="25.6"/>
    <n v="23.933333333333337"/>
  </r>
  <r>
    <x v="1"/>
    <s v="mid May"/>
    <n v="6"/>
    <x v="11"/>
    <n v="2016"/>
    <n v="1"/>
    <n v="12"/>
    <n v="12"/>
    <n v="48"/>
    <n v="112"/>
    <x v="2"/>
    <x v="1"/>
    <n v="12"/>
    <n v="13"/>
    <n v="14"/>
    <n v="13"/>
    <n v="23.2"/>
    <n v="21"/>
    <n v="21.2"/>
    <n v="21.8"/>
  </r>
  <r>
    <x v="0"/>
    <s v="mid April"/>
    <n v="7"/>
    <x v="12"/>
    <n v="1985"/>
    <n v="1"/>
    <n v="13"/>
    <n v="13"/>
    <n v="49"/>
    <n v="113"/>
    <x v="0"/>
    <x v="1"/>
    <n v="8"/>
    <n v="8"/>
    <n v="10"/>
    <n v="8.6666666666666661"/>
    <n v="14.2"/>
    <n v="18.2"/>
    <n v="19.2"/>
    <n v="17.2"/>
  </r>
  <r>
    <x v="0"/>
    <s v="mid April"/>
    <n v="7"/>
    <x v="13"/>
    <n v="2023"/>
    <n v="1"/>
    <n v="14"/>
    <n v="14"/>
    <n v="56"/>
    <n v="114"/>
    <x v="0"/>
    <x v="1"/>
    <n v="7"/>
    <n v="7"/>
    <n v="6"/>
    <n v="6.666666666666667"/>
    <n v="16.5"/>
    <n v="18.5"/>
    <n v="17.5"/>
    <n v="17.5"/>
  </r>
  <r>
    <x v="1"/>
    <s v="mid May"/>
    <n v="8"/>
    <x v="14"/>
    <n v="2008"/>
    <n v="1"/>
    <n v="15"/>
    <n v="15"/>
    <n v="57"/>
    <n v="115"/>
    <x v="2"/>
    <x v="1"/>
    <n v="7"/>
    <n v="9"/>
    <n v="11"/>
    <n v="9"/>
    <n v="19.399999999999999"/>
    <n v="23.1"/>
    <n v="25.2"/>
    <n v="22.566666666666666"/>
  </r>
  <r>
    <x v="1"/>
    <s v="mid May"/>
    <n v="8"/>
    <x v="15"/>
    <n v="2004"/>
    <n v="1"/>
    <n v="16"/>
    <n v="16"/>
    <n v="64"/>
    <n v="116"/>
    <x v="2"/>
    <x v="1"/>
    <n v="11"/>
    <n v="10"/>
    <n v="13"/>
    <n v="11.333333333333334"/>
    <n v="19.7"/>
    <n v="21.9"/>
    <n v="28"/>
    <n v="23.2"/>
  </r>
  <r>
    <x v="1"/>
    <s v="mid May"/>
    <n v="8"/>
    <x v="6"/>
    <n v="2001"/>
    <n v="2"/>
    <n v="16"/>
    <n v="17"/>
    <n v="63"/>
    <n v="216"/>
    <x v="2"/>
    <x v="1"/>
    <n v="10"/>
    <n v="12"/>
    <n v="10"/>
    <n v="10.666666666666666"/>
    <n v="20.8"/>
    <n v="20.8"/>
    <n v="20"/>
    <n v="20.533333333333335"/>
  </r>
  <r>
    <x v="1"/>
    <s v="mid May"/>
    <n v="8"/>
    <x v="10"/>
    <n v="1989"/>
    <n v="2"/>
    <n v="15"/>
    <n v="18"/>
    <n v="58"/>
    <n v="215"/>
    <x v="2"/>
    <x v="1"/>
    <n v="11"/>
    <n v="13"/>
    <n v="8"/>
    <n v="10.666666666666666"/>
    <n v="20.7"/>
    <n v="25"/>
    <n v="19.7"/>
    <n v="21.8"/>
  </r>
  <r>
    <x v="0"/>
    <s v="mid April"/>
    <n v="7"/>
    <x v="4"/>
    <n v="2018"/>
    <n v="2"/>
    <n v="14"/>
    <n v="19"/>
    <n v="55"/>
    <n v="214"/>
    <x v="0"/>
    <x v="1"/>
    <n v="5"/>
    <n v="8"/>
    <n v="7"/>
    <n v="6.666666666666667"/>
    <n v="19.5"/>
    <n v="18.899999999999999"/>
    <n v="17.5"/>
    <n v="18.633333333333333"/>
  </r>
  <r>
    <x v="0"/>
    <s v="mid April"/>
    <n v="7"/>
    <x v="1"/>
    <n v="1983"/>
    <n v="2"/>
    <n v="13"/>
    <n v="20"/>
    <n v="50"/>
    <n v="213"/>
    <x v="0"/>
    <x v="1"/>
    <n v="7"/>
    <n v="7"/>
    <n v="8"/>
    <n v="7.333333333333333"/>
    <n v="16.600000000000001"/>
    <n v="17.899999999999999"/>
    <n v="19"/>
    <n v="17.833333333333332"/>
  </r>
  <r>
    <x v="1"/>
    <s v="mid May"/>
    <n v="6"/>
    <x v="14"/>
    <n v="2008"/>
    <n v="2"/>
    <n v="12"/>
    <n v="21"/>
    <n v="47"/>
    <n v="212"/>
    <x v="2"/>
    <x v="1"/>
    <n v="11"/>
    <n v="11"/>
    <n v="10"/>
    <n v="10.666666666666666"/>
    <n v="25.1"/>
    <n v="22.5"/>
    <n v="22.5"/>
    <n v="23.366666666666664"/>
  </r>
  <r>
    <x v="1"/>
    <s v="mid May"/>
    <n v="6"/>
    <x v="2"/>
    <n v="1999"/>
    <n v="2"/>
    <n v="11"/>
    <n v="22"/>
    <n v="42"/>
    <n v="211"/>
    <x v="2"/>
    <x v="1"/>
    <n v="11"/>
    <n v="11"/>
    <n v="11"/>
    <n v="11"/>
    <n v="23.1"/>
    <n v="24.8"/>
    <n v="23.7"/>
    <n v="23.866666666666671"/>
  </r>
  <r>
    <x v="0"/>
    <s v="mid April"/>
    <n v="5"/>
    <x v="12"/>
    <n v="1985"/>
    <n v="2"/>
    <n v="10"/>
    <n v="23"/>
    <n v="39"/>
    <n v="210"/>
    <x v="0"/>
    <x v="1"/>
    <n v="10"/>
    <n v="11"/>
    <n v="9"/>
    <n v="10"/>
    <n v="24"/>
    <n v="21.1"/>
    <n v="18.3"/>
    <n v="21.133333333333336"/>
  </r>
  <r>
    <x v="0"/>
    <s v="mid April"/>
    <n v="5"/>
    <x v="5"/>
    <n v="2016"/>
    <n v="2"/>
    <n v="9"/>
    <n v="24"/>
    <n v="34"/>
    <n v="209"/>
    <x v="0"/>
    <x v="1"/>
    <n v="11"/>
    <n v="10"/>
    <n v="9"/>
    <n v="10"/>
    <n v="20.399999999999999"/>
    <n v="20"/>
    <n v="16.600000000000001"/>
    <n v="19"/>
  </r>
  <r>
    <x v="1"/>
    <s v="mid May"/>
    <n v="4"/>
    <x v="3"/>
    <n v="1984"/>
    <n v="2"/>
    <n v="8"/>
    <n v="25"/>
    <n v="31"/>
    <n v="208"/>
    <x v="2"/>
    <x v="1"/>
    <n v="11"/>
    <n v="10"/>
    <n v="11"/>
    <n v="10.666666666666666"/>
    <n v="23"/>
    <n v="21.6"/>
    <n v="25.9"/>
    <n v="23.5"/>
  </r>
  <r>
    <x v="1"/>
    <s v="mid May"/>
    <n v="4"/>
    <x v="11"/>
    <n v="2016"/>
    <n v="2"/>
    <n v="7"/>
    <n v="26"/>
    <n v="26"/>
    <n v="207"/>
    <x v="2"/>
    <x v="1"/>
    <n v="13"/>
    <n v="11"/>
    <n v="14"/>
    <n v="12.666666666666666"/>
    <n v="24.5"/>
    <n v="23.3"/>
    <n v="23.3"/>
    <n v="23.7"/>
  </r>
  <r>
    <x v="0"/>
    <s v="mid April"/>
    <n v="3"/>
    <x v="0"/>
    <n v="1998"/>
    <n v="2"/>
    <n v="6"/>
    <n v="27"/>
    <n v="23"/>
    <n v="206"/>
    <x v="0"/>
    <x v="1"/>
    <n v="10"/>
    <n v="9"/>
    <n v="8"/>
    <n v="9"/>
    <n v="22.7"/>
    <n v="20.2"/>
    <n v="20.3"/>
    <n v="21.066666666666666"/>
  </r>
  <r>
    <x v="0"/>
    <s v="mid April"/>
    <n v="3"/>
    <x v="13"/>
    <n v="2023"/>
    <n v="2"/>
    <n v="5"/>
    <n v="28"/>
    <n v="18"/>
    <n v="205"/>
    <x v="0"/>
    <x v="1"/>
    <n v="8"/>
    <n v="8"/>
    <n v="6"/>
    <n v="7.333333333333333"/>
    <n v="20.6"/>
    <n v="24.3"/>
    <n v="20.2"/>
    <n v="21.700000000000003"/>
  </r>
  <r>
    <x v="1"/>
    <s v="mid May"/>
    <n v="2"/>
    <x v="15"/>
    <n v="2004"/>
    <n v="2"/>
    <n v="4"/>
    <n v="29"/>
    <n v="15"/>
    <n v="204"/>
    <x v="2"/>
    <x v="1"/>
    <n v="11"/>
    <n v="12"/>
    <n v="11"/>
    <n v="11.333333333333334"/>
    <n v="26"/>
    <n v="26"/>
    <n v="23.1"/>
    <n v="25.033333333333331"/>
  </r>
  <r>
    <x v="1"/>
    <s v="mid May"/>
    <n v="2"/>
    <x v="7"/>
    <n v="2023"/>
    <n v="2"/>
    <n v="3"/>
    <n v="30"/>
    <n v="10"/>
    <n v="203"/>
    <x v="2"/>
    <x v="1"/>
    <n v="11"/>
    <n v="12"/>
    <n v="13"/>
    <n v="12"/>
    <n v="25.1"/>
    <n v="22.3"/>
    <n v="27.2"/>
    <n v="24.866666666666671"/>
  </r>
  <r>
    <x v="0"/>
    <s v="mid April"/>
    <n v="1"/>
    <x v="9"/>
    <n v="1999"/>
    <n v="2"/>
    <n v="2"/>
    <n v="31"/>
    <n v="7"/>
    <n v="202"/>
    <x v="0"/>
    <x v="1"/>
    <n v="9"/>
    <n v="7"/>
    <n v="6"/>
    <n v="7.333333333333333"/>
    <n v="21.7"/>
    <n v="16.3"/>
    <n v="16.600000000000001"/>
    <n v="18.2"/>
  </r>
  <r>
    <x v="0"/>
    <s v="mid April"/>
    <n v="1"/>
    <x v="8"/>
    <n v="2002"/>
    <n v="2"/>
    <n v="1"/>
    <n v="32"/>
    <n v="2"/>
    <n v="201"/>
    <x v="0"/>
    <x v="1"/>
    <n v="11"/>
    <n v="9"/>
    <n v="8"/>
    <n v="9.3333333333333339"/>
    <n v="23.1"/>
    <n v="20.8"/>
    <n v="18.7"/>
    <n v="20.866666666666671"/>
  </r>
  <r>
    <x v="0"/>
    <s v="mid April"/>
    <n v="1"/>
    <x v="5"/>
    <n v="2016"/>
    <n v="3"/>
    <n v="1"/>
    <n v="33"/>
    <n v="3"/>
    <n v="301"/>
    <x v="0"/>
    <x v="1"/>
    <n v="10"/>
    <n v="8"/>
    <n v="9"/>
    <n v="9"/>
    <n v="20.2"/>
    <n v="19.3"/>
    <n v="20.6"/>
    <n v="20.033333333333335"/>
  </r>
  <r>
    <x v="0"/>
    <s v="mid April"/>
    <n v="1"/>
    <x v="4"/>
    <n v="2018"/>
    <n v="3"/>
    <n v="2"/>
    <n v="34"/>
    <n v="6"/>
    <n v="302"/>
    <x v="0"/>
    <x v="1"/>
    <n v="8"/>
    <n v="10"/>
    <n v="8"/>
    <n v="8.6666666666666661"/>
    <n v="20.2"/>
    <n v="20.399999999999999"/>
    <n v="20.9"/>
    <n v="20.499999999999996"/>
  </r>
  <r>
    <x v="1"/>
    <s v="mid May"/>
    <n v="2"/>
    <x v="11"/>
    <n v="2016"/>
    <n v="3"/>
    <n v="3"/>
    <n v="35"/>
    <n v="11"/>
    <n v="303"/>
    <x v="2"/>
    <x v="1"/>
    <n v="10"/>
    <n v="12"/>
    <n v="10"/>
    <n v="10.666666666666666"/>
    <n v="20.5"/>
    <n v="23"/>
    <n v="24"/>
    <n v="22.5"/>
  </r>
  <r>
    <x v="1"/>
    <s v="mid May"/>
    <n v="2"/>
    <x v="10"/>
    <n v="1989"/>
    <n v="3"/>
    <n v="4"/>
    <n v="36"/>
    <n v="14"/>
    <n v="304"/>
    <x v="2"/>
    <x v="1"/>
    <n v="5"/>
    <n v="3"/>
    <n v="9"/>
    <n v="5.666666666666667"/>
    <n v="16.7"/>
    <n v="23"/>
    <n v="18.600000000000001"/>
    <n v="19.433333333333334"/>
  </r>
  <r>
    <x v="0"/>
    <s v="mid April"/>
    <n v="3"/>
    <x v="8"/>
    <n v="2002"/>
    <n v="3"/>
    <n v="5"/>
    <n v="37"/>
    <n v="19"/>
    <n v="305"/>
    <x v="0"/>
    <x v="1"/>
    <n v="11"/>
    <n v="8"/>
    <n v="8"/>
    <n v="9"/>
    <n v="23"/>
    <n v="22"/>
    <n v="20"/>
    <n v="21.666666666666668"/>
  </r>
  <r>
    <x v="0"/>
    <s v="mid April"/>
    <n v="3"/>
    <x v="12"/>
    <n v="1985"/>
    <n v="3"/>
    <n v="6"/>
    <n v="38"/>
    <n v="22"/>
    <n v="306"/>
    <x v="0"/>
    <x v="1"/>
    <n v="8"/>
    <n v="9"/>
    <n v="7"/>
    <n v="8"/>
    <n v="17.8"/>
    <n v="20.6"/>
    <n v="18.399999999999999"/>
    <n v="18.933333333333334"/>
  </r>
  <r>
    <x v="1"/>
    <s v="mid May"/>
    <n v="4"/>
    <x v="14"/>
    <n v="2008"/>
    <n v="3"/>
    <n v="7"/>
    <n v="39"/>
    <n v="27"/>
    <n v="307"/>
    <x v="2"/>
    <x v="1"/>
    <n v="10"/>
    <n v="11"/>
    <n v="12"/>
    <n v="11"/>
    <n v="22.4"/>
    <n v="23.2"/>
    <n v="23"/>
    <n v="22.866666666666664"/>
  </r>
  <r>
    <x v="1"/>
    <s v="mid May"/>
    <n v="4"/>
    <x v="15"/>
    <n v="2004"/>
    <n v="3"/>
    <n v="8"/>
    <n v="40"/>
    <n v="30"/>
    <n v="308"/>
    <x v="2"/>
    <x v="1"/>
    <n v="12"/>
    <n v="10"/>
    <n v="11"/>
    <n v="11"/>
    <n v="23"/>
    <n v="22.4"/>
    <n v="23.9"/>
    <n v="23.099999999999998"/>
  </r>
  <r>
    <x v="0"/>
    <s v="mid April"/>
    <n v="5"/>
    <x v="13"/>
    <n v="2023"/>
    <n v="3"/>
    <n v="9"/>
    <n v="41"/>
    <n v="35"/>
    <n v="309"/>
    <x v="0"/>
    <x v="1"/>
    <n v="8"/>
    <n v="8"/>
    <n v="9"/>
    <n v="8.3333333333333339"/>
    <n v="17.8"/>
    <n v="18"/>
    <n v="19.600000000000001"/>
    <n v="18.466666666666665"/>
  </r>
  <r>
    <x v="0"/>
    <s v="mid April"/>
    <n v="5"/>
    <x v="1"/>
    <n v="1983"/>
    <n v="3"/>
    <n v="10"/>
    <n v="42"/>
    <n v="38"/>
    <n v="310"/>
    <x v="0"/>
    <x v="1"/>
    <n v="7"/>
    <n v="9"/>
    <n v="7"/>
    <n v="7.666666666666667"/>
    <n v="17.2"/>
    <n v="20.5"/>
    <n v="19.399999999999999"/>
    <n v="19.033333333333335"/>
  </r>
  <r>
    <x v="1"/>
    <s v="mid May"/>
    <n v="6"/>
    <x v="3"/>
    <n v="1984"/>
    <n v="3"/>
    <n v="11"/>
    <n v="43"/>
    <n v="43"/>
    <n v="311"/>
    <x v="2"/>
    <x v="1"/>
    <n v="10"/>
    <n v="12"/>
    <n v="8"/>
    <n v="10"/>
    <n v="23"/>
    <n v="25.6"/>
    <n v="22"/>
    <n v="23.533333333333331"/>
  </r>
  <r>
    <x v="1"/>
    <s v="mid May"/>
    <n v="6"/>
    <x v="6"/>
    <n v="2001"/>
    <n v="3"/>
    <n v="12"/>
    <n v="44"/>
    <n v="46"/>
    <n v="312"/>
    <x v="2"/>
    <x v="1"/>
    <n v="10"/>
    <n v="11"/>
    <n v="12"/>
    <n v="11"/>
    <n v="22.5"/>
    <n v="19.2"/>
    <n v="23.5"/>
    <n v="21.733333333333334"/>
  </r>
  <r>
    <x v="0"/>
    <s v="mid April"/>
    <n v="7"/>
    <x v="9"/>
    <n v="1999"/>
    <n v="3"/>
    <n v="13"/>
    <n v="45"/>
    <n v="51"/>
    <n v="313"/>
    <x v="0"/>
    <x v="1"/>
    <n v="5"/>
    <n v="4"/>
    <n v="7"/>
    <n v="5.333333333333333"/>
    <n v="13.7"/>
    <n v="17.399999999999999"/>
    <n v="21.2"/>
    <n v="17.433333333333334"/>
  </r>
  <r>
    <x v="0"/>
    <s v="mid April"/>
    <n v="7"/>
    <x v="0"/>
    <n v="1998"/>
    <n v="3"/>
    <n v="14"/>
    <n v="46"/>
    <n v="54"/>
    <n v="314"/>
    <x v="0"/>
    <x v="1"/>
    <n v="8"/>
    <n v="9"/>
    <n v="10"/>
    <n v="9"/>
    <n v="21.1"/>
    <n v="21.2"/>
    <n v="22.3"/>
    <n v="21.533333333333331"/>
  </r>
  <r>
    <x v="1"/>
    <s v="mid May"/>
    <n v="8"/>
    <x v="2"/>
    <n v="1999"/>
    <n v="3"/>
    <n v="15"/>
    <n v="47"/>
    <n v="59"/>
    <n v="315"/>
    <x v="2"/>
    <x v="1"/>
    <n v="11"/>
    <n v="10"/>
    <n v="12"/>
    <n v="11"/>
    <n v="22.7"/>
    <n v="25.1"/>
    <n v="24.4"/>
    <n v="24.066666666666663"/>
  </r>
  <r>
    <x v="1"/>
    <s v="mid May"/>
    <n v="8"/>
    <x v="7"/>
    <n v="2023"/>
    <n v="3"/>
    <n v="16"/>
    <n v="48"/>
    <n v="62"/>
    <n v="316"/>
    <x v="2"/>
    <x v="1"/>
    <n v="13"/>
    <n v="13"/>
    <n v="14"/>
    <n v="13.333333333333334"/>
    <n v="26.1"/>
    <n v="23.6"/>
    <n v="27.3"/>
    <n v="25.666666666666668"/>
  </r>
  <r>
    <x v="1"/>
    <s v="mid May"/>
    <n v="8"/>
    <x v="3"/>
    <n v="1984"/>
    <n v="4"/>
    <n v="16"/>
    <n v="49"/>
    <n v="61"/>
    <n v="416"/>
    <x v="2"/>
    <x v="1"/>
    <n v="12"/>
    <n v="10"/>
    <n v="12"/>
    <n v="11.333333333333334"/>
    <n v="23.1"/>
    <n v="21.8"/>
    <n v="22.5"/>
    <n v="22.466666666666669"/>
  </r>
  <r>
    <x v="1"/>
    <s v="mid May"/>
    <n v="8"/>
    <x v="11"/>
    <n v="2016"/>
    <n v="4"/>
    <n v="15"/>
    <n v="50"/>
    <n v="60"/>
    <n v="415"/>
    <x v="2"/>
    <x v="1"/>
    <n v="12"/>
    <n v="12"/>
    <n v="11"/>
    <n v="11.666666666666666"/>
    <n v="21.2"/>
    <n v="23.5"/>
    <n v="21.7"/>
    <n v="22.133333333333336"/>
  </r>
  <r>
    <x v="0"/>
    <s v="mid April"/>
    <n v="7"/>
    <x v="8"/>
    <n v="2002"/>
    <n v="4"/>
    <n v="14"/>
    <n v="51"/>
    <n v="53"/>
    <n v="414"/>
    <x v="0"/>
    <x v="1"/>
    <n v="7"/>
    <n v="9"/>
    <n v="9"/>
    <n v="8.3333333333333339"/>
    <n v="19"/>
    <n v="15.8"/>
    <n v="21.1"/>
    <n v="18.633333333333333"/>
  </r>
  <r>
    <x v="0"/>
    <s v="mid April"/>
    <n v="7"/>
    <x v="5"/>
    <n v="2016"/>
    <n v="4"/>
    <n v="13"/>
    <n v="52"/>
    <n v="52"/>
    <n v="413"/>
    <x v="0"/>
    <x v="1"/>
    <n v="6"/>
    <n v="8"/>
    <n v="7"/>
    <n v="7"/>
    <n v="18"/>
    <n v="17.7"/>
    <n v="16.8"/>
    <n v="17.5"/>
  </r>
  <r>
    <x v="1"/>
    <s v="mid May"/>
    <n v="6"/>
    <x v="7"/>
    <n v="2023"/>
    <n v="4"/>
    <n v="12"/>
    <n v="53"/>
    <n v="45"/>
    <n v="412"/>
    <x v="2"/>
    <x v="1"/>
    <n v="12"/>
    <n v="13"/>
    <n v="14"/>
    <n v="13"/>
    <n v="25.5"/>
    <n v="26.5"/>
    <n v="28.3"/>
    <n v="26.766666666666666"/>
  </r>
  <r>
    <x v="1"/>
    <s v="mid May"/>
    <n v="6"/>
    <x v="15"/>
    <n v="2004"/>
    <n v="4"/>
    <n v="11"/>
    <n v="54"/>
    <n v="44"/>
    <n v="411"/>
    <x v="2"/>
    <x v="1"/>
    <n v="12"/>
    <n v="9"/>
    <n v="9"/>
    <n v="10"/>
    <n v="22.4"/>
    <n v="19.5"/>
    <n v="23.5"/>
    <n v="21.8"/>
  </r>
  <r>
    <x v="0"/>
    <s v="mid April"/>
    <n v="5"/>
    <x v="4"/>
    <n v="2018"/>
    <n v="4"/>
    <n v="10"/>
    <n v="55"/>
    <n v="37"/>
    <n v="410"/>
    <x v="0"/>
    <x v="1"/>
    <n v="7"/>
    <n v="7"/>
    <n v="7"/>
    <n v="7"/>
    <n v="19"/>
    <n v="16.600000000000001"/>
    <n v="18"/>
    <n v="17.866666666666667"/>
  </r>
  <r>
    <x v="0"/>
    <s v="mid April"/>
    <n v="5"/>
    <x v="0"/>
    <n v="1998"/>
    <n v="4"/>
    <n v="9"/>
    <n v="56"/>
    <n v="37"/>
    <n v="409"/>
    <x v="0"/>
    <x v="1"/>
    <n v="8"/>
    <n v="8"/>
    <n v="7"/>
    <n v="7.666666666666667"/>
    <n v="17.899999999999999"/>
    <n v="18.600000000000001"/>
    <n v="19.600000000000001"/>
    <n v="18.7"/>
  </r>
  <r>
    <x v="1"/>
    <s v="mid May"/>
    <n v="4"/>
    <x v="2"/>
    <n v="1999"/>
    <n v="4"/>
    <n v="8"/>
    <n v="57"/>
    <n v="29"/>
    <n v="408"/>
    <x v="2"/>
    <x v="1"/>
    <n v="13"/>
    <n v="11"/>
    <n v="13"/>
    <n v="12.333333333333334"/>
    <n v="25.3"/>
    <n v="21.9"/>
    <n v="25.3"/>
    <n v="24.166666666666668"/>
  </r>
  <r>
    <x v="1"/>
    <s v="mid May"/>
    <n v="4"/>
    <x v="10"/>
    <n v="1989"/>
    <n v="4"/>
    <n v="7"/>
    <n v="58"/>
    <n v="28"/>
    <n v="407"/>
    <x v="2"/>
    <x v="1"/>
    <n v="10"/>
    <n v="11"/>
    <n v="8"/>
    <n v="9.6666666666666661"/>
    <n v="24.5"/>
    <n v="19.7"/>
    <n v="21.4"/>
    <n v="21.866666666666664"/>
  </r>
  <r>
    <x v="0"/>
    <s v="mid April"/>
    <n v="3"/>
    <x v="1"/>
    <n v="1983"/>
    <n v="4"/>
    <n v="6"/>
    <n v="59"/>
    <n v="21"/>
    <n v="406"/>
    <x v="0"/>
    <x v="1"/>
    <n v="7"/>
    <n v="7"/>
    <n v="7"/>
    <n v="7"/>
    <n v="16.399999999999999"/>
    <n v="19.2"/>
    <n v="17.8"/>
    <n v="17.799999999999997"/>
  </r>
  <r>
    <x v="0"/>
    <s v="mid April"/>
    <n v="3"/>
    <x v="9"/>
    <n v="1999"/>
    <n v="4"/>
    <n v="5"/>
    <n v="60"/>
    <n v="20"/>
    <n v="405"/>
    <x v="0"/>
    <x v="1"/>
    <n v="7"/>
    <n v="8"/>
    <n v="7"/>
    <n v="7.333333333333333"/>
    <n v="16.5"/>
    <n v="19.2"/>
    <n v="16.7"/>
    <n v="17.466666666666669"/>
  </r>
  <r>
    <x v="1"/>
    <s v="mid May"/>
    <n v="2"/>
    <x v="6"/>
    <n v="2001"/>
    <n v="4"/>
    <n v="4"/>
    <n v="61"/>
    <n v="13"/>
    <n v="404"/>
    <x v="2"/>
    <x v="1"/>
    <n v="10"/>
    <n v="10"/>
    <n v="11"/>
    <n v="10.333333333333334"/>
    <n v="20"/>
    <n v="22.5"/>
    <n v="21.2"/>
    <n v="21.233333333333334"/>
  </r>
  <r>
    <x v="1"/>
    <s v="mid May"/>
    <n v="2"/>
    <x v="14"/>
    <n v="2008"/>
    <n v="4"/>
    <n v="3"/>
    <n v="62"/>
    <n v="12"/>
    <n v="403"/>
    <x v="2"/>
    <x v="1"/>
    <n v="7"/>
    <n v="11"/>
    <n v="12"/>
    <n v="10"/>
    <n v="23"/>
    <n v="22.6"/>
    <n v="24"/>
    <n v="23.2"/>
  </r>
  <r>
    <x v="0"/>
    <s v="mid April"/>
    <n v="1"/>
    <x v="12"/>
    <n v="1985"/>
    <n v="4"/>
    <n v="2"/>
    <n v="63"/>
    <n v="5"/>
    <n v="402"/>
    <x v="0"/>
    <x v="1"/>
    <n v="8"/>
    <n v="8"/>
    <n v="7"/>
    <n v="7.666666666666667"/>
    <n v="18.7"/>
    <n v="17.399999999999999"/>
    <n v="16.100000000000001"/>
    <n v="17.399999999999999"/>
  </r>
  <r>
    <x v="0"/>
    <s v="mid April"/>
    <n v="1"/>
    <x v="13"/>
    <n v="2023"/>
    <n v="4"/>
    <n v="1"/>
    <n v="64"/>
    <n v="4"/>
    <n v="401"/>
    <x v="0"/>
    <x v="1"/>
    <n v="7"/>
    <n v="7"/>
    <n v="8"/>
    <n v="7.333333333333333"/>
    <n v="17.3"/>
    <n v="17.899999999999999"/>
    <n v="16.3"/>
    <n v="17.166666666666668"/>
  </r>
  <r>
    <x v="0"/>
    <s v="mid April"/>
    <n v="1"/>
    <x v="0"/>
    <n v="1998"/>
    <n v="1"/>
    <n v="1"/>
    <n v="1"/>
    <n v="1"/>
    <n v="101"/>
    <x v="3"/>
    <x v="2"/>
    <n v="14"/>
    <n v="12"/>
    <n v="10"/>
    <n v="12"/>
    <n v="18.8"/>
    <n v="22.2"/>
    <n v="22.6"/>
    <n v="21.2"/>
  </r>
  <r>
    <x v="0"/>
    <s v="mid April"/>
    <n v="1"/>
    <x v="1"/>
    <n v="1983"/>
    <n v="1"/>
    <n v="2"/>
    <n v="2"/>
    <n v="8"/>
    <n v="102"/>
    <x v="3"/>
    <x v="2"/>
    <n v="4"/>
    <n v="6"/>
    <n v="9"/>
    <n v="6.333333333333333"/>
    <n v="23.2"/>
    <n v="23.4"/>
    <n v="20.399999999999999"/>
    <n v="22.333333333333332"/>
  </r>
  <r>
    <x v="1"/>
    <s v="mid May"/>
    <n v="2"/>
    <x v="2"/>
    <n v="1999"/>
    <n v="1"/>
    <n v="3"/>
    <n v="3"/>
    <n v="9"/>
    <n v="103"/>
    <x v="4"/>
    <x v="2"/>
    <n v="13"/>
    <n v="18"/>
    <n v="17"/>
    <n v="16"/>
    <n v="24.3"/>
    <n v="37"/>
    <n v="38.799999999999997"/>
    <n v="33.366666666666667"/>
  </r>
  <r>
    <x v="1"/>
    <s v="mid May"/>
    <n v="2"/>
    <x v="3"/>
    <n v="1984"/>
    <n v="1"/>
    <n v="4"/>
    <n v="4"/>
    <n v="16"/>
    <n v="104"/>
    <x v="4"/>
    <x v="2"/>
    <n v="15"/>
    <n v="14"/>
    <n v="13"/>
    <n v="14"/>
    <n v="29.9"/>
    <n v="30.9"/>
    <n v="30"/>
    <n v="30.266666666666666"/>
  </r>
  <r>
    <x v="0"/>
    <s v="mid April"/>
    <n v="3"/>
    <x v="4"/>
    <n v="2018"/>
    <n v="1"/>
    <n v="5"/>
    <n v="5"/>
    <n v="17"/>
    <n v="105"/>
    <x v="3"/>
    <x v="2"/>
    <n v="7"/>
    <n v="13"/>
    <n v="14"/>
    <n v="11.333333333333334"/>
    <n v="28.6"/>
    <n v="24.6"/>
    <n v="28.3"/>
    <n v="27.166666666666668"/>
  </r>
  <r>
    <x v="0"/>
    <s v="mid April"/>
    <n v="3"/>
    <x v="5"/>
    <n v="2016"/>
    <n v="1"/>
    <n v="6"/>
    <n v="6"/>
    <n v="24"/>
    <n v="106"/>
    <x v="3"/>
    <x v="2"/>
    <n v="4"/>
    <n v="7"/>
    <n v="5"/>
    <n v="5.333333333333333"/>
    <n v="21.5"/>
    <n v="26"/>
    <n v="23.6"/>
    <n v="23.7"/>
  </r>
  <r>
    <x v="1"/>
    <s v="mid May"/>
    <n v="4"/>
    <x v="6"/>
    <n v="2001"/>
    <n v="1"/>
    <n v="7"/>
    <n v="7"/>
    <n v="25"/>
    <n v="107"/>
    <x v="4"/>
    <x v="2"/>
    <n v="15"/>
    <n v="21"/>
    <n v="17"/>
    <n v="17.666666666666668"/>
    <n v="29.8"/>
    <n v="24.3"/>
    <n v="33.6"/>
    <n v="29.233333333333334"/>
  </r>
  <r>
    <x v="1"/>
    <s v="mid May"/>
    <n v="4"/>
    <x v="7"/>
    <n v="2023"/>
    <n v="1"/>
    <n v="8"/>
    <n v="8"/>
    <n v="32"/>
    <n v="108"/>
    <x v="4"/>
    <x v="2"/>
    <n v="16"/>
    <n v="18"/>
    <n v="18"/>
    <n v="17.333333333333332"/>
    <n v="33.700000000000003"/>
    <n v="31.2"/>
    <n v="34.6"/>
    <n v="33.166666666666664"/>
  </r>
  <r>
    <x v="0"/>
    <s v="mid April"/>
    <n v="5"/>
    <x v="8"/>
    <n v="2002"/>
    <n v="1"/>
    <n v="9"/>
    <n v="9"/>
    <n v="33"/>
    <n v="109"/>
    <x v="3"/>
    <x v="2"/>
    <n v="12"/>
    <n v="13"/>
    <n v="12"/>
    <n v="12.333333333333334"/>
    <n v="29"/>
    <n v="27.8"/>
    <n v="30"/>
    <n v="28.933333333333334"/>
  </r>
  <r>
    <x v="0"/>
    <s v="mid April"/>
    <n v="5"/>
    <x v="9"/>
    <n v="1999"/>
    <n v="1"/>
    <n v="10"/>
    <n v="10"/>
    <n v="40"/>
    <n v="110"/>
    <x v="3"/>
    <x v="2"/>
    <n v="9"/>
    <n v="5"/>
    <n v="3"/>
    <n v="5.666666666666667"/>
    <n v="23.4"/>
    <n v="21.6"/>
    <n v="19.7"/>
    <n v="21.566666666666666"/>
  </r>
  <r>
    <x v="1"/>
    <s v="mid May"/>
    <n v="6"/>
    <x v="10"/>
    <n v="1989"/>
    <n v="1"/>
    <n v="11"/>
    <n v="11"/>
    <n v="41"/>
    <n v="111"/>
    <x v="4"/>
    <x v="2"/>
    <n v="14"/>
    <n v="14"/>
    <n v="14"/>
    <n v="14"/>
    <n v="28.9"/>
    <n v="32.700000000000003"/>
    <n v="32.299999999999997"/>
    <n v="31.3"/>
  </r>
  <r>
    <x v="1"/>
    <s v="mid May"/>
    <n v="6"/>
    <x v="11"/>
    <n v="2016"/>
    <n v="1"/>
    <n v="12"/>
    <n v="12"/>
    <n v="48"/>
    <n v="112"/>
    <x v="4"/>
    <x v="2"/>
    <n v="17"/>
    <n v="18"/>
    <n v="17"/>
    <n v="17.333333333333332"/>
    <n v="32.6"/>
    <n v="33.1"/>
    <n v="32.299999999999997"/>
    <n v="32.666666666666664"/>
  </r>
  <r>
    <x v="0"/>
    <s v="mid April"/>
    <n v="7"/>
    <x v="12"/>
    <n v="1985"/>
    <n v="1"/>
    <n v="13"/>
    <n v="13"/>
    <n v="49"/>
    <n v="113"/>
    <x v="3"/>
    <x v="2"/>
    <n v="10"/>
    <n v="11"/>
    <n v="7"/>
    <n v="9.3333333333333339"/>
    <n v="25"/>
    <n v="23.1"/>
    <n v="21"/>
    <n v="23.033333333333331"/>
  </r>
  <r>
    <x v="0"/>
    <s v="mid April"/>
    <n v="7"/>
    <x v="13"/>
    <n v="2023"/>
    <n v="1"/>
    <n v="14"/>
    <n v="14"/>
    <n v="56"/>
    <n v="114"/>
    <x v="3"/>
    <x v="2"/>
    <n v="9"/>
    <n v="11"/>
    <n v="5"/>
    <n v="8.3333333333333339"/>
    <n v="22.4"/>
    <n v="21.2"/>
    <n v="19.399999999999999"/>
    <n v="20.999999999999996"/>
  </r>
  <r>
    <x v="1"/>
    <s v="mid May"/>
    <n v="8"/>
    <x v="14"/>
    <n v="2008"/>
    <n v="1"/>
    <n v="15"/>
    <n v="15"/>
    <n v="57"/>
    <n v="115"/>
    <x v="4"/>
    <x v="2"/>
    <n v="20"/>
    <n v="16"/>
    <n v="14"/>
    <n v="16.666666666666668"/>
    <n v="31.5"/>
    <n v="29.2"/>
    <n v="29.4"/>
    <n v="30.033333333333331"/>
  </r>
  <r>
    <x v="1"/>
    <s v="mid May"/>
    <n v="8"/>
    <x v="15"/>
    <n v="2004"/>
    <n v="1"/>
    <n v="16"/>
    <n v="16"/>
    <n v="64"/>
    <n v="116"/>
    <x v="4"/>
    <x v="2"/>
    <n v="12"/>
    <n v="13"/>
    <n v="14"/>
    <n v="13"/>
    <n v="33.299999999999997"/>
    <n v="29.8"/>
    <n v="34.299999999999997"/>
    <n v="32.466666666666661"/>
  </r>
  <r>
    <x v="1"/>
    <s v="mid May"/>
    <n v="8"/>
    <x v="6"/>
    <n v="2001"/>
    <n v="2"/>
    <n v="16"/>
    <n v="17"/>
    <n v="63"/>
    <n v="216"/>
    <x v="4"/>
    <x v="2"/>
    <n v="18"/>
    <n v="17"/>
    <n v="16"/>
    <n v="17"/>
    <n v="31.2"/>
    <n v="31.5"/>
    <n v="27.5"/>
    <n v="30.066666666666666"/>
  </r>
  <r>
    <x v="1"/>
    <s v="mid May"/>
    <n v="8"/>
    <x v="10"/>
    <n v="1989"/>
    <n v="2"/>
    <n v="15"/>
    <n v="18"/>
    <n v="58"/>
    <n v="215"/>
    <x v="4"/>
    <x v="2"/>
    <n v="15"/>
    <n v="11"/>
    <n v="20"/>
    <n v="15.333333333333334"/>
    <n v="32.200000000000003"/>
    <n v="28"/>
    <n v="34.9"/>
    <n v="31.7"/>
  </r>
  <r>
    <x v="0"/>
    <s v="mid April"/>
    <n v="7"/>
    <x v="4"/>
    <n v="2018"/>
    <n v="2"/>
    <n v="14"/>
    <n v="19"/>
    <n v="55"/>
    <n v="214"/>
    <x v="3"/>
    <x v="2"/>
    <n v="9"/>
    <n v="7"/>
    <n v="12"/>
    <n v="9.3333333333333339"/>
    <n v="21.7"/>
    <n v="24.9"/>
    <n v="24"/>
    <n v="23.533333333333331"/>
  </r>
  <r>
    <x v="0"/>
    <s v="mid April"/>
    <n v="7"/>
    <x v="1"/>
    <n v="1983"/>
    <n v="2"/>
    <n v="13"/>
    <n v="20"/>
    <n v="50"/>
    <n v="213"/>
    <x v="3"/>
    <x v="2"/>
    <n v="6"/>
    <n v="7"/>
    <n v="10"/>
    <n v="7.666666666666667"/>
    <n v="21.1"/>
    <n v="22.6"/>
    <n v="21.4"/>
    <n v="21.7"/>
  </r>
  <r>
    <x v="1"/>
    <s v="mid May"/>
    <n v="6"/>
    <x v="14"/>
    <n v="2008"/>
    <n v="2"/>
    <n v="12"/>
    <n v="21"/>
    <n v="47"/>
    <n v="212"/>
    <x v="4"/>
    <x v="2"/>
    <n v="15"/>
    <n v="15"/>
    <n v="16"/>
    <n v="15.333333333333334"/>
    <n v="26.9"/>
    <n v="33.5"/>
    <n v="33.299999999999997"/>
    <n v="31.233333333333331"/>
  </r>
  <r>
    <x v="1"/>
    <s v="mid May"/>
    <n v="6"/>
    <x v="2"/>
    <n v="1999"/>
    <n v="2"/>
    <n v="11"/>
    <n v="22"/>
    <n v="42"/>
    <n v="211"/>
    <x v="4"/>
    <x v="2"/>
    <n v="17"/>
    <n v="18"/>
    <n v="18"/>
    <n v="17.666666666666668"/>
    <n v="31.9"/>
    <n v="34.1"/>
    <n v="35.700000000000003"/>
    <n v="33.9"/>
  </r>
  <r>
    <x v="0"/>
    <s v="mid April"/>
    <n v="5"/>
    <x v="12"/>
    <n v="1985"/>
    <n v="2"/>
    <n v="10"/>
    <n v="23"/>
    <n v="39"/>
    <n v="210"/>
    <x v="3"/>
    <x v="2"/>
    <n v="14"/>
    <n v="12"/>
    <n v="10"/>
    <n v="12"/>
    <n v="26.2"/>
    <n v="24.1"/>
    <n v="24.5"/>
    <n v="24.933333333333334"/>
  </r>
  <r>
    <x v="0"/>
    <s v="mid April"/>
    <n v="5"/>
    <x v="5"/>
    <n v="2016"/>
    <n v="2"/>
    <n v="9"/>
    <n v="24"/>
    <n v="34"/>
    <n v="209"/>
    <x v="3"/>
    <x v="2"/>
    <n v="8"/>
    <n v="9"/>
    <n v="6"/>
    <n v="7.666666666666667"/>
    <n v="26.1"/>
    <n v="26.5"/>
    <n v="19.899999999999999"/>
    <n v="24.166666666666668"/>
  </r>
  <r>
    <x v="1"/>
    <s v="mid May"/>
    <n v="4"/>
    <x v="3"/>
    <n v="1984"/>
    <n v="2"/>
    <n v="8"/>
    <n v="25"/>
    <n v="31"/>
    <n v="208"/>
    <x v="4"/>
    <x v="2"/>
    <n v="14"/>
    <n v="14"/>
    <n v="16"/>
    <n v="14.666666666666666"/>
    <n v="26.7"/>
    <n v="29.7"/>
    <n v="29.5"/>
    <n v="28.633333333333336"/>
  </r>
  <r>
    <x v="1"/>
    <s v="mid May"/>
    <n v="4"/>
    <x v="11"/>
    <n v="2016"/>
    <n v="2"/>
    <n v="7"/>
    <n v="26"/>
    <n v="26"/>
    <n v="207"/>
    <x v="4"/>
    <x v="2"/>
    <n v="21"/>
    <n v="18"/>
    <n v="19"/>
    <n v="19.333333333333332"/>
    <n v="27.2"/>
    <n v="27.3"/>
    <n v="26"/>
    <n v="26.833333333333332"/>
  </r>
  <r>
    <x v="0"/>
    <s v="mid April"/>
    <n v="3"/>
    <x v="0"/>
    <n v="1998"/>
    <n v="2"/>
    <n v="6"/>
    <n v="27"/>
    <n v="23"/>
    <n v="206"/>
    <x v="3"/>
    <x v="2"/>
    <n v="12"/>
    <n v="7"/>
    <n v="12"/>
    <n v="10.333333333333334"/>
    <n v="22.4"/>
    <n v="25"/>
    <n v="24"/>
    <n v="23.8"/>
  </r>
  <r>
    <x v="0"/>
    <s v="mid April"/>
    <n v="3"/>
    <x v="13"/>
    <n v="2023"/>
    <n v="2"/>
    <n v="5"/>
    <n v="28"/>
    <n v="18"/>
    <n v="205"/>
    <x v="3"/>
    <x v="2"/>
    <n v="5"/>
    <n v="5"/>
    <n v="6"/>
    <n v="5.333333333333333"/>
    <n v="23.3"/>
    <n v="21.1"/>
    <n v="19.5"/>
    <n v="21.3"/>
  </r>
  <r>
    <x v="1"/>
    <s v="mid May"/>
    <n v="2"/>
    <x v="15"/>
    <n v="2004"/>
    <n v="2"/>
    <n v="4"/>
    <n v="29"/>
    <n v="15"/>
    <n v="204"/>
    <x v="4"/>
    <x v="2"/>
    <n v="16"/>
    <n v="17"/>
    <n v="17"/>
    <n v="16.666666666666668"/>
    <n v="34.700000000000003"/>
    <n v="35.299999999999997"/>
    <n v="30"/>
    <n v="33.333333333333336"/>
  </r>
  <r>
    <x v="1"/>
    <s v="mid May"/>
    <n v="2"/>
    <x v="7"/>
    <n v="2023"/>
    <n v="2"/>
    <n v="3"/>
    <n v="30"/>
    <n v="10"/>
    <n v="203"/>
    <x v="4"/>
    <x v="2"/>
    <n v="18"/>
    <n v="16"/>
    <n v="17"/>
    <n v="17"/>
    <n v="32.6"/>
    <n v="33.1"/>
    <n v="31.7"/>
    <n v="32.466666666666669"/>
  </r>
  <r>
    <x v="0"/>
    <s v="mid April"/>
    <n v="1"/>
    <x v="9"/>
    <n v="1999"/>
    <n v="2"/>
    <n v="2"/>
    <n v="31"/>
    <n v="7"/>
    <n v="202"/>
    <x v="3"/>
    <x v="2"/>
    <n v="8"/>
    <n v="7"/>
    <n v="8"/>
    <n v="7.666666666666667"/>
    <n v="23.6"/>
    <n v="22.1"/>
    <n v="24.7"/>
    <n v="23.466666666666669"/>
  </r>
  <r>
    <x v="0"/>
    <s v="mid April"/>
    <n v="1"/>
    <x v="8"/>
    <n v="2002"/>
    <n v="2"/>
    <n v="1"/>
    <n v="32"/>
    <n v="2"/>
    <n v="201"/>
    <x v="3"/>
    <x v="2"/>
    <n v="11"/>
    <n v="15"/>
    <n v="13"/>
    <n v="13"/>
    <n v="29.5"/>
    <n v="27.8"/>
    <n v="27.4"/>
    <n v="28.233333333333331"/>
  </r>
  <r>
    <x v="0"/>
    <s v="mid April"/>
    <n v="1"/>
    <x v="5"/>
    <n v="2016"/>
    <n v="3"/>
    <n v="1"/>
    <n v="33"/>
    <n v="3"/>
    <n v="301"/>
    <x v="3"/>
    <x v="2"/>
    <n v="14"/>
    <n v="7"/>
    <n v="12"/>
    <n v="11"/>
    <n v="26.8"/>
    <n v="25.6"/>
    <n v="28.9"/>
    <n v="27.100000000000005"/>
  </r>
  <r>
    <x v="0"/>
    <s v="mid April"/>
    <n v="1"/>
    <x v="4"/>
    <n v="2018"/>
    <n v="3"/>
    <n v="2"/>
    <n v="34"/>
    <n v="6"/>
    <n v="302"/>
    <x v="3"/>
    <x v="2"/>
    <n v="14"/>
    <n v="11"/>
    <n v="10"/>
    <n v="11.666666666666666"/>
    <n v="29.8"/>
    <n v="26"/>
    <n v="25"/>
    <n v="26.933333333333334"/>
  </r>
  <r>
    <x v="1"/>
    <s v="mid May"/>
    <n v="2"/>
    <x v="11"/>
    <n v="2016"/>
    <n v="3"/>
    <n v="3"/>
    <n v="35"/>
    <n v="11"/>
    <n v="303"/>
    <x v="4"/>
    <x v="2"/>
    <n v="16"/>
    <n v="17"/>
    <n v="16"/>
    <n v="16.333333333333332"/>
    <n v="31.3"/>
    <n v="28.8"/>
    <n v="26.6"/>
    <n v="28.900000000000002"/>
  </r>
  <r>
    <x v="1"/>
    <s v="mid May"/>
    <n v="2"/>
    <x v="10"/>
    <n v="1989"/>
    <n v="3"/>
    <n v="4"/>
    <n v="36"/>
    <n v="14"/>
    <n v="304"/>
    <x v="4"/>
    <x v="2"/>
    <n v="12"/>
    <n v="11"/>
    <n v="12"/>
    <n v="11.666666666666666"/>
    <n v="29.1"/>
    <n v="28.7"/>
    <n v="32"/>
    <n v="29.933333333333334"/>
  </r>
  <r>
    <x v="0"/>
    <s v="mid April"/>
    <n v="3"/>
    <x v="8"/>
    <n v="2002"/>
    <n v="3"/>
    <n v="5"/>
    <n v="37"/>
    <n v="19"/>
    <n v="305"/>
    <x v="3"/>
    <x v="2"/>
    <n v="13"/>
    <n v="10"/>
    <n v="10"/>
    <n v="11"/>
    <n v="25.6"/>
    <n v="29.4"/>
    <n v="31.5"/>
    <n v="28.833333333333332"/>
  </r>
  <r>
    <x v="0"/>
    <s v="mid April"/>
    <n v="3"/>
    <x v="12"/>
    <n v="1985"/>
    <n v="3"/>
    <n v="6"/>
    <n v="38"/>
    <n v="22"/>
    <n v="306"/>
    <x v="3"/>
    <x v="2"/>
    <n v="10"/>
    <n v="10"/>
    <n v="12"/>
    <n v="10.666666666666666"/>
    <n v="25.2"/>
    <n v="24"/>
    <n v="23"/>
    <n v="24.066666666666666"/>
  </r>
  <r>
    <x v="1"/>
    <s v="mid May"/>
    <n v="4"/>
    <x v="14"/>
    <n v="2008"/>
    <n v="3"/>
    <n v="7"/>
    <n v="39"/>
    <n v="27"/>
    <n v="307"/>
    <x v="4"/>
    <x v="2"/>
    <n v="16"/>
    <n v="16"/>
    <n v="16"/>
    <n v="16"/>
    <n v="30"/>
    <n v="26.7"/>
    <n v="31.6"/>
    <n v="29.433333333333337"/>
  </r>
  <r>
    <x v="1"/>
    <s v="mid May"/>
    <n v="4"/>
    <x v="15"/>
    <n v="2004"/>
    <n v="3"/>
    <n v="8"/>
    <n v="40"/>
    <n v="30"/>
    <n v="308"/>
    <x v="4"/>
    <x v="2"/>
    <n v="16"/>
    <n v="13"/>
    <n v="16"/>
    <n v="15"/>
    <n v="33.5"/>
    <n v="30"/>
    <n v="34"/>
    <n v="32.5"/>
  </r>
  <r>
    <x v="0"/>
    <s v="mid April"/>
    <n v="5"/>
    <x v="13"/>
    <n v="2023"/>
    <n v="3"/>
    <n v="9"/>
    <n v="41"/>
    <n v="35"/>
    <n v="309"/>
    <x v="3"/>
    <x v="2"/>
    <n v="5"/>
    <n v="6"/>
    <n v="13"/>
    <n v="8"/>
    <n v="21.5"/>
    <n v="25.5"/>
    <n v="26"/>
    <n v="24.333333333333332"/>
  </r>
  <r>
    <x v="0"/>
    <s v="mid April"/>
    <n v="5"/>
    <x v="1"/>
    <n v="1983"/>
    <n v="3"/>
    <n v="10"/>
    <n v="42"/>
    <n v="38"/>
    <n v="310"/>
    <x v="3"/>
    <x v="2"/>
    <n v="11"/>
    <n v="4"/>
    <n v="6"/>
    <n v="7"/>
    <n v="23"/>
    <n v="24"/>
    <n v="25.5"/>
    <n v="24.166666666666668"/>
  </r>
  <r>
    <x v="1"/>
    <s v="mid May"/>
    <n v="6"/>
    <x v="3"/>
    <n v="1984"/>
    <n v="3"/>
    <n v="11"/>
    <n v="43"/>
    <n v="43"/>
    <n v="311"/>
    <x v="4"/>
    <x v="2"/>
    <n v="13"/>
    <n v="17"/>
    <n v="12"/>
    <n v="14"/>
    <n v="28"/>
    <n v="36"/>
    <n v="27.8"/>
    <n v="30.599999999999998"/>
  </r>
  <r>
    <x v="1"/>
    <s v="mid May"/>
    <n v="6"/>
    <x v="6"/>
    <n v="2001"/>
    <n v="3"/>
    <n v="12"/>
    <n v="44"/>
    <n v="46"/>
    <n v="312"/>
    <x v="4"/>
    <x v="2"/>
    <n v="20"/>
    <n v="18"/>
    <n v="14"/>
    <n v="17.333333333333332"/>
    <n v="28.4"/>
    <n v="20.9"/>
    <n v="26.8"/>
    <n v="25.366666666666664"/>
  </r>
  <r>
    <x v="0"/>
    <s v="mid April"/>
    <n v="7"/>
    <x v="9"/>
    <n v="1999"/>
    <n v="3"/>
    <n v="13"/>
    <n v="45"/>
    <n v="51"/>
    <n v="313"/>
    <x v="3"/>
    <x v="2"/>
    <n v="8"/>
    <n v="7"/>
    <n v="7"/>
    <n v="7.333333333333333"/>
    <n v="23.4"/>
    <n v="22.6"/>
    <n v="23.3"/>
    <n v="23.099999999999998"/>
  </r>
  <r>
    <x v="0"/>
    <s v="mid April"/>
    <n v="7"/>
    <x v="0"/>
    <n v="1998"/>
    <n v="3"/>
    <n v="14"/>
    <n v="46"/>
    <n v="54"/>
    <n v="314"/>
    <x v="3"/>
    <x v="2"/>
    <n v="13"/>
    <n v="10"/>
    <n v="11"/>
    <n v="11.333333333333334"/>
    <n v="22.9"/>
    <n v="27.7"/>
    <n v="24.6"/>
    <n v="25.066666666666663"/>
  </r>
  <r>
    <x v="1"/>
    <s v="mid May"/>
    <n v="8"/>
    <x v="2"/>
    <n v="1999"/>
    <n v="3"/>
    <n v="15"/>
    <n v="47"/>
    <n v="59"/>
    <n v="315"/>
    <x v="4"/>
    <x v="2"/>
    <n v="17"/>
    <n v="17"/>
    <n v="18"/>
    <n v="17.333333333333332"/>
    <n v="34.700000000000003"/>
    <n v="34.700000000000003"/>
    <n v="37.1"/>
    <n v="35.5"/>
  </r>
  <r>
    <x v="1"/>
    <s v="mid May"/>
    <n v="8"/>
    <x v="7"/>
    <n v="2023"/>
    <n v="3"/>
    <n v="16"/>
    <n v="48"/>
    <n v="62"/>
    <n v="316"/>
    <x v="4"/>
    <x v="2"/>
    <n v="18"/>
    <n v="17"/>
    <n v="16"/>
    <n v="17"/>
    <n v="29.7"/>
    <n v="32.299999999999997"/>
    <n v="31"/>
    <n v="31"/>
  </r>
  <r>
    <x v="1"/>
    <s v="mid May"/>
    <n v="8"/>
    <x v="3"/>
    <n v="1984"/>
    <n v="4"/>
    <n v="16"/>
    <n v="49"/>
    <n v="61"/>
    <n v="416"/>
    <x v="4"/>
    <x v="2"/>
    <n v="14"/>
    <n v="18"/>
    <n v="18"/>
    <n v="16.666666666666668"/>
    <n v="29.6"/>
    <n v="28.3"/>
    <n v="30"/>
    <n v="29.3"/>
  </r>
  <r>
    <x v="1"/>
    <s v="mid May"/>
    <n v="8"/>
    <x v="11"/>
    <n v="2016"/>
    <n v="4"/>
    <n v="15"/>
    <n v="50"/>
    <n v="60"/>
    <n v="415"/>
    <x v="4"/>
    <x v="2"/>
    <n v="20"/>
    <n v="18"/>
    <n v="17"/>
    <n v="18.333333333333332"/>
    <n v="25.5"/>
    <n v="33.700000000000003"/>
    <n v="29.9"/>
    <n v="29.7"/>
  </r>
  <r>
    <x v="0"/>
    <s v="mid April"/>
    <n v="7"/>
    <x v="8"/>
    <n v="2002"/>
    <n v="4"/>
    <n v="14"/>
    <n v="51"/>
    <n v="53"/>
    <n v="414"/>
    <x v="3"/>
    <x v="2"/>
    <n v="10"/>
    <n v="9"/>
    <n v="12"/>
    <n v="10.333333333333334"/>
    <n v="25.5"/>
    <n v="21.6"/>
    <n v="28.5"/>
    <n v="25.2"/>
  </r>
  <r>
    <x v="0"/>
    <s v="mid April"/>
    <n v="7"/>
    <x v="5"/>
    <n v="2016"/>
    <n v="4"/>
    <n v="13"/>
    <n v="52"/>
    <n v="52"/>
    <n v="413"/>
    <x v="3"/>
    <x v="2"/>
    <n v="5"/>
    <n v="7"/>
    <n v="8"/>
    <n v="6.666666666666667"/>
    <n v="18.2"/>
    <n v="22"/>
    <n v="19.600000000000001"/>
    <n v="19.933333333333334"/>
  </r>
  <r>
    <x v="1"/>
    <s v="mid May"/>
    <n v="6"/>
    <x v="7"/>
    <n v="2023"/>
    <n v="4"/>
    <n v="12"/>
    <n v="53"/>
    <n v="45"/>
    <n v="412"/>
    <x v="4"/>
    <x v="2"/>
    <n v="16"/>
    <n v="18"/>
    <n v="18"/>
    <n v="17.333333333333332"/>
    <n v="30.9"/>
    <n v="32.5"/>
    <n v="32.299999999999997"/>
    <n v="31.899999999999995"/>
  </r>
  <r>
    <x v="1"/>
    <s v="mid May"/>
    <n v="6"/>
    <x v="15"/>
    <n v="2004"/>
    <n v="4"/>
    <n v="11"/>
    <n v="54"/>
    <n v="44"/>
    <n v="411"/>
    <x v="4"/>
    <x v="2"/>
    <n v="14"/>
    <n v="15"/>
    <n v="13"/>
    <n v="14"/>
    <n v="29.5"/>
    <n v="27"/>
    <n v="28.2"/>
    <n v="28.233333333333334"/>
  </r>
  <r>
    <x v="0"/>
    <s v="mid April"/>
    <n v="5"/>
    <x v="4"/>
    <n v="2018"/>
    <n v="4"/>
    <n v="10"/>
    <n v="55"/>
    <n v="37"/>
    <n v="410"/>
    <x v="3"/>
    <x v="2"/>
    <n v="7"/>
    <n v="10"/>
    <n v="6"/>
    <n v="7.666666666666667"/>
    <n v="23"/>
    <n v="23"/>
    <n v="21.7"/>
    <n v="22.566666666666666"/>
  </r>
  <r>
    <x v="0"/>
    <s v="mid April"/>
    <n v="5"/>
    <x v="0"/>
    <n v="1998"/>
    <n v="4"/>
    <n v="9"/>
    <n v="56"/>
    <n v="37"/>
    <n v="409"/>
    <x v="3"/>
    <x v="2"/>
    <n v="10"/>
    <n v="10"/>
    <n v="10"/>
    <n v="10"/>
    <n v="21.6"/>
    <n v="22.5"/>
    <n v="22.3"/>
    <n v="22.133333333333336"/>
  </r>
  <r>
    <x v="1"/>
    <s v="mid May"/>
    <n v="4"/>
    <x v="2"/>
    <n v="1999"/>
    <n v="4"/>
    <n v="8"/>
    <n v="57"/>
    <n v="29"/>
    <n v="408"/>
    <x v="4"/>
    <x v="2"/>
    <n v="17"/>
    <n v="17"/>
    <n v="19"/>
    <n v="17.666666666666668"/>
    <n v="31.8"/>
    <n v="34"/>
    <n v="31.5"/>
    <n v="32.43333333333333"/>
  </r>
  <r>
    <x v="1"/>
    <s v="mid May"/>
    <n v="4"/>
    <x v="10"/>
    <n v="1989"/>
    <n v="4"/>
    <n v="7"/>
    <n v="58"/>
    <n v="28"/>
    <n v="407"/>
    <x v="4"/>
    <x v="2"/>
    <n v="15"/>
    <n v="14"/>
    <n v="14"/>
    <n v="14.333333333333334"/>
    <n v="26.1"/>
    <n v="31.1"/>
    <n v="31.5"/>
    <n v="29.566666666666666"/>
  </r>
  <r>
    <x v="0"/>
    <s v="mid April"/>
    <n v="3"/>
    <x v="1"/>
    <n v="1983"/>
    <n v="4"/>
    <n v="6"/>
    <n v="59"/>
    <n v="21"/>
    <n v="406"/>
    <x v="3"/>
    <x v="2"/>
    <n v="8"/>
    <n v="6"/>
    <n v="6"/>
    <n v="6.666666666666667"/>
    <n v="21.2"/>
    <n v="21.7"/>
    <n v="22.7"/>
    <n v="21.866666666666664"/>
  </r>
  <r>
    <x v="0"/>
    <s v="mid April"/>
    <n v="3"/>
    <x v="9"/>
    <n v="1999"/>
    <n v="4"/>
    <n v="5"/>
    <n v="60"/>
    <n v="20"/>
    <n v="405"/>
    <x v="3"/>
    <x v="2"/>
    <n v="5"/>
    <n v="10"/>
    <n v="3"/>
    <n v="6"/>
    <n v="20.5"/>
    <n v="25.6"/>
    <n v="23.2"/>
    <n v="23.099999999999998"/>
  </r>
  <r>
    <x v="1"/>
    <s v="mid May"/>
    <n v="2"/>
    <x v="6"/>
    <n v="2001"/>
    <n v="4"/>
    <n v="4"/>
    <n v="61"/>
    <n v="13"/>
    <n v="404"/>
    <x v="4"/>
    <x v="2"/>
    <n v="16"/>
    <n v="16"/>
    <n v="17"/>
    <n v="16.333333333333332"/>
    <n v="26.2"/>
    <n v="28.6"/>
    <n v="33.1"/>
    <n v="29.3"/>
  </r>
  <r>
    <x v="1"/>
    <s v="mid May"/>
    <n v="2"/>
    <x v="14"/>
    <n v="2008"/>
    <n v="4"/>
    <n v="3"/>
    <n v="62"/>
    <n v="12"/>
    <n v="403"/>
    <x v="4"/>
    <x v="2"/>
    <n v="19"/>
    <n v="14"/>
    <n v="14"/>
    <n v="15.666666666666666"/>
    <n v="28.9"/>
    <n v="31"/>
    <n v="32.4"/>
    <n v="30.766666666666666"/>
  </r>
  <r>
    <x v="0"/>
    <s v="mid April"/>
    <n v="1"/>
    <x v="12"/>
    <n v="1985"/>
    <n v="4"/>
    <n v="2"/>
    <n v="63"/>
    <n v="5"/>
    <n v="402"/>
    <x v="3"/>
    <x v="2"/>
    <n v="4"/>
    <n v="8"/>
    <n v="10"/>
    <n v="7.333333333333333"/>
    <n v="20.100000000000001"/>
    <n v="25.8"/>
    <n v="21.7"/>
    <n v="22.533333333333335"/>
  </r>
  <r>
    <x v="0"/>
    <s v="mid April"/>
    <n v="1"/>
    <x v="13"/>
    <n v="2023"/>
    <n v="4"/>
    <n v="1"/>
    <n v="64"/>
    <n v="4"/>
    <n v="401"/>
    <x v="3"/>
    <x v="2"/>
    <n v="4"/>
    <n v="5"/>
    <n v="8"/>
    <n v="5.666666666666667"/>
    <n v="19.899999999999999"/>
    <n v="20.8"/>
    <n v="23.6"/>
    <n v="21.433333333333337"/>
  </r>
  <r>
    <x v="0"/>
    <s v="mid April"/>
    <n v="1"/>
    <x v="0"/>
    <n v="1998"/>
    <n v="1"/>
    <n v="1"/>
    <n v="1"/>
    <n v="1"/>
    <n v="101"/>
    <x v="5"/>
    <x v="3"/>
    <m/>
    <m/>
    <m/>
    <m/>
    <m/>
    <m/>
    <m/>
    <m/>
  </r>
  <r>
    <x v="0"/>
    <s v="mid April"/>
    <n v="1"/>
    <x v="1"/>
    <n v="1983"/>
    <n v="1"/>
    <n v="2"/>
    <n v="2"/>
    <n v="8"/>
    <n v="102"/>
    <x v="5"/>
    <x v="3"/>
    <m/>
    <m/>
    <m/>
    <m/>
    <m/>
    <m/>
    <m/>
    <m/>
  </r>
  <r>
    <x v="1"/>
    <s v="mid May"/>
    <n v="2"/>
    <x v="2"/>
    <n v="1999"/>
    <n v="1"/>
    <n v="3"/>
    <n v="3"/>
    <n v="9"/>
    <n v="103"/>
    <x v="5"/>
    <x v="3"/>
    <m/>
    <m/>
    <m/>
    <m/>
    <m/>
    <m/>
    <m/>
    <m/>
  </r>
  <r>
    <x v="1"/>
    <s v="mid May"/>
    <n v="2"/>
    <x v="3"/>
    <n v="1984"/>
    <n v="1"/>
    <n v="4"/>
    <n v="4"/>
    <n v="16"/>
    <n v="104"/>
    <x v="5"/>
    <x v="3"/>
    <m/>
    <m/>
    <m/>
    <m/>
    <m/>
    <m/>
    <m/>
    <m/>
  </r>
  <r>
    <x v="0"/>
    <s v="mid April"/>
    <n v="3"/>
    <x v="4"/>
    <n v="2018"/>
    <n v="1"/>
    <n v="5"/>
    <n v="5"/>
    <n v="17"/>
    <n v="105"/>
    <x v="5"/>
    <x v="3"/>
    <m/>
    <m/>
    <m/>
    <m/>
    <m/>
    <m/>
    <m/>
    <m/>
  </r>
  <r>
    <x v="0"/>
    <s v="mid April"/>
    <n v="3"/>
    <x v="5"/>
    <n v="2016"/>
    <n v="1"/>
    <n v="6"/>
    <n v="6"/>
    <n v="24"/>
    <n v="106"/>
    <x v="5"/>
    <x v="3"/>
    <m/>
    <m/>
    <m/>
    <m/>
    <m/>
    <m/>
    <m/>
    <m/>
  </r>
  <r>
    <x v="1"/>
    <s v="mid May"/>
    <n v="4"/>
    <x v="6"/>
    <n v="2001"/>
    <n v="1"/>
    <n v="7"/>
    <n v="7"/>
    <n v="25"/>
    <n v="107"/>
    <x v="5"/>
    <x v="3"/>
    <m/>
    <m/>
    <m/>
    <m/>
    <m/>
    <m/>
    <m/>
    <m/>
  </r>
  <r>
    <x v="1"/>
    <s v="mid May"/>
    <n v="4"/>
    <x v="7"/>
    <n v="2023"/>
    <n v="1"/>
    <n v="8"/>
    <n v="8"/>
    <n v="32"/>
    <n v="108"/>
    <x v="5"/>
    <x v="3"/>
    <m/>
    <m/>
    <m/>
    <m/>
    <m/>
    <m/>
    <m/>
    <m/>
  </r>
  <r>
    <x v="0"/>
    <s v="mid April"/>
    <n v="5"/>
    <x v="8"/>
    <n v="2002"/>
    <n v="1"/>
    <n v="9"/>
    <n v="9"/>
    <n v="33"/>
    <n v="109"/>
    <x v="5"/>
    <x v="3"/>
    <m/>
    <m/>
    <m/>
    <m/>
    <m/>
    <m/>
    <m/>
    <m/>
  </r>
  <r>
    <x v="0"/>
    <s v="mid April"/>
    <n v="5"/>
    <x v="9"/>
    <n v="1999"/>
    <n v="1"/>
    <n v="10"/>
    <n v="10"/>
    <n v="40"/>
    <n v="110"/>
    <x v="5"/>
    <x v="3"/>
    <m/>
    <m/>
    <m/>
    <m/>
    <m/>
    <m/>
    <m/>
    <m/>
  </r>
  <r>
    <x v="1"/>
    <s v="mid May"/>
    <n v="6"/>
    <x v="10"/>
    <n v="1989"/>
    <n v="1"/>
    <n v="11"/>
    <n v="11"/>
    <n v="41"/>
    <n v="111"/>
    <x v="5"/>
    <x v="3"/>
    <m/>
    <m/>
    <m/>
    <m/>
    <m/>
    <m/>
    <m/>
    <m/>
  </r>
  <r>
    <x v="1"/>
    <s v="mid May"/>
    <n v="6"/>
    <x v="11"/>
    <n v="2016"/>
    <n v="1"/>
    <n v="12"/>
    <n v="12"/>
    <n v="48"/>
    <n v="112"/>
    <x v="5"/>
    <x v="3"/>
    <m/>
    <m/>
    <m/>
    <m/>
    <m/>
    <m/>
    <m/>
    <m/>
  </r>
  <r>
    <x v="0"/>
    <s v="mid April"/>
    <n v="7"/>
    <x v="12"/>
    <n v="1985"/>
    <n v="1"/>
    <n v="13"/>
    <n v="13"/>
    <n v="49"/>
    <n v="113"/>
    <x v="5"/>
    <x v="3"/>
    <m/>
    <m/>
    <m/>
    <m/>
    <m/>
    <m/>
    <m/>
    <m/>
  </r>
  <r>
    <x v="0"/>
    <s v="mid April"/>
    <n v="7"/>
    <x v="13"/>
    <n v="2023"/>
    <n v="1"/>
    <n v="14"/>
    <n v="14"/>
    <n v="56"/>
    <n v="114"/>
    <x v="5"/>
    <x v="3"/>
    <m/>
    <m/>
    <m/>
    <m/>
    <m/>
    <m/>
    <m/>
    <m/>
  </r>
  <r>
    <x v="1"/>
    <s v="mid May"/>
    <n v="8"/>
    <x v="14"/>
    <n v="2008"/>
    <n v="1"/>
    <n v="15"/>
    <n v="15"/>
    <n v="57"/>
    <n v="115"/>
    <x v="5"/>
    <x v="3"/>
    <m/>
    <m/>
    <m/>
    <m/>
    <m/>
    <m/>
    <m/>
    <m/>
  </r>
  <r>
    <x v="1"/>
    <s v="mid May"/>
    <n v="8"/>
    <x v="15"/>
    <n v="2004"/>
    <n v="1"/>
    <n v="16"/>
    <n v="16"/>
    <n v="64"/>
    <n v="116"/>
    <x v="5"/>
    <x v="3"/>
    <m/>
    <m/>
    <m/>
    <m/>
    <m/>
    <m/>
    <m/>
    <m/>
  </r>
  <r>
    <x v="1"/>
    <s v="mid May"/>
    <n v="8"/>
    <x v="6"/>
    <n v="2001"/>
    <n v="2"/>
    <n v="16"/>
    <n v="17"/>
    <n v="63"/>
    <n v="216"/>
    <x v="5"/>
    <x v="3"/>
    <m/>
    <m/>
    <m/>
    <m/>
    <m/>
    <m/>
    <m/>
    <m/>
  </r>
  <r>
    <x v="1"/>
    <s v="mid May"/>
    <n v="8"/>
    <x v="10"/>
    <n v="1989"/>
    <n v="2"/>
    <n v="15"/>
    <n v="18"/>
    <n v="58"/>
    <n v="215"/>
    <x v="5"/>
    <x v="3"/>
    <m/>
    <m/>
    <m/>
    <m/>
    <m/>
    <m/>
    <m/>
    <m/>
  </r>
  <r>
    <x v="0"/>
    <s v="mid April"/>
    <n v="7"/>
    <x v="4"/>
    <n v="2018"/>
    <n v="2"/>
    <n v="14"/>
    <n v="19"/>
    <n v="55"/>
    <n v="214"/>
    <x v="5"/>
    <x v="3"/>
    <m/>
    <m/>
    <m/>
    <m/>
    <m/>
    <m/>
    <m/>
    <m/>
  </r>
  <r>
    <x v="0"/>
    <s v="mid April"/>
    <n v="7"/>
    <x v="1"/>
    <n v="1983"/>
    <n v="2"/>
    <n v="13"/>
    <n v="20"/>
    <n v="50"/>
    <n v="213"/>
    <x v="5"/>
    <x v="3"/>
    <m/>
    <m/>
    <m/>
    <m/>
    <m/>
    <m/>
    <m/>
    <m/>
  </r>
  <r>
    <x v="1"/>
    <s v="mid May"/>
    <n v="6"/>
    <x v="14"/>
    <n v="2008"/>
    <n v="2"/>
    <n v="12"/>
    <n v="21"/>
    <n v="47"/>
    <n v="212"/>
    <x v="5"/>
    <x v="3"/>
    <m/>
    <m/>
    <m/>
    <m/>
    <m/>
    <m/>
    <m/>
    <m/>
  </r>
  <r>
    <x v="1"/>
    <s v="mid May"/>
    <n v="6"/>
    <x v="2"/>
    <n v="1999"/>
    <n v="2"/>
    <n v="11"/>
    <n v="22"/>
    <n v="42"/>
    <n v="211"/>
    <x v="5"/>
    <x v="3"/>
    <m/>
    <m/>
    <m/>
    <m/>
    <m/>
    <m/>
    <m/>
    <m/>
  </r>
  <r>
    <x v="0"/>
    <s v="mid April"/>
    <n v="5"/>
    <x v="12"/>
    <n v="1985"/>
    <n v="2"/>
    <n v="10"/>
    <n v="23"/>
    <n v="39"/>
    <n v="210"/>
    <x v="5"/>
    <x v="3"/>
    <m/>
    <m/>
    <m/>
    <m/>
    <m/>
    <m/>
    <m/>
    <m/>
  </r>
  <r>
    <x v="0"/>
    <s v="mid April"/>
    <n v="5"/>
    <x v="5"/>
    <n v="2016"/>
    <n v="2"/>
    <n v="9"/>
    <n v="24"/>
    <n v="34"/>
    <n v="209"/>
    <x v="5"/>
    <x v="3"/>
    <m/>
    <m/>
    <m/>
    <m/>
    <m/>
    <m/>
    <m/>
    <m/>
  </r>
  <r>
    <x v="1"/>
    <s v="mid May"/>
    <n v="4"/>
    <x v="3"/>
    <n v="1984"/>
    <n v="2"/>
    <n v="8"/>
    <n v="25"/>
    <n v="31"/>
    <n v="208"/>
    <x v="5"/>
    <x v="3"/>
    <m/>
    <m/>
    <m/>
    <m/>
    <m/>
    <m/>
    <m/>
    <m/>
  </r>
  <r>
    <x v="1"/>
    <s v="mid May"/>
    <n v="4"/>
    <x v="11"/>
    <n v="2016"/>
    <n v="2"/>
    <n v="7"/>
    <n v="26"/>
    <n v="26"/>
    <n v="207"/>
    <x v="5"/>
    <x v="3"/>
    <m/>
    <m/>
    <m/>
    <m/>
    <m/>
    <m/>
    <m/>
    <m/>
  </r>
  <r>
    <x v="0"/>
    <s v="mid April"/>
    <n v="3"/>
    <x v="0"/>
    <n v="1998"/>
    <n v="2"/>
    <n v="6"/>
    <n v="27"/>
    <n v="23"/>
    <n v="206"/>
    <x v="5"/>
    <x v="3"/>
    <m/>
    <m/>
    <m/>
    <m/>
    <m/>
    <m/>
    <m/>
    <m/>
  </r>
  <r>
    <x v="0"/>
    <s v="mid April"/>
    <n v="3"/>
    <x v="13"/>
    <n v="2023"/>
    <n v="2"/>
    <n v="5"/>
    <n v="28"/>
    <n v="18"/>
    <n v="205"/>
    <x v="5"/>
    <x v="3"/>
    <m/>
    <m/>
    <m/>
    <m/>
    <m/>
    <m/>
    <m/>
    <m/>
  </r>
  <r>
    <x v="1"/>
    <s v="mid May"/>
    <n v="2"/>
    <x v="15"/>
    <n v="2004"/>
    <n v="2"/>
    <n v="4"/>
    <n v="29"/>
    <n v="15"/>
    <n v="204"/>
    <x v="5"/>
    <x v="3"/>
    <m/>
    <m/>
    <m/>
    <m/>
    <m/>
    <m/>
    <m/>
    <m/>
  </r>
  <r>
    <x v="1"/>
    <s v="mid May"/>
    <n v="2"/>
    <x v="7"/>
    <n v="2023"/>
    <n v="2"/>
    <n v="3"/>
    <n v="30"/>
    <n v="10"/>
    <n v="203"/>
    <x v="5"/>
    <x v="3"/>
    <m/>
    <m/>
    <m/>
    <m/>
    <m/>
    <m/>
    <m/>
    <m/>
  </r>
  <r>
    <x v="0"/>
    <s v="mid April"/>
    <n v="1"/>
    <x v="9"/>
    <n v="1999"/>
    <n v="2"/>
    <n v="2"/>
    <n v="31"/>
    <n v="7"/>
    <n v="202"/>
    <x v="5"/>
    <x v="3"/>
    <m/>
    <m/>
    <m/>
    <m/>
    <m/>
    <m/>
    <m/>
    <m/>
  </r>
  <r>
    <x v="0"/>
    <s v="mid April"/>
    <n v="1"/>
    <x v="8"/>
    <n v="2002"/>
    <n v="2"/>
    <n v="1"/>
    <n v="32"/>
    <n v="2"/>
    <n v="201"/>
    <x v="5"/>
    <x v="3"/>
    <m/>
    <m/>
    <m/>
    <m/>
    <m/>
    <m/>
    <m/>
    <m/>
  </r>
  <r>
    <x v="0"/>
    <s v="mid April"/>
    <n v="1"/>
    <x v="5"/>
    <n v="2016"/>
    <n v="3"/>
    <n v="1"/>
    <n v="33"/>
    <n v="3"/>
    <n v="301"/>
    <x v="5"/>
    <x v="3"/>
    <m/>
    <m/>
    <m/>
    <m/>
    <m/>
    <m/>
    <m/>
    <m/>
  </r>
  <r>
    <x v="0"/>
    <s v="mid April"/>
    <n v="1"/>
    <x v="4"/>
    <n v="2018"/>
    <n v="3"/>
    <n v="2"/>
    <n v="34"/>
    <n v="6"/>
    <n v="302"/>
    <x v="5"/>
    <x v="3"/>
    <m/>
    <m/>
    <m/>
    <m/>
    <m/>
    <m/>
    <m/>
    <m/>
  </r>
  <r>
    <x v="1"/>
    <s v="mid May"/>
    <n v="2"/>
    <x v="11"/>
    <n v="2016"/>
    <n v="3"/>
    <n v="3"/>
    <n v="35"/>
    <n v="11"/>
    <n v="303"/>
    <x v="5"/>
    <x v="3"/>
    <m/>
    <m/>
    <m/>
    <m/>
    <m/>
    <m/>
    <m/>
    <m/>
  </r>
  <r>
    <x v="1"/>
    <s v="mid May"/>
    <n v="2"/>
    <x v="10"/>
    <n v="1989"/>
    <n v="3"/>
    <n v="4"/>
    <n v="36"/>
    <n v="14"/>
    <n v="304"/>
    <x v="5"/>
    <x v="3"/>
    <m/>
    <m/>
    <m/>
    <m/>
    <m/>
    <m/>
    <m/>
    <m/>
  </r>
  <r>
    <x v="0"/>
    <s v="mid April"/>
    <n v="3"/>
    <x v="8"/>
    <n v="2002"/>
    <n v="3"/>
    <n v="5"/>
    <n v="37"/>
    <n v="19"/>
    <n v="305"/>
    <x v="5"/>
    <x v="3"/>
    <m/>
    <m/>
    <m/>
    <m/>
    <m/>
    <m/>
    <m/>
    <m/>
  </r>
  <r>
    <x v="0"/>
    <s v="mid April"/>
    <n v="3"/>
    <x v="12"/>
    <n v="1985"/>
    <n v="3"/>
    <n v="6"/>
    <n v="38"/>
    <n v="22"/>
    <n v="306"/>
    <x v="5"/>
    <x v="3"/>
    <m/>
    <m/>
    <m/>
    <m/>
    <m/>
    <m/>
    <m/>
    <m/>
  </r>
  <r>
    <x v="1"/>
    <s v="mid May"/>
    <n v="4"/>
    <x v="14"/>
    <n v="2008"/>
    <n v="3"/>
    <n v="7"/>
    <n v="39"/>
    <n v="27"/>
    <n v="307"/>
    <x v="5"/>
    <x v="3"/>
    <m/>
    <m/>
    <m/>
    <m/>
    <m/>
    <m/>
    <m/>
    <m/>
  </r>
  <r>
    <x v="1"/>
    <s v="mid May"/>
    <n v="4"/>
    <x v="15"/>
    <n v="2004"/>
    <n v="3"/>
    <n v="8"/>
    <n v="40"/>
    <n v="30"/>
    <n v="308"/>
    <x v="5"/>
    <x v="3"/>
    <m/>
    <m/>
    <m/>
    <m/>
    <m/>
    <m/>
    <m/>
    <m/>
  </r>
  <r>
    <x v="0"/>
    <s v="mid April"/>
    <n v="5"/>
    <x v="13"/>
    <n v="2023"/>
    <n v="3"/>
    <n v="9"/>
    <n v="41"/>
    <n v="35"/>
    <n v="309"/>
    <x v="5"/>
    <x v="3"/>
    <m/>
    <m/>
    <m/>
    <m/>
    <m/>
    <m/>
    <m/>
    <m/>
  </r>
  <r>
    <x v="0"/>
    <s v="mid April"/>
    <n v="5"/>
    <x v="1"/>
    <n v="1983"/>
    <n v="3"/>
    <n v="10"/>
    <n v="42"/>
    <n v="38"/>
    <n v="310"/>
    <x v="5"/>
    <x v="3"/>
    <m/>
    <m/>
    <m/>
    <m/>
    <m/>
    <m/>
    <m/>
    <m/>
  </r>
  <r>
    <x v="1"/>
    <s v="mid May"/>
    <n v="6"/>
    <x v="3"/>
    <n v="1984"/>
    <n v="3"/>
    <n v="11"/>
    <n v="43"/>
    <n v="43"/>
    <n v="311"/>
    <x v="5"/>
    <x v="3"/>
    <m/>
    <m/>
    <m/>
    <m/>
    <m/>
    <m/>
    <m/>
    <m/>
  </r>
  <r>
    <x v="1"/>
    <s v="mid May"/>
    <n v="6"/>
    <x v="6"/>
    <n v="2001"/>
    <n v="3"/>
    <n v="12"/>
    <n v="44"/>
    <n v="46"/>
    <n v="312"/>
    <x v="5"/>
    <x v="3"/>
    <m/>
    <m/>
    <m/>
    <m/>
    <m/>
    <m/>
    <m/>
    <m/>
  </r>
  <r>
    <x v="0"/>
    <s v="mid April"/>
    <n v="7"/>
    <x v="9"/>
    <n v="1999"/>
    <n v="3"/>
    <n v="13"/>
    <n v="45"/>
    <n v="51"/>
    <n v="313"/>
    <x v="5"/>
    <x v="3"/>
    <m/>
    <m/>
    <m/>
    <m/>
    <m/>
    <m/>
    <m/>
    <m/>
  </r>
  <r>
    <x v="0"/>
    <s v="mid April"/>
    <n v="7"/>
    <x v="0"/>
    <n v="1998"/>
    <n v="3"/>
    <n v="14"/>
    <n v="46"/>
    <n v="54"/>
    <n v="314"/>
    <x v="5"/>
    <x v="3"/>
    <m/>
    <m/>
    <m/>
    <m/>
    <m/>
    <m/>
    <m/>
    <m/>
  </r>
  <r>
    <x v="1"/>
    <s v="mid May"/>
    <n v="8"/>
    <x v="2"/>
    <n v="1999"/>
    <n v="3"/>
    <n v="15"/>
    <n v="47"/>
    <n v="59"/>
    <n v="315"/>
    <x v="5"/>
    <x v="3"/>
    <m/>
    <m/>
    <m/>
    <m/>
    <m/>
    <m/>
    <m/>
    <m/>
  </r>
  <r>
    <x v="1"/>
    <s v="mid May"/>
    <n v="8"/>
    <x v="7"/>
    <n v="2023"/>
    <n v="3"/>
    <n v="16"/>
    <n v="48"/>
    <n v="62"/>
    <n v="316"/>
    <x v="5"/>
    <x v="3"/>
    <m/>
    <m/>
    <m/>
    <m/>
    <m/>
    <m/>
    <m/>
    <m/>
  </r>
  <r>
    <x v="1"/>
    <s v="mid May"/>
    <n v="8"/>
    <x v="3"/>
    <n v="1984"/>
    <n v="4"/>
    <n v="16"/>
    <n v="49"/>
    <n v="61"/>
    <n v="416"/>
    <x v="5"/>
    <x v="3"/>
    <m/>
    <m/>
    <m/>
    <m/>
    <m/>
    <m/>
    <m/>
    <m/>
  </r>
  <r>
    <x v="1"/>
    <s v="mid May"/>
    <n v="8"/>
    <x v="11"/>
    <n v="2016"/>
    <n v="4"/>
    <n v="15"/>
    <n v="50"/>
    <n v="60"/>
    <n v="415"/>
    <x v="5"/>
    <x v="3"/>
    <m/>
    <m/>
    <m/>
    <m/>
    <m/>
    <m/>
    <m/>
    <m/>
  </r>
  <r>
    <x v="0"/>
    <s v="mid April"/>
    <n v="7"/>
    <x v="8"/>
    <n v="2002"/>
    <n v="4"/>
    <n v="14"/>
    <n v="51"/>
    <n v="53"/>
    <n v="414"/>
    <x v="5"/>
    <x v="3"/>
    <m/>
    <m/>
    <m/>
    <m/>
    <m/>
    <m/>
    <m/>
    <m/>
  </r>
  <r>
    <x v="0"/>
    <s v="mid April"/>
    <n v="7"/>
    <x v="5"/>
    <n v="2016"/>
    <n v="4"/>
    <n v="13"/>
    <n v="52"/>
    <n v="52"/>
    <n v="413"/>
    <x v="5"/>
    <x v="3"/>
    <m/>
    <m/>
    <m/>
    <m/>
    <m/>
    <m/>
    <m/>
    <m/>
  </r>
  <r>
    <x v="1"/>
    <s v="mid May"/>
    <n v="6"/>
    <x v="7"/>
    <n v="2023"/>
    <n v="4"/>
    <n v="12"/>
    <n v="53"/>
    <n v="45"/>
    <n v="412"/>
    <x v="5"/>
    <x v="3"/>
    <m/>
    <m/>
    <m/>
    <m/>
    <m/>
    <m/>
    <m/>
    <m/>
  </r>
  <r>
    <x v="1"/>
    <s v="mid May"/>
    <n v="6"/>
    <x v="15"/>
    <n v="2004"/>
    <n v="4"/>
    <n v="11"/>
    <n v="54"/>
    <n v="44"/>
    <n v="411"/>
    <x v="5"/>
    <x v="3"/>
    <m/>
    <m/>
    <m/>
    <m/>
    <m/>
    <m/>
    <m/>
    <m/>
  </r>
  <r>
    <x v="0"/>
    <s v="mid April"/>
    <n v="5"/>
    <x v="4"/>
    <n v="2018"/>
    <n v="4"/>
    <n v="10"/>
    <n v="55"/>
    <n v="37"/>
    <n v="410"/>
    <x v="5"/>
    <x v="3"/>
    <m/>
    <m/>
    <m/>
    <m/>
    <m/>
    <m/>
    <m/>
    <m/>
  </r>
  <r>
    <x v="0"/>
    <s v="mid April"/>
    <n v="5"/>
    <x v="0"/>
    <n v="1998"/>
    <n v="4"/>
    <n v="9"/>
    <n v="56"/>
    <n v="37"/>
    <n v="409"/>
    <x v="5"/>
    <x v="3"/>
    <m/>
    <m/>
    <m/>
    <m/>
    <m/>
    <m/>
    <m/>
    <m/>
  </r>
  <r>
    <x v="1"/>
    <s v="mid May"/>
    <n v="4"/>
    <x v="2"/>
    <n v="1999"/>
    <n v="4"/>
    <n v="8"/>
    <n v="57"/>
    <n v="29"/>
    <n v="408"/>
    <x v="5"/>
    <x v="3"/>
    <m/>
    <m/>
    <m/>
    <m/>
    <m/>
    <m/>
    <m/>
    <m/>
  </r>
  <r>
    <x v="1"/>
    <s v="mid May"/>
    <n v="4"/>
    <x v="10"/>
    <n v="1989"/>
    <n v="4"/>
    <n v="7"/>
    <n v="58"/>
    <n v="28"/>
    <n v="407"/>
    <x v="5"/>
    <x v="3"/>
    <m/>
    <m/>
    <m/>
    <m/>
    <m/>
    <m/>
    <m/>
    <m/>
  </r>
  <r>
    <x v="0"/>
    <s v="mid April"/>
    <n v="3"/>
    <x v="1"/>
    <n v="1983"/>
    <n v="4"/>
    <n v="6"/>
    <n v="59"/>
    <n v="21"/>
    <n v="406"/>
    <x v="5"/>
    <x v="3"/>
    <m/>
    <m/>
    <m/>
    <m/>
    <m/>
    <m/>
    <m/>
    <m/>
  </r>
  <r>
    <x v="0"/>
    <s v="mid April"/>
    <n v="3"/>
    <x v="9"/>
    <n v="1999"/>
    <n v="4"/>
    <n v="5"/>
    <n v="60"/>
    <n v="20"/>
    <n v="405"/>
    <x v="5"/>
    <x v="3"/>
    <m/>
    <m/>
    <m/>
    <m/>
    <m/>
    <m/>
    <m/>
    <m/>
  </r>
  <r>
    <x v="1"/>
    <s v="mid May"/>
    <n v="2"/>
    <x v="6"/>
    <n v="2001"/>
    <n v="4"/>
    <n v="4"/>
    <n v="61"/>
    <n v="13"/>
    <n v="404"/>
    <x v="5"/>
    <x v="3"/>
    <m/>
    <m/>
    <m/>
    <m/>
    <m/>
    <m/>
    <m/>
    <m/>
  </r>
  <r>
    <x v="1"/>
    <s v="mid May"/>
    <n v="2"/>
    <x v="14"/>
    <n v="2008"/>
    <n v="4"/>
    <n v="3"/>
    <n v="62"/>
    <n v="12"/>
    <n v="403"/>
    <x v="5"/>
    <x v="3"/>
    <m/>
    <m/>
    <m/>
    <m/>
    <m/>
    <m/>
    <m/>
    <m/>
  </r>
  <r>
    <x v="0"/>
    <s v="mid April"/>
    <n v="1"/>
    <x v="12"/>
    <n v="1985"/>
    <n v="4"/>
    <n v="2"/>
    <n v="63"/>
    <n v="5"/>
    <n v="402"/>
    <x v="5"/>
    <x v="3"/>
    <m/>
    <m/>
    <m/>
    <m/>
    <m/>
    <m/>
    <m/>
    <m/>
  </r>
  <r>
    <x v="0"/>
    <s v="mid April"/>
    <n v="1"/>
    <x v="13"/>
    <n v="2023"/>
    <n v="4"/>
    <n v="1"/>
    <n v="64"/>
    <n v="4"/>
    <n v="401"/>
    <x v="5"/>
    <x v="3"/>
    <m/>
    <m/>
    <m/>
    <m/>
    <m/>
    <m/>
    <m/>
    <m/>
  </r>
  <r>
    <x v="0"/>
    <s v="mid April"/>
    <n v="1"/>
    <x v="0"/>
    <n v="1998"/>
    <n v="1"/>
    <n v="1"/>
    <n v="1"/>
    <n v="1"/>
    <n v="101"/>
    <x v="5"/>
    <x v="3"/>
    <m/>
    <m/>
    <m/>
    <m/>
    <m/>
    <m/>
    <m/>
    <m/>
  </r>
  <r>
    <x v="0"/>
    <s v="mid April"/>
    <n v="1"/>
    <x v="1"/>
    <n v="1983"/>
    <n v="1"/>
    <n v="2"/>
    <n v="2"/>
    <n v="8"/>
    <n v="102"/>
    <x v="5"/>
    <x v="3"/>
    <m/>
    <m/>
    <m/>
    <m/>
    <m/>
    <m/>
    <m/>
    <m/>
  </r>
  <r>
    <x v="1"/>
    <s v="mid May"/>
    <n v="2"/>
    <x v="2"/>
    <n v="1999"/>
    <n v="1"/>
    <n v="3"/>
    <n v="3"/>
    <n v="9"/>
    <n v="103"/>
    <x v="5"/>
    <x v="3"/>
    <m/>
    <m/>
    <m/>
    <m/>
    <m/>
    <m/>
    <m/>
    <m/>
  </r>
  <r>
    <x v="1"/>
    <s v="mid May"/>
    <n v="2"/>
    <x v="3"/>
    <n v="1984"/>
    <n v="1"/>
    <n v="4"/>
    <n v="4"/>
    <n v="16"/>
    <n v="104"/>
    <x v="5"/>
    <x v="3"/>
    <m/>
    <m/>
    <m/>
    <m/>
    <m/>
    <m/>
    <m/>
    <m/>
  </r>
  <r>
    <x v="0"/>
    <s v="mid April"/>
    <n v="3"/>
    <x v="4"/>
    <n v="2018"/>
    <n v="1"/>
    <n v="5"/>
    <n v="5"/>
    <n v="17"/>
    <n v="105"/>
    <x v="5"/>
    <x v="3"/>
    <m/>
    <m/>
    <m/>
    <m/>
    <m/>
    <m/>
    <m/>
    <m/>
  </r>
  <r>
    <x v="0"/>
    <s v="mid April"/>
    <n v="3"/>
    <x v="5"/>
    <n v="2016"/>
    <n v="1"/>
    <n v="6"/>
    <n v="6"/>
    <n v="24"/>
    <n v="106"/>
    <x v="5"/>
    <x v="3"/>
    <m/>
    <m/>
    <m/>
    <m/>
    <m/>
    <m/>
    <m/>
    <m/>
  </r>
  <r>
    <x v="1"/>
    <s v="mid May"/>
    <n v="4"/>
    <x v="6"/>
    <n v="2001"/>
    <n v="1"/>
    <n v="7"/>
    <n v="7"/>
    <n v="25"/>
    <n v="107"/>
    <x v="5"/>
    <x v="3"/>
    <m/>
    <m/>
    <m/>
    <m/>
    <m/>
    <m/>
    <m/>
    <m/>
  </r>
  <r>
    <x v="1"/>
    <s v="mid May"/>
    <n v="4"/>
    <x v="7"/>
    <n v="2023"/>
    <n v="1"/>
    <n v="8"/>
    <n v="8"/>
    <n v="32"/>
    <n v="108"/>
    <x v="5"/>
    <x v="3"/>
    <m/>
    <m/>
    <m/>
    <m/>
    <m/>
    <m/>
    <m/>
    <m/>
  </r>
  <r>
    <x v="0"/>
    <s v="mid April"/>
    <n v="5"/>
    <x v="8"/>
    <n v="2002"/>
    <n v="1"/>
    <n v="9"/>
    <n v="9"/>
    <n v="33"/>
    <n v="109"/>
    <x v="5"/>
    <x v="3"/>
    <m/>
    <m/>
    <m/>
    <m/>
    <m/>
    <m/>
    <m/>
    <m/>
  </r>
  <r>
    <x v="0"/>
    <s v="mid April"/>
    <n v="5"/>
    <x v="9"/>
    <n v="1999"/>
    <n v="1"/>
    <n v="10"/>
    <n v="10"/>
    <n v="40"/>
    <n v="110"/>
    <x v="5"/>
    <x v="3"/>
    <m/>
    <m/>
    <m/>
    <m/>
    <m/>
    <m/>
    <m/>
    <m/>
  </r>
  <r>
    <x v="1"/>
    <s v="mid May"/>
    <n v="6"/>
    <x v="10"/>
    <n v="1989"/>
    <n v="1"/>
    <n v="11"/>
    <n v="11"/>
    <n v="41"/>
    <n v="111"/>
    <x v="5"/>
    <x v="3"/>
    <m/>
    <m/>
    <m/>
    <m/>
    <m/>
    <m/>
    <m/>
    <m/>
  </r>
  <r>
    <x v="1"/>
    <s v="mid May"/>
    <n v="6"/>
    <x v="11"/>
    <n v="2016"/>
    <n v="1"/>
    <n v="12"/>
    <n v="12"/>
    <n v="48"/>
    <n v="112"/>
    <x v="5"/>
    <x v="3"/>
    <m/>
    <m/>
    <m/>
    <m/>
    <m/>
    <m/>
    <m/>
    <m/>
  </r>
  <r>
    <x v="0"/>
    <s v="mid April"/>
    <n v="7"/>
    <x v="12"/>
    <n v="1985"/>
    <n v="1"/>
    <n v="13"/>
    <n v="13"/>
    <n v="49"/>
    <n v="113"/>
    <x v="5"/>
    <x v="3"/>
    <m/>
    <m/>
    <m/>
    <m/>
    <m/>
    <m/>
    <m/>
    <m/>
  </r>
  <r>
    <x v="0"/>
    <s v="mid April"/>
    <n v="7"/>
    <x v="13"/>
    <n v="2023"/>
    <n v="1"/>
    <n v="14"/>
    <n v="14"/>
    <n v="56"/>
    <n v="114"/>
    <x v="5"/>
    <x v="3"/>
    <m/>
    <m/>
    <m/>
    <m/>
    <m/>
    <m/>
    <m/>
    <m/>
  </r>
  <r>
    <x v="1"/>
    <s v="mid May"/>
    <n v="8"/>
    <x v="14"/>
    <n v="2008"/>
    <n v="1"/>
    <n v="15"/>
    <n v="15"/>
    <n v="57"/>
    <n v="115"/>
    <x v="5"/>
    <x v="3"/>
    <m/>
    <m/>
    <m/>
    <m/>
    <m/>
    <m/>
    <m/>
    <m/>
  </r>
  <r>
    <x v="1"/>
    <s v="mid May"/>
    <n v="8"/>
    <x v="15"/>
    <n v="2004"/>
    <n v="1"/>
    <n v="16"/>
    <n v="16"/>
    <n v="64"/>
    <n v="116"/>
    <x v="5"/>
    <x v="3"/>
    <m/>
    <m/>
    <m/>
    <m/>
    <m/>
    <m/>
    <m/>
    <m/>
  </r>
  <r>
    <x v="1"/>
    <s v="mid May"/>
    <n v="8"/>
    <x v="6"/>
    <n v="2001"/>
    <n v="2"/>
    <n v="16"/>
    <n v="17"/>
    <n v="63"/>
    <n v="216"/>
    <x v="5"/>
    <x v="3"/>
    <m/>
    <m/>
    <m/>
    <m/>
    <m/>
    <m/>
    <m/>
    <m/>
  </r>
  <r>
    <x v="1"/>
    <s v="mid May"/>
    <n v="8"/>
    <x v="10"/>
    <n v="1989"/>
    <n v="2"/>
    <n v="15"/>
    <n v="18"/>
    <n v="58"/>
    <n v="215"/>
    <x v="5"/>
    <x v="3"/>
    <m/>
    <m/>
    <m/>
    <m/>
    <m/>
    <m/>
    <m/>
    <m/>
  </r>
  <r>
    <x v="0"/>
    <s v="mid April"/>
    <n v="7"/>
    <x v="4"/>
    <n v="2018"/>
    <n v="2"/>
    <n v="14"/>
    <n v="19"/>
    <n v="55"/>
    <n v="214"/>
    <x v="5"/>
    <x v="3"/>
    <m/>
    <m/>
    <m/>
    <m/>
    <m/>
    <m/>
    <m/>
    <m/>
  </r>
  <r>
    <x v="0"/>
    <s v="mid April"/>
    <n v="7"/>
    <x v="1"/>
    <n v="1983"/>
    <n v="2"/>
    <n v="13"/>
    <n v="20"/>
    <n v="50"/>
    <n v="213"/>
    <x v="5"/>
    <x v="3"/>
    <m/>
    <m/>
    <m/>
    <m/>
    <m/>
    <m/>
    <m/>
    <m/>
  </r>
  <r>
    <x v="1"/>
    <s v="mid May"/>
    <n v="6"/>
    <x v="14"/>
    <n v="2008"/>
    <n v="2"/>
    <n v="12"/>
    <n v="21"/>
    <n v="47"/>
    <n v="212"/>
    <x v="5"/>
    <x v="3"/>
    <m/>
    <m/>
    <m/>
    <m/>
    <m/>
    <m/>
    <m/>
    <m/>
  </r>
  <r>
    <x v="1"/>
    <s v="mid May"/>
    <n v="6"/>
    <x v="2"/>
    <n v="1999"/>
    <n v="2"/>
    <n v="11"/>
    <n v="22"/>
    <n v="42"/>
    <n v="211"/>
    <x v="5"/>
    <x v="3"/>
    <m/>
    <m/>
    <m/>
    <m/>
    <m/>
    <m/>
    <m/>
    <m/>
  </r>
  <r>
    <x v="0"/>
    <s v="mid April"/>
    <n v="5"/>
    <x v="12"/>
    <n v="1985"/>
    <n v="2"/>
    <n v="10"/>
    <n v="23"/>
    <n v="39"/>
    <n v="210"/>
    <x v="5"/>
    <x v="3"/>
    <m/>
    <m/>
    <m/>
    <m/>
    <m/>
    <m/>
    <m/>
    <m/>
  </r>
  <r>
    <x v="0"/>
    <s v="mid April"/>
    <n v="5"/>
    <x v="5"/>
    <n v="2016"/>
    <n v="2"/>
    <n v="9"/>
    <n v="24"/>
    <n v="34"/>
    <n v="209"/>
    <x v="5"/>
    <x v="3"/>
    <m/>
    <m/>
    <m/>
    <m/>
    <m/>
    <m/>
    <m/>
    <m/>
  </r>
  <r>
    <x v="1"/>
    <s v="mid May"/>
    <n v="4"/>
    <x v="3"/>
    <n v="1984"/>
    <n v="2"/>
    <n v="8"/>
    <n v="25"/>
    <n v="31"/>
    <n v="208"/>
    <x v="5"/>
    <x v="3"/>
    <m/>
    <m/>
    <m/>
    <m/>
    <m/>
    <m/>
    <m/>
    <m/>
  </r>
  <r>
    <x v="1"/>
    <s v="mid May"/>
    <n v="4"/>
    <x v="11"/>
    <n v="2016"/>
    <n v="2"/>
    <n v="7"/>
    <n v="26"/>
    <n v="26"/>
    <n v="207"/>
    <x v="5"/>
    <x v="3"/>
    <m/>
    <m/>
    <m/>
    <m/>
    <m/>
    <m/>
    <m/>
    <m/>
  </r>
  <r>
    <x v="0"/>
    <s v="mid April"/>
    <n v="3"/>
    <x v="0"/>
    <n v="1998"/>
    <n v="2"/>
    <n v="6"/>
    <n v="27"/>
    <n v="23"/>
    <n v="206"/>
    <x v="5"/>
    <x v="3"/>
    <m/>
    <m/>
    <m/>
    <m/>
    <m/>
    <m/>
    <m/>
    <m/>
  </r>
  <r>
    <x v="0"/>
    <s v="mid April"/>
    <n v="3"/>
    <x v="13"/>
    <n v="2023"/>
    <n v="2"/>
    <n v="5"/>
    <n v="28"/>
    <n v="18"/>
    <n v="205"/>
    <x v="5"/>
    <x v="3"/>
    <m/>
    <m/>
    <m/>
    <m/>
    <m/>
    <m/>
    <m/>
    <m/>
  </r>
  <r>
    <x v="1"/>
    <s v="mid May"/>
    <n v="2"/>
    <x v="15"/>
    <n v="2004"/>
    <n v="2"/>
    <n v="4"/>
    <n v="29"/>
    <n v="15"/>
    <n v="204"/>
    <x v="5"/>
    <x v="3"/>
    <m/>
    <m/>
    <m/>
    <m/>
    <m/>
    <m/>
    <m/>
    <m/>
  </r>
  <r>
    <x v="1"/>
    <s v="mid May"/>
    <n v="2"/>
    <x v="7"/>
    <n v="2023"/>
    <n v="2"/>
    <n v="3"/>
    <n v="30"/>
    <n v="10"/>
    <n v="203"/>
    <x v="5"/>
    <x v="3"/>
    <m/>
    <m/>
    <m/>
    <m/>
    <m/>
    <m/>
    <m/>
    <m/>
  </r>
  <r>
    <x v="0"/>
    <s v="mid April"/>
    <n v="1"/>
    <x v="9"/>
    <n v="1999"/>
    <n v="2"/>
    <n v="2"/>
    <n v="31"/>
    <n v="7"/>
    <n v="202"/>
    <x v="5"/>
    <x v="3"/>
    <m/>
    <m/>
    <m/>
    <m/>
    <m/>
    <m/>
    <m/>
    <m/>
  </r>
  <r>
    <x v="0"/>
    <s v="mid April"/>
    <n v="1"/>
    <x v="8"/>
    <n v="2002"/>
    <n v="2"/>
    <n v="1"/>
    <n v="32"/>
    <n v="2"/>
    <n v="201"/>
    <x v="5"/>
    <x v="3"/>
    <m/>
    <m/>
    <m/>
    <m/>
    <m/>
    <m/>
    <m/>
    <m/>
  </r>
  <r>
    <x v="0"/>
    <s v="mid April"/>
    <n v="1"/>
    <x v="5"/>
    <n v="2016"/>
    <n v="3"/>
    <n v="1"/>
    <n v="33"/>
    <n v="3"/>
    <n v="301"/>
    <x v="5"/>
    <x v="3"/>
    <m/>
    <m/>
    <m/>
    <m/>
    <m/>
    <m/>
    <m/>
    <m/>
  </r>
  <r>
    <x v="0"/>
    <s v="mid April"/>
    <n v="1"/>
    <x v="4"/>
    <n v="2018"/>
    <n v="3"/>
    <n v="2"/>
    <n v="34"/>
    <n v="6"/>
    <n v="302"/>
    <x v="5"/>
    <x v="3"/>
    <m/>
    <m/>
    <m/>
    <m/>
    <m/>
    <m/>
    <m/>
    <m/>
  </r>
  <r>
    <x v="1"/>
    <s v="mid May"/>
    <n v="2"/>
    <x v="11"/>
    <n v="2016"/>
    <n v="3"/>
    <n v="3"/>
    <n v="35"/>
    <n v="11"/>
    <n v="303"/>
    <x v="5"/>
    <x v="3"/>
    <m/>
    <m/>
    <m/>
    <m/>
    <m/>
    <m/>
    <m/>
    <m/>
  </r>
  <r>
    <x v="1"/>
    <s v="mid May"/>
    <n v="2"/>
    <x v="10"/>
    <n v="1989"/>
    <n v="3"/>
    <n v="4"/>
    <n v="36"/>
    <n v="14"/>
    <n v="304"/>
    <x v="5"/>
    <x v="3"/>
    <m/>
    <m/>
    <m/>
    <m/>
    <m/>
    <m/>
    <m/>
    <m/>
  </r>
  <r>
    <x v="0"/>
    <s v="mid April"/>
    <n v="3"/>
    <x v="8"/>
    <n v="2002"/>
    <n v="3"/>
    <n v="5"/>
    <n v="37"/>
    <n v="19"/>
    <n v="305"/>
    <x v="5"/>
    <x v="3"/>
    <m/>
    <m/>
    <m/>
    <m/>
    <m/>
    <m/>
    <m/>
    <m/>
  </r>
  <r>
    <x v="0"/>
    <s v="mid April"/>
    <n v="3"/>
    <x v="12"/>
    <n v="1985"/>
    <n v="3"/>
    <n v="6"/>
    <n v="38"/>
    <n v="22"/>
    <n v="306"/>
    <x v="5"/>
    <x v="3"/>
    <m/>
    <m/>
    <m/>
    <m/>
    <m/>
    <m/>
    <m/>
    <m/>
  </r>
  <r>
    <x v="1"/>
    <s v="mid May"/>
    <n v="4"/>
    <x v="14"/>
    <n v="2008"/>
    <n v="3"/>
    <n v="7"/>
    <n v="39"/>
    <n v="27"/>
    <n v="307"/>
    <x v="5"/>
    <x v="3"/>
    <m/>
    <m/>
    <m/>
    <m/>
    <m/>
    <m/>
    <m/>
    <m/>
  </r>
  <r>
    <x v="1"/>
    <s v="mid May"/>
    <n v="4"/>
    <x v="15"/>
    <n v="2004"/>
    <n v="3"/>
    <n v="8"/>
    <n v="40"/>
    <n v="30"/>
    <n v="308"/>
    <x v="5"/>
    <x v="3"/>
    <m/>
    <m/>
    <m/>
    <m/>
    <m/>
    <m/>
    <m/>
    <m/>
  </r>
  <r>
    <x v="0"/>
    <s v="mid April"/>
    <n v="5"/>
    <x v="13"/>
    <n v="2023"/>
    <n v="3"/>
    <n v="9"/>
    <n v="41"/>
    <n v="35"/>
    <n v="309"/>
    <x v="5"/>
    <x v="3"/>
    <m/>
    <m/>
    <m/>
    <m/>
    <m/>
    <m/>
    <m/>
    <m/>
  </r>
  <r>
    <x v="0"/>
    <s v="mid April"/>
    <n v="5"/>
    <x v="1"/>
    <n v="1983"/>
    <n v="3"/>
    <n v="10"/>
    <n v="42"/>
    <n v="38"/>
    <n v="310"/>
    <x v="5"/>
    <x v="3"/>
    <m/>
    <m/>
    <m/>
    <m/>
    <m/>
    <m/>
    <m/>
    <m/>
  </r>
  <r>
    <x v="1"/>
    <s v="mid May"/>
    <n v="6"/>
    <x v="3"/>
    <n v="1984"/>
    <n v="3"/>
    <n v="11"/>
    <n v="43"/>
    <n v="43"/>
    <n v="311"/>
    <x v="5"/>
    <x v="3"/>
    <m/>
    <m/>
    <m/>
    <m/>
    <m/>
    <m/>
    <m/>
    <m/>
  </r>
  <r>
    <x v="1"/>
    <s v="mid May"/>
    <n v="6"/>
    <x v="6"/>
    <n v="2001"/>
    <n v="3"/>
    <n v="12"/>
    <n v="44"/>
    <n v="46"/>
    <n v="312"/>
    <x v="5"/>
    <x v="3"/>
    <m/>
    <m/>
    <m/>
    <m/>
    <m/>
    <m/>
    <m/>
    <m/>
  </r>
  <r>
    <x v="0"/>
    <s v="mid April"/>
    <n v="7"/>
    <x v="9"/>
    <n v="1999"/>
    <n v="3"/>
    <n v="13"/>
    <n v="45"/>
    <n v="51"/>
    <n v="313"/>
    <x v="5"/>
    <x v="3"/>
    <m/>
    <m/>
    <m/>
    <m/>
    <m/>
    <m/>
    <m/>
    <m/>
  </r>
  <r>
    <x v="0"/>
    <s v="mid April"/>
    <n v="7"/>
    <x v="0"/>
    <n v="1998"/>
    <n v="3"/>
    <n v="14"/>
    <n v="46"/>
    <n v="54"/>
    <n v="314"/>
    <x v="5"/>
    <x v="3"/>
    <m/>
    <m/>
    <m/>
    <m/>
    <m/>
    <m/>
    <m/>
    <m/>
  </r>
  <r>
    <x v="1"/>
    <s v="mid May"/>
    <n v="8"/>
    <x v="2"/>
    <n v="1999"/>
    <n v="3"/>
    <n v="15"/>
    <n v="47"/>
    <n v="59"/>
    <n v="315"/>
    <x v="5"/>
    <x v="3"/>
    <m/>
    <m/>
    <m/>
    <m/>
    <m/>
    <m/>
    <m/>
    <m/>
  </r>
  <r>
    <x v="1"/>
    <s v="mid May"/>
    <n v="8"/>
    <x v="7"/>
    <n v="2023"/>
    <n v="3"/>
    <n v="16"/>
    <n v="48"/>
    <n v="62"/>
    <n v="316"/>
    <x v="5"/>
    <x v="3"/>
    <m/>
    <m/>
    <m/>
    <m/>
    <m/>
    <m/>
    <m/>
    <m/>
  </r>
  <r>
    <x v="1"/>
    <s v="mid May"/>
    <n v="8"/>
    <x v="3"/>
    <n v="1984"/>
    <n v="4"/>
    <n v="16"/>
    <n v="49"/>
    <n v="61"/>
    <n v="416"/>
    <x v="5"/>
    <x v="3"/>
    <m/>
    <m/>
    <m/>
    <m/>
    <m/>
    <m/>
    <m/>
    <m/>
  </r>
  <r>
    <x v="1"/>
    <s v="mid May"/>
    <n v="8"/>
    <x v="11"/>
    <n v="2016"/>
    <n v="4"/>
    <n v="15"/>
    <n v="50"/>
    <n v="60"/>
    <n v="415"/>
    <x v="5"/>
    <x v="3"/>
    <m/>
    <m/>
    <m/>
    <m/>
    <m/>
    <m/>
    <m/>
    <m/>
  </r>
  <r>
    <x v="0"/>
    <s v="mid April"/>
    <n v="7"/>
    <x v="8"/>
    <n v="2002"/>
    <n v="4"/>
    <n v="14"/>
    <n v="51"/>
    <n v="53"/>
    <n v="414"/>
    <x v="5"/>
    <x v="3"/>
    <m/>
    <m/>
    <m/>
    <m/>
    <m/>
    <m/>
    <m/>
    <m/>
  </r>
  <r>
    <x v="0"/>
    <s v="mid April"/>
    <n v="7"/>
    <x v="5"/>
    <n v="2016"/>
    <n v="4"/>
    <n v="13"/>
    <n v="52"/>
    <n v="52"/>
    <n v="413"/>
    <x v="5"/>
    <x v="3"/>
    <m/>
    <m/>
    <m/>
    <m/>
    <m/>
    <m/>
    <m/>
    <m/>
  </r>
  <r>
    <x v="1"/>
    <s v="mid May"/>
    <n v="6"/>
    <x v="7"/>
    <n v="2023"/>
    <n v="4"/>
    <n v="12"/>
    <n v="53"/>
    <n v="45"/>
    <n v="412"/>
    <x v="5"/>
    <x v="3"/>
    <m/>
    <m/>
    <m/>
    <m/>
    <m/>
    <m/>
    <m/>
    <m/>
  </r>
  <r>
    <x v="1"/>
    <s v="mid May"/>
    <n v="6"/>
    <x v="15"/>
    <n v="2004"/>
    <n v="4"/>
    <n v="11"/>
    <n v="54"/>
    <n v="44"/>
    <n v="411"/>
    <x v="5"/>
    <x v="3"/>
    <m/>
    <m/>
    <m/>
    <m/>
    <m/>
    <m/>
    <m/>
    <m/>
  </r>
  <r>
    <x v="0"/>
    <s v="mid April"/>
    <n v="5"/>
    <x v="4"/>
    <n v="2018"/>
    <n v="4"/>
    <n v="10"/>
    <n v="55"/>
    <n v="37"/>
    <n v="410"/>
    <x v="5"/>
    <x v="3"/>
    <m/>
    <m/>
    <m/>
    <m/>
    <m/>
    <m/>
    <m/>
    <m/>
  </r>
  <r>
    <x v="0"/>
    <s v="mid April"/>
    <n v="5"/>
    <x v="0"/>
    <n v="1998"/>
    <n v="4"/>
    <n v="9"/>
    <n v="56"/>
    <n v="37"/>
    <n v="409"/>
    <x v="5"/>
    <x v="3"/>
    <m/>
    <m/>
    <m/>
    <m/>
    <m/>
    <m/>
    <m/>
    <m/>
  </r>
  <r>
    <x v="1"/>
    <s v="mid May"/>
    <n v="4"/>
    <x v="2"/>
    <n v="1999"/>
    <n v="4"/>
    <n v="8"/>
    <n v="57"/>
    <n v="29"/>
    <n v="408"/>
    <x v="5"/>
    <x v="3"/>
    <m/>
    <m/>
    <m/>
    <m/>
    <m/>
    <m/>
    <m/>
    <m/>
  </r>
  <r>
    <x v="1"/>
    <s v="mid May"/>
    <n v="4"/>
    <x v="10"/>
    <n v="1989"/>
    <n v="4"/>
    <n v="7"/>
    <n v="58"/>
    <n v="28"/>
    <n v="407"/>
    <x v="5"/>
    <x v="3"/>
    <m/>
    <m/>
    <m/>
    <m/>
    <m/>
    <m/>
    <m/>
    <m/>
  </r>
  <r>
    <x v="0"/>
    <s v="mid April"/>
    <n v="3"/>
    <x v="1"/>
    <n v="1983"/>
    <n v="4"/>
    <n v="6"/>
    <n v="59"/>
    <n v="21"/>
    <n v="406"/>
    <x v="5"/>
    <x v="3"/>
    <m/>
    <m/>
    <m/>
    <m/>
    <m/>
    <m/>
    <m/>
    <m/>
  </r>
  <r>
    <x v="0"/>
    <s v="mid April"/>
    <n v="3"/>
    <x v="9"/>
    <n v="1999"/>
    <n v="4"/>
    <n v="5"/>
    <n v="60"/>
    <n v="20"/>
    <n v="405"/>
    <x v="5"/>
    <x v="3"/>
    <m/>
    <m/>
    <m/>
    <m/>
    <m/>
    <m/>
    <m/>
    <m/>
  </r>
  <r>
    <x v="1"/>
    <s v="mid May"/>
    <n v="2"/>
    <x v="6"/>
    <n v="2001"/>
    <n v="4"/>
    <n v="4"/>
    <n v="61"/>
    <n v="13"/>
    <n v="404"/>
    <x v="5"/>
    <x v="3"/>
    <m/>
    <m/>
    <m/>
    <m/>
    <m/>
    <m/>
    <m/>
    <m/>
  </r>
  <r>
    <x v="1"/>
    <s v="mid May"/>
    <n v="2"/>
    <x v="14"/>
    <n v="2008"/>
    <n v="4"/>
    <n v="3"/>
    <n v="62"/>
    <n v="12"/>
    <n v="403"/>
    <x v="5"/>
    <x v="3"/>
    <m/>
    <m/>
    <m/>
    <m/>
    <m/>
    <m/>
    <m/>
    <m/>
  </r>
  <r>
    <x v="0"/>
    <s v="mid April"/>
    <n v="1"/>
    <x v="12"/>
    <n v="1985"/>
    <n v="4"/>
    <n v="2"/>
    <n v="63"/>
    <n v="5"/>
    <n v="402"/>
    <x v="5"/>
    <x v="3"/>
    <m/>
    <m/>
    <m/>
    <m/>
    <m/>
    <m/>
    <m/>
    <m/>
  </r>
  <r>
    <x v="0"/>
    <s v="mid April"/>
    <n v="1"/>
    <x v="13"/>
    <n v="2023"/>
    <n v="4"/>
    <n v="1"/>
    <n v="64"/>
    <n v="4"/>
    <n v="401"/>
    <x v="5"/>
    <x v="3"/>
    <m/>
    <m/>
    <m/>
    <m/>
    <m/>
    <m/>
    <m/>
    <m/>
  </r>
  <r>
    <x v="0"/>
    <s v="mid April"/>
    <n v="1"/>
    <x v="0"/>
    <n v="1998"/>
    <n v="1"/>
    <n v="1"/>
    <n v="1"/>
    <n v="1"/>
    <n v="101"/>
    <x v="5"/>
    <x v="3"/>
    <m/>
    <m/>
    <m/>
    <m/>
    <m/>
    <m/>
    <m/>
    <m/>
  </r>
  <r>
    <x v="0"/>
    <s v="mid April"/>
    <n v="1"/>
    <x v="1"/>
    <n v="1983"/>
    <n v="1"/>
    <n v="2"/>
    <n v="2"/>
    <n v="8"/>
    <n v="102"/>
    <x v="5"/>
    <x v="3"/>
    <m/>
    <m/>
    <m/>
    <m/>
    <m/>
    <m/>
    <m/>
    <m/>
  </r>
  <r>
    <x v="1"/>
    <s v="mid May"/>
    <n v="2"/>
    <x v="2"/>
    <n v="1999"/>
    <n v="1"/>
    <n v="3"/>
    <n v="3"/>
    <n v="9"/>
    <n v="103"/>
    <x v="5"/>
    <x v="3"/>
    <m/>
    <m/>
    <m/>
    <m/>
    <m/>
    <m/>
    <m/>
    <m/>
  </r>
  <r>
    <x v="1"/>
    <s v="mid May"/>
    <n v="2"/>
    <x v="3"/>
    <n v="1984"/>
    <n v="1"/>
    <n v="4"/>
    <n v="4"/>
    <n v="16"/>
    <n v="104"/>
    <x v="5"/>
    <x v="3"/>
    <m/>
    <m/>
    <m/>
    <m/>
    <m/>
    <m/>
    <m/>
    <m/>
  </r>
  <r>
    <x v="0"/>
    <s v="mid April"/>
    <n v="3"/>
    <x v="4"/>
    <n v="2018"/>
    <n v="1"/>
    <n v="5"/>
    <n v="5"/>
    <n v="17"/>
    <n v="105"/>
    <x v="5"/>
    <x v="3"/>
    <m/>
    <m/>
    <m/>
    <m/>
    <m/>
    <m/>
    <m/>
    <m/>
  </r>
  <r>
    <x v="0"/>
    <s v="mid April"/>
    <n v="3"/>
    <x v="5"/>
    <n v="2016"/>
    <n v="1"/>
    <n v="6"/>
    <n v="6"/>
    <n v="24"/>
    <n v="106"/>
    <x v="5"/>
    <x v="3"/>
    <m/>
    <m/>
    <m/>
    <m/>
    <m/>
    <m/>
    <m/>
    <m/>
  </r>
  <r>
    <x v="1"/>
    <s v="mid May"/>
    <n v="4"/>
    <x v="6"/>
    <n v="2001"/>
    <n v="1"/>
    <n v="7"/>
    <n v="7"/>
    <n v="25"/>
    <n v="107"/>
    <x v="5"/>
    <x v="3"/>
    <m/>
    <m/>
    <m/>
    <m/>
    <m/>
    <m/>
    <m/>
    <m/>
  </r>
  <r>
    <x v="1"/>
    <s v="mid May"/>
    <n v="4"/>
    <x v="7"/>
    <n v="2023"/>
    <n v="1"/>
    <n v="8"/>
    <n v="8"/>
    <n v="32"/>
    <n v="108"/>
    <x v="5"/>
    <x v="3"/>
    <m/>
    <m/>
    <m/>
    <m/>
    <m/>
    <m/>
    <m/>
    <m/>
  </r>
  <r>
    <x v="0"/>
    <s v="mid April"/>
    <n v="5"/>
    <x v="8"/>
    <n v="2002"/>
    <n v="1"/>
    <n v="9"/>
    <n v="9"/>
    <n v="33"/>
    <n v="109"/>
    <x v="5"/>
    <x v="3"/>
    <m/>
    <m/>
    <m/>
    <m/>
    <m/>
    <m/>
    <m/>
    <m/>
  </r>
  <r>
    <x v="0"/>
    <s v="mid April"/>
    <n v="5"/>
    <x v="9"/>
    <n v="1999"/>
    <n v="1"/>
    <n v="10"/>
    <n v="10"/>
    <n v="40"/>
    <n v="110"/>
    <x v="5"/>
    <x v="3"/>
    <m/>
    <m/>
    <m/>
    <m/>
    <m/>
    <m/>
    <m/>
    <m/>
  </r>
  <r>
    <x v="1"/>
    <s v="mid May"/>
    <n v="6"/>
    <x v="10"/>
    <n v="1989"/>
    <n v="1"/>
    <n v="11"/>
    <n v="11"/>
    <n v="41"/>
    <n v="111"/>
    <x v="5"/>
    <x v="3"/>
    <m/>
    <m/>
    <m/>
    <m/>
    <m/>
    <m/>
    <m/>
    <m/>
  </r>
  <r>
    <x v="1"/>
    <s v="mid May"/>
    <n v="6"/>
    <x v="11"/>
    <n v="2016"/>
    <n v="1"/>
    <n v="12"/>
    <n v="12"/>
    <n v="48"/>
    <n v="112"/>
    <x v="5"/>
    <x v="3"/>
    <m/>
    <m/>
    <m/>
    <m/>
    <m/>
    <m/>
    <m/>
    <m/>
  </r>
  <r>
    <x v="0"/>
    <s v="mid April"/>
    <n v="7"/>
    <x v="12"/>
    <n v="1985"/>
    <n v="1"/>
    <n v="13"/>
    <n v="13"/>
    <n v="49"/>
    <n v="113"/>
    <x v="5"/>
    <x v="3"/>
    <m/>
    <m/>
    <m/>
    <m/>
    <m/>
    <m/>
    <m/>
    <m/>
  </r>
  <r>
    <x v="0"/>
    <s v="mid April"/>
    <n v="7"/>
    <x v="13"/>
    <n v="2023"/>
    <n v="1"/>
    <n v="14"/>
    <n v="14"/>
    <n v="56"/>
    <n v="114"/>
    <x v="5"/>
    <x v="3"/>
    <m/>
    <m/>
    <m/>
    <m/>
    <m/>
    <m/>
    <m/>
    <m/>
  </r>
  <r>
    <x v="1"/>
    <s v="mid May"/>
    <n v="8"/>
    <x v="14"/>
    <n v="2008"/>
    <n v="1"/>
    <n v="15"/>
    <n v="15"/>
    <n v="57"/>
    <n v="115"/>
    <x v="5"/>
    <x v="3"/>
    <m/>
    <m/>
    <m/>
    <m/>
    <m/>
    <m/>
    <m/>
    <m/>
  </r>
  <r>
    <x v="1"/>
    <s v="mid May"/>
    <n v="8"/>
    <x v="15"/>
    <n v="2004"/>
    <n v="1"/>
    <n v="16"/>
    <n v="16"/>
    <n v="64"/>
    <n v="116"/>
    <x v="5"/>
    <x v="3"/>
    <m/>
    <m/>
    <m/>
    <m/>
    <m/>
    <m/>
    <m/>
    <m/>
  </r>
  <r>
    <x v="1"/>
    <s v="mid May"/>
    <n v="8"/>
    <x v="6"/>
    <n v="2001"/>
    <n v="2"/>
    <n v="16"/>
    <n v="17"/>
    <n v="63"/>
    <n v="216"/>
    <x v="5"/>
    <x v="3"/>
    <m/>
    <m/>
    <m/>
    <m/>
    <m/>
    <m/>
    <m/>
    <m/>
  </r>
  <r>
    <x v="1"/>
    <s v="mid May"/>
    <n v="8"/>
    <x v="10"/>
    <n v="1989"/>
    <n v="2"/>
    <n v="15"/>
    <n v="18"/>
    <n v="58"/>
    <n v="215"/>
    <x v="5"/>
    <x v="3"/>
    <m/>
    <m/>
    <m/>
    <m/>
    <m/>
    <m/>
    <m/>
    <m/>
  </r>
  <r>
    <x v="0"/>
    <s v="mid April"/>
    <n v="7"/>
    <x v="4"/>
    <n v="2018"/>
    <n v="2"/>
    <n v="14"/>
    <n v="19"/>
    <n v="55"/>
    <n v="214"/>
    <x v="5"/>
    <x v="3"/>
    <m/>
    <m/>
    <m/>
    <m/>
    <m/>
    <m/>
    <m/>
    <m/>
  </r>
  <r>
    <x v="0"/>
    <s v="mid April"/>
    <n v="7"/>
    <x v="1"/>
    <n v="1983"/>
    <n v="2"/>
    <n v="13"/>
    <n v="20"/>
    <n v="50"/>
    <n v="213"/>
    <x v="5"/>
    <x v="3"/>
    <m/>
    <m/>
    <m/>
    <m/>
    <m/>
    <m/>
    <m/>
    <m/>
  </r>
  <r>
    <x v="1"/>
    <s v="mid May"/>
    <n v="6"/>
    <x v="14"/>
    <n v="2008"/>
    <n v="2"/>
    <n v="12"/>
    <n v="21"/>
    <n v="47"/>
    <n v="212"/>
    <x v="5"/>
    <x v="3"/>
    <m/>
    <m/>
    <m/>
    <m/>
    <m/>
    <m/>
    <m/>
    <m/>
  </r>
  <r>
    <x v="1"/>
    <s v="mid May"/>
    <n v="6"/>
    <x v="2"/>
    <n v="1999"/>
    <n v="2"/>
    <n v="11"/>
    <n v="22"/>
    <n v="42"/>
    <n v="211"/>
    <x v="5"/>
    <x v="3"/>
    <m/>
    <m/>
    <m/>
    <m/>
    <m/>
    <m/>
    <m/>
    <m/>
  </r>
  <r>
    <x v="0"/>
    <s v="mid April"/>
    <n v="5"/>
    <x v="12"/>
    <n v="1985"/>
    <n v="2"/>
    <n v="10"/>
    <n v="23"/>
    <n v="39"/>
    <n v="210"/>
    <x v="5"/>
    <x v="3"/>
    <m/>
    <m/>
    <m/>
    <m/>
    <m/>
    <m/>
    <m/>
    <m/>
  </r>
  <r>
    <x v="0"/>
    <s v="mid April"/>
    <n v="5"/>
    <x v="5"/>
    <n v="2016"/>
    <n v="2"/>
    <n v="9"/>
    <n v="24"/>
    <n v="34"/>
    <n v="209"/>
    <x v="5"/>
    <x v="3"/>
    <m/>
    <m/>
    <m/>
    <m/>
    <m/>
    <m/>
    <m/>
    <m/>
  </r>
  <r>
    <x v="1"/>
    <s v="mid May"/>
    <n v="4"/>
    <x v="3"/>
    <n v="1984"/>
    <n v="2"/>
    <n v="8"/>
    <n v="25"/>
    <n v="31"/>
    <n v="208"/>
    <x v="5"/>
    <x v="3"/>
    <m/>
    <m/>
    <m/>
    <m/>
    <m/>
    <m/>
    <m/>
    <m/>
  </r>
  <r>
    <x v="1"/>
    <s v="mid May"/>
    <n v="4"/>
    <x v="11"/>
    <n v="2016"/>
    <n v="2"/>
    <n v="7"/>
    <n v="26"/>
    <n v="26"/>
    <n v="207"/>
    <x v="5"/>
    <x v="3"/>
    <m/>
    <m/>
    <m/>
    <m/>
    <m/>
    <m/>
    <m/>
    <m/>
  </r>
  <r>
    <x v="0"/>
    <s v="mid April"/>
    <n v="3"/>
    <x v="0"/>
    <n v="1998"/>
    <n v="2"/>
    <n v="6"/>
    <n v="27"/>
    <n v="23"/>
    <n v="206"/>
    <x v="5"/>
    <x v="3"/>
    <m/>
    <m/>
    <m/>
    <m/>
    <m/>
    <m/>
    <m/>
    <m/>
  </r>
  <r>
    <x v="0"/>
    <s v="mid April"/>
    <n v="3"/>
    <x v="13"/>
    <n v="2023"/>
    <n v="2"/>
    <n v="5"/>
    <n v="28"/>
    <n v="18"/>
    <n v="205"/>
    <x v="5"/>
    <x v="3"/>
    <m/>
    <m/>
    <m/>
    <m/>
    <m/>
    <m/>
    <m/>
    <m/>
  </r>
  <r>
    <x v="1"/>
    <s v="mid May"/>
    <n v="2"/>
    <x v="15"/>
    <n v="2004"/>
    <n v="2"/>
    <n v="4"/>
    <n v="29"/>
    <n v="15"/>
    <n v="204"/>
    <x v="5"/>
    <x v="3"/>
    <m/>
    <m/>
    <m/>
    <m/>
    <m/>
    <m/>
    <m/>
    <m/>
  </r>
  <r>
    <x v="1"/>
    <s v="mid May"/>
    <n v="2"/>
    <x v="7"/>
    <n v="2023"/>
    <n v="2"/>
    <n v="3"/>
    <n v="30"/>
    <n v="10"/>
    <n v="203"/>
    <x v="5"/>
    <x v="3"/>
    <m/>
    <m/>
    <m/>
    <m/>
    <m/>
    <m/>
    <m/>
    <m/>
  </r>
  <r>
    <x v="0"/>
    <s v="mid April"/>
    <n v="1"/>
    <x v="9"/>
    <n v="1999"/>
    <n v="2"/>
    <n v="2"/>
    <n v="31"/>
    <n v="7"/>
    <n v="202"/>
    <x v="5"/>
    <x v="3"/>
    <m/>
    <m/>
    <m/>
    <m/>
    <m/>
    <m/>
    <m/>
    <m/>
  </r>
  <r>
    <x v="0"/>
    <s v="mid April"/>
    <n v="1"/>
    <x v="8"/>
    <n v="2002"/>
    <n v="2"/>
    <n v="1"/>
    <n v="32"/>
    <n v="2"/>
    <n v="201"/>
    <x v="5"/>
    <x v="3"/>
    <m/>
    <m/>
    <m/>
    <m/>
    <m/>
    <m/>
    <m/>
    <m/>
  </r>
  <r>
    <x v="0"/>
    <s v="mid April"/>
    <n v="1"/>
    <x v="5"/>
    <n v="2016"/>
    <n v="3"/>
    <n v="1"/>
    <n v="33"/>
    <n v="3"/>
    <n v="301"/>
    <x v="5"/>
    <x v="3"/>
    <m/>
    <m/>
    <m/>
    <m/>
    <m/>
    <m/>
    <m/>
    <m/>
  </r>
  <r>
    <x v="0"/>
    <s v="mid April"/>
    <n v="1"/>
    <x v="4"/>
    <n v="2018"/>
    <n v="3"/>
    <n v="2"/>
    <n v="34"/>
    <n v="6"/>
    <n v="302"/>
    <x v="5"/>
    <x v="3"/>
    <m/>
    <m/>
    <m/>
    <m/>
    <m/>
    <m/>
    <m/>
    <m/>
  </r>
  <r>
    <x v="1"/>
    <s v="mid May"/>
    <n v="2"/>
    <x v="11"/>
    <n v="2016"/>
    <n v="3"/>
    <n v="3"/>
    <n v="35"/>
    <n v="11"/>
    <n v="303"/>
    <x v="5"/>
    <x v="3"/>
    <m/>
    <m/>
    <m/>
    <m/>
    <m/>
    <m/>
    <m/>
    <m/>
  </r>
  <r>
    <x v="1"/>
    <s v="mid May"/>
    <n v="2"/>
    <x v="10"/>
    <n v="1989"/>
    <n v="3"/>
    <n v="4"/>
    <n v="36"/>
    <n v="14"/>
    <n v="304"/>
    <x v="5"/>
    <x v="3"/>
    <m/>
    <m/>
    <m/>
    <m/>
    <m/>
    <m/>
    <m/>
    <m/>
  </r>
  <r>
    <x v="0"/>
    <s v="mid April"/>
    <n v="3"/>
    <x v="8"/>
    <n v="2002"/>
    <n v="3"/>
    <n v="5"/>
    <n v="37"/>
    <n v="19"/>
    <n v="305"/>
    <x v="5"/>
    <x v="3"/>
    <m/>
    <m/>
    <m/>
    <m/>
    <m/>
    <m/>
    <m/>
    <m/>
  </r>
  <r>
    <x v="0"/>
    <s v="mid April"/>
    <n v="3"/>
    <x v="12"/>
    <n v="1985"/>
    <n v="3"/>
    <n v="6"/>
    <n v="38"/>
    <n v="22"/>
    <n v="306"/>
    <x v="5"/>
    <x v="3"/>
    <m/>
    <m/>
    <m/>
    <m/>
    <m/>
    <m/>
    <m/>
    <m/>
  </r>
  <r>
    <x v="1"/>
    <s v="mid May"/>
    <n v="4"/>
    <x v="14"/>
    <n v="2008"/>
    <n v="3"/>
    <n v="7"/>
    <n v="39"/>
    <n v="27"/>
    <n v="307"/>
    <x v="5"/>
    <x v="3"/>
    <m/>
    <m/>
    <m/>
    <m/>
    <m/>
    <m/>
    <m/>
    <m/>
  </r>
  <r>
    <x v="1"/>
    <s v="mid May"/>
    <n v="4"/>
    <x v="15"/>
    <n v="2004"/>
    <n v="3"/>
    <n v="8"/>
    <n v="40"/>
    <n v="30"/>
    <n v="308"/>
    <x v="5"/>
    <x v="3"/>
    <m/>
    <m/>
    <m/>
    <m/>
    <m/>
    <m/>
    <m/>
    <m/>
  </r>
  <r>
    <x v="0"/>
    <s v="mid April"/>
    <n v="5"/>
    <x v="13"/>
    <n v="2023"/>
    <n v="3"/>
    <n v="9"/>
    <n v="41"/>
    <n v="35"/>
    <n v="309"/>
    <x v="5"/>
    <x v="3"/>
    <m/>
    <m/>
    <m/>
    <m/>
    <m/>
    <m/>
    <m/>
    <m/>
  </r>
  <r>
    <x v="0"/>
    <s v="mid April"/>
    <n v="5"/>
    <x v="1"/>
    <n v="1983"/>
    <n v="3"/>
    <n v="10"/>
    <n v="42"/>
    <n v="38"/>
    <n v="310"/>
    <x v="5"/>
    <x v="3"/>
    <m/>
    <m/>
    <m/>
    <m/>
    <m/>
    <m/>
    <m/>
    <m/>
  </r>
  <r>
    <x v="1"/>
    <s v="mid May"/>
    <n v="6"/>
    <x v="3"/>
    <n v="1984"/>
    <n v="3"/>
    <n v="11"/>
    <n v="43"/>
    <n v="43"/>
    <n v="311"/>
    <x v="5"/>
    <x v="3"/>
    <m/>
    <m/>
    <m/>
    <m/>
    <m/>
    <m/>
    <m/>
    <m/>
  </r>
  <r>
    <x v="1"/>
    <s v="mid May"/>
    <n v="6"/>
    <x v="6"/>
    <n v="2001"/>
    <n v="3"/>
    <n v="12"/>
    <n v="44"/>
    <n v="46"/>
    <n v="312"/>
    <x v="5"/>
    <x v="3"/>
    <m/>
    <m/>
    <m/>
    <m/>
    <m/>
    <m/>
    <m/>
    <m/>
  </r>
  <r>
    <x v="0"/>
    <s v="mid April"/>
    <n v="7"/>
    <x v="9"/>
    <n v="1999"/>
    <n v="3"/>
    <n v="13"/>
    <n v="45"/>
    <n v="51"/>
    <n v="313"/>
    <x v="5"/>
    <x v="3"/>
    <m/>
    <m/>
    <m/>
    <m/>
    <m/>
    <m/>
    <m/>
    <m/>
  </r>
  <r>
    <x v="0"/>
    <s v="mid April"/>
    <n v="7"/>
    <x v="0"/>
    <n v="1998"/>
    <n v="3"/>
    <n v="14"/>
    <n v="46"/>
    <n v="54"/>
    <n v="314"/>
    <x v="5"/>
    <x v="3"/>
    <m/>
    <m/>
    <m/>
    <m/>
    <m/>
    <m/>
    <m/>
    <m/>
  </r>
  <r>
    <x v="1"/>
    <s v="mid May"/>
    <n v="8"/>
    <x v="2"/>
    <n v="1999"/>
    <n v="3"/>
    <n v="15"/>
    <n v="47"/>
    <n v="59"/>
    <n v="315"/>
    <x v="5"/>
    <x v="3"/>
    <m/>
    <m/>
    <m/>
    <m/>
    <m/>
    <m/>
    <m/>
    <m/>
  </r>
  <r>
    <x v="1"/>
    <s v="mid May"/>
    <n v="8"/>
    <x v="7"/>
    <n v="2023"/>
    <n v="3"/>
    <n v="16"/>
    <n v="48"/>
    <n v="62"/>
    <n v="316"/>
    <x v="5"/>
    <x v="3"/>
    <m/>
    <m/>
    <m/>
    <m/>
    <m/>
    <m/>
    <m/>
    <m/>
  </r>
  <r>
    <x v="1"/>
    <s v="mid May"/>
    <n v="8"/>
    <x v="3"/>
    <n v="1984"/>
    <n v="4"/>
    <n v="16"/>
    <n v="49"/>
    <n v="61"/>
    <n v="416"/>
    <x v="5"/>
    <x v="3"/>
    <m/>
    <m/>
    <m/>
    <m/>
    <m/>
    <m/>
    <m/>
    <m/>
  </r>
  <r>
    <x v="1"/>
    <s v="mid May"/>
    <n v="8"/>
    <x v="11"/>
    <n v="2016"/>
    <n v="4"/>
    <n v="15"/>
    <n v="50"/>
    <n v="60"/>
    <n v="415"/>
    <x v="5"/>
    <x v="3"/>
    <m/>
    <m/>
    <m/>
    <m/>
    <m/>
    <m/>
    <m/>
    <m/>
  </r>
  <r>
    <x v="0"/>
    <s v="mid April"/>
    <n v="7"/>
    <x v="8"/>
    <n v="2002"/>
    <n v="4"/>
    <n v="14"/>
    <n v="51"/>
    <n v="53"/>
    <n v="414"/>
    <x v="5"/>
    <x v="3"/>
    <m/>
    <m/>
    <m/>
    <m/>
    <m/>
    <m/>
    <m/>
    <m/>
  </r>
  <r>
    <x v="0"/>
    <s v="mid April"/>
    <n v="7"/>
    <x v="5"/>
    <n v="2016"/>
    <n v="4"/>
    <n v="13"/>
    <n v="52"/>
    <n v="52"/>
    <n v="413"/>
    <x v="5"/>
    <x v="3"/>
    <m/>
    <m/>
    <m/>
    <m/>
    <m/>
    <m/>
    <m/>
    <m/>
  </r>
  <r>
    <x v="1"/>
    <s v="mid May"/>
    <n v="6"/>
    <x v="7"/>
    <n v="2023"/>
    <n v="4"/>
    <n v="12"/>
    <n v="53"/>
    <n v="45"/>
    <n v="412"/>
    <x v="5"/>
    <x v="3"/>
    <m/>
    <m/>
    <m/>
    <m/>
    <m/>
    <m/>
    <m/>
    <m/>
  </r>
  <r>
    <x v="1"/>
    <s v="mid May"/>
    <n v="6"/>
    <x v="15"/>
    <n v="2004"/>
    <n v="4"/>
    <n v="11"/>
    <n v="54"/>
    <n v="44"/>
    <n v="411"/>
    <x v="5"/>
    <x v="3"/>
    <m/>
    <m/>
    <m/>
    <m/>
    <m/>
    <m/>
    <m/>
    <m/>
  </r>
  <r>
    <x v="0"/>
    <s v="mid April"/>
    <n v="5"/>
    <x v="4"/>
    <n v="2018"/>
    <n v="4"/>
    <n v="10"/>
    <n v="55"/>
    <n v="37"/>
    <n v="410"/>
    <x v="5"/>
    <x v="3"/>
    <m/>
    <m/>
    <m/>
    <m/>
    <m/>
    <m/>
    <m/>
    <m/>
  </r>
  <r>
    <x v="0"/>
    <s v="mid April"/>
    <n v="5"/>
    <x v="0"/>
    <n v="1998"/>
    <n v="4"/>
    <n v="9"/>
    <n v="56"/>
    <n v="37"/>
    <n v="409"/>
    <x v="5"/>
    <x v="3"/>
    <m/>
    <m/>
    <m/>
    <m/>
    <m/>
    <m/>
    <m/>
    <m/>
  </r>
  <r>
    <x v="1"/>
    <s v="mid May"/>
    <n v="4"/>
    <x v="2"/>
    <n v="1999"/>
    <n v="4"/>
    <n v="8"/>
    <n v="57"/>
    <n v="29"/>
    <n v="408"/>
    <x v="5"/>
    <x v="3"/>
    <m/>
    <m/>
    <m/>
    <m/>
    <m/>
    <m/>
    <m/>
    <m/>
  </r>
  <r>
    <x v="1"/>
    <s v="mid May"/>
    <n v="4"/>
    <x v="10"/>
    <n v="1989"/>
    <n v="4"/>
    <n v="7"/>
    <n v="58"/>
    <n v="28"/>
    <n v="407"/>
    <x v="5"/>
    <x v="3"/>
    <m/>
    <m/>
    <m/>
    <m/>
    <m/>
    <m/>
    <m/>
    <m/>
  </r>
  <r>
    <x v="0"/>
    <s v="mid April"/>
    <n v="3"/>
    <x v="1"/>
    <n v="1983"/>
    <n v="4"/>
    <n v="6"/>
    <n v="59"/>
    <n v="21"/>
    <n v="406"/>
    <x v="5"/>
    <x v="3"/>
    <m/>
    <m/>
    <m/>
    <m/>
    <m/>
    <m/>
    <m/>
    <m/>
  </r>
  <r>
    <x v="0"/>
    <s v="mid April"/>
    <n v="3"/>
    <x v="9"/>
    <n v="1999"/>
    <n v="4"/>
    <n v="5"/>
    <n v="60"/>
    <n v="20"/>
    <n v="405"/>
    <x v="5"/>
    <x v="3"/>
    <m/>
    <m/>
    <m/>
    <m/>
    <m/>
    <m/>
    <m/>
    <m/>
  </r>
  <r>
    <x v="1"/>
    <s v="mid May"/>
    <n v="2"/>
    <x v="6"/>
    <n v="2001"/>
    <n v="4"/>
    <n v="4"/>
    <n v="61"/>
    <n v="13"/>
    <n v="404"/>
    <x v="5"/>
    <x v="3"/>
    <m/>
    <m/>
    <m/>
    <m/>
    <m/>
    <m/>
    <m/>
    <m/>
  </r>
  <r>
    <x v="1"/>
    <s v="mid May"/>
    <n v="2"/>
    <x v="14"/>
    <n v="2008"/>
    <n v="4"/>
    <n v="3"/>
    <n v="62"/>
    <n v="12"/>
    <n v="403"/>
    <x v="5"/>
    <x v="3"/>
    <m/>
    <m/>
    <m/>
    <m/>
    <m/>
    <m/>
    <m/>
    <m/>
  </r>
  <r>
    <x v="0"/>
    <s v="mid April"/>
    <n v="1"/>
    <x v="12"/>
    <n v="1985"/>
    <n v="4"/>
    <n v="2"/>
    <n v="63"/>
    <n v="5"/>
    <n v="402"/>
    <x v="5"/>
    <x v="3"/>
    <m/>
    <m/>
    <m/>
    <m/>
    <m/>
    <m/>
    <m/>
    <m/>
  </r>
  <r>
    <x v="0"/>
    <s v="mid April"/>
    <n v="1"/>
    <x v="13"/>
    <n v="2023"/>
    <n v="4"/>
    <n v="1"/>
    <n v="64"/>
    <n v="4"/>
    <n v="401"/>
    <x v="5"/>
    <x v="3"/>
    <m/>
    <m/>
    <m/>
    <m/>
    <m/>
    <m/>
    <m/>
    <m/>
  </r>
  <r>
    <x v="0"/>
    <s v="mid April"/>
    <n v="1"/>
    <x v="0"/>
    <n v="1998"/>
    <n v="1"/>
    <n v="1"/>
    <n v="1"/>
    <n v="1"/>
    <n v="101"/>
    <x v="5"/>
    <x v="3"/>
    <m/>
    <m/>
    <m/>
    <m/>
    <m/>
    <m/>
    <m/>
    <m/>
  </r>
  <r>
    <x v="0"/>
    <s v="mid April"/>
    <n v="1"/>
    <x v="1"/>
    <n v="1983"/>
    <n v="1"/>
    <n v="2"/>
    <n v="2"/>
    <n v="8"/>
    <n v="102"/>
    <x v="5"/>
    <x v="3"/>
    <m/>
    <m/>
    <m/>
    <m/>
    <m/>
    <m/>
    <m/>
    <m/>
  </r>
  <r>
    <x v="1"/>
    <s v="mid May"/>
    <n v="2"/>
    <x v="2"/>
    <n v="1999"/>
    <n v="1"/>
    <n v="3"/>
    <n v="3"/>
    <n v="9"/>
    <n v="103"/>
    <x v="5"/>
    <x v="3"/>
    <m/>
    <m/>
    <m/>
    <m/>
    <m/>
    <m/>
    <m/>
    <m/>
  </r>
  <r>
    <x v="1"/>
    <s v="mid May"/>
    <n v="2"/>
    <x v="3"/>
    <n v="1984"/>
    <n v="1"/>
    <n v="4"/>
    <n v="4"/>
    <n v="16"/>
    <n v="104"/>
    <x v="5"/>
    <x v="3"/>
    <m/>
    <m/>
    <m/>
    <m/>
    <m/>
    <m/>
    <m/>
    <m/>
  </r>
  <r>
    <x v="0"/>
    <s v="mid April"/>
    <n v="3"/>
    <x v="4"/>
    <n v="2018"/>
    <n v="1"/>
    <n v="5"/>
    <n v="5"/>
    <n v="17"/>
    <n v="105"/>
    <x v="5"/>
    <x v="3"/>
    <m/>
    <m/>
    <m/>
    <m/>
    <m/>
    <m/>
    <m/>
    <m/>
  </r>
  <r>
    <x v="0"/>
    <s v="mid April"/>
    <n v="3"/>
    <x v="5"/>
    <n v="2016"/>
    <n v="1"/>
    <n v="6"/>
    <n v="6"/>
    <n v="24"/>
    <n v="106"/>
    <x v="5"/>
    <x v="3"/>
    <m/>
    <m/>
    <m/>
    <m/>
    <m/>
    <m/>
    <m/>
    <m/>
  </r>
  <r>
    <x v="1"/>
    <s v="mid May"/>
    <n v="4"/>
    <x v="6"/>
    <n v="2001"/>
    <n v="1"/>
    <n v="7"/>
    <n v="7"/>
    <n v="25"/>
    <n v="107"/>
    <x v="5"/>
    <x v="3"/>
    <m/>
    <m/>
    <m/>
    <m/>
    <m/>
    <m/>
    <m/>
    <m/>
  </r>
  <r>
    <x v="1"/>
    <s v="mid May"/>
    <n v="4"/>
    <x v="7"/>
    <n v="2023"/>
    <n v="1"/>
    <n v="8"/>
    <n v="8"/>
    <n v="32"/>
    <n v="108"/>
    <x v="5"/>
    <x v="3"/>
    <m/>
    <m/>
    <m/>
    <m/>
    <m/>
    <m/>
    <m/>
    <m/>
  </r>
  <r>
    <x v="0"/>
    <s v="mid April"/>
    <n v="5"/>
    <x v="8"/>
    <n v="2002"/>
    <n v="1"/>
    <n v="9"/>
    <n v="9"/>
    <n v="33"/>
    <n v="109"/>
    <x v="5"/>
    <x v="3"/>
    <m/>
    <m/>
    <m/>
    <m/>
    <m/>
    <m/>
    <m/>
    <m/>
  </r>
  <r>
    <x v="0"/>
    <s v="mid April"/>
    <n v="5"/>
    <x v="9"/>
    <n v="1999"/>
    <n v="1"/>
    <n v="10"/>
    <n v="10"/>
    <n v="40"/>
    <n v="110"/>
    <x v="5"/>
    <x v="3"/>
    <m/>
    <m/>
    <m/>
    <m/>
    <m/>
    <m/>
    <m/>
    <m/>
  </r>
  <r>
    <x v="1"/>
    <s v="mid May"/>
    <n v="6"/>
    <x v="10"/>
    <n v="1989"/>
    <n v="1"/>
    <n v="11"/>
    <n v="11"/>
    <n v="41"/>
    <n v="111"/>
    <x v="5"/>
    <x v="3"/>
    <m/>
    <m/>
    <m/>
    <m/>
    <m/>
    <m/>
    <m/>
    <m/>
  </r>
  <r>
    <x v="1"/>
    <s v="mid May"/>
    <n v="6"/>
    <x v="11"/>
    <n v="2016"/>
    <n v="1"/>
    <n v="12"/>
    <n v="12"/>
    <n v="48"/>
    <n v="112"/>
    <x v="5"/>
    <x v="3"/>
    <m/>
    <m/>
    <m/>
    <m/>
    <m/>
    <m/>
    <m/>
    <m/>
  </r>
  <r>
    <x v="0"/>
    <s v="mid April"/>
    <n v="7"/>
    <x v="12"/>
    <n v="1985"/>
    <n v="1"/>
    <n v="13"/>
    <n v="13"/>
    <n v="49"/>
    <n v="113"/>
    <x v="5"/>
    <x v="3"/>
    <m/>
    <m/>
    <m/>
    <m/>
    <m/>
    <m/>
    <m/>
    <m/>
  </r>
  <r>
    <x v="0"/>
    <s v="mid April"/>
    <n v="7"/>
    <x v="13"/>
    <n v="2023"/>
    <n v="1"/>
    <n v="14"/>
    <n v="14"/>
    <n v="56"/>
    <n v="114"/>
    <x v="5"/>
    <x v="3"/>
    <m/>
    <m/>
    <m/>
    <m/>
    <m/>
    <m/>
    <m/>
    <m/>
  </r>
  <r>
    <x v="1"/>
    <s v="mid May"/>
    <n v="8"/>
    <x v="14"/>
    <n v="2008"/>
    <n v="1"/>
    <n v="15"/>
    <n v="15"/>
    <n v="57"/>
    <n v="115"/>
    <x v="5"/>
    <x v="3"/>
    <m/>
    <m/>
    <m/>
    <m/>
    <m/>
    <m/>
    <m/>
    <m/>
  </r>
  <r>
    <x v="1"/>
    <s v="mid May"/>
    <n v="8"/>
    <x v="15"/>
    <n v="2004"/>
    <n v="1"/>
    <n v="16"/>
    <n v="16"/>
    <n v="64"/>
    <n v="116"/>
    <x v="5"/>
    <x v="3"/>
    <m/>
    <m/>
    <m/>
    <m/>
    <m/>
    <m/>
    <m/>
    <m/>
  </r>
  <r>
    <x v="1"/>
    <s v="mid May"/>
    <n v="8"/>
    <x v="6"/>
    <n v="2001"/>
    <n v="2"/>
    <n v="16"/>
    <n v="17"/>
    <n v="63"/>
    <n v="216"/>
    <x v="5"/>
    <x v="3"/>
    <m/>
    <m/>
    <m/>
    <m/>
    <m/>
    <m/>
    <m/>
    <m/>
  </r>
  <r>
    <x v="1"/>
    <s v="mid May"/>
    <n v="8"/>
    <x v="10"/>
    <n v="1989"/>
    <n v="2"/>
    <n v="15"/>
    <n v="18"/>
    <n v="58"/>
    <n v="215"/>
    <x v="5"/>
    <x v="3"/>
    <m/>
    <m/>
    <m/>
    <m/>
    <m/>
    <m/>
    <m/>
    <m/>
  </r>
  <r>
    <x v="0"/>
    <s v="mid April"/>
    <n v="7"/>
    <x v="4"/>
    <n v="2018"/>
    <n v="2"/>
    <n v="14"/>
    <n v="19"/>
    <n v="55"/>
    <n v="214"/>
    <x v="5"/>
    <x v="3"/>
    <m/>
    <m/>
    <m/>
    <m/>
    <m/>
    <m/>
    <m/>
    <m/>
  </r>
  <r>
    <x v="0"/>
    <s v="mid April"/>
    <n v="7"/>
    <x v="1"/>
    <n v="1983"/>
    <n v="2"/>
    <n v="13"/>
    <n v="20"/>
    <n v="50"/>
    <n v="213"/>
    <x v="5"/>
    <x v="3"/>
    <m/>
    <m/>
    <m/>
    <m/>
    <m/>
    <m/>
    <m/>
    <m/>
  </r>
  <r>
    <x v="1"/>
    <s v="mid May"/>
    <n v="6"/>
    <x v="14"/>
    <n v="2008"/>
    <n v="2"/>
    <n v="12"/>
    <n v="21"/>
    <n v="47"/>
    <n v="212"/>
    <x v="5"/>
    <x v="3"/>
    <m/>
    <m/>
    <m/>
    <m/>
    <m/>
    <m/>
    <m/>
    <m/>
  </r>
  <r>
    <x v="1"/>
    <s v="mid May"/>
    <n v="6"/>
    <x v="2"/>
    <n v="1999"/>
    <n v="2"/>
    <n v="11"/>
    <n v="22"/>
    <n v="42"/>
    <n v="211"/>
    <x v="5"/>
    <x v="3"/>
    <m/>
    <m/>
    <m/>
    <m/>
    <m/>
    <m/>
    <m/>
    <m/>
  </r>
  <r>
    <x v="0"/>
    <s v="mid April"/>
    <n v="5"/>
    <x v="12"/>
    <n v="1985"/>
    <n v="2"/>
    <n v="10"/>
    <n v="23"/>
    <n v="39"/>
    <n v="210"/>
    <x v="5"/>
    <x v="3"/>
    <m/>
    <m/>
    <m/>
    <m/>
    <m/>
    <m/>
    <m/>
    <m/>
  </r>
  <r>
    <x v="0"/>
    <s v="mid April"/>
    <n v="5"/>
    <x v="5"/>
    <n v="2016"/>
    <n v="2"/>
    <n v="9"/>
    <n v="24"/>
    <n v="34"/>
    <n v="209"/>
    <x v="5"/>
    <x v="3"/>
    <m/>
    <m/>
    <m/>
    <m/>
    <m/>
    <m/>
    <m/>
    <m/>
  </r>
  <r>
    <x v="1"/>
    <s v="mid May"/>
    <n v="4"/>
    <x v="3"/>
    <n v="1984"/>
    <n v="2"/>
    <n v="8"/>
    <n v="25"/>
    <n v="31"/>
    <n v="208"/>
    <x v="5"/>
    <x v="3"/>
    <m/>
    <m/>
    <m/>
    <m/>
    <m/>
    <m/>
    <m/>
    <m/>
  </r>
  <r>
    <x v="1"/>
    <s v="mid May"/>
    <n v="4"/>
    <x v="11"/>
    <n v="2016"/>
    <n v="2"/>
    <n v="7"/>
    <n v="26"/>
    <n v="26"/>
    <n v="207"/>
    <x v="5"/>
    <x v="3"/>
    <m/>
    <m/>
    <m/>
    <m/>
    <m/>
    <m/>
    <m/>
    <m/>
  </r>
  <r>
    <x v="0"/>
    <s v="mid April"/>
    <n v="3"/>
    <x v="0"/>
    <n v="1998"/>
    <n v="2"/>
    <n v="6"/>
    <n v="27"/>
    <n v="23"/>
    <n v="206"/>
    <x v="5"/>
    <x v="3"/>
    <m/>
    <m/>
    <m/>
    <m/>
    <m/>
    <m/>
    <m/>
    <m/>
  </r>
  <r>
    <x v="0"/>
    <s v="mid April"/>
    <n v="3"/>
    <x v="13"/>
    <n v="2023"/>
    <n v="2"/>
    <n v="5"/>
    <n v="28"/>
    <n v="18"/>
    <n v="205"/>
    <x v="5"/>
    <x v="3"/>
    <m/>
    <m/>
    <m/>
    <m/>
    <m/>
    <m/>
    <m/>
    <m/>
  </r>
  <r>
    <x v="1"/>
    <s v="mid May"/>
    <n v="2"/>
    <x v="15"/>
    <n v="2004"/>
    <n v="2"/>
    <n v="4"/>
    <n v="29"/>
    <n v="15"/>
    <n v="204"/>
    <x v="5"/>
    <x v="3"/>
    <m/>
    <m/>
    <m/>
    <m/>
    <m/>
    <m/>
    <m/>
    <m/>
  </r>
  <r>
    <x v="1"/>
    <s v="mid May"/>
    <n v="2"/>
    <x v="7"/>
    <n v="2023"/>
    <n v="2"/>
    <n v="3"/>
    <n v="30"/>
    <n v="10"/>
    <n v="203"/>
    <x v="5"/>
    <x v="3"/>
    <m/>
    <m/>
    <m/>
    <m/>
    <m/>
    <m/>
    <m/>
    <m/>
  </r>
  <r>
    <x v="0"/>
    <s v="mid April"/>
    <n v="1"/>
    <x v="9"/>
    <n v="1999"/>
    <n v="2"/>
    <n v="2"/>
    <n v="31"/>
    <n v="7"/>
    <n v="202"/>
    <x v="5"/>
    <x v="3"/>
    <m/>
    <m/>
    <m/>
    <m/>
    <m/>
    <m/>
    <m/>
    <m/>
  </r>
  <r>
    <x v="0"/>
    <s v="mid April"/>
    <n v="1"/>
    <x v="8"/>
    <n v="2002"/>
    <n v="2"/>
    <n v="1"/>
    <n v="32"/>
    <n v="2"/>
    <n v="201"/>
    <x v="5"/>
    <x v="3"/>
    <m/>
    <m/>
    <m/>
    <m/>
    <m/>
    <m/>
    <m/>
    <m/>
  </r>
  <r>
    <x v="0"/>
    <s v="mid April"/>
    <n v="1"/>
    <x v="5"/>
    <n v="2016"/>
    <n v="3"/>
    <n v="1"/>
    <n v="33"/>
    <n v="3"/>
    <n v="301"/>
    <x v="5"/>
    <x v="3"/>
    <m/>
    <m/>
    <m/>
    <m/>
    <m/>
    <m/>
    <m/>
    <m/>
  </r>
  <r>
    <x v="0"/>
    <s v="mid April"/>
    <n v="1"/>
    <x v="4"/>
    <n v="2018"/>
    <n v="3"/>
    <n v="2"/>
    <n v="34"/>
    <n v="6"/>
    <n v="302"/>
    <x v="5"/>
    <x v="3"/>
    <m/>
    <m/>
    <m/>
    <m/>
    <m/>
    <m/>
    <m/>
    <m/>
  </r>
  <r>
    <x v="1"/>
    <s v="mid May"/>
    <n v="2"/>
    <x v="11"/>
    <n v="2016"/>
    <n v="3"/>
    <n v="3"/>
    <n v="35"/>
    <n v="11"/>
    <n v="303"/>
    <x v="5"/>
    <x v="3"/>
    <m/>
    <m/>
    <m/>
    <m/>
    <m/>
    <m/>
    <m/>
    <m/>
  </r>
  <r>
    <x v="1"/>
    <s v="mid May"/>
    <n v="2"/>
    <x v="10"/>
    <n v="1989"/>
    <n v="3"/>
    <n v="4"/>
    <n v="36"/>
    <n v="14"/>
    <n v="304"/>
    <x v="5"/>
    <x v="3"/>
    <m/>
    <m/>
    <m/>
    <m/>
    <m/>
    <m/>
    <m/>
    <m/>
  </r>
  <r>
    <x v="0"/>
    <s v="mid April"/>
    <n v="3"/>
    <x v="8"/>
    <n v="2002"/>
    <n v="3"/>
    <n v="5"/>
    <n v="37"/>
    <n v="19"/>
    <n v="305"/>
    <x v="5"/>
    <x v="3"/>
    <m/>
    <m/>
    <m/>
    <m/>
    <m/>
    <m/>
    <m/>
    <m/>
  </r>
  <r>
    <x v="0"/>
    <s v="mid April"/>
    <n v="3"/>
    <x v="12"/>
    <n v="1985"/>
    <n v="3"/>
    <n v="6"/>
    <n v="38"/>
    <n v="22"/>
    <n v="306"/>
    <x v="5"/>
    <x v="3"/>
    <m/>
    <m/>
    <m/>
    <m/>
    <m/>
    <m/>
    <m/>
    <m/>
  </r>
  <r>
    <x v="1"/>
    <s v="mid May"/>
    <n v="4"/>
    <x v="14"/>
    <n v="2008"/>
    <n v="3"/>
    <n v="7"/>
    <n v="39"/>
    <n v="27"/>
    <n v="307"/>
    <x v="5"/>
    <x v="3"/>
    <m/>
    <m/>
    <m/>
    <m/>
    <m/>
    <m/>
    <m/>
    <m/>
  </r>
  <r>
    <x v="1"/>
    <s v="mid May"/>
    <n v="4"/>
    <x v="15"/>
    <n v="2004"/>
    <n v="3"/>
    <n v="8"/>
    <n v="40"/>
    <n v="30"/>
    <n v="308"/>
    <x v="5"/>
    <x v="3"/>
    <m/>
    <m/>
    <m/>
    <m/>
    <m/>
    <m/>
    <m/>
    <m/>
  </r>
  <r>
    <x v="0"/>
    <s v="mid April"/>
    <n v="5"/>
    <x v="13"/>
    <n v="2023"/>
    <n v="3"/>
    <n v="9"/>
    <n v="41"/>
    <n v="35"/>
    <n v="309"/>
    <x v="5"/>
    <x v="3"/>
    <m/>
    <m/>
    <m/>
    <m/>
    <m/>
    <m/>
    <m/>
    <m/>
  </r>
  <r>
    <x v="0"/>
    <s v="mid April"/>
    <n v="5"/>
    <x v="1"/>
    <n v="1983"/>
    <n v="3"/>
    <n v="10"/>
    <n v="42"/>
    <n v="38"/>
    <n v="310"/>
    <x v="5"/>
    <x v="3"/>
    <m/>
    <m/>
    <m/>
    <m/>
    <m/>
    <m/>
    <m/>
    <m/>
  </r>
  <r>
    <x v="1"/>
    <s v="mid May"/>
    <n v="6"/>
    <x v="3"/>
    <n v="1984"/>
    <n v="3"/>
    <n v="11"/>
    <n v="43"/>
    <n v="43"/>
    <n v="311"/>
    <x v="5"/>
    <x v="3"/>
    <m/>
    <m/>
    <m/>
    <m/>
    <m/>
    <m/>
    <m/>
    <m/>
  </r>
  <r>
    <x v="1"/>
    <s v="mid May"/>
    <n v="6"/>
    <x v="6"/>
    <n v="2001"/>
    <n v="3"/>
    <n v="12"/>
    <n v="44"/>
    <n v="46"/>
    <n v="312"/>
    <x v="5"/>
    <x v="3"/>
    <m/>
    <m/>
    <m/>
    <m/>
    <m/>
    <m/>
    <m/>
    <m/>
  </r>
  <r>
    <x v="0"/>
    <s v="mid April"/>
    <n v="7"/>
    <x v="9"/>
    <n v="1999"/>
    <n v="3"/>
    <n v="13"/>
    <n v="45"/>
    <n v="51"/>
    <n v="313"/>
    <x v="5"/>
    <x v="3"/>
    <m/>
    <m/>
    <m/>
    <m/>
    <m/>
    <m/>
    <m/>
    <m/>
  </r>
  <r>
    <x v="0"/>
    <s v="mid April"/>
    <n v="7"/>
    <x v="0"/>
    <n v="1998"/>
    <n v="3"/>
    <n v="14"/>
    <n v="46"/>
    <n v="54"/>
    <n v="314"/>
    <x v="5"/>
    <x v="3"/>
    <m/>
    <m/>
    <m/>
    <m/>
    <m/>
    <m/>
    <m/>
    <m/>
  </r>
  <r>
    <x v="1"/>
    <s v="mid May"/>
    <n v="8"/>
    <x v="2"/>
    <n v="1999"/>
    <n v="3"/>
    <n v="15"/>
    <n v="47"/>
    <n v="59"/>
    <n v="315"/>
    <x v="5"/>
    <x v="3"/>
    <m/>
    <m/>
    <m/>
    <m/>
    <m/>
    <m/>
    <m/>
    <m/>
  </r>
  <r>
    <x v="1"/>
    <s v="mid May"/>
    <n v="8"/>
    <x v="7"/>
    <n v="2023"/>
    <n v="3"/>
    <n v="16"/>
    <n v="48"/>
    <n v="62"/>
    <n v="316"/>
    <x v="5"/>
    <x v="3"/>
    <m/>
    <m/>
    <m/>
    <m/>
    <m/>
    <m/>
    <m/>
    <m/>
  </r>
  <r>
    <x v="1"/>
    <s v="mid May"/>
    <n v="8"/>
    <x v="3"/>
    <n v="1984"/>
    <n v="4"/>
    <n v="16"/>
    <n v="49"/>
    <n v="61"/>
    <n v="416"/>
    <x v="5"/>
    <x v="3"/>
    <m/>
    <m/>
    <m/>
    <m/>
    <m/>
    <m/>
    <m/>
    <m/>
  </r>
  <r>
    <x v="1"/>
    <s v="mid May"/>
    <n v="8"/>
    <x v="11"/>
    <n v="2016"/>
    <n v="4"/>
    <n v="15"/>
    <n v="50"/>
    <n v="60"/>
    <n v="415"/>
    <x v="5"/>
    <x v="3"/>
    <m/>
    <m/>
    <m/>
    <m/>
    <m/>
    <m/>
    <m/>
    <m/>
  </r>
  <r>
    <x v="0"/>
    <s v="mid April"/>
    <n v="7"/>
    <x v="8"/>
    <n v="2002"/>
    <n v="4"/>
    <n v="14"/>
    <n v="51"/>
    <n v="53"/>
    <n v="414"/>
    <x v="5"/>
    <x v="3"/>
    <m/>
    <m/>
    <m/>
    <m/>
    <m/>
    <m/>
    <m/>
    <m/>
  </r>
  <r>
    <x v="0"/>
    <s v="mid April"/>
    <n v="7"/>
    <x v="5"/>
    <n v="2016"/>
    <n v="4"/>
    <n v="13"/>
    <n v="52"/>
    <n v="52"/>
    <n v="413"/>
    <x v="5"/>
    <x v="3"/>
    <m/>
    <m/>
    <m/>
    <m/>
    <m/>
    <m/>
    <m/>
    <m/>
  </r>
  <r>
    <x v="1"/>
    <s v="mid May"/>
    <n v="6"/>
    <x v="7"/>
    <n v="2023"/>
    <n v="4"/>
    <n v="12"/>
    <n v="53"/>
    <n v="45"/>
    <n v="412"/>
    <x v="5"/>
    <x v="3"/>
    <m/>
    <m/>
    <m/>
    <m/>
    <m/>
    <m/>
    <m/>
    <m/>
  </r>
  <r>
    <x v="1"/>
    <s v="mid May"/>
    <n v="6"/>
    <x v="15"/>
    <n v="2004"/>
    <n v="4"/>
    <n v="11"/>
    <n v="54"/>
    <n v="44"/>
    <n v="411"/>
    <x v="5"/>
    <x v="3"/>
    <m/>
    <m/>
    <m/>
    <m/>
    <m/>
    <m/>
    <m/>
    <m/>
  </r>
  <r>
    <x v="0"/>
    <s v="mid April"/>
    <n v="5"/>
    <x v="4"/>
    <n v="2018"/>
    <n v="4"/>
    <n v="10"/>
    <n v="55"/>
    <n v="37"/>
    <n v="410"/>
    <x v="5"/>
    <x v="3"/>
    <m/>
    <m/>
    <m/>
    <m/>
    <m/>
    <m/>
    <m/>
    <m/>
  </r>
  <r>
    <x v="0"/>
    <s v="mid April"/>
    <n v="5"/>
    <x v="0"/>
    <n v="1998"/>
    <n v="4"/>
    <n v="9"/>
    <n v="56"/>
    <n v="37"/>
    <n v="409"/>
    <x v="5"/>
    <x v="3"/>
    <m/>
    <m/>
    <m/>
    <m/>
    <m/>
    <m/>
    <m/>
    <m/>
  </r>
  <r>
    <x v="1"/>
    <s v="mid May"/>
    <n v="4"/>
    <x v="2"/>
    <n v="1999"/>
    <n v="4"/>
    <n v="8"/>
    <n v="57"/>
    <n v="29"/>
    <n v="408"/>
    <x v="5"/>
    <x v="3"/>
    <m/>
    <m/>
    <m/>
    <m/>
    <m/>
    <m/>
    <m/>
    <m/>
  </r>
  <r>
    <x v="1"/>
    <s v="mid May"/>
    <n v="4"/>
    <x v="10"/>
    <n v="1989"/>
    <n v="4"/>
    <n v="7"/>
    <n v="58"/>
    <n v="28"/>
    <n v="407"/>
    <x v="5"/>
    <x v="3"/>
    <m/>
    <m/>
    <m/>
    <m/>
    <m/>
    <m/>
    <m/>
    <m/>
  </r>
  <r>
    <x v="0"/>
    <s v="mid April"/>
    <n v="3"/>
    <x v="1"/>
    <n v="1983"/>
    <n v="4"/>
    <n v="6"/>
    <n v="59"/>
    <n v="21"/>
    <n v="406"/>
    <x v="5"/>
    <x v="3"/>
    <m/>
    <m/>
    <m/>
    <m/>
    <m/>
    <m/>
    <m/>
    <m/>
  </r>
  <r>
    <x v="0"/>
    <s v="mid April"/>
    <n v="3"/>
    <x v="9"/>
    <n v="1999"/>
    <n v="4"/>
    <n v="5"/>
    <n v="60"/>
    <n v="20"/>
    <n v="405"/>
    <x v="5"/>
    <x v="3"/>
    <m/>
    <m/>
    <m/>
    <m/>
    <m/>
    <m/>
    <m/>
    <m/>
  </r>
  <r>
    <x v="1"/>
    <s v="mid May"/>
    <n v="2"/>
    <x v="6"/>
    <n v="2001"/>
    <n v="4"/>
    <n v="4"/>
    <n v="61"/>
    <n v="13"/>
    <n v="404"/>
    <x v="5"/>
    <x v="3"/>
    <m/>
    <m/>
    <m/>
    <m/>
    <m/>
    <m/>
    <m/>
    <m/>
  </r>
  <r>
    <x v="1"/>
    <s v="mid May"/>
    <n v="2"/>
    <x v="14"/>
    <n v="2008"/>
    <n v="4"/>
    <n v="3"/>
    <n v="62"/>
    <n v="12"/>
    <n v="403"/>
    <x v="5"/>
    <x v="3"/>
    <m/>
    <m/>
    <m/>
    <m/>
    <m/>
    <m/>
    <m/>
    <m/>
  </r>
  <r>
    <x v="0"/>
    <s v="mid April"/>
    <n v="1"/>
    <x v="12"/>
    <n v="1985"/>
    <n v="4"/>
    <n v="2"/>
    <n v="63"/>
    <n v="5"/>
    <n v="402"/>
    <x v="5"/>
    <x v="3"/>
    <m/>
    <m/>
    <m/>
    <m/>
    <m/>
    <m/>
    <m/>
    <m/>
  </r>
  <r>
    <x v="0"/>
    <s v="mid April"/>
    <n v="1"/>
    <x v="13"/>
    <n v="2023"/>
    <n v="4"/>
    <n v="1"/>
    <n v="64"/>
    <n v="4"/>
    <n v="401"/>
    <x v="5"/>
    <x v="3"/>
    <m/>
    <m/>
    <m/>
    <m/>
    <m/>
    <m/>
    <m/>
    <m/>
  </r>
  <r>
    <x v="0"/>
    <s v="mid April"/>
    <n v="1"/>
    <x v="0"/>
    <n v="1998"/>
    <n v="1"/>
    <n v="1"/>
    <n v="1"/>
    <n v="1"/>
    <n v="101"/>
    <x v="5"/>
    <x v="3"/>
    <m/>
    <m/>
    <m/>
    <m/>
    <m/>
    <m/>
    <m/>
    <m/>
  </r>
  <r>
    <x v="0"/>
    <s v="mid April"/>
    <n v="1"/>
    <x v="1"/>
    <n v="1983"/>
    <n v="1"/>
    <n v="2"/>
    <n v="2"/>
    <n v="8"/>
    <n v="102"/>
    <x v="5"/>
    <x v="3"/>
    <m/>
    <m/>
    <m/>
    <m/>
    <m/>
    <m/>
    <m/>
    <m/>
  </r>
  <r>
    <x v="1"/>
    <s v="mid May"/>
    <n v="2"/>
    <x v="2"/>
    <n v="1999"/>
    <n v="1"/>
    <n v="3"/>
    <n v="3"/>
    <n v="9"/>
    <n v="103"/>
    <x v="5"/>
    <x v="3"/>
    <m/>
    <m/>
    <m/>
    <m/>
    <m/>
    <m/>
    <m/>
    <m/>
  </r>
  <r>
    <x v="1"/>
    <s v="mid May"/>
    <n v="2"/>
    <x v="3"/>
    <n v="1984"/>
    <n v="1"/>
    <n v="4"/>
    <n v="4"/>
    <n v="16"/>
    <n v="104"/>
    <x v="5"/>
    <x v="3"/>
    <m/>
    <m/>
    <m/>
    <m/>
    <m/>
    <m/>
    <m/>
    <m/>
  </r>
  <r>
    <x v="0"/>
    <s v="mid April"/>
    <n v="3"/>
    <x v="4"/>
    <n v="2018"/>
    <n v="1"/>
    <n v="5"/>
    <n v="5"/>
    <n v="17"/>
    <n v="105"/>
    <x v="5"/>
    <x v="3"/>
    <m/>
    <m/>
    <m/>
    <m/>
    <m/>
    <m/>
    <m/>
    <m/>
  </r>
  <r>
    <x v="0"/>
    <s v="mid April"/>
    <n v="3"/>
    <x v="5"/>
    <n v="2016"/>
    <n v="1"/>
    <n v="6"/>
    <n v="6"/>
    <n v="24"/>
    <n v="106"/>
    <x v="5"/>
    <x v="3"/>
    <m/>
    <m/>
    <m/>
    <m/>
    <m/>
    <m/>
    <m/>
    <m/>
  </r>
  <r>
    <x v="1"/>
    <s v="mid May"/>
    <n v="4"/>
    <x v="6"/>
    <n v="2001"/>
    <n v="1"/>
    <n v="7"/>
    <n v="7"/>
    <n v="25"/>
    <n v="107"/>
    <x v="5"/>
    <x v="3"/>
    <m/>
    <m/>
    <m/>
    <m/>
    <m/>
    <m/>
    <m/>
    <m/>
  </r>
  <r>
    <x v="1"/>
    <s v="mid May"/>
    <n v="4"/>
    <x v="7"/>
    <n v="2023"/>
    <n v="1"/>
    <n v="8"/>
    <n v="8"/>
    <n v="32"/>
    <n v="108"/>
    <x v="5"/>
    <x v="3"/>
    <m/>
    <m/>
    <m/>
    <m/>
    <m/>
    <m/>
    <m/>
    <m/>
  </r>
  <r>
    <x v="0"/>
    <s v="mid April"/>
    <n v="5"/>
    <x v="8"/>
    <n v="2002"/>
    <n v="1"/>
    <n v="9"/>
    <n v="9"/>
    <n v="33"/>
    <n v="109"/>
    <x v="5"/>
    <x v="3"/>
    <m/>
    <m/>
    <m/>
    <m/>
    <m/>
    <m/>
    <m/>
    <m/>
  </r>
  <r>
    <x v="0"/>
    <s v="mid April"/>
    <n v="5"/>
    <x v="9"/>
    <n v="1999"/>
    <n v="1"/>
    <n v="10"/>
    <n v="10"/>
    <n v="40"/>
    <n v="110"/>
    <x v="5"/>
    <x v="3"/>
    <m/>
    <m/>
    <m/>
    <m/>
    <m/>
    <m/>
    <m/>
    <m/>
  </r>
  <r>
    <x v="1"/>
    <s v="mid May"/>
    <n v="6"/>
    <x v="10"/>
    <n v="1989"/>
    <n v="1"/>
    <n v="11"/>
    <n v="11"/>
    <n v="41"/>
    <n v="111"/>
    <x v="5"/>
    <x v="3"/>
    <m/>
    <m/>
    <m/>
    <m/>
    <m/>
    <m/>
    <m/>
    <m/>
  </r>
  <r>
    <x v="1"/>
    <s v="mid May"/>
    <n v="6"/>
    <x v="11"/>
    <n v="2016"/>
    <n v="1"/>
    <n v="12"/>
    <n v="12"/>
    <n v="48"/>
    <n v="112"/>
    <x v="5"/>
    <x v="3"/>
    <m/>
    <m/>
    <m/>
    <m/>
    <m/>
    <m/>
    <m/>
    <m/>
  </r>
  <r>
    <x v="0"/>
    <s v="mid April"/>
    <n v="7"/>
    <x v="12"/>
    <n v="1985"/>
    <n v="1"/>
    <n v="13"/>
    <n v="13"/>
    <n v="49"/>
    <n v="113"/>
    <x v="5"/>
    <x v="3"/>
    <m/>
    <m/>
    <m/>
    <m/>
    <m/>
    <m/>
    <m/>
    <m/>
  </r>
  <r>
    <x v="0"/>
    <s v="mid April"/>
    <n v="7"/>
    <x v="13"/>
    <n v="2023"/>
    <n v="1"/>
    <n v="14"/>
    <n v="14"/>
    <n v="56"/>
    <n v="114"/>
    <x v="5"/>
    <x v="3"/>
    <m/>
    <m/>
    <m/>
    <m/>
    <m/>
    <m/>
    <m/>
    <m/>
  </r>
  <r>
    <x v="1"/>
    <s v="mid May"/>
    <n v="8"/>
    <x v="14"/>
    <n v="2008"/>
    <n v="1"/>
    <n v="15"/>
    <n v="15"/>
    <n v="57"/>
    <n v="115"/>
    <x v="5"/>
    <x v="3"/>
    <m/>
    <m/>
    <m/>
    <m/>
    <m/>
    <m/>
    <m/>
    <m/>
  </r>
  <r>
    <x v="1"/>
    <s v="mid May"/>
    <n v="8"/>
    <x v="15"/>
    <n v="2004"/>
    <n v="1"/>
    <n v="16"/>
    <n v="16"/>
    <n v="64"/>
    <n v="116"/>
    <x v="5"/>
    <x v="3"/>
    <m/>
    <m/>
    <m/>
    <m/>
    <m/>
    <m/>
    <m/>
    <m/>
  </r>
  <r>
    <x v="1"/>
    <s v="mid May"/>
    <n v="8"/>
    <x v="6"/>
    <n v="2001"/>
    <n v="2"/>
    <n v="16"/>
    <n v="17"/>
    <n v="63"/>
    <n v="216"/>
    <x v="5"/>
    <x v="3"/>
    <m/>
    <m/>
    <m/>
    <m/>
    <m/>
    <m/>
    <m/>
    <m/>
  </r>
  <r>
    <x v="1"/>
    <s v="mid May"/>
    <n v="8"/>
    <x v="10"/>
    <n v="1989"/>
    <n v="2"/>
    <n v="15"/>
    <n v="18"/>
    <n v="58"/>
    <n v="215"/>
    <x v="5"/>
    <x v="3"/>
    <m/>
    <m/>
    <m/>
    <m/>
    <m/>
    <m/>
    <m/>
    <m/>
  </r>
  <r>
    <x v="0"/>
    <s v="mid April"/>
    <n v="7"/>
    <x v="4"/>
    <n v="2018"/>
    <n v="2"/>
    <n v="14"/>
    <n v="19"/>
    <n v="55"/>
    <n v="214"/>
    <x v="5"/>
    <x v="3"/>
    <m/>
    <m/>
    <m/>
    <m/>
    <m/>
    <m/>
    <m/>
    <m/>
  </r>
  <r>
    <x v="0"/>
    <s v="mid April"/>
    <n v="7"/>
    <x v="1"/>
    <n v="1983"/>
    <n v="2"/>
    <n v="13"/>
    <n v="20"/>
    <n v="50"/>
    <n v="213"/>
    <x v="5"/>
    <x v="3"/>
    <m/>
    <m/>
    <m/>
    <m/>
    <m/>
    <m/>
    <m/>
    <m/>
  </r>
  <r>
    <x v="1"/>
    <s v="mid May"/>
    <n v="6"/>
    <x v="14"/>
    <n v="2008"/>
    <n v="2"/>
    <n v="12"/>
    <n v="21"/>
    <n v="47"/>
    <n v="212"/>
    <x v="5"/>
    <x v="3"/>
    <m/>
    <m/>
    <m/>
    <m/>
    <m/>
    <m/>
    <m/>
    <m/>
  </r>
  <r>
    <x v="1"/>
    <s v="mid May"/>
    <n v="6"/>
    <x v="2"/>
    <n v="1999"/>
    <n v="2"/>
    <n v="11"/>
    <n v="22"/>
    <n v="42"/>
    <n v="211"/>
    <x v="5"/>
    <x v="3"/>
    <m/>
    <m/>
    <m/>
    <m/>
    <m/>
    <m/>
    <m/>
    <m/>
  </r>
  <r>
    <x v="0"/>
    <s v="mid April"/>
    <n v="5"/>
    <x v="12"/>
    <n v="1985"/>
    <n v="2"/>
    <n v="10"/>
    <n v="23"/>
    <n v="39"/>
    <n v="210"/>
    <x v="5"/>
    <x v="3"/>
    <m/>
    <m/>
    <m/>
    <m/>
    <m/>
    <m/>
    <m/>
    <m/>
  </r>
  <r>
    <x v="0"/>
    <s v="mid April"/>
    <n v="5"/>
    <x v="5"/>
    <n v="2016"/>
    <n v="2"/>
    <n v="9"/>
    <n v="24"/>
    <n v="34"/>
    <n v="209"/>
    <x v="5"/>
    <x v="3"/>
    <m/>
    <m/>
    <m/>
    <m/>
    <m/>
    <m/>
    <m/>
    <m/>
  </r>
  <r>
    <x v="1"/>
    <s v="mid May"/>
    <n v="4"/>
    <x v="3"/>
    <n v="1984"/>
    <n v="2"/>
    <n v="8"/>
    <n v="25"/>
    <n v="31"/>
    <n v="208"/>
    <x v="5"/>
    <x v="3"/>
    <m/>
    <m/>
    <m/>
    <m/>
    <m/>
    <m/>
    <m/>
    <m/>
  </r>
  <r>
    <x v="1"/>
    <s v="mid May"/>
    <n v="4"/>
    <x v="11"/>
    <n v="2016"/>
    <n v="2"/>
    <n v="7"/>
    <n v="26"/>
    <n v="26"/>
    <n v="207"/>
    <x v="5"/>
    <x v="3"/>
    <m/>
    <m/>
    <m/>
    <m/>
    <m/>
    <m/>
    <m/>
    <m/>
  </r>
  <r>
    <x v="0"/>
    <s v="mid April"/>
    <n v="3"/>
    <x v="0"/>
    <n v="1998"/>
    <n v="2"/>
    <n v="6"/>
    <n v="27"/>
    <n v="23"/>
    <n v="206"/>
    <x v="5"/>
    <x v="3"/>
    <m/>
    <m/>
    <m/>
    <m/>
    <m/>
    <m/>
    <m/>
    <m/>
  </r>
  <r>
    <x v="0"/>
    <s v="mid April"/>
    <n v="3"/>
    <x v="13"/>
    <n v="2023"/>
    <n v="2"/>
    <n v="5"/>
    <n v="28"/>
    <n v="18"/>
    <n v="205"/>
    <x v="5"/>
    <x v="3"/>
    <m/>
    <m/>
    <m/>
    <m/>
    <m/>
    <m/>
    <m/>
    <m/>
  </r>
  <r>
    <x v="1"/>
    <s v="mid May"/>
    <n v="2"/>
    <x v="15"/>
    <n v="2004"/>
    <n v="2"/>
    <n v="4"/>
    <n v="29"/>
    <n v="15"/>
    <n v="204"/>
    <x v="5"/>
    <x v="3"/>
    <m/>
    <m/>
    <m/>
    <m/>
    <m/>
    <m/>
    <m/>
    <m/>
  </r>
  <r>
    <x v="1"/>
    <s v="mid May"/>
    <n v="2"/>
    <x v="7"/>
    <n v="2023"/>
    <n v="2"/>
    <n v="3"/>
    <n v="30"/>
    <n v="10"/>
    <n v="203"/>
    <x v="5"/>
    <x v="3"/>
    <m/>
    <m/>
    <m/>
    <m/>
    <m/>
    <m/>
    <m/>
    <m/>
  </r>
  <r>
    <x v="0"/>
    <s v="mid April"/>
    <n v="1"/>
    <x v="9"/>
    <n v="1999"/>
    <n v="2"/>
    <n v="2"/>
    <n v="31"/>
    <n v="7"/>
    <n v="202"/>
    <x v="5"/>
    <x v="3"/>
    <m/>
    <m/>
    <m/>
    <m/>
    <m/>
    <m/>
    <m/>
    <m/>
  </r>
  <r>
    <x v="0"/>
    <s v="mid April"/>
    <n v="1"/>
    <x v="8"/>
    <n v="2002"/>
    <n v="2"/>
    <n v="1"/>
    <n v="32"/>
    <n v="2"/>
    <n v="201"/>
    <x v="5"/>
    <x v="3"/>
    <m/>
    <m/>
    <m/>
    <m/>
    <m/>
    <m/>
    <m/>
    <m/>
  </r>
  <r>
    <x v="0"/>
    <s v="mid April"/>
    <n v="1"/>
    <x v="5"/>
    <n v="2016"/>
    <n v="3"/>
    <n v="1"/>
    <n v="33"/>
    <n v="3"/>
    <n v="301"/>
    <x v="5"/>
    <x v="3"/>
    <m/>
    <m/>
    <m/>
    <m/>
    <m/>
    <m/>
    <m/>
    <m/>
  </r>
  <r>
    <x v="0"/>
    <s v="mid April"/>
    <n v="1"/>
    <x v="4"/>
    <n v="2018"/>
    <n v="3"/>
    <n v="2"/>
    <n v="34"/>
    <n v="6"/>
    <n v="302"/>
    <x v="5"/>
    <x v="3"/>
    <m/>
    <m/>
    <m/>
    <m/>
    <m/>
    <m/>
    <m/>
    <m/>
  </r>
  <r>
    <x v="1"/>
    <s v="mid May"/>
    <n v="2"/>
    <x v="11"/>
    <n v="2016"/>
    <n v="3"/>
    <n v="3"/>
    <n v="35"/>
    <n v="11"/>
    <n v="303"/>
    <x v="5"/>
    <x v="3"/>
    <m/>
    <m/>
    <m/>
    <m/>
    <m/>
    <m/>
    <m/>
    <m/>
  </r>
  <r>
    <x v="1"/>
    <s v="mid May"/>
    <n v="2"/>
    <x v="10"/>
    <n v="1989"/>
    <n v="3"/>
    <n v="4"/>
    <n v="36"/>
    <n v="14"/>
    <n v="304"/>
    <x v="5"/>
    <x v="3"/>
    <m/>
    <m/>
    <m/>
    <m/>
    <m/>
    <m/>
    <m/>
    <m/>
  </r>
  <r>
    <x v="0"/>
    <s v="mid April"/>
    <n v="3"/>
    <x v="8"/>
    <n v="2002"/>
    <n v="3"/>
    <n v="5"/>
    <n v="37"/>
    <n v="19"/>
    <n v="305"/>
    <x v="5"/>
    <x v="3"/>
    <m/>
    <m/>
    <m/>
    <m/>
    <m/>
    <m/>
    <m/>
    <m/>
  </r>
  <r>
    <x v="0"/>
    <s v="mid April"/>
    <n v="3"/>
    <x v="12"/>
    <n v="1985"/>
    <n v="3"/>
    <n v="6"/>
    <n v="38"/>
    <n v="22"/>
    <n v="306"/>
    <x v="5"/>
    <x v="3"/>
    <m/>
    <m/>
    <m/>
    <m/>
    <m/>
    <m/>
    <m/>
    <m/>
  </r>
  <r>
    <x v="1"/>
    <s v="mid May"/>
    <n v="4"/>
    <x v="14"/>
    <n v="2008"/>
    <n v="3"/>
    <n v="7"/>
    <n v="39"/>
    <n v="27"/>
    <n v="307"/>
    <x v="5"/>
    <x v="3"/>
    <m/>
    <m/>
    <m/>
    <m/>
    <m/>
    <m/>
    <m/>
    <m/>
  </r>
  <r>
    <x v="1"/>
    <s v="mid May"/>
    <n v="4"/>
    <x v="15"/>
    <n v="2004"/>
    <n v="3"/>
    <n v="8"/>
    <n v="40"/>
    <n v="30"/>
    <n v="308"/>
    <x v="5"/>
    <x v="3"/>
    <m/>
    <m/>
    <m/>
    <m/>
    <m/>
    <m/>
    <m/>
    <m/>
  </r>
  <r>
    <x v="0"/>
    <s v="mid April"/>
    <n v="5"/>
    <x v="13"/>
    <n v="2023"/>
    <n v="3"/>
    <n v="9"/>
    <n v="41"/>
    <n v="35"/>
    <n v="309"/>
    <x v="5"/>
    <x v="3"/>
    <m/>
    <m/>
    <m/>
    <m/>
    <m/>
    <m/>
    <m/>
    <m/>
  </r>
  <r>
    <x v="0"/>
    <s v="mid April"/>
    <n v="5"/>
    <x v="1"/>
    <n v="1983"/>
    <n v="3"/>
    <n v="10"/>
    <n v="42"/>
    <n v="38"/>
    <n v="310"/>
    <x v="5"/>
    <x v="3"/>
    <m/>
    <m/>
    <m/>
    <m/>
    <m/>
    <m/>
    <m/>
    <m/>
  </r>
  <r>
    <x v="1"/>
    <s v="mid May"/>
    <n v="6"/>
    <x v="3"/>
    <n v="1984"/>
    <n v="3"/>
    <n v="11"/>
    <n v="43"/>
    <n v="43"/>
    <n v="311"/>
    <x v="5"/>
    <x v="3"/>
    <m/>
    <m/>
    <m/>
    <m/>
    <m/>
    <m/>
    <m/>
    <m/>
  </r>
  <r>
    <x v="1"/>
    <s v="mid May"/>
    <n v="6"/>
    <x v="6"/>
    <n v="2001"/>
    <n v="3"/>
    <n v="12"/>
    <n v="44"/>
    <n v="46"/>
    <n v="312"/>
    <x v="5"/>
    <x v="3"/>
    <m/>
    <m/>
    <m/>
    <m/>
    <m/>
    <m/>
    <m/>
    <m/>
  </r>
  <r>
    <x v="0"/>
    <s v="mid April"/>
    <n v="7"/>
    <x v="9"/>
    <n v="1999"/>
    <n v="3"/>
    <n v="13"/>
    <n v="45"/>
    <n v="51"/>
    <n v="313"/>
    <x v="5"/>
    <x v="3"/>
    <m/>
    <m/>
    <m/>
    <m/>
    <m/>
    <m/>
    <m/>
    <m/>
  </r>
  <r>
    <x v="0"/>
    <s v="mid April"/>
    <n v="7"/>
    <x v="0"/>
    <n v="1998"/>
    <n v="3"/>
    <n v="14"/>
    <n v="46"/>
    <n v="54"/>
    <n v="314"/>
    <x v="5"/>
    <x v="3"/>
    <m/>
    <m/>
    <m/>
    <m/>
    <m/>
    <m/>
    <m/>
    <m/>
  </r>
  <r>
    <x v="1"/>
    <s v="mid May"/>
    <n v="8"/>
    <x v="2"/>
    <n v="1999"/>
    <n v="3"/>
    <n v="15"/>
    <n v="47"/>
    <n v="59"/>
    <n v="315"/>
    <x v="5"/>
    <x v="3"/>
    <m/>
    <m/>
    <m/>
    <m/>
    <m/>
    <m/>
    <m/>
    <m/>
  </r>
  <r>
    <x v="1"/>
    <s v="mid May"/>
    <n v="8"/>
    <x v="7"/>
    <n v="2023"/>
    <n v="3"/>
    <n v="16"/>
    <n v="48"/>
    <n v="62"/>
    <n v="316"/>
    <x v="5"/>
    <x v="3"/>
    <m/>
    <m/>
    <m/>
    <m/>
    <m/>
    <m/>
    <m/>
    <m/>
  </r>
  <r>
    <x v="1"/>
    <s v="mid May"/>
    <n v="8"/>
    <x v="3"/>
    <n v="1984"/>
    <n v="4"/>
    <n v="16"/>
    <n v="49"/>
    <n v="61"/>
    <n v="416"/>
    <x v="5"/>
    <x v="3"/>
    <m/>
    <m/>
    <m/>
    <m/>
    <m/>
    <m/>
    <m/>
    <m/>
  </r>
  <r>
    <x v="1"/>
    <s v="mid May"/>
    <n v="8"/>
    <x v="11"/>
    <n v="2016"/>
    <n v="4"/>
    <n v="15"/>
    <n v="50"/>
    <n v="60"/>
    <n v="415"/>
    <x v="5"/>
    <x v="3"/>
    <m/>
    <m/>
    <m/>
    <m/>
    <m/>
    <m/>
    <m/>
    <m/>
  </r>
  <r>
    <x v="0"/>
    <s v="mid April"/>
    <n v="7"/>
    <x v="8"/>
    <n v="2002"/>
    <n v="4"/>
    <n v="14"/>
    <n v="51"/>
    <n v="53"/>
    <n v="414"/>
    <x v="5"/>
    <x v="3"/>
    <m/>
    <m/>
    <m/>
    <m/>
    <m/>
    <m/>
    <m/>
    <m/>
  </r>
  <r>
    <x v="0"/>
    <s v="mid April"/>
    <n v="7"/>
    <x v="5"/>
    <n v="2016"/>
    <n v="4"/>
    <n v="13"/>
    <n v="52"/>
    <n v="52"/>
    <n v="413"/>
    <x v="5"/>
    <x v="3"/>
    <m/>
    <m/>
    <m/>
    <m/>
    <m/>
    <m/>
    <m/>
    <m/>
  </r>
  <r>
    <x v="1"/>
    <s v="mid May"/>
    <n v="6"/>
    <x v="7"/>
    <n v="2023"/>
    <n v="4"/>
    <n v="12"/>
    <n v="53"/>
    <n v="45"/>
    <n v="412"/>
    <x v="5"/>
    <x v="3"/>
    <m/>
    <m/>
    <m/>
    <m/>
    <m/>
    <m/>
    <m/>
    <m/>
  </r>
  <r>
    <x v="1"/>
    <s v="mid May"/>
    <n v="6"/>
    <x v="15"/>
    <n v="2004"/>
    <n v="4"/>
    <n v="11"/>
    <n v="54"/>
    <n v="44"/>
    <n v="411"/>
    <x v="5"/>
    <x v="3"/>
    <m/>
    <m/>
    <m/>
    <m/>
    <m/>
    <m/>
    <m/>
    <m/>
  </r>
  <r>
    <x v="0"/>
    <s v="mid April"/>
    <n v="5"/>
    <x v="4"/>
    <n v="2018"/>
    <n v="4"/>
    <n v="10"/>
    <n v="55"/>
    <n v="37"/>
    <n v="410"/>
    <x v="5"/>
    <x v="3"/>
    <m/>
    <m/>
    <m/>
    <m/>
    <m/>
    <m/>
    <m/>
    <m/>
  </r>
  <r>
    <x v="0"/>
    <s v="mid April"/>
    <n v="5"/>
    <x v="0"/>
    <n v="1998"/>
    <n v="4"/>
    <n v="9"/>
    <n v="56"/>
    <n v="37"/>
    <n v="409"/>
    <x v="5"/>
    <x v="3"/>
    <m/>
    <m/>
    <m/>
    <m/>
    <m/>
    <m/>
    <m/>
    <m/>
  </r>
  <r>
    <x v="1"/>
    <s v="mid May"/>
    <n v="4"/>
    <x v="2"/>
    <n v="1999"/>
    <n v="4"/>
    <n v="8"/>
    <n v="57"/>
    <n v="29"/>
    <n v="408"/>
    <x v="5"/>
    <x v="3"/>
    <m/>
    <m/>
    <m/>
    <m/>
    <m/>
    <m/>
    <m/>
    <m/>
  </r>
  <r>
    <x v="1"/>
    <s v="mid May"/>
    <n v="4"/>
    <x v="10"/>
    <n v="1989"/>
    <n v="4"/>
    <n v="7"/>
    <n v="58"/>
    <n v="28"/>
    <n v="407"/>
    <x v="5"/>
    <x v="3"/>
    <m/>
    <m/>
    <m/>
    <m/>
    <m/>
    <m/>
    <m/>
    <m/>
  </r>
  <r>
    <x v="0"/>
    <s v="mid April"/>
    <n v="3"/>
    <x v="1"/>
    <n v="1983"/>
    <n v="4"/>
    <n v="6"/>
    <n v="59"/>
    <n v="21"/>
    <n v="406"/>
    <x v="5"/>
    <x v="3"/>
    <m/>
    <m/>
    <m/>
    <m/>
    <m/>
    <m/>
    <m/>
    <m/>
  </r>
  <r>
    <x v="0"/>
    <s v="mid April"/>
    <n v="3"/>
    <x v="9"/>
    <n v="1999"/>
    <n v="4"/>
    <n v="5"/>
    <n v="60"/>
    <n v="20"/>
    <n v="405"/>
    <x v="5"/>
    <x v="3"/>
    <m/>
    <m/>
    <m/>
    <m/>
    <m/>
    <m/>
    <m/>
    <m/>
  </r>
  <r>
    <x v="1"/>
    <s v="mid May"/>
    <n v="2"/>
    <x v="6"/>
    <n v="2001"/>
    <n v="4"/>
    <n v="4"/>
    <n v="61"/>
    <n v="13"/>
    <n v="404"/>
    <x v="5"/>
    <x v="3"/>
    <m/>
    <m/>
    <m/>
    <m/>
    <m/>
    <m/>
    <m/>
    <m/>
  </r>
  <r>
    <x v="1"/>
    <s v="mid May"/>
    <n v="2"/>
    <x v="14"/>
    <n v="2008"/>
    <n v="4"/>
    <n v="3"/>
    <n v="62"/>
    <n v="12"/>
    <n v="403"/>
    <x v="5"/>
    <x v="3"/>
    <m/>
    <m/>
    <m/>
    <m/>
    <m/>
    <m/>
    <m/>
    <m/>
  </r>
  <r>
    <x v="0"/>
    <s v="mid April"/>
    <n v="1"/>
    <x v="12"/>
    <n v="1985"/>
    <n v="4"/>
    <n v="2"/>
    <n v="63"/>
    <n v="5"/>
    <n v="402"/>
    <x v="5"/>
    <x v="3"/>
    <m/>
    <m/>
    <m/>
    <m/>
    <m/>
    <m/>
    <m/>
    <m/>
  </r>
  <r>
    <x v="0"/>
    <s v="mid April"/>
    <n v="1"/>
    <x v="13"/>
    <n v="2023"/>
    <n v="4"/>
    <n v="1"/>
    <n v="64"/>
    <n v="4"/>
    <n v="401"/>
    <x v="5"/>
    <x v="3"/>
    <m/>
    <m/>
    <m/>
    <m/>
    <m/>
    <m/>
    <m/>
    <m/>
  </r>
  <r>
    <x v="0"/>
    <s v="mid April"/>
    <n v="1"/>
    <x v="0"/>
    <n v="1998"/>
    <n v="1"/>
    <n v="1"/>
    <n v="1"/>
    <n v="1"/>
    <n v="101"/>
    <x v="5"/>
    <x v="3"/>
    <m/>
    <m/>
    <m/>
    <m/>
    <m/>
    <m/>
    <m/>
    <m/>
  </r>
  <r>
    <x v="0"/>
    <s v="mid April"/>
    <n v="1"/>
    <x v="1"/>
    <n v="1983"/>
    <n v="1"/>
    <n v="2"/>
    <n v="2"/>
    <n v="8"/>
    <n v="102"/>
    <x v="5"/>
    <x v="3"/>
    <m/>
    <m/>
    <m/>
    <m/>
    <m/>
    <m/>
    <m/>
    <m/>
  </r>
  <r>
    <x v="1"/>
    <s v="mid May"/>
    <n v="2"/>
    <x v="2"/>
    <n v="1999"/>
    <n v="1"/>
    <n v="3"/>
    <n v="3"/>
    <n v="9"/>
    <n v="103"/>
    <x v="5"/>
    <x v="3"/>
    <m/>
    <m/>
    <m/>
    <m/>
    <m/>
    <m/>
    <m/>
    <m/>
  </r>
  <r>
    <x v="1"/>
    <s v="mid May"/>
    <n v="2"/>
    <x v="3"/>
    <n v="1984"/>
    <n v="1"/>
    <n v="4"/>
    <n v="4"/>
    <n v="16"/>
    <n v="104"/>
    <x v="5"/>
    <x v="3"/>
    <m/>
    <m/>
    <m/>
    <m/>
    <m/>
    <m/>
    <m/>
    <m/>
  </r>
  <r>
    <x v="0"/>
    <s v="mid April"/>
    <n v="3"/>
    <x v="4"/>
    <n v="2018"/>
    <n v="1"/>
    <n v="5"/>
    <n v="5"/>
    <n v="17"/>
    <n v="105"/>
    <x v="5"/>
    <x v="3"/>
    <m/>
    <m/>
    <m/>
    <m/>
    <m/>
    <m/>
    <m/>
    <m/>
  </r>
  <r>
    <x v="0"/>
    <s v="mid April"/>
    <n v="3"/>
    <x v="5"/>
    <n v="2016"/>
    <n v="1"/>
    <n v="6"/>
    <n v="6"/>
    <n v="24"/>
    <n v="106"/>
    <x v="5"/>
    <x v="3"/>
    <m/>
    <m/>
    <m/>
    <m/>
    <m/>
    <m/>
    <m/>
    <m/>
  </r>
  <r>
    <x v="1"/>
    <s v="mid May"/>
    <n v="4"/>
    <x v="6"/>
    <n v="2001"/>
    <n v="1"/>
    <n v="7"/>
    <n v="7"/>
    <n v="25"/>
    <n v="107"/>
    <x v="5"/>
    <x v="3"/>
    <m/>
    <m/>
    <m/>
    <m/>
    <m/>
    <m/>
    <m/>
    <m/>
  </r>
  <r>
    <x v="1"/>
    <s v="mid May"/>
    <n v="4"/>
    <x v="7"/>
    <n v="2023"/>
    <n v="1"/>
    <n v="8"/>
    <n v="8"/>
    <n v="32"/>
    <n v="108"/>
    <x v="5"/>
    <x v="3"/>
    <m/>
    <m/>
    <m/>
    <m/>
    <m/>
    <m/>
    <m/>
    <m/>
  </r>
  <r>
    <x v="0"/>
    <s v="mid April"/>
    <n v="5"/>
    <x v="8"/>
    <n v="2002"/>
    <n v="1"/>
    <n v="9"/>
    <n v="9"/>
    <n v="33"/>
    <n v="109"/>
    <x v="5"/>
    <x v="3"/>
    <m/>
    <m/>
    <m/>
    <m/>
    <m/>
    <m/>
    <m/>
    <m/>
  </r>
  <r>
    <x v="0"/>
    <s v="mid April"/>
    <n v="5"/>
    <x v="9"/>
    <n v="1999"/>
    <n v="1"/>
    <n v="10"/>
    <n v="10"/>
    <n v="40"/>
    <n v="110"/>
    <x v="5"/>
    <x v="3"/>
    <m/>
    <m/>
    <m/>
    <m/>
    <m/>
    <m/>
    <m/>
    <m/>
  </r>
  <r>
    <x v="1"/>
    <s v="mid May"/>
    <n v="6"/>
    <x v="10"/>
    <n v="1989"/>
    <n v="1"/>
    <n v="11"/>
    <n v="11"/>
    <n v="41"/>
    <n v="111"/>
    <x v="5"/>
    <x v="3"/>
    <m/>
    <m/>
    <m/>
    <m/>
    <m/>
    <m/>
    <m/>
    <m/>
  </r>
  <r>
    <x v="1"/>
    <s v="mid May"/>
    <n v="6"/>
    <x v="11"/>
    <n v="2016"/>
    <n v="1"/>
    <n v="12"/>
    <n v="12"/>
    <n v="48"/>
    <n v="112"/>
    <x v="5"/>
    <x v="3"/>
    <m/>
    <m/>
    <m/>
    <m/>
    <m/>
    <m/>
    <m/>
    <m/>
  </r>
  <r>
    <x v="0"/>
    <s v="mid April"/>
    <n v="7"/>
    <x v="12"/>
    <n v="1985"/>
    <n v="1"/>
    <n v="13"/>
    <n v="13"/>
    <n v="49"/>
    <n v="113"/>
    <x v="5"/>
    <x v="3"/>
    <m/>
    <m/>
    <m/>
    <m/>
    <m/>
    <m/>
    <m/>
    <m/>
  </r>
  <r>
    <x v="0"/>
    <s v="mid April"/>
    <n v="7"/>
    <x v="13"/>
    <n v="2023"/>
    <n v="1"/>
    <n v="14"/>
    <n v="14"/>
    <n v="56"/>
    <n v="114"/>
    <x v="5"/>
    <x v="3"/>
    <m/>
    <m/>
    <m/>
    <m/>
    <m/>
    <m/>
    <m/>
    <m/>
  </r>
  <r>
    <x v="1"/>
    <s v="mid May"/>
    <n v="8"/>
    <x v="14"/>
    <n v="2008"/>
    <n v="1"/>
    <n v="15"/>
    <n v="15"/>
    <n v="57"/>
    <n v="115"/>
    <x v="5"/>
    <x v="3"/>
    <m/>
    <m/>
    <m/>
    <m/>
    <m/>
    <m/>
    <m/>
    <m/>
  </r>
  <r>
    <x v="1"/>
    <s v="mid May"/>
    <n v="8"/>
    <x v="15"/>
    <n v="2004"/>
    <n v="1"/>
    <n v="16"/>
    <n v="16"/>
    <n v="64"/>
    <n v="116"/>
    <x v="5"/>
    <x v="3"/>
    <m/>
    <m/>
    <m/>
    <m/>
    <m/>
    <m/>
    <m/>
    <m/>
  </r>
  <r>
    <x v="1"/>
    <s v="mid May"/>
    <n v="8"/>
    <x v="6"/>
    <n v="2001"/>
    <n v="2"/>
    <n v="16"/>
    <n v="17"/>
    <n v="63"/>
    <n v="216"/>
    <x v="5"/>
    <x v="3"/>
    <m/>
    <m/>
    <m/>
    <m/>
    <m/>
    <m/>
    <m/>
    <m/>
  </r>
  <r>
    <x v="1"/>
    <s v="mid May"/>
    <n v="8"/>
    <x v="10"/>
    <n v="1989"/>
    <n v="2"/>
    <n v="15"/>
    <n v="18"/>
    <n v="58"/>
    <n v="215"/>
    <x v="5"/>
    <x v="3"/>
    <m/>
    <m/>
    <m/>
    <m/>
    <m/>
    <m/>
    <m/>
    <m/>
  </r>
  <r>
    <x v="0"/>
    <s v="mid April"/>
    <n v="7"/>
    <x v="4"/>
    <n v="2018"/>
    <n v="2"/>
    <n v="14"/>
    <n v="19"/>
    <n v="55"/>
    <n v="214"/>
    <x v="5"/>
    <x v="3"/>
    <m/>
    <m/>
    <m/>
    <m/>
    <m/>
    <m/>
    <m/>
    <m/>
  </r>
  <r>
    <x v="0"/>
    <s v="mid April"/>
    <n v="7"/>
    <x v="1"/>
    <n v="1983"/>
    <n v="2"/>
    <n v="13"/>
    <n v="20"/>
    <n v="50"/>
    <n v="213"/>
    <x v="5"/>
    <x v="3"/>
    <m/>
    <m/>
    <m/>
    <m/>
    <m/>
    <m/>
    <m/>
    <m/>
  </r>
  <r>
    <x v="1"/>
    <s v="mid May"/>
    <n v="6"/>
    <x v="14"/>
    <n v="2008"/>
    <n v="2"/>
    <n v="12"/>
    <n v="21"/>
    <n v="47"/>
    <n v="212"/>
    <x v="5"/>
    <x v="3"/>
    <m/>
    <m/>
    <m/>
    <m/>
    <m/>
    <m/>
    <m/>
    <m/>
  </r>
  <r>
    <x v="1"/>
    <s v="mid May"/>
    <n v="6"/>
    <x v="2"/>
    <n v="1999"/>
    <n v="2"/>
    <n v="11"/>
    <n v="22"/>
    <n v="42"/>
    <n v="211"/>
    <x v="5"/>
    <x v="3"/>
    <m/>
    <m/>
    <m/>
    <m/>
    <m/>
    <m/>
    <m/>
    <m/>
  </r>
  <r>
    <x v="0"/>
    <s v="mid April"/>
    <n v="5"/>
    <x v="12"/>
    <n v="1985"/>
    <n v="2"/>
    <n v="10"/>
    <n v="23"/>
    <n v="39"/>
    <n v="210"/>
    <x v="5"/>
    <x v="3"/>
    <m/>
    <m/>
    <m/>
    <m/>
    <m/>
    <m/>
    <m/>
    <m/>
  </r>
  <r>
    <x v="0"/>
    <s v="mid April"/>
    <n v="5"/>
    <x v="5"/>
    <n v="2016"/>
    <n v="2"/>
    <n v="9"/>
    <n v="24"/>
    <n v="34"/>
    <n v="209"/>
    <x v="5"/>
    <x v="3"/>
    <m/>
    <m/>
    <m/>
    <m/>
    <m/>
    <m/>
    <m/>
    <m/>
  </r>
  <r>
    <x v="1"/>
    <s v="mid May"/>
    <n v="4"/>
    <x v="3"/>
    <n v="1984"/>
    <n v="2"/>
    <n v="8"/>
    <n v="25"/>
    <n v="31"/>
    <n v="208"/>
    <x v="5"/>
    <x v="3"/>
    <m/>
    <m/>
    <m/>
    <m/>
    <m/>
    <m/>
    <m/>
    <m/>
  </r>
  <r>
    <x v="1"/>
    <s v="mid May"/>
    <n v="4"/>
    <x v="11"/>
    <n v="2016"/>
    <n v="2"/>
    <n v="7"/>
    <n v="26"/>
    <n v="26"/>
    <n v="207"/>
    <x v="5"/>
    <x v="3"/>
    <m/>
    <m/>
    <m/>
    <m/>
    <m/>
    <m/>
    <m/>
    <m/>
  </r>
  <r>
    <x v="0"/>
    <s v="mid April"/>
    <n v="3"/>
    <x v="0"/>
    <n v="1998"/>
    <n v="2"/>
    <n v="6"/>
    <n v="27"/>
    <n v="23"/>
    <n v="206"/>
    <x v="5"/>
    <x v="3"/>
    <m/>
    <m/>
    <m/>
    <m/>
    <m/>
    <m/>
    <m/>
    <m/>
  </r>
  <r>
    <x v="0"/>
    <s v="mid April"/>
    <n v="3"/>
    <x v="13"/>
    <n v="2023"/>
    <n v="2"/>
    <n v="5"/>
    <n v="28"/>
    <n v="18"/>
    <n v="205"/>
    <x v="5"/>
    <x v="3"/>
    <m/>
    <m/>
    <m/>
    <m/>
    <m/>
    <m/>
    <m/>
    <m/>
  </r>
  <r>
    <x v="1"/>
    <s v="mid May"/>
    <n v="2"/>
    <x v="15"/>
    <n v="2004"/>
    <n v="2"/>
    <n v="4"/>
    <n v="29"/>
    <n v="15"/>
    <n v="204"/>
    <x v="5"/>
    <x v="3"/>
    <m/>
    <m/>
    <m/>
    <m/>
    <m/>
    <m/>
    <m/>
    <m/>
  </r>
  <r>
    <x v="1"/>
    <s v="mid May"/>
    <n v="2"/>
    <x v="7"/>
    <n v="2023"/>
    <n v="2"/>
    <n v="3"/>
    <n v="30"/>
    <n v="10"/>
    <n v="203"/>
    <x v="5"/>
    <x v="3"/>
    <m/>
    <m/>
    <m/>
    <m/>
    <m/>
    <m/>
    <m/>
    <m/>
  </r>
  <r>
    <x v="0"/>
    <s v="mid April"/>
    <n v="1"/>
    <x v="9"/>
    <n v="1999"/>
    <n v="2"/>
    <n v="2"/>
    <n v="31"/>
    <n v="7"/>
    <n v="202"/>
    <x v="5"/>
    <x v="3"/>
    <m/>
    <m/>
    <m/>
    <m/>
    <m/>
    <m/>
    <m/>
    <m/>
  </r>
  <r>
    <x v="0"/>
    <s v="mid April"/>
    <n v="1"/>
    <x v="8"/>
    <n v="2002"/>
    <n v="2"/>
    <n v="1"/>
    <n v="32"/>
    <n v="2"/>
    <n v="201"/>
    <x v="5"/>
    <x v="3"/>
    <m/>
    <m/>
    <m/>
    <m/>
    <m/>
    <m/>
    <m/>
    <m/>
  </r>
  <r>
    <x v="0"/>
    <s v="mid April"/>
    <n v="1"/>
    <x v="5"/>
    <n v="2016"/>
    <n v="3"/>
    <n v="1"/>
    <n v="33"/>
    <n v="3"/>
    <n v="301"/>
    <x v="5"/>
    <x v="3"/>
    <m/>
    <m/>
    <m/>
    <m/>
    <m/>
    <m/>
    <m/>
    <m/>
  </r>
  <r>
    <x v="0"/>
    <s v="mid April"/>
    <n v="1"/>
    <x v="4"/>
    <n v="2018"/>
    <n v="3"/>
    <n v="2"/>
    <n v="34"/>
    <n v="6"/>
    <n v="302"/>
    <x v="5"/>
    <x v="3"/>
    <m/>
    <m/>
    <m/>
    <m/>
    <m/>
    <m/>
    <m/>
    <m/>
  </r>
  <r>
    <x v="1"/>
    <s v="mid May"/>
    <n v="2"/>
    <x v="11"/>
    <n v="2016"/>
    <n v="3"/>
    <n v="3"/>
    <n v="35"/>
    <n v="11"/>
    <n v="303"/>
    <x v="5"/>
    <x v="3"/>
    <m/>
    <m/>
    <m/>
    <m/>
    <m/>
    <m/>
    <m/>
    <m/>
  </r>
  <r>
    <x v="1"/>
    <s v="mid May"/>
    <n v="2"/>
    <x v="10"/>
    <n v="1989"/>
    <n v="3"/>
    <n v="4"/>
    <n v="36"/>
    <n v="14"/>
    <n v="304"/>
    <x v="5"/>
    <x v="3"/>
    <m/>
    <m/>
    <m/>
    <m/>
    <m/>
    <m/>
    <m/>
    <m/>
  </r>
  <r>
    <x v="0"/>
    <s v="mid April"/>
    <n v="3"/>
    <x v="8"/>
    <n v="2002"/>
    <n v="3"/>
    <n v="5"/>
    <n v="37"/>
    <n v="19"/>
    <n v="305"/>
    <x v="5"/>
    <x v="3"/>
    <m/>
    <m/>
    <m/>
    <m/>
    <m/>
    <m/>
    <m/>
    <m/>
  </r>
  <r>
    <x v="0"/>
    <s v="mid April"/>
    <n v="3"/>
    <x v="12"/>
    <n v="1985"/>
    <n v="3"/>
    <n v="6"/>
    <n v="38"/>
    <n v="22"/>
    <n v="306"/>
    <x v="5"/>
    <x v="3"/>
    <m/>
    <m/>
    <m/>
    <m/>
    <m/>
    <m/>
    <m/>
    <m/>
  </r>
  <r>
    <x v="1"/>
    <s v="mid May"/>
    <n v="4"/>
    <x v="14"/>
    <n v="2008"/>
    <n v="3"/>
    <n v="7"/>
    <n v="39"/>
    <n v="27"/>
    <n v="307"/>
    <x v="5"/>
    <x v="3"/>
    <m/>
    <m/>
    <m/>
    <m/>
    <m/>
    <m/>
    <m/>
    <m/>
  </r>
  <r>
    <x v="1"/>
    <s v="mid May"/>
    <n v="4"/>
    <x v="15"/>
    <n v="2004"/>
    <n v="3"/>
    <n v="8"/>
    <n v="40"/>
    <n v="30"/>
    <n v="308"/>
    <x v="5"/>
    <x v="3"/>
    <m/>
    <m/>
    <m/>
    <m/>
    <m/>
    <m/>
    <m/>
    <m/>
  </r>
  <r>
    <x v="0"/>
    <s v="mid April"/>
    <n v="5"/>
    <x v="13"/>
    <n v="2023"/>
    <n v="3"/>
    <n v="9"/>
    <n v="41"/>
    <n v="35"/>
    <n v="309"/>
    <x v="5"/>
    <x v="3"/>
    <m/>
    <m/>
    <m/>
    <m/>
    <m/>
    <m/>
    <m/>
    <m/>
  </r>
  <r>
    <x v="0"/>
    <s v="mid April"/>
    <n v="5"/>
    <x v="1"/>
    <n v="1983"/>
    <n v="3"/>
    <n v="10"/>
    <n v="42"/>
    <n v="38"/>
    <n v="310"/>
    <x v="5"/>
    <x v="3"/>
    <m/>
    <m/>
    <m/>
    <m/>
    <m/>
    <m/>
    <m/>
    <m/>
  </r>
  <r>
    <x v="1"/>
    <s v="mid May"/>
    <n v="6"/>
    <x v="3"/>
    <n v="1984"/>
    <n v="3"/>
    <n v="11"/>
    <n v="43"/>
    <n v="43"/>
    <n v="311"/>
    <x v="5"/>
    <x v="3"/>
    <m/>
    <m/>
    <m/>
    <m/>
    <m/>
    <m/>
    <m/>
    <m/>
  </r>
  <r>
    <x v="1"/>
    <s v="mid May"/>
    <n v="6"/>
    <x v="6"/>
    <n v="2001"/>
    <n v="3"/>
    <n v="12"/>
    <n v="44"/>
    <n v="46"/>
    <n v="312"/>
    <x v="5"/>
    <x v="3"/>
    <m/>
    <m/>
    <m/>
    <m/>
    <m/>
    <m/>
    <m/>
    <m/>
  </r>
  <r>
    <x v="0"/>
    <s v="mid April"/>
    <n v="7"/>
    <x v="9"/>
    <n v="1999"/>
    <n v="3"/>
    <n v="13"/>
    <n v="45"/>
    <n v="51"/>
    <n v="313"/>
    <x v="5"/>
    <x v="3"/>
    <m/>
    <m/>
    <m/>
    <m/>
    <m/>
    <m/>
    <m/>
    <m/>
  </r>
  <r>
    <x v="0"/>
    <s v="mid April"/>
    <n v="7"/>
    <x v="0"/>
    <n v="1998"/>
    <n v="3"/>
    <n v="14"/>
    <n v="46"/>
    <n v="54"/>
    <n v="314"/>
    <x v="5"/>
    <x v="3"/>
    <m/>
    <m/>
    <m/>
    <m/>
    <m/>
    <m/>
    <m/>
    <m/>
  </r>
  <r>
    <x v="1"/>
    <s v="mid May"/>
    <n v="8"/>
    <x v="2"/>
    <n v="1999"/>
    <n v="3"/>
    <n v="15"/>
    <n v="47"/>
    <n v="59"/>
    <n v="315"/>
    <x v="5"/>
    <x v="3"/>
    <m/>
    <m/>
    <m/>
    <m/>
    <m/>
    <m/>
    <m/>
    <m/>
  </r>
  <r>
    <x v="1"/>
    <s v="mid May"/>
    <n v="8"/>
    <x v="7"/>
    <n v="2023"/>
    <n v="3"/>
    <n v="16"/>
    <n v="48"/>
    <n v="62"/>
    <n v="316"/>
    <x v="5"/>
    <x v="3"/>
    <m/>
    <m/>
    <m/>
    <m/>
    <m/>
    <m/>
    <m/>
    <m/>
  </r>
  <r>
    <x v="1"/>
    <s v="mid May"/>
    <n v="8"/>
    <x v="3"/>
    <n v="1984"/>
    <n v="4"/>
    <n v="16"/>
    <n v="49"/>
    <n v="61"/>
    <n v="416"/>
    <x v="5"/>
    <x v="3"/>
    <m/>
    <m/>
    <m/>
    <m/>
    <m/>
    <m/>
    <m/>
    <m/>
  </r>
  <r>
    <x v="1"/>
    <s v="mid May"/>
    <n v="8"/>
    <x v="11"/>
    <n v="2016"/>
    <n v="4"/>
    <n v="15"/>
    <n v="50"/>
    <n v="60"/>
    <n v="415"/>
    <x v="5"/>
    <x v="3"/>
    <m/>
    <m/>
    <m/>
    <m/>
    <m/>
    <m/>
    <m/>
    <m/>
  </r>
  <r>
    <x v="0"/>
    <s v="mid April"/>
    <n v="7"/>
    <x v="8"/>
    <n v="2002"/>
    <n v="4"/>
    <n v="14"/>
    <n v="51"/>
    <n v="53"/>
    <n v="414"/>
    <x v="5"/>
    <x v="3"/>
    <m/>
    <m/>
    <m/>
    <m/>
    <m/>
    <m/>
    <m/>
    <m/>
  </r>
  <r>
    <x v="0"/>
    <s v="mid April"/>
    <n v="7"/>
    <x v="5"/>
    <n v="2016"/>
    <n v="4"/>
    <n v="13"/>
    <n v="52"/>
    <n v="52"/>
    <n v="413"/>
    <x v="5"/>
    <x v="3"/>
    <m/>
    <m/>
    <m/>
    <m/>
    <m/>
    <m/>
    <m/>
    <m/>
  </r>
  <r>
    <x v="1"/>
    <s v="mid May"/>
    <n v="6"/>
    <x v="7"/>
    <n v="2023"/>
    <n v="4"/>
    <n v="12"/>
    <n v="53"/>
    <n v="45"/>
    <n v="412"/>
    <x v="5"/>
    <x v="3"/>
    <m/>
    <m/>
    <m/>
    <m/>
    <m/>
    <m/>
    <m/>
    <m/>
  </r>
  <r>
    <x v="1"/>
    <s v="mid May"/>
    <n v="6"/>
    <x v="15"/>
    <n v="2004"/>
    <n v="4"/>
    <n v="11"/>
    <n v="54"/>
    <n v="44"/>
    <n v="411"/>
    <x v="5"/>
    <x v="3"/>
    <m/>
    <m/>
    <m/>
    <m/>
    <m/>
    <m/>
    <m/>
    <m/>
  </r>
  <r>
    <x v="0"/>
    <s v="mid April"/>
    <n v="5"/>
    <x v="4"/>
    <n v="2018"/>
    <n v="4"/>
    <n v="10"/>
    <n v="55"/>
    <n v="37"/>
    <n v="410"/>
    <x v="5"/>
    <x v="3"/>
    <m/>
    <m/>
    <m/>
    <m/>
    <m/>
    <m/>
    <m/>
    <m/>
  </r>
  <r>
    <x v="0"/>
    <s v="mid April"/>
    <n v="5"/>
    <x v="0"/>
    <n v="1998"/>
    <n v="4"/>
    <n v="9"/>
    <n v="56"/>
    <n v="37"/>
    <n v="409"/>
    <x v="5"/>
    <x v="3"/>
    <m/>
    <m/>
    <m/>
    <m/>
    <m/>
    <m/>
    <m/>
    <m/>
  </r>
  <r>
    <x v="1"/>
    <s v="mid May"/>
    <n v="4"/>
    <x v="2"/>
    <n v="1999"/>
    <n v="4"/>
    <n v="8"/>
    <n v="57"/>
    <n v="29"/>
    <n v="408"/>
    <x v="5"/>
    <x v="3"/>
    <m/>
    <m/>
    <m/>
    <m/>
    <m/>
    <m/>
    <m/>
    <m/>
  </r>
  <r>
    <x v="1"/>
    <s v="mid May"/>
    <n v="4"/>
    <x v="10"/>
    <n v="1989"/>
    <n v="4"/>
    <n v="7"/>
    <n v="58"/>
    <n v="28"/>
    <n v="407"/>
    <x v="5"/>
    <x v="3"/>
    <m/>
    <m/>
    <m/>
    <m/>
    <m/>
    <m/>
    <m/>
    <m/>
  </r>
  <r>
    <x v="0"/>
    <s v="mid April"/>
    <n v="3"/>
    <x v="1"/>
    <n v="1983"/>
    <n v="4"/>
    <n v="6"/>
    <n v="59"/>
    <n v="21"/>
    <n v="406"/>
    <x v="5"/>
    <x v="3"/>
    <m/>
    <m/>
    <m/>
    <m/>
    <m/>
    <m/>
    <m/>
    <m/>
  </r>
  <r>
    <x v="0"/>
    <s v="mid April"/>
    <n v="3"/>
    <x v="9"/>
    <n v="1999"/>
    <n v="4"/>
    <n v="5"/>
    <n v="60"/>
    <n v="20"/>
    <n v="405"/>
    <x v="5"/>
    <x v="3"/>
    <m/>
    <m/>
    <m/>
    <m/>
    <m/>
    <m/>
    <m/>
    <m/>
  </r>
  <r>
    <x v="1"/>
    <s v="mid May"/>
    <n v="2"/>
    <x v="6"/>
    <n v="2001"/>
    <n v="4"/>
    <n v="4"/>
    <n v="61"/>
    <n v="13"/>
    <n v="404"/>
    <x v="5"/>
    <x v="3"/>
    <m/>
    <m/>
    <m/>
    <m/>
    <m/>
    <m/>
    <m/>
    <m/>
  </r>
  <r>
    <x v="1"/>
    <s v="mid May"/>
    <n v="2"/>
    <x v="14"/>
    <n v="2008"/>
    <n v="4"/>
    <n v="3"/>
    <n v="62"/>
    <n v="12"/>
    <n v="403"/>
    <x v="5"/>
    <x v="3"/>
    <m/>
    <m/>
    <m/>
    <m/>
    <m/>
    <m/>
    <m/>
    <m/>
  </r>
  <r>
    <x v="0"/>
    <s v="mid April"/>
    <n v="1"/>
    <x v="12"/>
    <n v="1985"/>
    <n v="4"/>
    <n v="2"/>
    <n v="63"/>
    <n v="5"/>
    <n v="402"/>
    <x v="5"/>
    <x v="3"/>
    <m/>
    <m/>
    <m/>
    <m/>
    <m/>
    <m/>
    <m/>
    <m/>
  </r>
  <r>
    <x v="0"/>
    <s v="mid April"/>
    <n v="1"/>
    <x v="13"/>
    <n v="2023"/>
    <n v="4"/>
    <n v="1"/>
    <n v="64"/>
    <n v="4"/>
    <n v="401"/>
    <x v="5"/>
    <x v="3"/>
    <m/>
    <m/>
    <m/>
    <m/>
    <m/>
    <m/>
    <m/>
    <m/>
  </r>
  <r>
    <x v="0"/>
    <s v="mid April"/>
    <n v="1"/>
    <x v="0"/>
    <n v="1998"/>
    <n v="1"/>
    <n v="1"/>
    <n v="1"/>
    <n v="1"/>
    <n v="101"/>
    <x v="5"/>
    <x v="3"/>
    <m/>
    <m/>
    <m/>
    <m/>
    <m/>
    <m/>
    <m/>
    <m/>
  </r>
  <r>
    <x v="0"/>
    <s v="mid April"/>
    <n v="1"/>
    <x v="1"/>
    <n v="1983"/>
    <n v="1"/>
    <n v="2"/>
    <n v="2"/>
    <n v="8"/>
    <n v="102"/>
    <x v="5"/>
    <x v="3"/>
    <m/>
    <m/>
    <m/>
    <m/>
    <m/>
    <m/>
    <m/>
    <m/>
  </r>
  <r>
    <x v="1"/>
    <s v="mid May"/>
    <n v="2"/>
    <x v="2"/>
    <n v="1999"/>
    <n v="1"/>
    <n v="3"/>
    <n v="3"/>
    <n v="9"/>
    <n v="103"/>
    <x v="5"/>
    <x v="3"/>
    <m/>
    <m/>
    <m/>
    <m/>
    <m/>
    <m/>
    <m/>
    <m/>
  </r>
  <r>
    <x v="1"/>
    <s v="mid May"/>
    <n v="2"/>
    <x v="3"/>
    <n v="1984"/>
    <n v="1"/>
    <n v="4"/>
    <n v="4"/>
    <n v="16"/>
    <n v="104"/>
    <x v="5"/>
    <x v="3"/>
    <m/>
    <m/>
    <m/>
    <m/>
    <m/>
    <m/>
    <m/>
    <m/>
  </r>
  <r>
    <x v="0"/>
    <s v="mid April"/>
    <n v="3"/>
    <x v="4"/>
    <n v="2018"/>
    <n v="1"/>
    <n v="5"/>
    <n v="5"/>
    <n v="17"/>
    <n v="105"/>
    <x v="5"/>
    <x v="3"/>
    <m/>
    <m/>
    <m/>
    <m/>
    <m/>
    <m/>
    <m/>
    <m/>
  </r>
  <r>
    <x v="0"/>
    <s v="mid April"/>
    <n v="3"/>
    <x v="5"/>
    <n v="2016"/>
    <n v="1"/>
    <n v="6"/>
    <n v="6"/>
    <n v="24"/>
    <n v="106"/>
    <x v="5"/>
    <x v="3"/>
    <m/>
    <m/>
    <m/>
    <m/>
    <m/>
    <m/>
    <m/>
    <m/>
  </r>
  <r>
    <x v="1"/>
    <s v="mid May"/>
    <n v="4"/>
    <x v="6"/>
    <n v="2001"/>
    <n v="1"/>
    <n v="7"/>
    <n v="7"/>
    <n v="25"/>
    <n v="107"/>
    <x v="5"/>
    <x v="3"/>
    <m/>
    <m/>
    <m/>
    <m/>
    <m/>
    <m/>
    <m/>
    <m/>
  </r>
  <r>
    <x v="1"/>
    <s v="mid May"/>
    <n v="4"/>
    <x v="7"/>
    <n v="2023"/>
    <n v="1"/>
    <n v="8"/>
    <n v="8"/>
    <n v="32"/>
    <n v="108"/>
    <x v="5"/>
    <x v="3"/>
    <m/>
    <m/>
    <m/>
    <m/>
    <m/>
    <m/>
    <m/>
    <m/>
  </r>
  <r>
    <x v="0"/>
    <s v="mid April"/>
    <n v="5"/>
    <x v="8"/>
    <n v="2002"/>
    <n v="1"/>
    <n v="9"/>
    <n v="9"/>
    <n v="33"/>
    <n v="109"/>
    <x v="5"/>
    <x v="3"/>
    <m/>
    <m/>
    <m/>
    <m/>
    <m/>
    <m/>
    <m/>
    <m/>
  </r>
  <r>
    <x v="0"/>
    <s v="mid April"/>
    <n v="5"/>
    <x v="9"/>
    <n v="1999"/>
    <n v="1"/>
    <n v="10"/>
    <n v="10"/>
    <n v="40"/>
    <n v="110"/>
    <x v="5"/>
    <x v="3"/>
    <m/>
    <m/>
    <m/>
    <m/>
    <m/>
    <m/>
    <m/>
    <m/>
  </r>
  <r>
    <x v="1"/>
    <s v="mid May"/>
    <n v="6"/>
    <x v="10"/>
    <n v="1989"/>
    <n v="1"/>
    <n v="11"/>
    <n v="11"/>
    <n v="41"/>
    <n v="111"/>
    <x v="5"/>
    <x v="3"/>
    <m/>
    <m/>
    <m/>
    <m/>
    <m/>
    <m/>
    <m/>
    <m/>
  </r>
  <r>
    <x v="1"/>
    <s v="mid May"/>
    <n v="6"/>
    <x v="11"/>
    <n v="2016"/>
    <n v="1"/>
    <n v="12"/>
    <n v="12"/>
    <n v="48"/>
    <n v="112"/>
    <x v="5"/>
    <x v="3"/>
    <m/>
    <m/>
    <m/>
    <m/>
    <m/>
    <m/>
    <m/>
    <m/>
  </r>
  <r>
    <x v="0"/>
    <s v="mid April"/>
    <n v="7"/>
    <x v="12"/>
    <n v="1985"/>
    <n v="1"/>
    <n v="13"/>
    <n v="13"/>
    <n v="49"/>
    <n v="113"/>
    <x v="5"/>
    <x v="3"/>
    <m/>
    <m/>
    <m/>
    <m/>
    <m/>
    <m/>
    <m/>
    <m/>
  </r>
  <r>
    <x v="0"/>
    <s v="mid April"/>
    <n v="7"/>
    <x v="13"/>
    <n v="2023"/>
    <n v="1"/>
    <n v="14"/>
    <n v="14"/>
    <n v="56"/>
    <n v="114"/>
    <x v="5"/>
    <x v="3"/>
    <m/>
    <m/>
    <m/>
    <m/>
    <m/>
    <m/>
    <m/>
    <m/>
  </r>
  <r>
    <x v="1"/>
    <s v="mid May"/>
    <n v="8"/>
    <x v="14"/>
    <n v="2008"/>
    <n v="1"/>
    <n v="15"/>
    <n v="15"/>
    <n v="57"/>
    <n v="115"/>
    <x v="5"/>
    <x v="3"/>
    <m/>
    <m/>
    <m/>
    <m/>
    <m/>
    <m/>
    <m/>
    <m/>
  </r>
  <r>
    <x v="1"/>
    <s v="mid May"/>
    <n v="8"/>
    <x v="15"/>
    <n v="2004"/>
    <n v="1"/>
    <n v="16"/>
    <n v="16"/>
    <n v="64"/>
    <n v="116"/>
    <x v="5"/>
    <x v="3"/>
    <m/>
    <m/>
    <m/>
    <m/>
    <m/>
    <m/>
    <m/>
    <m/>
  </r>
  <r>
    <x v="1"/>
    <s v="mid May"/>
    <n v="8"/>
    <x v="6"/>
    <n v="2001"/>
    <n v="2"/>
    <n v="16"/>
    <n v="17"/>
    <n v="63"/>
    <n v="216"/>
    <x v="5"/>
    <x v="3"/>
    <m/>
    <m/>
    <m/>
    <m/>
    <m/>
    <m/>
    <m/>
    <m/>
  </r>
  <r>
    <x v="1"/>
    <s v="mid May"/>
    <n v="8"/>
    <x v="10"/>
    <n v="1989"/>
    <n v="2"/>
    <n v="15"/>
    <n v="18"/>
    <n v="58"/>
    <n v="215"/>
    <x v="5"/>
    <x v="3"/>
    <m/>
    <m/>
    <m/>
    <m/>
    <m/>
    <m/>
    <m/>
    <m/>
  </r>
  <r>
    <x v="0"/>
    <s v="mid April"/>
    <n v="7"/>
    <x v="4"/>
    <n v="2018"/>
    <n v="2"/>
    <n v="14"/>
    <n v="19"/>
    <n v="55"/>
    <n v="214"/>
    <x v="5"/>
    <x v="3"/>
    <m/>
    <m/>
    <m/>
    <m/>
    <m/>
    <m/>
    <m/>
    <m/>
  </r>
  <r>
    <x v="0"/>
    <s v="mid April"/>
    <n v="7"/>
    <x v="1"/>
    <n v="1983"/>
    <n v="2"/>
    <n v="13"/>
    <n v="20"/>
    <n v="50"/>
    <n v="213"/>
    <x v="5"/>
    <x v="3"/>
    <m/>
    <m/>
    <m/>
    <m/>
    <m/>
    <m/>
    <m/>
    <m/>
  </r>
  <r>
    <x v="1"/>
    <s v="mid May"/>
    <n v="6"/>
    <x v="14"/>
    <n v="2008"/>
    <n v="2"/>
    <n v="12"/>
    <n v="21"/>
    <n v="47"/>
    <n v="212"/>
    <x v="5"/>
    <x v="3"/>
    <m/>
    <m/>
    <m/>
    <m/>
    <m/>
    <m/>
    <m/>
    <m/>
  </r>
  <r>
    <x v="1"/>
    <s v="mid May"/>
    <n v="6"/>
    <x v="2"/>
    <n v="1999"/>
    <n v="2"/>
    <n v="11"/>
    <n v="22"/>
    <n v="42"/>
    <n v="211"/>
    <x v="5"/>
    <x v="3"/>
    <m/>
    <m/>
    <m/>
    <m/>
    <m/>
    <m/>
    <m/>
    <m/>
  </r>
  <r>
    <x v="0"/>
    <s v="mid April"/>
    <n v="5"/>
    <x v="12"/>
    <n v="1985"/>
    <n v="2"/>
    <n v="10"/>
    <n v="23"/>
    <n v="39"/>
    <n v="210"/>
    <x v="5"/>
    <x v="3"/>
    <m/>
    <m/>
    <m/>
    <m/>
    <m/>
    <m/>
    <m/>
    <m/>
  </r>
  <r>
    <x v="0"/>
    <s v="mid April"/>
    <n v="5"/>
    <x v="5"/>
    <n v="2016"/>
    <n v="2"/>
    <n v="9"/>
    <n v="24"/>
    <n v="34"/>
    <n v="209"/>
    <x v="5"/>
    <x v="3"/>
    <m/>
    <m/>
    <m/>
    <m/>
    <m/>
    <m/>
    <m/>
    <m/>
  </r>
  <r>
    <x v="1"/>
    <s v="mid May"/>
    <n v="4"/>
    <x v="3"/>
    <n v="1984"/>
    <n v="2"/>
    <n v="8"/>
    <n v="25"/>
    <n v="31"/>
    <n v="208"/>
    <x v="5"/>
    <x v="3"/>
    <m/>
    <m/>
    <m/>
    <m/>
    <m/>
    <m/>
    <m/>
    <m/>
  </r>
  <r>
    <x v="1"/>
    <s v="mid May"/>
    <n v="4"/>
    <x v="11"/>
    <n v="2016"/>
    <n v="2"/>
    <n v="7"/>
    <n v="26"/>
    <n v="26"/>
    <n v="207"/>
    <x v="5"/>
    <x v="3"/>
    <m/>
    <m/>
    <m/>
    <m/>
    <m/>
    <m/>
    <m/>
    <m/>
  </r>
  <r>
    <x v="0"/>
    <s v="mid April"/>
    <n v="3"/>
    <x v="0"/>
    <n v="1998"/>
    <n v="2"/>
    <n v="6"/>
    <n v="27"/>
    <n v="23"/>
    <n v="206"/>
    <x v="5"/>
    <x v="3"/>
    <m/>
    <m/>
    <m/>
    <m/>
    <m/>
    <m/>
    <m/>
    <m/>
  </r>
  <r>
    <x v="0"/>
    <s v="mid April"/>
    <n v="3"/>
    <x v="13"/>
    <n v="2023"/>
    <n v="2"/>
    <n v="5"/>
    <n v="28"/>
    <n v="18"/>
    <n v="205"/>
    <x v="5"/>
    <x v="3"/>
    <m/>
    <m/>
    <m/>
    <m/>
    <m/>
    <m/>
    <m/>
    <m/>
  </r>
  <r>
    <x v="1"/>
    <s v="mid May"/>
    <n v="2"/>
    <x v="15"/>
    <n v="2004"/>
    <n v="2"/>
    <n v="4"/>
    <n v="29"/>
    <n v="15"/>
    <n v="204"/>
    <x v="5"/>
    <x v="3"/>
    <m/>
    <m/>
    <m/>
    <m/>
    <m/>
    <m/>
    <m/>
    <m/>
  </r>
  <r>
    <x v="1"/>
    <s v="mid May"/>
    <n v="2"/>
    <x v="7"/>
    <n v="2023"/>
    <n v="2"/>
    <n v="3"/>
    <n v="30"/>
    <n v="10"/>
    <n v="203"/>
    <x v="5"/>
    <x v="3"/>
    <m/>
    <m/>
    <m/>
    <m/>
    <m/>
    <m/>
    <m/>
    <m/>
  </r>
  <r>
    <x v="0"/>
    <s v="mid April"/>
    <n v="1"/>
    <x v="9"/>
    <n v="1999"/>
    <n v="2"/>
    <n v="2"/>
    <n v="31"/>
    <n v="7"/>
    <n v="202"/>
    <x v="5"/>
    <x v="3"/>
    <m/>
    <m/>
    <m/>
    <m/>
    <m/>
    <m/>
    <m/>
    <m/>
  </r>
  <r>
    <x v="0"/>
    <s v="mid April"/>
    <n v="1"/>
    <x v="8"/>
    <n v="2002"/>
    <n v="2"/>
    <n v="1"/>
    <n v="32"/>
    <n v="2"/>
    <n v="201"/>
    <x v="5"/>
    <x v="3"/>
    <m/>
    <m/>
    <m/>
    <m/>
    <m/>
    <m/>
    <m/>
    <m/>
  </r>
  <r>
    <x v="0"/>
    <s v="mid April"/>
    <n v="1"/>
    <x v="5"/>
    <n v="2016"/>
    <n v="3"/>
    <n v="1"/>
    <n v="33"/>
    <n v="3"/>
    <n v="301"/>
    <x v="5"/>
    <x v="3"/>
    <m/>
    <m/>
    <m/>
    <m/>
    <m/>
    <m/>
    <m/>
    <m/>
  </r>
  <r>
    <x v="0"/>
    <s v="mid April"/>
    <n v="1"/>
    <x v="4"/>
    <n v="2018"/>
    <n v="3"/>
    <n v="2"/>
    <n v="34"/>
    <n v="6"/>
    <n v="302"/>
    <x v="5"/>
    <x v="3"/>
    <m/>
    <m/>
    <m/>
    <m/>
    <m/>
    <m/>
    <m/>
    <m/>
  </r>
  <r>
    <x v="1"/>
    <s v="mid May"/>
    <n v="2"/>
    <x v="11"/>
    <n v="2016"/>
    <n v="3"/>
    <n v="3"/>
    <n v="35"/>
    <n v="11"/>
    <n v="303"/>
    <x v="5"/>
    <x v="3"/>
    <m/>
    <m/>
    <m/>
    <m/>
    <m/>
    <m/>
    <m/>
    <m/>
  </r>
  <r>
    <x v="1"/>
    <s v="mid May"/>
    <n v="2"/>
    <x v="10"/>
    <n v="1989"/>
    <n v="3"/>
    <n v="4"/>
    <n v="36"/>
    <n v="14"/>
    <n v="304"/>
    <x v="5"/>
    <x v="3"/>
    <m/>
    <m/>
    <m/>
    <m/>
    <m/>
    <m/>
    <m/>
    <m/>
  </r>
  <r>
    <x v="0"/>
    <s v="mid April"/>
    <n v="3"/>
    <x v="8"/>
    <n v="2002"/>
    <n v="3"/>
    <n v="5"/>
    <n v="37"/>
    <n v="19"/>
    <n v="305"/>
    <x v="5"/>
    <x v="3"/>
    <m/>
    <m/>
    <m/>
    <m/>
    <m/>
    <m/>
    <m/>
    <m/>
  </r>
  <r>
    <x v="0"/>
    <s v="mid April"/>
    <n v="3"/>
    <x v="12"/>
    <n v="1985"/>
    <n v="3"/>
    <n v="6"/>
    <n v="38"/>
    <n v="22"/>
    <n v="306"/>
    <x v="5"/>
    <x v="3"/>
    <m/>
    <m/>
    <m/>
    <m/>
    <m/>
    <m/>
    <m/>
    <m/>
  </r>
  <r>
    <x v="1"/>
    <s v="mid May"/>
    <n v="4"/>
    <x v="14"/>
    <n v="2008"/>
    <n v="3"/>
    <n v="7"/>
    <n v="39"/>
    <n v="27"/>
    <n v="307"/>
    <x v="5"/>
    <x v="3"/>
    <m/>
    <m/>
    <m/>
    <m/>
    <m/>
    <m/>
    <m/>
    <m/>
  </r>
  <r>
    <x v="1"/>
    <s v="mid May"/>
    <n v="4"/>
    <x v="15"/>
    <n v="2004"/>
    <n v="3"/>
    <n v="8"/>
    <n v="40"/>
    <n v="30"/>
    <n v="308"/>
    <x v="5"/>
    <x v="3"/>
    <m/>
    <m/>
    <m/>
    <m/>
    <m/>
    <m/>
    <m/>
    <m/>
  </r>
  <r>
    <x v="0"/>
    <s v="mid April"/>
    <n v="5"/>
    <x v="13"/>
    <n v="2023"/>
    <n v="3"/>
    <n v="9"/>
    <n v="41"/>
    <n v="35"/>
    <n v="309"/>
    <x v="5"/>
    <x v="3"/>
    <m/>
    <m/>
    <m/>
    <m/>
    <m/>
    <m/>
    <m/>
    <m/>
  </r>
  <r>
    <x v="0"/>
    <s v="mid April"/>
    <n v="5"/>
    <x v="1"/>
    <n v="1983"/>
    <n v="3"/>
    <n v="10"/>
    <n v="42"/>
    <n v="38"/>
    <n v="310"/>
    <x v="5"/>
    <x v="3"/>
    <m/>
    <m/>
    <m/>
    <m/>
    <m/>
    <m/>
    <m/>
    <m/>
  </r>
  <r>
    <x v="1"/>
    <s v="mid May"/>
    <n v="6"/>
    <x v="3"/>
    <n v="1984"/>
    <n v="3"/>
    <n v="11"/>
    <n v="43"/>
    <n v="43"/>
    <n v="311"/>
    <x v="5"/>
    <x v="3"/>
    <m/>
    <m/>
    <m/>
    <m/>
    <m/>
    <m/>
    <m/>
    <m/>
  </r>
  <r>
    <x v="1"/>
    <s v="mid May"/>
    <n v="6"/>
    <x v="6"/>
    <n v="2001"/>
    <n v="3"/>
    <n v="12"/>
    <n v="44"/>
    <n v="46"/>
    <n v="312"/>
    <x v="5"/>
    <x v="3"/>
    <m/>
    <m/>
    <m/>
    <m/>
    <m/>
    <m/>
    <m/>
    <m/>
  </r>
  <r>
    <x v="0"/>
    <s v="mid April"/>
    <n v="7"/>
    <x v="9"/>
    <n v="1999"/>
    <n v="3"/>
    <n v="13"/>
    <n v="45"/>
    <n v="51"/>
    <n v="313"/>
    <x v="5"/>
    <x v="3"/>
    <m/>
    <m/>
    <m/>
    <m/>
    <m/>
    <m/>
    <m/>
    <m/>
  </r>
  <r>
    <x v="0"/>
    <s v="mid April"/>
    <n v="7"/>
    <x v="0"/>
    <n v="1998"/>
    <n v="3"/>
    <n v="14"/>
    <n v="46"/>
    <n v="54"/>
    <n v="314"/>
    <x v="5"/>
    <x v="3"/>
    <m/>
    <m/>
    <m/>
    <m/>
    <m/>
    <m/>
    <m/>
    <m/>
  </r>
  <r>
    <x v="1"/>
    <s v="mid May"/>
    <n v="8"/>
    <x v="2"/>
    <n v="1999"/>
    <n v="3"/>
    <n v="15"/>
    <n v="47"/>
    <n v="59"/>
    <n v="315"/>
    <x v="5"/>
    <x v="3"/>
    <m/>
    <m/>
    <m/>
    <m/>
    <m/>
    <m/>
    <m/>
    <m/>
  </r>
  <r>
    <x v="1"/>
    <s v="mid May"/>
    <n v="8"/>
    <x v="7"/>
    <n v="2023"/>
    <n v="3"/>
    <n v="16"/>
    <n v="48"/>
    <n v="62"/>
    <n v="316"/>
    <x v="5"/>
    <x v="3"/>
    <m/>
    <m/>
    <m/>
    <m/>
    <m/>
    <m/>
    <m/>
    <m/>
  </r>
  <r>
    <x v="1"/>
    <s v="mid May"/>
    <n v="8"/>
    <x v="3"/>
    <n v="1984"/>
    <n v="4"/>
    <n v="16"/>
    <n v="49"/>
    <n v="61"/>
    <n v="416"/>
    <x v="5"/>
    <x v="3"/>
    <m/>
    <m/>
    <m/>
    <m/>
    <m/>
    <m/>
    <m/>
    <m/>
  </r>
  <r>
    <x v="1"/>
    <s v="mid May"/>
    <n v="8"/>
    <x v="11"/>
    <n v="2016"/>
    <n v="4"/>
    <n v="15"/>
    <n v="50"/>
    <n v="60"/>
    <n v="415"/>
    <x v="5"/>
    <x v="3"/>
    <m/>
    <m/>
    <m/>
    <m/>
    <m/>
    <m/>
    <m/>
    <m/>
  </r>
  <r>
    <x v="0"/>
    <s v="mid April"/>
    <n v="7"/>
    <x v="8"/>
    <n v="2002"/>
    <n v="4"/>
    <n v="14"/>
    <n v="51"/>
    <n v="53"/>
    <n v="414"/>
    <x v="5"/>
    <x v="3"/>
    <m/>
    <m/>
    <m/>
    <m/>
    <m/>
    <m/>
    <m/>
    <m/>
  </r>
  <r>
    <x v="0"/>
    <s v="mid April"/>
    <n v="7"/>
    <x v="5"/>
    <n v="2016"/>
    <n v="4"/>
    <n v="13"/>
    <n v="52"/>
    <n v="52"/>
    <n v="413"/>
    <x v="5"/>
    <x v="3"/>
    <m/>
    <m/>
    <m/>
    <m/>
    <m/>
    <m/>
    <m/>
    <m/>
  </r>
  <r>
    <x v="1"/>
    <s v="mid May"/>
    <n v="6"/>
    <x v="7"/>
    <n v="2023"/>
    <n v="4"/>
    <n v="12"/>
    <n v="53"/>
    <n v="45"/>
    <n v="412"/>
    <x v="5"/>
    <x v="3"/>
    <m/>
    <m/>
    <m/>
    <m/>
    <m/>
    <m/>
    <m/>
    <m/>
  </r>
  <r>
    <x v="1"/>
    <s v="mid May"/>
    <n v="6"/>
    <x v="15"/>
    <n v="2004"/>
    <n v="4"/>
    <n v="11"/>
    <n v="54"/>
    <n v="44"/>
    <n v="411"/>
    <x v="5"/>
    <x v="3"/>
    <m/>
    <m/>
    <m/>
    <m/>
    <m/>
    <m/>
    <m/>
    <m/>
  </r>
  <r>
    <x v="0"/>
    <s v="mid April"/>
    <n v="5"/>
    <x v="4"/>
    <n v="2018"/>
    <n v="4"/>
    <n v="10"/>
    <n v="55"/>
    <n v="37"/>
    <n v="410"/>
    <x v="5"/>
    <x v="3"/>
    <m/>
    <m/>
    <m/>
    <m/>
    <m/>
    <m/>
    <m/>
    <m/>
  </r>
  <r>
    <x v="0"/>
    <s v="mid April"/>
    <n v="5"/>
    <x v="0"/>
    <n v="1998"/>
    <n v="4"/>
    <n v="9"/>
    <n v="56"/>
    <n v="37"/>
    <n v="409"/>
    <x v="5"/>
    <x v="3"/>
    <m/>
    <m/>
    <m/>
    <m/>
    <m/>
    <m/>
    <m/>
    <m/>
  </r>
  <r>
    <x v="1"/>
    <s v="mid May"/>
    <n v="4"/>
    <x v="2"/>
    <n v="1999"/>
    <n v="4"/>
    <n v="8"/>
    <n v="57"/>
    <n v="29"/>
    <n v="408"/>
    <x v="5"/>
    <x v="3"/>
    <m/>
    <m/>
    <m/>
    <m/>
    <m/>
    <m/>
    <m/>
    <m/>
  </r>
  <r>
    <x v="1"/>
    <s v="mid May"/>
    <n v="4"/>
    <x v="10"/>
    <n v="1989"/>
    <n v="4"/>
    <n v="7"/>
    <n v="58"/>
    <n v="28"/>
    <n v="407"/>
    <x v="5"/>
    <x v="3"/>
    <m/>
    <m/>
    <m/>
    <m/>
    <m/>
    <m/>
    <m/>
    <m/>
  </r>
  <r>
    <x v="0"/>
    <s v="mid April"/>
    <n v="3"/>
    <x v="1"/>
    <n v="1983"/>
    <n v="4"/>
    <n v="6"/>
    <n v="59"/>
    <n v="21"/>
    <n v="406"/>
    <x v="5"/>
    <x v="3"/>
    <m/>
    <m/>
    <m/>
    <m/>
    <m/>
    <m/>
    <m/>
    <m/>
  </r>
  <r>
    <x v="0"/>
    <s v="mid April"/>
    <n v="3"/>
    <x v="9"/>
    <n v="1999"/>
    <n v="4"/>
    <n v="5"/>
    <n v="60"/>
    <n v="20"/>
    <n v="405"/>
    <x v="5"/>
    <x v="3"/>
    <m/>
    <m/>
    <m/>
    <m/>
    <m/>
    <m/>
    <m/>
    <m/>
  </r>
  <r>
    <x v="1"/>
    <s v="mid May"/>
    <n v="2"/>
    <x v="6"/>
    <n v="2001"/>
    <n v="4"/>
    <n v="4"/>
    <n v="61"/>
    <n v="13"/>
    <n v="404"/>
    <x v="5"/>
    <x v="3"/>
    <m/>
    <m/>
    <m/>
    <m/>
    <m/>
    <m/>
    <m/>
    <m/>
  </r>
  <r>
    <x v="1"/>
    <s v="mid May"/>
    <n v="2"/>
    <x v="14"/>
    <n v="2008"/>
    <n v="4"/>
    <n v="3"/>
    <n v="62"/>
    <n v="12"/>
    <n v="403"/>
    <x v="5"/>
    <x v="3"/>
    <m/>
    <m/>
    <m/>
    <m/>
    <m/>
    <m/>
    <m/>
    <m/>
  </r>
  <r>
    <x v="0"/>
    <s v="mid April"/>
    <n v="1"/>
    <x v="12"/>
    <n v="1985"/>
    <n v="4"/>
    <n v="2"/>
    <n v="63"/>
    <n v="5"/>
    <n v="402"/>
    <x v="5"/>
    <x v="3"/>
    <m/>
    <m/>
    <m/>
    <m/>
    <m/>
    <m/>
    <m/>
    <m/>
  </r>
  <r>
    <x v="0"/>
    <s v="mid April"/>
    <n v="1"/>
    <x v="13"/>
    <n v="2023"/>
    <n v="4"/>
    <n v="1"/>
    <n v="64"/>
    <n v="4"/>
    <n v="401"/>
    <x v="5"/>
    <x v="3"/>
    <m/>
    <m/>
    <m/>
    <m/>
    <m/>
    <m/>
    <m/>
    <m/>
  </r>
  <r>
    <x v="2"/>
    <m/>
    <m/>
    <x v="16"/>
    <m/>
    <m/>
    <m/>
    <m/>
    <m/>
    <m/>
    <x v="5"/>
    <x v="3"/>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s v="Winter"/>
    <x v="0"/>
    <n v="1"/>
    <x v="0"/>
    <x v="0"/>
    <n v="1"/>
    <n v="1"/>
    <n v="1"/>
    <n v="1"/>
    <n v="101"/>
    <n v="1"/>
    <x v="0"/>
    <n v="61"/>
    <n v="18"/>
    <n v="29.508196721311474"/>
  </r>
  <r>
    <s v="Winter"/>
    <x v="0"/>
    <n v="1"/>
    <x v="1"/>
    <x v="1"/>
    <n v="1"/>
    <n v="2"/>
    <n v="2"/>
    <n v="8"/>
    <n v="102"/>
    <n v="1"/>
    <x v="0"/>
    <n v="79"/>
    <n v="0"/>
    <n v="0"/>
  </r>
  <r>
    <s v="Spring"/>
    <x v="1"/>
    <n v="2"/>
    <x v="2"/>
    <x v="2"/>
    <n v="1"/>
    <n v="3"/>
    <n v="3"/>
    <n v="9"/>
    <n v="103"/>
    <n v="1"/>
    <x v="0"/>
    <n v="51"/>
    <n v="0"/>
    <n v="0"/>
  </r>
  <r>
    <s v="Spring"/>
    <x v="1"/>
    <n v="2"/>
    <x v="3"/>
    <x v="3"/>
    <n v="1"/>
    <n v="4"/>
    <n v="4"/>
    <n v="16"/>
    <n v="104"/>
    <n v="1"/>
    <x v="0"/>
    <n v="48"/>
    <n v="0"/>
    <n v="0"/>
  </r>
  <r>
    <s v="Winter"/>
    <x v="0"/>
    <n v="3"/>
    <x v="4"/>
    <x v="4"/>
    <n v="1"/>
    <n v="5"/>
    <n v="5"/>
    <n v="17"/>
    <n v="105"/>
    <n v="1"/>
    <x v="0"/>
    <n v="46"/>
    <n v="0"/>
    <n v="0"/>
  </r>
  <r>
    <s v="Winter"/>
    <x v="0"/>
    <n v="3"/>
    <x v="5"/>
    <x v="5"/>
    <n v="1"/>
    <n v="6"/>
    <n v="6"/>
    <n v="24"/>
    <n v="106"/>
    <n v="1"/>
    <x v="0"/>
    <n v="44"/>
    <n v="0"/>
    <n v="0"/>
  </r>
  <r>
    <s v="Spring"/>
    <x v="1"/>
    <n v="4"/>
    <x v="6"/>
    <x v="6"/>
    <n v="1"/>
    <n v="7"/>
    <n v="7"/>
    <n v="25"/>
    <n v="107"/>
    <n v="1"/>
    <x v="0"/>
    <n v="64"/>
    <n v="0"/>
    <n v="0"/>
  </r>
  <r>
    <s v="Spring"/>
    <x v="1"/>
    <n v="4"/>
    <x v="7"/>
    <x v="7"/>
    <n v="1"/>
    <n v="8"/>
    <n v="8"/>
    <n v="32"/>
    <n v="108"/>
    <n v="1"/>
    <x v="0"/>
    <n v="44"/>
    <n v="0"/>
    <n v="0"/>
  </r>
  <r>
    <s v="Winter"/>
    <x v="0"/>
    <n v="5"/>
    <x v="8"/>
    <x v="8"/>
    <n v="1"/>
    <n v="9"/>
    <n v="9"/>
    <n v="33"/>
    <n v="109"/>
    <n v="1"/>
    <x v="0"/>
    <n v="66"/>
    <n v="0"/>
    <n v="0"/>
  </r>
  <r>
    <s v="Winter"/>
    <x v="0"/>
    <n v="5"/>
    <x v="9"/>
    <x v="2"/>
    <n v="1"/>
    <n v="10"/>
    <n v="10"/>
    <n v="40"/>
    <n v="110"/>
    <n v="1"/>
    <x v="0"/>
    <n v="81"/>
    <n v="0"/>
    <n v="0"/>
  </r>
  <r>
    <s v="Spring"/>
    <x v="1"/>
    <n v="6"/>
    <x v="10"/>
    <x v="9"/>
    <n v="1"/>
    <n v="11"/>
    <n v="11"/>
    <n v="41"/>
    <n v="111"/>
    <n v="1"/>
    <x v="0"/>
    <n v="39"/>
    <n v="0"/>
    <n v="0"/>
  </r>
  <r>
    <s v="Spring"/>
    <x v="1"/>
    <n v="6"/>
    <x v="11"/>
    <x v="5"/>
    <n v="1"/>
    <n v="12"/>
    <n v="12"/>
    <n v="48"/>
    <n v="112"/>
    <n v="1"/>
    <x v="0"/>
    <n v="38"/>
    <n v="0"/>
    <n v="0"/>
  </r>
  <r>
    <s v="Winter"/>
    <x v="0"/>
    <n v="7"/>
    <x v="12"/>
    <x v="10"/>
    <n v="1"/>
    <n v="13"/>
    <n v="13"/>
    <n v="49"/>
    <n v="113"/>
    <n v="1"/>
    <x v="0"/>
    <n v="86"/>
    <n v="0"/>
    <n v="0"/>
  </r>
  <r>
    <s v="Winter"/>
    <x v="0"/>
    <n v="7"/>
    <x v="13"/>
    <x v="7"/>
    <n v="1"/>
    <n v="14"/>
    <n v="14"/>
    <n v="56"/>
    <n v="114"/>
    <n v="1"/>
    <x v="0"/>
    <n v="87"/>
    <n v="6"/>
    <n v="6.8965517241379306"/>
  </r>
  <r>
    <s v="Spring"/>
    <x v="1"/>
    <n v="8"/>
    <x v="14"/>
    <x v="11"/>
    <n v="1"/>
    <n v="15"/>
    <n v="15"/>
    <n v="57"/>
    <n v="115"/>
    <n v="1"/>
    <x v="0"/>
    <n v="47"/>
    <n v="11"/>
    <n v="23.404255319148938"/>
  </r>
  <r>
    <s v="Spring"/>
    <x v="1"/>
    <n v="8"/>
    <x v="15"/>
    <x v="12"/>
    <n v="1"/>
    <n v="16"/>
    <n v="16"/>
    <n v="64"/>
    <n v="116"/>
    <n v="1"/>
    <x v="0"/>
    <n v="44"/>
    <n v="0"/>
    <n v="0"/>
  </r>
  <r>
    <s v="Spring"/>
    <x v="1"/>
    <n v="8"/>
    <x v="6"/>
    <x v="6"/>
    <n v="2"/>
    <n v="16"/>
    <n v="17"/>
    <n v="63"/>
    <n v="216"/>
    <n v="1"/>
    <x v="0"/>
    <n v="57"/>
    <n v="0"/>
    <n v="0"/>
  </r>
  <r>
    <s v="Spring"/>
    <x v="1"/>
    <n v="8"/>
    <x v="10"/>
    <x v="9"/>
    <n v="2"/>
    <n v="15"/>
    <n v="18"/>
    <n v="58"/>
    <n v="215"/>
    <n v="1"/>
    <x v="0"/>
    <n v="65"/>
    <n v="0"/>
    <n v="0"/>
  </r>
  <r>
    <s v="Winter"/>
    <x v="0"/>
    <n v="7"/>
    <x v="4"/>
    <x v="4"/>
    <n v="2"/>
    <n v="14"/>
    <n v="19"/>
    <n v="55"/>
    <n v="214"/>
    <n v="1"/>
    <x v="0"/>
    <n v="49"/>
    <n v="0"/>
    <n v="0"/>
  </r>
  <r>
    <s v="Winter"/>
    <x v="0"/>
    <n v="7"/>
    <x v="1"/>
    <x v="1"/>
    <n v="2"/>
    <n v="13"/>
    <n v="20"/>
    <n v="50"/>
    <n v="213"/>
    <n v="1"/>
    <x v="0"/>
    <n v="82"/>
    <n v="0"/>
    <n v="0"/>
  </r>
  <r>
    <s v="Spring"/>
    <x v="1"/>
    <n v="6"/>
    <x v="14"/>
    <x v="11"/>
    <n v="2"/>
    <n v="12"/>
    <n v="21"/>
    <n v="47"/>
    <n v="212"/>
    <n v="1"/>
    <x v="0"/>
    <n v="48"/>
    <n v="2"/>
    <n v="4.1666666666666661"/>
  </r>
  <r>
    <s v="Spring"/>
    <x v="1"/>
    <n v="6"/>
    <x v="2"/>
    <x v="2"/>
    <n v="2"/>
    <n v="11"/>
    <n v="22"/>
    <n v="42"/>
    <n v="211"/>
    <n v="1"/>
    <x v="0"/>
    <n v="32"/>
    <n v="0"/>
    <n v="0"/>
  </r>
  <r>
    <s v="Winter"/>
    <x v="0"/>
    <n v="5"/>
    <x v="12"/>
    <x v="10"/>
    <n v="2"/>
    <n v="10"/>
    <n v="23"/>
    <n v="39"/>
    <n v="210"/>
    <n v="1"/>
    <x v="0"/>
    <n v="63"/>
    <n v="0"/>
    <n v="0"/>
  </r>
  <r>
    <s v="Winter"/>
    <x v="0"/>
    <n v="5"/>
    <x v="5"/>
    <x v="5"/>
    <n v="2"/>
    <n v="9"/>
    <n v="24"/>
    <n v="34"/>
    <n v="209"/>
    <n v="1"/>
    <x v="0"/>
    <n v="75"/>
    <n v="0"/>
    <n v="0"/>
  </r>
  <r>
    <s v="Spring"/>
    <x v="1"/>
    <n v="4"/>
    <x v="3"/>
    <x v="3"/>
    <n v="2"/>
    <n v="8"/>
    <n v="25"/>
    <n v="31"/>
    <n v="208"/>
    <n v="1"/>
    <x v="0"/>
    <n v="55"/>
    <n v="0"/>
    <n v="0"/>
  </r>
  <r>
    <s v="Spring"/>
    <x v="1"/>
    <n v="4"/>
    <x v="11"/>
    <x v="5"/>
    <n v="2"/>
    <n v="7"/>
    <n v="26"/>
    <n v="26"/>
    <n v="207"/>
    <n v="1"/>
    <x v="0"/>
    <n v="43"/>
    <n v="0"/>
    <n v="0"/>
  </r>
  <r>
    <s v="Winter"/>
    <x v="0"/>
    <n v="3"/>
    <x v="0"/>
    <x v="0"/>
    <n v="2"/>
    <n v="6"/>
    <n v="27"/>
    <n v="23"/>
    <n v="206"/>
    <n v="1"/>
    <x v="0"/>
    <n v="48"/>
    <n v="16"/>
    <n v="33.333333333333329"/>
  </r>
  <r>
    <s v="Winter"/>
    <x v="0"/>
    <n v="3"/>
    <x v="13"/>
    <x v="7"/>
    <n v="2"/>
    <n v="5"/>
    <n v="28"/>
    <n v="18"/>
    <n v="205"/>
    <n v="1"/>
    <x v="0"/>
    <n v="55"/>
    <n v="14"/>
    <n v="25.454545454545453"/>
  </r>
  <r>
    <s v="Spring"/>
    <x v="1"/>
    <n v="2"/>
    <x v="15"/>
    <x v="12"/>
    <n v="2"/>
    <n v="4"/>
    <n v="29"/>
    <n v="15"/>
    <n v="204"/>
    <n v="1"/>
    <x v="0"/>
    <n v="48"/>
    <n v="0"/>
    <n v="0"/>
  </r>
  <r>
    <s v="Spring"/>
    <x v="1"/>
    <n v="2"/>
    <x v="7"/>
    <x v="7"/>
    <n v="2"/>
    <n v="3"/>
    <n v="30"/>
    <n v="10"/>
    <n v="203"/>
    <n v="1"/>
    <x v="0"/>
    <n v="38"/>
    <n v="0"/>
    <n v="0"/>
  </r>
  <r>
    <s v="Winter"/>
    <x v="0"/>
    <n v="1"/>
    <x v="9"/>
    <x v="2"/>
    <n v="2"/>
    <n v="2"/>
    <n v="31"/>
    <n v="7"/>
    <n v="202"/>
    <n v="1"/>
    <x v="0"/>
    <n v="79"/>
    <n v="0"/>
    <n v="0"/>
  </r>
  <r>
    <s v="Winter"/>
    <x v="0"/>
    <n v="1"/>
    <x v="8"/>
    <x v="8"/>
    <n v="2"/>
    <n v="1"/>
    <n v="32"/>
    <n v="2"/>
    <n v="201"/>
    <n v="1"/>
    <x v="0"/>
    <n v="56"/>
    <n v="0"/>
    <n v="0"/>
  </r>
  <r>
    <s v="Winter"/>
    <x v="0"/>
    <n v="1"/>
    <x v="5"/>
    <x v="5"/>
    <n v="3"/>
    <n v="1"/>
    <n v="33"/>
    <n v="3"/>
    <n v="301"/>
    <n v="1"/>
    <x v="0"/>
    <n v="79"/>
    <n v="0"/>
    <n v="0"/>
  </r>
  <r>
    <s v="Winter"/>
    <x v="0"/>
    <n v="1"/>
    <x v="4"/>
    <x v="4"/>
    <n v="3"/>
    <n v="2"/>
    <n v="34"/>
    <n v="6"/>
    <n v="302"/>
    <n v="1"/>
    <x v="0"/>
    <n v="75"/>
    <n v="0"/>
    <n v="0"/>
  </r>
  <r>
    <s v="Spring"/>
    <x v="1"/>
    <n v="2"/>
    <x v="11"/>
    <x v="5"/>
    <n v="3"/>
    <n v="3"/>
    <n v="35"/>
    <n v="11"/>
    <n v="303"/>
    <n v="1"/>
    <x v="0"/>
    <n v="43"/>
    <n v="2"/>
    <n v="4.6511627906976747"/>
  </r>
  <r>
    <s v="Spring"/>
    <x v="1"/>
    <n v="2"/>
    <x v="10"/>
    <x v="9"/>
    <n v="3"/>
    <n v="4"/>
    <n v="36"/>
    <n v="14"/>
    <n v="304"/>
    <n v="1"/>
    <x v="0"/>
    <n v="58"/>
    <n v="0"/>
    <n v="0"/>
  </r>
  <r>
    <s v="Winter"/>
    <x v="0"/>
    <n v="3"/>
    <x v="8"/>
    <x v="8"/>
    <n v="3"/>
    <n v="5"/>
    <n v="37"/>
    <n v="19"/>
    <n v="305"/>
    <n v="1"/>
    <x v="0"/>
    <n v="42"/>
    <n v="0"/>
    <n v="0"/>
  </r>
  <r>
    <s v="Winter"/>
    <x v="0"/>
    <n v="3"/>
    <x v="12"/>
    <x v="10"/>
    <n v="3"/>
    <n v="6"/>
    <n v="38"/>
    <n v="22"/>
    <n v="306"/>
    <n v="1"/>
    <x v="0"/>
    <n v="40"/>
    <n v="0"/>
    <n v="0"/>
  </r>
  <r>
    <s v="Spring"/>
    <x v="1"/>
    <n v="4"/>
    <x v="14"/>
    <x v="11"/>
    <n v="3"/>
    <n v="7"/>
    <n v="39"/>
    <n v="27"/>
    <n v="307"/>
    <n v="1"/>
    <x v="0"/>
    <n v="53"/>
    <n v="12"/>
    <n v="22.641509433962266"/>
  </r>
  <r>
    <s v="Spring"/>
    <x v="1"/>
    <n v="4"/>
    <x v="15"/>
    <x v="12"/>
    <n v="3"/>
    <n v="8"/>
    <n v="40"/>
    <n v="30"/>
    <n v="308"/>
    <n v="1"/>
    <x v="0"/>
    <n v="54"/>
    <n v="0"/>
    <n v="0"/>
  </r>
  <r>
    <s v="Winter"/>
    <x v="0"/>
    <n v="5"/>
    <x v="13"/>
    <x v="7"/>
    <n v="3"/>
    <n v="9"/>
    <n v="41"/>
    <n v="35"/>
    <n v="309"/>
    <n v="1"/>
    <x v="0"/>
    <n v="59"/>
    <n v="12"/>
    <n v="20.33898305084746"/>
  </r>
  <r>
    <s v="Winter"/>
    <x v="0"/>
    <n v="5"/>
    <x v="1"/>
    <x v="1"/>
    <n v="3"/>
    <n v="10"/>
    <n v="42"/>
    <n v="38"/>
    <n v="310"/>
    <n v="1"/>
    <x v="0"/>
    <n v="69"/>
    <n v="0"/>
    <n v="0"/>
  </r>
  <r>
    <s v="Spring"/>
    <x v="1"/>
    <n v="6"/>
    <x v="3"/>
    <x v="3"/>
    <n v="3"/>
    <n v="11"/>
    <n v="43"/>
    <n v="43"/>
    <n v="311"/>
    <n v="1"/>
    <x v="0"/>
    <n v="67"/>
    <n v="0"/>
    <n v="0"/>
  </r>
  <r>
    <s v="Spring"/>
    <x v="1"/>
    <n v="6"/>
    <x v="6"/>
    <x v="6"/>
    <n v="3"/>
    <n v="12"/>
    <n v="44"/>
    <n v="46"/>
    <n v="312"/>
    <n v="1"/>
    <x v="0"/>
    <n v="54"/>
    <n v="0"/>
    <n v="0"/>
  </r>
  <r>
    <s v="Winter"/>
    <x v="0"/>
    <n v="7"/>
    <x v="9"/>
    <x v="2"/>
    <n v="3"/>
    <n v="13"/>
    <n v="45"/>
    <n v="51"/>
    <n v="313"/>
    <n v="1"/>
    <x v="0"/>
    <n v="95"/>
    <n v="0"/>
    <n v="0"/>
  </r>
  <r>
    <s v="Winter"/>
    <x v="0"/>
    <n v="7"/>
    <x v="0"/>
    <x v="0"/>
    <n v="3"/>
    <n v="14"/>
    <n v="46"/>
    <n v="54"/>
    <n v="314"/>
    <n v="1"/>
    <x v="0"/>
    <n v="59"/>
    <n v="9"/>
    <n v="15.254237288135593"/>
  </r>
  <r>
    <s v="Spring"/>
    <x v="1"/>
    <n v="8"/>
    <x v="2"/>
    <x v="2"/>
    <n v="3"/>
    <n v="15"/>
    <n v="47"/>
    <n v="59"/>
    <n v="315"/>
    <n v="1"/>
    <x v="0"/>
    <n v="64"/>
    <n v="0"/>
    <n v="0"/>
  </r>
  <r>
    <s v="Spring"/>
    <x v="1"/>
    <n v="8"/>
    <x v="7"/>
    <x v="7"/>
    <n v="3"/>
    <n v="16"/>
    <n v="48"/>
    <n v="62"/>
    <n v="316"/>
    <n v="1"/>
    <x v="0"/>
    <n v="45"/>
    <n v="0"/>
    <n v="0"/>
  </r>
  <r>
    <s v="Spring"/>
    <x v="1"/>
    <n v="8"/>
    <x v="3"/>
    <x v="3"/>
    <n v="4"/>
    <n v="16"/>
    <n v="49"/>
    <n v="61"/>
    <n v="416"/>
    <n v="1"/>
    <x v="0"/>
    <n v="52"/>
    <n v="0"/>
    <n v="0"/>
  </r>
  <r>
    <s v="Spring"/>
    <x v="1"/>
    <n v="8"/>
    <x v="11"/>
    <x v="5"/>
    <n v="4"/>
    <n v="15"/>
    <n v="50"/>
    <n v="60"/>
    <n v="415"/>
    <n v="1"/>
    <x v="0"/>
    <n v="33"/>
    <n v="5"/>
    <n v="15.151515151515152"/>
  </r>
  <r>
    <s v="Winter"/>
    <x v="0"/>
    <n v="7"/>
    <x v="8"/>
    <x v="8"/>
    <n v="4"/>
    <n v="14"/>
    <n v="51"/>
    <n v="53"/>
    <n v="414"/>
    <n v="1"/>
    <x v="0"/>
    <n v="66"/>
    <n v="0"/>
    <n v="0"/>
  </r>
  <r>
    <s v="Winter"/>
    <x v="0"/>
    <n v="7"/>
    <x v="5"/>
    <x v="5"/>
    <n v="4"/>
    <n v="13"/>
    <n v="52"/>
    <n v="52"/>
    <n v="413"/>
    <n v="1"/>
    <x v="0"/>
    <n v="50"/>
    <n v="0"/>
    <n v="0"/>
  </r>
  <r>
    <s v="Spring"/>
    <x v="1"/>
    <n v="6"/>
    <x v="7"/>
    <x v="7"/>
    <n v="4"/>
    <n v="12"/>
    <n v="53"/>
    <n v="45"/>
    <n v="412"/>
    <n v="1"/>
    <x v="0"/>
    <n v="46"/>
    <n v="0"/>
    <n v="0"/>
  </r>
  <r>
    <s v="Spring"/>
    <x v="1"/>
    <n v="6"/>
    <x v="15"/>
    <x v="12"/>
    <n v="4"/>
    <n v="11"/>
    <n v="54"/>
    <n v="44"/>
    <n v="411"/>
    <n v="1"/>
    <x v="0"/>
    <n v="54"/>
    <n v="0"/>
    <n v="0"/>
  </r>
  <r>
    <s v="Winter"/>
    <x v="0"/>
    <n v="5"/>
    <x v="4"/>
    <x v="4"/>
    <n v="4"/>
    <n v="10"/>
    <n v="55"/>
    <n v="37"/>
    <n v="410"/>
    <n v="1"/>
    <x v="0"/>
    <n v="59"/>
    <n v="0"/>
    <n v="0"/>
  </r>
  <r>
    <s v="Winter"/>
    <x v="0"/>
    <n v="5"/>
    <x v="0"/>
    <x v="0"/>
    <n v="4"/>
    <n v="9"/>
    <n v="56"/>
    <n v="37"/>
    <n v="409"/>
    <n v="1"/>
    <x v="0"/>
    <n v="69"/>
    <n v="1"/>
    <n v="1.4492753623188406"/>
  </r>
  <r>
    <s v="Spring"/>
    <x v="1"/>
    <n v="4"/>
    <x v="2"/>
    <x v="2"/>
    <n v="4"/>
    <n v="8"/>
    <n v="57"/>
    <n v="29"/>
    <n v="408"/>
    <n v="1"/>
    <x v="0"/>
    <n v="57"/>
    <n v="0"/>
    <n v="0"/>
  </r>
  <r>
    <s v="Spring"/>
    <x v="1"/>
    <n v="4"/>
    <x v="10"/>
    <x v="9"/>
    <n v="4"/>
    <n v="7"/>
    <n v="58"/>
    <n v="28"/>
    <n v="407"/>
    <n v="1"/>
    <x v="0"/>
    <n v="46"/>
    <n v="0"/>
    <n v="0"/>
  </r>
  <r>
    <s v="Winter"/>
    <x v="0"/>
    <n v="3"/>
    <x v="1"/>
    <x v="1"/>
    <n v="4"/>
    <n v="6"/>
    <n v="59"/>
    <n v="21"/>
    <n v="406"/>
    <n v="1"/>
    <x v="0"/>
    <n v="48"/>
    <n v="0"/>
    <n v="0"/>
  </r>
  <r>
    <s v="Winter"/>
    <x v="0"/>
    <n v="3"/>
    <x v="9"/>
    <x v="2"/>
    <n v="4"/>
    <n v="5"/>
    <n v="60"/>
    <n v="20"/>
    <n v="405"/>
    <n v="1"/>
    <x v="0"/>
    <n v="38"/>
    <n v="0"/>
    <n v="0"/>
  </r>
  <r>
    <s v="Spring"/>
    <x v="1"/>
    <n v="2"/>
    <x v="6"/>
    <x v="6"/>
    <n v="4"/>
    <n v="4"/>
    <n v="61"/>
    <n v="13"/>
    <n v="404"/>
    <n v="1"/>
    <x v="0"/>
    <n v="56"/>
    <n v="0"/>
    <n v="0"/>
  </r>
  <r>
    <s v="Spring"/>
    <x v="1"/>
    <n v="2"/>
    <x v="14"/>
    <x v="11"/>
    <n v="4"/>
    <n v="3"/>
    <n v="62"/>
    <n v="12"/>
    <n v="403"/>
    <n v="1"/>
    <x v="0"/>
    <n v="53"/>
    <n v="21"/>
    <n v="39.622641509433961"/>
  </r>
  <r>
    <s v="Winter"/>
    <x v="0"/>
    <n v="1"/>
    <x v="12"/>
    <x v="10"/>
    <n v="4"/>
    <n v="2"/>
    <n v="63"/>
    <n v="5"/>
    <n v="402"/>
    <n v="1"/>
    <x v="0"/>
    <n v="63"/>
    <n v="0"/>
    <n v="0"/>
  </r>
  <r>
    <s v="Winter"/>
    <x v="0"/>
    <n v="1"/>
    <x v="13"/>
    <x v="7"/>
    <n v="4"/>
    <n v="1"/>
    <n v="64"/>
    <n v="4"/>
    <n v="401"/>
    <n v="1"/>
    <x v="0"/>
    <n v="63"/>
    <n v="8"/>
    <n v="12.698412698412698"/>
  </r>
  <r>
    <s v="Winter"/>
    <x v="0"/>
    <n v="1"/>
    <x v="0"/>
    <x v="0"/>
    <n v="1"/>
    <n v="1"/>
    <n v="1"/>
    <n v="1"/>
    <n v="101"/>
    <n v="2"/>
    <x v="1"/>
    <n v="61"/>
    <n v="32"/>
    <n v="52.459016393442624"/>
  </r>
  <r>
    <s v="Winter"/>
    <x v="0"/>
    <n v="1"/>
    <x v="1"/>
    <x v="1"/>
    <n v="1"/>
    <n v="2"/>
    <n v="2"/>
    <n v="8"/>
    <n v="102"/>
    <n v="2"/>
    <x v="1"/>
    <n v="79"/>
    <n v="0"/>
    <n v="0"/>
  </r>
  <r>
    <s v="Spring"/>
    <x v="1"/>
    <n v="2"/>
    <x v="2"/>
    <x v="2"/>
    <n v="1"/>
    <n v="3"/>
    <n v="3"/>
    <n v="9"/>
    <n v="103"/>
    <n v="2"/>
    <x v="1"/>
    <n v="51"/>
    <n v="0"/>
    <n v="0"/>
  </r>
  <r>
    <s v="Spring"/>
    <x v="1"/>
    <n v="2"/>
    <x v="3"/>
    <x v="3"/>
    <n v="1"/>
    <n v="4"/>
    <n v="4"/>
    <n v="16"/>
    <n v="104"/>
    <n v="2"/>
    <x v="1"/>
    <n v="48"/>
    <n v="0"/>
    <n v="0"/>
  </r>
  <r>
    <s v="Winter"/>
    <x v="0"/>
    <n v="3"/>
    <x v="4"/>
    <x v="4"/>
    <n v="1"/>
    <n v="5"/>
    <n v="5"/>
    <n v="17"/>
    <n v="105"/>
    <n v="2"/>
    <x v="1"/>
    <n v="46"/>
    <n v="0"/>
    <n v="0"/>
  </r>
  <r>
    <s v="Winter"/>
    <x v="0"/>
    <n v="3"/>
    <x v="5"/>
    <x v="5"/>
    <n v="1"/>
    <n v="6"/>
    <n v="6"/>
    <n v="24"/>
    <n v="106"/>
    <n v="2"/>
    <x v="1"/>
    <n v="44"/>
    <n v="0"/>
    <n v="0"/>
  </r>
  <r>
    <s v="Spring"/>
    <x v="1"/>
    <n v="4"/>
    <x v="6"/>
    <x v="6"/>
    <n v="1"/>
    <n v="7"/>
    <n v="7"/>
    <n v="25"/>
    <n v="107"/>
    <n v="2"/>
    <x v="1"/>
    <n v="64"/>
    <n v="0"/>
    <n v="0"/>
  </r>
  <r>
    <s v="Spring"/>
    <x v="1"/>
    <n v="4"/>
    <x v="7"/>
    <x v="7"/>
    <n v="1"/>
    <n v="8"/>
    <n v="8"/>
    <n v="32"/>
    <n v="108"/>
    <n v="2"/>
    <x v="1"/>
    <n v="44"/>
    <n v="0"/>
    <n v="0"/>
  </r>
  <r>
    <s v="Winter"/>
    <x v="0"/>
    <n v="5"/>
    <x v="8"/>
    <x v="8"/>
    <n v="1"/>
    <n v="9"/>
    <n v="9"/>
    <n v="33"/>
    <n v="109"/>
    <n v="2"/>
    <x v="1"/>
    <n v="66"/>
    <n v="0"/>
    <n v="0"/>
  </r>
  <r>
    <s v="Winter"/>
    <x v="0"/>
    <n v="5"/>
    <x v="9"/>
    <x v="2"/>
    <n v="1"/>
    <n v="10"/>
    <n v="10"/>
    <n v="40"/>
    <n v="110"/>
    <n v="2"/>
    <x v="1"/>
    <n v="81"/>
    <n v="0"/>
    <n v="0"/>
  </r>
  <r>
    <s v="Spring"/>
    <x v="1"/>
    <n v="6"/>
    <x v="10"/>
    <x v="9"/>
    <n v="1"/>
    <n v="11"/>
    <n v="11"/>
    <n v="41"/>
    <n v="111"/>
    <n v="2"/>
    <x v="1"/>
    <n v="39"/>
    <n v="4"/>
    <n v="10.256410256410255"/>
  </r>
  <r>
    <s v="Spring"/>
    <x v="1"/>
    <n v="6"/>
    <x v="11"/>
    <x v="5"/>
    <n v="1"/>
    <n v="12"/>
    <n v="12"/>
    <n v="48"/>
    <n v="112"/>
    <n v="2"/>
    <x v="1"/>
    <n v="38"/>
    <n v="3"/>
    <n v="7.8947368421052628"/>
  </r>
  <r>
    <s v="Winter"/>
    <x v="0"/>
    <n v="7"/>
    <x v="12"/>
    <x v="10"/>
    <n v="1"/>
    <n v="13"/>
    <n v="13"/>
    <n v="49"/>
    <n v="113"/>
    <n v="2"/>
    <x v="1"/>
    <n v="86"/>
    <n v="4"/>
    <n v="4.6511627906976747"/>
  </r>
  <r>
    <s v="Winter"/>
    <x v="0"/>
    <n v="7"/>
    <x v="13"/>
    <x v="7"/>
    <n v="1"/>
    <n v="14"/>
    <n v="14"/>
    <n v="56"/>
    <n v="114"/>
    <n v="2"/>
    <x v="1"/>
    <n v="87"/>
    <n v="31"/>
    <n v="35.632183908045981"/>
  </r>
  <r>
    <s v="Spring"/>
    <x v="1"/>
    <n v="8"/>
    <x v="14"/>
    <x v="11"/>
    <n v="1"/>
    <n v="15"/>
    <n v="15"/>
    <n v="57"/>
    <n v="115"/>
    <n v="2"/>
    <x v="1"/>
    <n v="47"/>
    <n v="25"/>
    <n v="53.191489361702125"/>
  </r>
  <r>
    <s v="Spring"/>
    <x v="1"/>
    <n v="8"/>
    <x v="15"/>
    <x v="12"/>
    <n v="1"/>
    <n v="16"/>
    <n v="16"/>
    <n v="64"/>
    <n v="116"/>
    <n v="2"/>
    <x v="1"/>
    <n v="44"/>
    <n v="2"/>
    <n v="4.5454545454545459"/>
  </r>
  <r>
    <s v="Spring"/>
    <x v="1"/>
    <n v="8"/>
    <x v="6"/>
    <x v="6"/>
    <n v="2"/>
    <n v="16"/>
    <n v="17"/>
    <n v="63"/>
    <n v="216"/>
    <n v="2"/>
    <x v="1"/>
    <n v="57"/>
    <n v="2"/>
    <n v="3.5087719298245612"/>
  </r>
  <r>
    <s v="Spring"/>
    <x v="1"/>
    <n v="8"/>
    <x v="10"/>
    <x v="9"/>
    <n v="2"/>
    <n v="15"/>
    <n v="18"/>
    <n v="58"/>
    <n v="215"/>
    <n v="2"/>
    <x v="1"/>
    <n v="65"/>
    <n v="7"/>
    <n v="10.76923076923077"/>
  </r>
  <r>
    <s v="Winter"/>
    <x v="0"/>
    <n v="7"/>
    <x v="4"/>
    <x v="4"/>
    <n v="2"/>
    <n v="14"/>
    <n v="19"/>
    <n v="55"/>
    <n v="214"/>
    <n v="2"/>
    <x v="1"/>
    <n v="49"/>
    <n v="10"/>
    <n v="20.408163265306122"/>
  </r>
  <r>
    <s v="Winter"/>
    <x v="0"/>
    <n v="7"/>
    <x v="1"/>
    <x v="1"/>
    <n v="2"/>
    <n v="13"/>
    <n v="20"/>
    <n v="50"/>
    <n v="213"/>
    <n v="2"/>
    <x v="1"/>
    <n v="82"/>
    <n v="9"/>
    <n v="10.975609756097562"/>
  </r>
  <r>
    <s v="Spring"/>
    <x v="1"/>
    <n v="6"/>
    <x v="14"/>
    <x v="11"/>
    <n v="2"/>
    <n v="12"/>
    <n v="21"/>
    <n v="47"/>
    <n v="212"/>
    <n v="2"/>
    <x v="1"/>
    <n v="48"/>
    <n v="25"/>
    <n v="52.083333333333336"/>
  </r>
  <r>
    <s v="Spring"/>
    <x v="1"/>
    <n v="6"/>
    <x v="2"/>
    <x v="2"/>
    <n v="2"/>
    <n v="11"/>
    <n v="22"/>
    <n v="42"/>
    <n v="211"/>
    <n v="2"/>
    <x v="1"/>
    <n v="32"/>
    <n v="0"/>
    <n v="0"/>
  </r>
  <r>
    <s v="Winter"/>
    <x v="0"/>
    <n v="5"/>
    <x v="12"/>
    <x v="10"/>
    <n v="2"/>
    <n v="10"/>
    <n v="23"/>
    <n v="39"/>
    <n v="210"/>
    <n v="2"/>
    <x v="1"/>
    <n v="63"/>
    <n v="0"/>
    <n v="0"/>
  </r>
  <r>
    <s v="Winter"/>
    <x v="0"/>
    <n v="5"/>
    <x v="5"/>
    <x v="5"/>
    <n v="2"/>
    <n v="9"/>
    <n v="24"/>
    <n v="34"/>
    <n v="209"/>
    <n v="2"/>
    <x v="1"/>
    <n v="75"/>
    <n v="0"/>
    <n v="0"/>
  </r>
  <r>
    <s v="Spring"/>
    <x v="1"/>
    <n v="4"/>
    <x v="3"/>
    <x v="3"/>
    <n v="2"/>
    <n v="8"/>
    <n v="25"/>
    <n v="31"/>
    <n v="208"/>
    <n v="2"/>
    <x v="1"/>
    <n v="55"/>
    <n v="0"/>
    <n v="0"/>
  </r>
  <r>
    <s v="Spring"/>
    <x v="1"/>
    <n v="4"/>
    <x v="11"/>
    <x v="5"/>
    <n v="2"/>
    <n v="7"/>
    <n v="26"/>
    <n v="26"/>
    <n v="207"/>
    <n v="2"/>
    <x v="1"/>
    <n v="43"/>
    <n v="21"/>
    <n v="48.837209302325576"/>
  </r>
  <r>
    <s v="Winter"/>
    <x v="0"/>
    <n v="3"/>
    <x v="0"/>
    <x v="0"/>
    <n v="2"/>
    <n v="6"/>
    <n v="27"/>
    <n v="23"/>
    <n v="206"/>
    <n v="2"/>
    <x v="1"/>
    <n v="48"/>
    <n v="28"/>
    <n v="58.333333333333336"/>
  </r>
  <r>
    <s v="Winter"/>
    <x v="0"/>
    <n v="3"/>
    <x v="13"/>
    <x v="7"/>
    <n v="2"/>
    <n v="5"/>
    <n v="28"/>
    <n v="18"/>
    <n v="205"/>
    <n v="2"/>
    <x v="1"/>
    <n v="55"/>
    <n v="32"/>
    <n v="58.18181818181818"/>
  </r>
  <r>
    <s v="Spring"/>
    <x v="1"/>
    <n v="2"/>
    <x v="15"/>
    <x v="12"/>
    <n v="2"/>
    <n v="4"/>
    <n v="29"/>
    <n v="15"/>
    <n v="204"/>
    <n v="2"/>
    <x v="1"/>
    <n v="48"/>
    <n v="0"/>
    <n v="0"/>
  </r>
  <r>
    <s v="Spring"/>
    <x v="1"/>
    <n v="2"/>
    <x v="7"/>
    <x v="7"/>
    <n v="2"/>
    <n v="3"/>
    <n v="30"/>
    <n v="10"/>
    <n v="203"/>
    <n v="2"/>
    <x v="1"/>
    <n v="38"/>
    <n v="0"/>
    <n v="0"/>
  </r>
  <r>
    <s v="Winter"/>
    <x v="0"/>
    <n v="1"/>
    <x v="9"/>
    <x v="2"/>
    <n v="2"/>
    <n v="2"/>
    <n v="31"/>
    <n v="7"/>
    <n v="202"/>
    <n v="2"/>
    <x v="1"/>
    <n v="79"/>
    <n v="0"/>
    <n v="0"/>
  </r>
  <r>
    <s v="Winter"/>
    <x v="0"/>
    <n v="1"/>
    <x v="8"/>
    <x v="8"/>
    <n v="2"/>
    <n v="1"/>
    <n v="32"/>
    <n v="2"/>
    <n v="201"/>
    <n v="2"/>
    <x v="1"/>
    <n v="56"/>
    <n v="3"/>
    <n v="5.3571428571428568"/>
  </r>
  <r>
    <s v="Winter"/>
    <x v="0"/>
    <n v="1"/>
    <x v="5"/>
    <x v="5"/>
    <n v="3"/>
    <n v="1"/>
    <n v="33"/>
    <n v="3"/>
    <n v="301"/>
    <n v="2"/>
    <x v="1"/>
    <n v="79"/>
    <n v="0"/>
    <n v="0"/>
  </r>
  <r>
    <s v="Winter"/>
    <x v="0"/>
    <n v="1"/>
    <x v="4"/>
    <x v="4"/>
    <n v="3"/>
    <n v="2"/>
    <n v="34"/>
    <n v="6"/>
    <n v="302"/>
    <n v="2"/>
    <x v="1"/>
    <n v="75"/>
    <n v="0"/>
    <n v="0"/>
  </r>
  <r>
    <s v="Spring"/>
    <x v="1"/>
    <n v="2"/>
    <x v="11"/>
    <x v="5"/>
    <n v="3"/>
    <n v="3"/>
    <n v="35"/>
    <n v="11"/>
    <n v="303"/>
    <n v="2"/>
    <x v="1"/>
    <n v="43"/>
    <n v="22"/>
    <n v="51.162790697674424"/>
  </r>
  <r>
    <s v="Spring"/>
    <x v="1"/>
    <n v="2"/>
    <x v="10"/>
    <x v="9"/>
    <n v="3"/>
    <n v="4"/>
    <n v="36"/>
    <n v="14"/>
    <n v="304"/>
    <n v="2"/>
    <x v="1"/>
    <n v="58"/>
    <n v="0"/>
    <n v="0"/>
  </r>
  <r>
    <s v="Winter"/>
    <x v="0"/>
    <n v="3"/>
    <x v="8"/>
    <x v="8"/>
    <n v="3"/>
    <n v="5"/>
    <n v="37"/>
    <n v="19"/>
    <n v="305"/>
    <n v="2"/>
    <x v="1"/>
    <n v="42"/>
    <n v="1"/>
    <n v="2.3809523809523809"/>
  </r>
  <r>
    <s v="Winter"/>
    <x v="0"/>
    <n v="3"/>
    <x v="12"/>
    <x v="10"/>
    <n v="3"/>
    <n v="6"/>
    <n v="38"/>
    <n v="22"/>
    <n v="306"/>
    <n v="2"/>
    <x v="1"/>
    <n v="40"/>
    <n v="0"/>
    <n v="0"/>
  </r>
  <r>
    <s v="Spring"/>
    <x v="1"/>
    <n v="4"/>
    <x v="14"/>
    <x v="11"/>
    <n v="3"/>
    <n v="7"/>
    <n v="39"/>
    <n v="27"/>
    <n v="307"/>
    <n v="2"/>
    <x v="1"/>
    <n v="53"/>
    <n v="29"/>
    <n v="54.716981132075468"/>
  </r>
  <r>
    <s v="Spring"/>
    <x v="1"/>
    <n v="4"/>
    <x v="15"/>
    <x v="12"/>
    <n v="3"/>
    <n v="8"/>
    <n v="40"/>
    <n v="30"/>
    <n v="308"/>
    <n v="2"/>
    <x v="1"/>
    <n v="54"/>
    <n v="0"/>
    <n v="0"/>
  </r>
  <r>
    <s v="Winter"/>
    <x v="0"/>
    <n v="5"/>
    <x v="13"/>
    <x v="7"/>
    <n v="3"/>
    <n v="9"/>
    <n v="41"/>
    <n v="35"/>
    <n v="309"/>
    <n v="2"/>
    <x v="1"/>
    <n v="59"/>
    <n v="28"/>
    <n v="47.457627118644069"/>
  </r>
  <r>
    <s v="Winter"/>
    <x v="0"/>
    <n v="5"/>
    <x v="1"/>
    <x v="1"/>
    <n v="3"/>
    <n v="10"/>
    <n v="42"/>
    <n v="38"/>
    <n v="310"/>
    <n v="2"/>
    <x v="1"/>
    <n v="69"/>
    <n v="4"/>
    <n v="5.7971014492753623"/>
  </r>
  <r>
    <s v="Spring"/>
    <x v="1"/>
    <n v="6"/>
    <x v="3"/>
    <x v="3"/>
    <n v="3"/>
    <n v="11"/>
    <n v="43"/>
    <n v="43"/>
    <n v="311"/>
    <n v="2"/>
    <x v="1"/>
    <n v="67"/>
    <n v="0"/>
    <n v="0"/>
  </r>
  <r>
    <s v="Spring"/>
    <x v="1"/>
    <n v="6"/>
    <x v="6"/>
    <x v="6"/>
    <n v="3"/>
    <n v="12"/>
    <n v="44"/>
    <n v="46"/>
    <n v="312"/>
    <n v="2"/>
    <x v="1"/>
    <n v="54"/>
    <n v="0"/>
    <n v="0"/>
  </r>
  <r>
    <s v="Winter"/>
    <x v="0"/>
    <n v="7"/>
    <x v="9"/>
    <x v="2"/>
    <n v="3"/>
    <n v="13"/>
    <n v="45"/>
    <n v="51"/>
    <n v="313"/>
    <n v="2"/>
    <x v="1"/>
    <n v="95"/>
    <n v="0"/>
    <n v="0"/>
  </r>
  <r>
    <s v="Winter"/>
    <x v="0"/>
    <n v="7"/>
    <x v="0"/>
    <x v="0"/>
    <n v="3"/>
    <n v="14"/>
    <n v="46"/>
    <n v="54"/>
    <n v="314"/>
    <n v="2"/>
    <x v="1"/>
    <n v="59"/>
    <n v="29"/>
    <n v="49.152542372881356"/>
  </r>
  <r>
    <s v="Spring"/>
    <x v="1"/>
    <n v="8"/>
    <x v="2"/>
    <x v="2"/>
    <n v="3"/>
    <n v="15"/>
    <n v="47"/>
    <n v="59"/>
    <n v="315"/>
    <n v="2"/>
    <x v="1"/>
    <n v="64"/>
    <n v="2"/>
    <n v="3.125"/>
  </r>
  <r>
    <s v="Spring"/>
    <x v="1"/>
    <n v="8"/>
    <x v="7"/>
    <x v="7"/>
    <n v="3"/>
    <n v="16"/>
    <n v="48"/>
    <n v="62"/>
    <n v="316"/>
    <n v="2"/>
    <x v="1"/>
    <n v="45"/>
    <n v="0"/>
    <n v="0"/>
  </r>
  <r>
    <s v="Spring"/>
    <x v="1"/>
    <n v="8"/>
    <x v="3"/>
    <x v="3"/>
    <n v="4"/>
    <n v="16"/>
    <n v="49"/>
    <n v="61"/>
    <n v="416"/>
    <n v="2"/>
    <x v="1"/>
    <n v="52"/>
    <n v="0"/>
    <n v="0"/>
  </r>
  <r>
    <s v="Spring"/>
    <x v="1"/>
    <n v="8"/>
    <x v="11"/>
    <x v="5"/>
    <n v="4"/>
    <n v="15"/>
    <n v="50"/>
    <n v="60"/>
    <n v="415"/>
    <n v="2"/>
    <x v="1"/>
    <n v="33"/>
    <n v="20"/>
    <n v="60.606060606060609"/>
  </r>
  <r>
    <s v="Winter"/>
    <x v="0"/>
    <n v="7"/>
    <x v="8"/>
    <x v="8"/>
    <n v="4"/>
    <n v="14"/>
    <n v="51"/>
    <n v="53"/>
    <n v="414"/>
    <n v="2"/>
    <x v="1"/>
    <n v="66"/>
    <n v="9"/>
    <n v="13.636363636363635"/>
  </r>
  <r>
    <s v="Winter"/>
    <x v="0"/>
    <n v="7"/>
    <x v="5"/>
    <x v="5"/>
    <n v="4"/>
    <n v="13"/>
    <n v="52"/>
    <n v="52"/>
    <n v="413"/>
    <n v="2"/>
    <x v="1"/>
    <n v="50"/>
    <n v="0"/>
    <n v="0"/>
  </r>
  <r>
    <s v="Spring"/>
    <x v="1"/>
    <n v="6"/>
    <x v="7"/>
    <x v="7"/>
    <n v="4"/>
    <n v="12"/>
    <n v="53"/>
    <n v="45"/>
    <n v="412"/>
    <n v="2"/>
    <x v="1"/>
    <n v="46"/>
    <n v="0"/>
    <n v="0"/>
  </r>
  <r>
    <s v="Spring"/>
    <x v="1"/>
    <n v="6"/>
    <x v="15"/>
    <x v="12"/>
    <n v="4"/>
    <n v="11"/>
    <n v="54"/>
    <n v="44"/>
    <n v="411"/>
    <n v="2"/>
    <x v="1"/>
    <n v="54"/>
    <n v="3"/>
    <n v="5.5555555555555554"/>
  </r>
  <r>
    <s v="Winter"/>
    <x v="0"/>
    <n v="5"/>
    <x v="4"/>
    <x v="4"/>
    <n v="4"/>
    <n v="10"/>
    <n v="55"/>
    <n v="37"/>
    <n v="410"/>
    <n v="2"/>
    <x v="1"/>
    <n v="59"/>
    <n v="0"/>
    <n v="0"/>
  </r>
  <r>
    <s v="Winter"/>
    <x v="0"/>
    <n v="5"/>
    <x v="0"/>
    <x v="0"/>
    <n v="4"/>
    <n v="9"/>
    <n v="56"/>
    <n v="37"/>
    <n v="409"/>
    <n v="2"/>
    <x v="1"/>
    <n v="69"/>
    <n v="29"/>
    <n v="42.028985507246375"/>
  </r>
  <r>
    <s v="Spring"/>
    <x v="1"/>
    <n v="4"/>
    <x v="2"/>
    <x v="2"/>
    <n v="4"/>
    <n v="8"/>
    <n v="57"/>
    <n v="29"/>
    <n v="408"/>
    <n v="2"/>
    <x v="1"/>
    <n v="57"/>
    <n v="0"/>
    <n v="0"/>
  </r>
  <r>
    <s v="Spring"/>
    <x v="1"/>
    <n v="4"/>
    <x v="10"/>
    <x v="9"/>
    <n v="4"/>
    <n v="7"/>
    <n v="58"/>
    <n v="28"/>
    <n v="407"/>
    <n v="2"/>
    <x v="1"/>
    <n v="46"/>
    <n v="1"/>
    <n v="2.1739130434782608"/>
  </r>
  <r>
    <s v="Winter"/>
    <x v="0"/>
    <n v="3"/>
    <x v="1"/>
    <x v="1"/>
    <n v="4"/>
    <n v="6"/>
    <n v="59"/>
    <n v="21"/>
    <n v="406"/>
    <n v="2"/>
    <x v="1"/>
    <n v="48"/>
    <n v="8"/>
    <n v="16.666666666666664"/>
  </r>
  <r>
    <s v="Winter"/>
    <x v="0"/>
    <n v="3"/>
    <x v="9"/>
    <x v="2"/>
    <n v="4"/>
    <n v="5"/>
    <n v="60"/>
    <n v="20"/>
    <n v="405"/>
    <n v="2"/>
    <x v="1"/>
    <n v="38"/>
    <n v="0"/>
    <n v="0"/>
  </r>
  <r>
    <s v="Spring"/>
    <x v="1"/>
    <n v="2"/>
    <x v="6"/>
    <x v="6"/>
    <n v="4"/>
    <n v="4"/>
    <n v="61"/>
    <n v="13"/>
    <n v="404"/>
    <n v="2"/>
    <x v="1"/>
    <n v="56"/>
    <n v="0"/>
    <n v="0"/>
  </r>
  <r>
    <s v="Spring"/>
    <x v="1"/>
    <n v="2"/>
    <x v="14"/>
    <x v="11"/>
    <n v="4"/>
    <n v="3"/>
    <n v="62"/>
    <n v="12"/>
    <n v="403"/>
    <n v="2"/>
    <x v="1"/>
    <n v="53"/>
    <n v="27"/>
    <n v="50.943396226415096"/>
  </r>
  <r>
    <s v="Winter"/>
    <x v="0"/>
    <n v="1"/>
    <x v="12"/>
    <x v="10"/>
    <n v="4"/>
    <n v="2"/>
    <n v="63"/>
    <n v="5"/>
    <n v="402"/>
    <n v="2"/>
    <x v="1"/>
    <n v="63"/>
    <n v="0"/>
    <n v="0"/>
  </r>
  <r>
    <s v="Winter"/>
    <x v="0"/>
    <n v="1"/>
    <x v="13"/>
    <x v="7"/>
    <n v="4"/>
    <n v="1"/>
    <n v="64"/>
    <n v="4"/>
    <n v="401"/>
    <n v="2"/>
    <x v="1"/>
    <n v="63"/>
    <n v="36"/>
    <n v="57.142857142857139"/>
  </r>
  <r>
    <s v="Winter"/>
    <x v="0"/>
    <n v="1"/>
    <x v="0"/>
    <x v="0"/>
    <n v="1"/>
    <n v="1"/>
    <n v="1"/>
    <n v="1"/>
    <n v="101"/>
    <n v="3"/>
    <x v="2"/>
    <n v="61"/>
    <m/>
    <m/>
  </r>
  <r>
    <s v="Winter"/>
    <x v="0"/>
    <n v="1"/>
    <x v="1"/>
    <x v="1"/>
    <n v="1"/>
    <n v="2"/>
    <n v="2"/>
    <n v="8"/>
    <n v="102"/>
    <n v="3"/>
    <x v="2"/>
    <n v="79"/>
    <m/>
    <m/>
  </r>
  <r>
    <s v="Spring"/>
    <x v="1"/>
    <n v="2"/>
    <x v="2"/>
    <x v="2"/>
    <n v="1"/>
    <n v="3"/>
    <n v="3"/>
    <n v="9"/>
    <n v="103"/>
    <n v="3"/>
    <x v="2"/>
    <n v="51"/>
    <m/>
    <m/>
  </r>
  <r>
    <s v="Spring"/>
    <x v="1"/>
    <n v="2"/>
    <x v="3"/>
    <x v="3"/>
    <n v="1"/>
    <n v="4"/>
    <n v="4"/>
    <n v="16"/>
    <n v="104"/>
    <n v="3"/>
    <x v="2"/>
    <n v="48"/>
    <m/>
    <m/>
  </r>
  <r>
    <s v="Winter"/>
    <x v="0"/>
    <n v="3"/>
    <x v="4"/>
    <x v="4"/>
    <n v="1"/>
    <n v="5"/>
    <n v="5"/>
    <n v="17"/>
    <n v="105"/>
    <n v="3"/>
    <x v="2"/>
    <n v="46"/>
    <m/>
    <m/>
  </r>
  <r>
    <s v="Winter"/>
    <x v="0"/>
    <n v="3"/>
    <x v="5"/>
    <x v="5"/>
    <n v="1"/>
    <n v="6"/>
    <n v="6"/>
    <n v="24"/>
    <n v="106"/>
    <n v="3"/>
    <x v="2"/>
    <n v="44"/>
    <m/>
    <m/>
  </r>
  <r>
    <s v="Spring"/>
    <x v="1"/>
    <n v="4"/>
    <x v="6"/>
    <x v="6"/>
    <n v="1"/>
    <n v="7"/>
    <n v="7"/>
    <n v="25"/>
    <n v="107"/>
    <n v="3"/>
    <x v="2"/>
    <n v="64"/>
    <m/>
    <m/>
  </r>
  <r>
    <s v="Spring"/>
    <x v="1"/>
    <n v="4"/>
    <x v="7"/>
    <x v="7"/>
    <n v="1"/>
    <n v="8"/>
    <n v="8"/>
    <n v="32"/>
    <n v="108"/>
    <n v="3"/>
    <x v="2"/>
    <n v="44"/>
    <m/>
    <m/>
  </r>
  <r>
    <s v="Winter"/>
    <x v="0"/>
    <n v="5"/>
    <x v="8"/>
    <x v="8"/>
    <n v="1"/>
    <n v="9"/>
    <n v="9"/>
    <n v="33"/>
    <n v="109"/>
    <n v="3"/>
    <x v="2"/>
    <n v="66"/>
    <m/>
    <m/>
  </r>
  <r>
    <s v="Winter"/>
    <x v="0"/>
    <n v="5"/>
    <x v="9"/>
    <x v="2"/>
    <n v="1"/>
    <n v="10"/>
    <n v="10"/>
    <n v="40"/>
    <n v="110"/>
    <n v="3"/>
    <x v="2"/>
    <n v="81"/>
    <m/>
    <m/>
  </r>
  <r>
    <s v="Spring"/>
    <x v="1"/>
    <n v="6"/>
    <x v="10"/>
    <x v="9"/>
    <n v="1"/>
    <n v="11"/>
    <n v="11"/>
    <n v="41"/>
    <n v="111"/>
    <n v="3"/>
    <x v="2"/>
    <n v="39"/>
    <m/>
    <m/>
  </r>
  <r>
    <s v="Spring"/>
    <x v="1"/>
    <n v="6"/>
    <x v="11"/>
    <x v="5"/>
    <n v="1"/>
    <n v="12"/>
    <n v="12"/>
    <n v="48"/>
    <n v="112"/>
    <n v="3"/>
    <x v="3"/>
    <n v="38"/>
    <n v="6"/>
    <n v="15.789473684210526"/>
  </r>
  <r>
    <s v="Winter"/>
    <x v="0"/>
    <n v="7"/>
    <x v="12"/>
    <x v="10"/>
    <n v="1"/>
    <n v="13"/>
    <n v="13"/>
    <n v="49"/>
    <n v="113"/>
    <n v="3"/>
    <x v="2"/>
    <n v="86"/>
    <m/>
    <m/>
  </r>
  <r>
    <s v="Winter"/>
    <x v="0"/>
    <n v="7"/>
    <x v="13"/>
    <x v="7"/>
    <n v="1"/>
    <n v="14"/>
    <n v="14"/>
    <n v="56"/>
    <n v="114"/>
    <n v="3"/>
    <x v="2"/>
    <n v="87"/>
    <m/>
    <m/>
  </r>
  <r>
    <s v="Spring"/>
    <x v="1"/>
    <n v="8"/>
    <x v="14"/>
    <x v="11"/>
    <n v="1"/>
    <n v="15"/>
    <n v="15"/>
    <n v="57"/>
    <n v="115"/>
    <n v="3"/>
    <x v="2"/>
    <n v="47"/>
    <m/>
    <m/>
  </r>
  <r>
    <s v="Spring"/>
    <x v="1"/>
    <n v="8"/>
    <x v="15"/>
    <x v="12"/>
    <n v="1"/>
    <n v="16"/>
    <n v="16"/>
    <n v="64"/>
    <n v="116"/>
    <n v="3"/>
    <x v="2"/>
    <n v="44"/>
    <m/>
    <m/>
  </r>
  <r>
    <s v="Spring"/>
    <x v="1"/>
    <n v="8"/>
    <x v="6"/>
    <x v="6"/>
    <n v="2"/>
    <n v="16"/>
    <n v="17"/>
    <n v="63"/>
    <n v="216"/>
    <n v="3"/>
    <x v="2"/>
    <n v="57"/>
    <m/>
    <m/>
  </r>
  <r>
    <s v="Spring"/>
    <x v="1"/>
    <n v="8"/>
    <x v="10"/>
    <x v="9"/>
    <n v="2"/>
    <n v="15"/>
    <n v="18"/>
    <n v="58"/>
    <n v="215"/>
    <n v="3"/>
    <x v="2"/>
    <n v="65"/>
    <m/>
    <m/>
  </r>
  <r>
    <s v="Winter"/>
    <x v="0"/>
    <n v="7"/>
    <x v="4"/>
    <x v="4"/>
    <n v="2"/>
    <n v="14"/>
    <n v="19"/>
    <n v="55"/>
    <n v="214"/>
    <n v="3"/>
    <x v="2"/>
    <n v="49"/>
    <m/>
    <m/>
  </r>
  <r>
    <s v="Winter"/>
    <x v="0"/>
    <n v="7"/>
    <x v="1"/>
    <x v="1"/>
    <n v="2"/>
    <n v="13"/>
    <n v="20"/>
    <n v="50"/>
    <n v="213"/>
    <n v="3"/>
    <x v="2"/>
    <n v="82"/>
    <m/>
    <m/>
  </r>
  <r>
    <s v="Spring"/>
    <x v="1"/>
    <n v="6"/>
    <x v="14"/>
    <x v="11"/>
    <n v="2"/>
    <n v="12"/>
    <n v="21"/>
    <n v="47"/>
    <n v="212"/>
    <n v="3"/>
    <x v="2"/>
    <n v="48"/>
    <m/>
    <m/>
  </r>
  <r>
    <s v="Spring"/>
    <x v="1"/>
    <n v="6"/>
    <x v="2"/>
    <x v="2"/>
    <n v="2"/>
    <n v="11"/>
    <n v="22"/>
    <n v="42"/>
    <n v="211"/>
    <n v="3"/>
    <x v="2"/>
    <n v="32"/>
    <m/>
    <m/>
  </r>
  <r>
    <s v="Winter"/>
    <x v="0"/>
    <n v="5"/>
    <x v="12"/>
    <x v="10"/>
    <n v="2"/>
    <n v="10"/>
    <n v="23"/>
    <n v="39"/>
    <n v="210"/>
    <n v="3"/>
    <x v="2"/>
    <n v="63"/>
    <m/>
    <m/>
  </r>
  <r>
    <s v="Winter"/>
    <x v="0"/>
    <n v="5"/>
    <x v="5"/>
    <x v="5"/>
    <n v="2"/>
    <n v="9"/>
    <n v="24"/>
    <n v="34"/>
    <n v="209"/>
    <n v="3"/>
    <x v="2"/>
    <n v="75"/>
    <m/>
    <m/>
  </r>
  <r>
    <s v="Spring"/>
    <x v="1"/>
    <n v="4"/>
    <x v="3"/>
    <x v="3"/>
    <n v="2"/>
    <n v="8"/>
    <n v="25"/>
    <n v="31"/>
    <n v="208"/>
    <n v="3"/>
    <x v="2"/>
    <n v="55"/>
    <m/>
    <m/>
  </r>
  <r>
    <s v="Spring"/>
    <x v="1"/>
    <n v="4"/>
    <x v="11"/>
    <x v="5"/>
    <n v="2"/>
    <n v="7"/>
    <n v="26"/>
    <n v="26"/>
    <n v="207"/>
    <n v="3"/>
    <x v="3"/>
    <n v="43"/>
    <n v="24"/>
    <n v="55.813953488372093"/>
  </r>
  <r>
    <s v="Winter"/>
    <x v="0"/>
    <n v="3"/>
    <x v="0"/>
    <x v="0"/>
    <n v="2"/>
    <n v="6"/>
    <n v="27"/>
    <n v="23"/>
    <n v="206"/>
    <n v="3"/>
    <x v="2"/>
    <n v="48"/>
    <m/>
    <m/>
  </r>
  <r>
    <s v="Winter"/>
    <x v="0"/>
    <n v="3"/>
    <x v="13"/>
    <x v="7"/>
    <n v="2"/>
    <n v="5"/>
    <n v="28"/>
    <n v="18"/>
    <n v="205"/>
    <n v="3"/>
    <x v="2"/>
    <n v="55"/>
    <m/>
    <m/>
  </r>
  <r>
    <s v="Spring"/>
    <x v="1"/>
    <n v="2"/>
    <x v="15"/>
    <x v="12"/>
    <n v="2"/>
    <n v="4"/>
    <n v="29"/>
    <n v="15"/>
    <n v="204"/>
    <n v="3"/>
    <x v="2"/>
    <n v="48"/>
    <m/>
    <m/>
  </r>
  <r>
    <s v="Spring"/>
    <x v="1"/>
    <n v="2"/>
    <x v="7"/>
    <x v="7"/>
    <n v="2"/>
    <n v="3"/>
    <n v="30"/>
    <n v="10"/>
    <n v="203"/>
    <n v="3"/>
    <x v="2"/>
    <n v="38"/>
    <m/>
    <m/>
  </r>
  <r>
    <s v="Winter"/>
    <x v="0"/>
    <n v="1"/>
    <x v="9"/>
    <x v="2"/>
    <n v="2"/>
    <n v="2"/>
    <n v="31"/>
    <n v="7"/>
    <n v="202"/>
    <n v="3"/>
    <x v="2"/>
    <n v="79"/>
    <m/>
    <m/>
  </r>
  <r>
    <s v="Winter"/>
    <x v="0"/>
    <n v="1"/>
    <x v="8"/>
    <x v="8"/>
    <n v="2"/>
    <n v="1"/>
    <n v="32"/>
    <n v="2"/>
    <n v="201"/>
    <n v="3"/>
    <x v="2"/>
    <n v="56"/>
    <m/>
    <m/>
  </r>
  <r>
    <s v="Winter"/>
    <x v="0"/>
    <n v="1"/>
    <x v="5"/>
    <x v="5"/>
    <n v="3"/>
    <n v="1"/>
    <n v="33"/>
    <n v="3"/>
    <n v="301"/>
    <n v="3"/>
    <x v="2"/>
    <n v="79"/>
    <m/>
    <m/>
  </r>
  <r>
    <s v="Winter"/>
    <x v="0"/>
    <n v="1"/>
    <x v="4"/>
    <x v="4"/>
    <n v="3"/>
    <n v="2"/>
    <n v="34"/>
    <n v="6"/>
    <n v="302"/>
    <n v="3"/>
    <x v="2"/>
    <n v="75"/>
    <m/>
    <m/>
  </r>
  <r>
    <s v="Spring"/>
    <x v="1"/>
    <n v="2"/>
    <x v="11"/>
    <x v="5"/>
    <n v="3"/>
    <n v="3"/>
    <n v="35"/>
    <n v="11"/>
    <n v="303"/>
    <n v="3"/>
    <x v="3"/>
    <n v="43"/>
    <n v="25"/>
    <n v="58.139534883720934"/>
  </r>
  <r>
    <s v="Spring"/>
    <x v="1"/>
    <n v="2"/>
    <x v="10"/>
    <x v="9"/>
    <n v="3"/>
    <n v="4"/>
    <n v="36"/>
    <n v="14"/>
    <n v="304"/>
    <n v="3"/>
    <x v="2"/>
    <n v="58"/>
    <m/>
    <m/>
  </r>
  <r>
    <s v="Winter"/>
    <x v="0"/>
    <n v="3"/>
    <x v="8"/>
    <x v="8"/>
    <n v="3"/>
    <n v="5"/>
    <n v="37"/>
    <n v="19"/>
    <n v="305"/>
    <n v="3"/>
    <x v="2"/>
    <n v="42"/>
    <m/>
    <m/>
  </r>
  <r>
    <s v="Winter"/>
    <x v="0"/>
    <n v="3"/>
    <x v="12"/>
    <x v="10"/>
    <n v="3"/>
    <n v="6"/>
    <n v="38"/>
    <n v="22"/>
    <n v="306"/>
    <n v="3"/>
    <x v="2"/>
    <n v="40"/>
    <m/>
    <m/>
  </r>
  <r>
    <s v="Spring"/>
    <x v="1"/>
    <n v="4"/>
    <x v="14"/>
    <x v="11"/>
    <n v="3"/>
    <n v="7"/>
    <n v="39"/>
    <n v="27"/>
    <n v="307"/>
    <n v="3"/>
    <x v="2"/>
    <n v="53"/>
    <m/>
    <m/>
  </r>
  <r>
    <s v="Spring"/>
    <x v="1"/>
    <n v="4"/>
    <x v="15"/>
    <x v="12"/>
    <n v="3"/>
    <n v="8"/>
    <n v="40"/>
    <n v="30"/>
    <n v="308"/>
    <n v="3"/>
    <x v="2"/>
    <n v="54"/>
    <m/>
    <m/>
  </r>
  <r>
    <s v="Winter"/>
    <x v="0"/>
    <n v="5"/>
    <x v="13"/>
    <x v="7"/>
    <n v="3"/>
    <n v="9"/>
    <n v="41"/>
    <n v="35"/>
    <n v="309"/>
    <n v="3"/>
    <x v="2"/>
    <n v="59"/>
    <m/>
    <m/>
  </r>
  <r>
    <s v="Winter"/>
    <x v="0"/>
    <n v="5"/>
    <x v="1"/>
    <x v="1"/>
    <n v="3"/>
    <n v="10"/>
    <n v="42"/>
    <n v="38"/>
    <n v="310"/>
    <n v="3"/>
    <x v="2"/>
    <n v="69"/>
    <m/>
    <m/>
  </r>
  <r>
    <s v="Spring"/>
    <x v="1"/>
    <n v="6"/>
    <x v="3"/>
    <x v="3"/>
    <n v="3"/>
    <n v="11"/>
    <n v="43"/>
    <n v="43"/>
    <n v="311"/>
    <n v="3"/>
    <x v="2"/>
    <n v="67"/>
    <m/>
    <m/>
  </r>
  <r>
    <s v="Spring"/>
    <x v="1"/>
    <n v="6"/>
    <x v="6"/>
    <x v="6"/>
    <n v="3"/>
    <n v="12"/>
    <n v="44"/>
    <n v="46"/>
    <n v="312"/>
    <n v="3"/>
    <x v="2"/>
    <n v="54"/>
    <m/>
    <m/>
  </r>
  <r>
    <s v="Winter"/>
    <x v="0"/>
    <n v="7"/>
    <x v="9"/>
    <x v="2"/>
    <n v="3"/>
    <n v="13"/>
    <n v="45"/>
    <n v="51"/>
    <n v="313"/>
    <n v="3"/>
    <x v="2"/>
    <n v="95"/>
    <m/>
    <m/>
  </r>
  <r>
    <s v="Winter"/>
    <x v="0"/>
    <n v="7"/>
    <x v="0"/>
    <x v="0"/>
    <n v="3"/>
    <n v="14"/>
    <n v="46"/>
    <n v="54"/>
    <n v="314"/>
    <n v="3"/>
    <x v="2"/>
    <n v="59"/>
    <m/>
    <m/>
  </r>
  <r>
    <s v="Spring"/>
    <x v="1"/>
    <n v="8"/>
    <x v="2"/>
    <x v="2"/>
    <n v="3"/>
    <n v="15"/>
    <n v="47"/>
    <n v="59"/>
    <n v="315"/>
    <n v="3"/>
    <x v="2"/>
    <n v="64"/>
    <m/>
    <m/>
  </r>
  <r>
    <s v="Spring"/>
    <x v="1"/>
    <n v="8"/>
    <x v="7"/>
    <x v="7"/>
    <n v="3"/>
    <n v="16"/>
    <n v="48"/>
    <n v="62"/>
    <n v="316"/>
    <n v="3"/>
    <x v="2"/>
    <n v="45"/>
    <m/>
    <m/>
  </r>
  <r>
    <s v="Spring"/>
    <x v="1"/>
    <n v="8"/>
    <x v="3"/>
    <x v="3"/>
    <n v="4"/>
    <n v="16"/>
    <n v="49"/>
    <n v="61"/>
    <n v="416"/>
    <n v="3"/>
    <x v="2"/>
    <n v="52"/>
    <m/>
    <m/>
  </r>
  <r>
    <s v="Spring"/>
    <x v="1"/>
    <n v="8"/>
    <x v="11"/>
    <x v="5"/>
    <n v="4"/>
    <n v="15"/>
    <n v="50"/>
    <n v="60"/>
    <n v="415"/>
    <n v="3"/>
    <x v="3"/>
    <n v="33"/>
    <n v="24"/>
    <n v="72.727272727272734"/>
  </r>
  <r>
    <s v="Winter"/>
    <x v="0"/>
    <n v="7"/>
    <x v="8"/>
    <x v="8"/>
    <n v="4"/>
    <n v="14"/>
    <n v="51"/>
    <n v="53"/>
    <n v="414"/>
    <n v="3"/>
    <x v="2"/>
    <n v="66"/>
    <m/>
    <m/>
  </r>
  <r>
    <s v="Winter"/>
    <x v="0"/>
    <n v="7"/>
    <x v="5"/>
    <x v="5"/>
    <n v="4"/>
    <n v="13"/>
    <n v="52"/>
    <n v="52"/>
    <n v="413"/>
    <n v="3"/>
    <x v="2"/>
    <n v="50"/>
    <m/>
    <m/>
  </r>
  <r>
    <s v="Spring"/>
    <x v="1"/>
    <n v="6"/>
    <x v="7"/>
    <x v="7"/>
    <n v="4"/>
    <n v="12"/>
    <n v="53"/>
    <n v="45"/>
    <n v="412"/>
    <n v="3"/>
    <x v="2"/>
    <n v="46"/>
    <m/>
    <m/>
  </r>
  <r>
    <s v="Spring"/>
    <x v="1"/>
    <n v="6"/>
    <x v="15"/>
    <x v="12"/>
    <n v="4"/>
    <n v="11"/>
    <n v="54"/>
    <n v="44"/>
    <n v="411"/>
    <n v="3"/>
    <x v="2"/>
    <n v="54"/>
    <m/>
    <m/>
  </r>
  <r>
    <s v="Winter"/>
    <x v="0"/>
    <n v="5"/>
    <x v="4"/>
    <x v="4"/>
    <n v="4"/>
    <n v="10"/>
    <n v="55"/>
    <n v="37"/>
    <n v="410"/>
    <n v="3"/>
    <x v="2"/>
    <n v="59"/>
    <m/>
    <m/>
  </r>
  <r>
    <s v="Winter"/>
    <x v="0"/>
    <n v="5"/>
    <x v="0"/>
    <x v="0"/>
    <n v="4"/>
    <n v="9"/>
    <n v="56"/>
    <n v="37"/>
    <n v="409"/>
    <n v="3"/>
    <x v="2"/>
    <n v="69"/>
    <m/>
    <m/>
  </r>
  <r>
    <s v="Spring"/>
    <x v="1"/>
    <n v="4"/>
    <x v="2"/>
    <x v="2"/>
    <n v="4"/>
    <n v="8"/>
    <n v="57"/>
    <n v="29"/>
    <n v="408"/>
    <n v="3"/>
    <x v="2"/>
    <n v="57"/>
    <m/>
    <m/>
  </r>
  <r>
    <s v="Spring"/>
    <x v="1"/>
    <n v="4"/>
    <x v="10"/>
    <x v="9"/>
    <n v="4"/>
    <n v="7"/>
    <n v="58"/>
    <n v="28"/>
    <n v="407"/>
    <n v="3"/>
    <x v="2"/>
    <n v="46"/>
    <m/>
    <m/>
  </r>
  <r>
    <s v="Winter"/>
    <x v="0"/>
    <n v="3"/>
    <x v="1"/>
    <x v="1"/>
    <n v="4"/>
    <n v="6"/>
    <n v="59"/>
    <n v="21"/>
    <n v="406"/>
    <n v="3"/>
    <x v="2"/>
    <n v="48"/>
    <m/>
    <m/>
  </r>
  <r>
    <s v="Winter"/>
    <x v="0"/>
    <n v="3"/>
    <x v="9"/>
    <x v="2"/>
    <n v="4"/>
    <n v="5"/>
    <n v="60"/>
    <n v="20"/>
    <n v="405"/>
    <n v="3"/>
    <x v="2"/>
    <n v="38"/>
    <m/>
    <m/>
  </r>
  <r>
    <s v="Spring"/>
    <x v="1"/>
    <n v="2"/>
    <x v="6"/>
    <x v="6"/>
    <n v="4"/>
    <n v="4"/>
    <n v="61"/>
    <n v="13"/>
    <n v="404"/>
    <n v="3"/>
    <x v="2"/>
    <n v="56"/>
    <m/>
    <m/>
  </r>
  <r>
    <s v="Spring"/>
    <x v="1"/>
    <n v="2"/>
    <x v="14"/>
    <x v="11"/>
    <n v="4"/>
    <n v="3"/>
    <n v="62"/>
    <n v="12"/>
    <n v="403"/>
    <n v="3"/>
    <x v="2"/>
    <n v="53"/>
    <m/>
    <m/>
  </r>
  <r>
    <s v="Winter"/>
    <x v="0"/>
    <n v="1"/>
    <x v="12"/>
    <x v="10"/>
    <n v="4"/>
    <n v="2"/>
    <n v="63"/>
    <n v="5"/>
    <n v="402"/>
    <n v="3"/>
    <x v="2"/>
    <n v="63"/>
    <m/>
    <m/>
  </r>
  <r>
    <s v="Winter"/>
    <x v="0"/>
    <n v="1"/>
    <x v="13"/>
    <x v="7"/>
    <n v="4"/>
    <n v="1"/>
    <n v="64"/>
    <n v="4"/>
    <n v="401"/>
    <n v="3"/>
    <x v="2"/>
    <n v="93"/>
    <m/>
    <m/>
  </r>
  <r>
    <s v="Winter"/>
    <x v="0"/>
    <n v="1"/>
    <x v="0"/>
    <x v="0"/>
    <n v="1"/>
    <n v="1"/>
    <n v="1"/>
    <n v="1"/>
    <n v="101"/>
    <n v="4"/>
    <x v="2"/>
    <n v="61"/>
    <m/>
    <m/>
  </r>
  <r>
    <s v="Winter"/>
    <x v="0"/>
    <n v="1"/>
    <x v="1"/>
    <x v="1"/>
    <n v="1"/>
    <n v="2"/>
    <n v="2"/>
    <n v="8"/>
    <n v="102"/>
    <n v="4"/>
    <x v="4"/>
    <n v="79"/>
    <n v="8"/>
    <n v="10.126582278481013"/>
  </r>
  <r>
    <s v="Spring"/>
    <x v="1"/>
    <n v="2"/>
    <x v="2"/>
    <x v="2"/>
    <n v="1"/>
    <n v="3"/>
    <n v="3"/>
    <n v="9"/>
    <n v="103"/>
    <n v="4"/>
    <x v="4"/>
    <n v="51"/>
    <n v="0"/>
    <n v="0"/>
  </r>
  <r>
    <s v="Spring"/>
    <x v="1"/>
    <n v="2"/>
    <x v="3"/>
    <x v="3"/>
    <n v="1"/>
    <n v="4"/>
    <n v="4"/>
    <n v="16"/>
    <n v="104"/>
    <n v="4"/>
    <x v="4"/>
    <n v="48"/>
    <n v="0"/>
    <n v="0"/>
  </r>
  <r>
    <s v="Winter"/>
    <x v="0"/>
    <n v="3"/>
    <x v="4"/>
    <x v="4"/>
    <n v="1"/>
    <n v="5"/>
    <n v="5"/>
    <n v="17"/>
    <n v="105"/>
    <n v="4"/>
    <x v="4"/>
    <n v="46"/>
    <n v="27"/>
    <n v="58.695652173913047"/>
  </r>
  <r>
    <s v="Winter"/>
    <x v="0"/>
    <n v="3"/>
    <x v="5"/>
    <x v="5"/>
    <n v="1"/>
    <n v="6"/>
    <n v="6"/>
    <n v="24"/>
    <n v="106"/>
    <n v="4"/>
    <x v="4"/>
    <n v="44"/>
    <n v="0"/>
    <n v="0"/>
  </r>
  <r>
    <s v="Spring"/>
    <x v="1"/>
    <n v="4"/>
    <x v="6"/>
    <x v="6"/>
    <n v="1"/>
    <n v="7"/>
    <n v="7"/>
    <n v="25"/>
    <n v="107"/>
    <n v="4"/>
    <x v="4"/>
    <n v="64"/>
    <n v="9"/>
    <n v="14.0625"/>
  </r>
  <r>
    <s v="Spring"/>
    <x v="1"/>
    <n v="4"/>
    <x v="7"/>
    <x v="7"/>
    <n v="1"/>
    <n v="8"/>
    <n v="8"/>
    <n v="32"/>
    <n v="108"/>
    <n v="4"/>
    <x v="4"/>
    <n v="44"/>
    <n v="1"/>
    <n v="2.2727272727272729"/>
  </r>
  <r>
    <s v="Winter"/>
    <x v="0"/>
    <n v="5"/>
    <x v="8"/>
    <x v="8"/>
    <n v="1"/>
    <n v="9"/>
    <n v="9"/>
    <n v="33"/>
    <n v="109"/>
    <n v="4"/>
    <x v="4"/>
    <n v="66"/>
    <n v="26"/>
    <n v="39.393939393939391"/>
  </r>
  <r>
    <s v="Winter"/>
    <x v="0"/>
    <n v="5"/>
    <x v="9"/>
    <x v="2"/>
    <n v="1"/>
    <n v="10"/>
    <n v="10"/>
    <n v="40"/>
    <n v="110"/>
    <n v="4"/>
    <x v="4"/>
    <n v="81"/>
    <n v="9"/>
    <n v="11.111111111111111"/>
  </r>
  <r>
    <s v="Spring"/>
    <x v="1"/>
    <n v="6"/>
    <x v="10"/>
    <x v="9"/>
    <n v="1"/>
    <n v="11"/>
    <n v="11"/>
    <n v="41"/>
    <n v="111"/>
    <n v="4"/>
    <x v="4"/>
    <n v="39"/>
    <n v="21"/>
    <n v="53.846153846153847"/>
  </r>
  <r>
    <s v="Spring"/>
    <x v="1"/>
    <n v="6"/>
    <x v="11"/>
    <x v="5"/>
    <n v="1"/>
    <n v="12"/>
    <n v="12"/>
    <n v="48"/>
    <n v="112"/>
    <n v="4"/>
    <x v="2"/>
    <n v="38"/>
    <m/>
    <m/>
  </r>
  <r>
    <s v="Winter"/>
    <x v="0"/>
    <n v="7"/>
    <x v="12"/>
    <x v="10"/>
    <n v="1"/>
    <n v="13"/>
    <n v="13"/>
    <n v="49"/>
    <n v="113"/>
    <n v="4"/>
    <x v="4"/>
    <n v="86"/>
    <n v="46"/>
    <n v="53.488372093023251"/>
  </r>
  <r>
    <s v="Winter"/>
    <x v="0"/>
    <n v="7"/>
    <x v="13"/>
    <x v="7"/>
    <n v="1"/>
    <n v="14"/>
    <n v="14"/>
    <n v="56"/>
    <n v="114"/>
    <n v="4"/>
    <x v="2"/>
    <n v="87"/>
    <m/>
    <m/>
  </r>
  <r>
    <s v="Spring"/>
    <x v="1"/>
    <n v="8"/>
    <x v="14"/>
    <x v="11"/>
    <n v="1"/>
    <n v="15"/>
    <n v="15"/>
    <n v="57"/>
    <n v="115"/>
    <n v="4"/>
    <x v="2"/>
    <n v="47"/>
    <m/>
    <m/>
  </r>
  <r>
    <s v="Spring"/>
    <x v="1"/>
    <n v="8"/>
    <x v="15"/>
    <x v="12"/>
    <n v="1"/>
    <n v="16"/>
    <n v="16"/>
    <n v="64"/>
    <n v="116"/>
    <n v="4"/>
    <x v="4"/>
    <n v="44"/>
    <n v="10"/>
    <n v="22.727272727272727"/>
  </r>
  <r>
    <s v="Spring"/>
    <x v="1"/>
    <n v="8"/>
    <x v="6"/>
    <x v="6"/>
    <n v="2"/>
    <n v="16"/>
    <n v="17"/>
    <n v="63"/>
    <n v="216"/>
    <n v="4"/>
    <x v="4"/>
    <n v="57"/>
    <n v="33"/>
    <n v="57.894736842105267"/>
  </r>
  <r>
    <s v="Spring"/>
    <x v="1"/>
    <n v="8"/>
    <x v="10"/>
    <x v="9"/>
    <n v="2"/>
    <n v="15"/>
    <n v="18"/>
    <n v="58"/>
    <n v="215"/>
    <n v="4"/>
    <x v="4"/>
    <n v="65"/>
    <n v="41"/>
    <n v="63.076923076923073"/>
  </r>
  <r>
    <s v="Winter"/>
    <x v="0"/>
    <n v="7"/>
    <x v="4"/>
    <x v="4"/>
    <n v="2"/>
    <n v="14"/>
    <n v="19"/>
    <n v="55"/>
    <n v="214"/>
    <n v="4"/>
    <x v="4"/>
    <n v="49"/>
    <n v="17"/>
    <n v="34.693877551020407"/>
  </r>
  <r>
    <s v="Winter"/>
    <x v="0"/>
    <n v="7"/>
    <x v="1"/>
    <x v="1"/>
    <n v="2"/>
    <n v="13"/>
    <n v="20"/>
    <n v="50"/>
    <n v="213"/>
    <n v="4"/>
    <x v="4"/>
    <n v="82"/>
    <n v="48"/>
    <n v="58.536585365853654"/>
  </r>
  <r>
    <s v="Spring"/>
    <x v="1"/>
    <n v="6"/>
    <x v="14"/>
    <x v="11"/>
    <n v="2"/>
    <n v="12"/>
    <n v="21"/>
    <n v="47"/>
    <n v="212"/>
    <n v="4"/>
    <x v="2"/>
    <n v="48"/>
    <m/>
    <m/>
  </r>
  <r>
    <s v="Spring"/>
    <x v="1"/>
    <n v="6"/>
    <x v="2"/>
    <x v="2"/>
    <n v="2"/>
    <n v="11"/>
    <n v="22"/>
    <n v="42"/>
    <n v="211"/>
    <n v="4"/>
    <x v="4"/>
    <n v="32"/>
    <n v="6"/>
    <n v="18.75"/>
  </r>
  <r>
    <s v="Winter"/>
    <x v="0"/>
    <n v="5"/>
    <x v="12"/>
    <x v="10"/>
    <n v="2"/>
    <n v="10"/>
    <n v="23"/>
    <n v="39"/>
    <n v="210"/>
    <n v="4"/>
    <x v="4"/>
    <n v="63"/>
    <n v="9"/>
    <n v="14.285714285714285"/>
  </r>
  <r>
    <s v="Winter"/>
    <x v="0"/>
    <n v="5"/>
    <x v="5"/>
    <x v="5"/>
    <n v="2"/>
    <n v="9"/>
    <n v="24"/>
    <n v="34"/>
    <n v="209"/>
    <n v="4"/>
    <x v="4"/>
    <n v="75"/>
    <n v="0"/>
    <n v="0"/>
  </r>
  <r>
    <s v="Spring"/>
    <x v="1"/>
    <n v="4"/>
    <x v="3"/>
    <x v="3"/>
    <n v="2"/>
    <n v="8"/>
    <n v="25"/>
    <n v="31"/>
    <n v="208"/>
    <n v="4"/>
    <x v="4"/>
    <n v="55"/>
    <n v="0"/>
    <n v="0"/>
  </r>
  <r>
    <s v="Spring"/>
    <x v="1"/>
    <n v="4"/>
    <x v="11"/>
    <x v="5"/>
    <n v="2"/>
    <n v="7"/>
    <n v="26"/>
    <n v="26"/>
    <n v="207"/>
    <n v="4"/>
    <x v="2"/>
    <n v="43"/>
    <m/>
    <m/>
  </r>
  <r>
    <s v="Winter"/>
    <x v="0"/>
    <n v="3"/>
    <x v="0"/>
    <x v="0"/>
    <n v="2"/>
    <n v="6"/>
    <n v="27"/>
    <n v="23"/>
    <n v="206"/>
    <n v="4"/>
    <x v="2"/>
    <n v="48"/>
    <m/>
    <m/>
  </r>
  <r>
    <s v="Winter"/>
    <x v="0"/>
    <n v="3"/>
    <x v="13"/>
    <x v="7"/>
    <n v="2"/>
    <n v="5"/>
    <n v="28"/>
    <n v="18"/>
    <n v="205"/>
    <n v="4"/>
    <x v="2"/>
    <n v="55"/>
    <m/>
    <m/>
  </r>
  <r>
    <s v="Spring"/>
    <x v="1"/>
    <n v="2"/>
    <x v="15"/>
    <x v="12"/>
    <n v="2"/>
    <n v="4"/>
    <n v="29"/>
    <n v="15"/>
    <n v="204"/>
    <n v="4"/>
    <x v="4"/>
    <n v="48"/>
    <n v="0"/>
    <n v="0"/>
  </r>
  <r>
    <s v="Spring"/>
    <x v="1"/>
    <n v="2"/>
    <x v="7"/>
    <x v="7"/>
    <n v="2"/>
    <n v="3"/>
    <n v="30"/>
    <n v="10"/>
    <n v="203"/>
    <n v="4"/>
    <x v="4"/>
    <n v="38"/>
    <n v="5"/>
    <n v="13.157894736842104"/>
  </r>
  <r>
    <s v="Winter"/>
    <x v="0"/>
    <n v="1"/>
    <x v="9"/>
    <x v="2"/>
    <n v="2"/>
    <n v="2"/>
    <n v="31"/>
    <n v="7"/>
    <n v="202"/>
    <n v="4"/>
    <x v="4"/>
    <n v="79"/>
    <n v="8"/>
    <n v="10.126582278481013"/>
  </r>
  <r>
    <s v="Winter"/>
    <x v="0"/>
    <n v="1"/>
    <x v="8"/>
    <x v="8"/>
    <n v="2"/>
    <n v="1"/>
    <n v="32"/>
    <n v="2"/>
    <n v="201"/>
    <n v="4"/>
    <x v="4"/>
    <n v="56"/>
    <n v="15"/>
    <n v="26.785714285714285"/>
  </r>
  <r>
    <s v="Winter"/>
    <x v="0"/>
    <n v="1"/>
    <x v="5"/>
    <x v="5"/>
    <n v="3"/>
    <n v="1"/>
    <n v="33"/>
    <n v="3"/>
    <n v="301"/>
    <n v="4"/>
    <x v="4"/>
    <n v="79"/>
    <n v="1"/>
    <n v="1.2658227848101267"/>
  </r>
  <r>
    <s v="Winter"/>
    <x v="0"/>
    <n v="1"/>
    <x v="4"/>
    <x v="4"/>
    <n v="3"/>
    <n v="2"/>
    <n v="34"/>
    <n v="6"/>
    <n v="302"/>
    <n v="4"/>
    <x v="4"/>
    <n v="75"/>
    <n v="52"/>
    <n v="69.333333333333343"/>
  </r>
  <r>
    <s v="Spring"/>
    <x v="1"/>
    <n v="2"/>
    <x v="11"/>
    <x v="5"/>
    <n v="3"/>
    <n v="3"/>
    <n v="35"/>
    <n v="11"/>
    <n v="303"/>
    <n v="4"/>
    <x v="2"/>
    <n v="43"/>
    <m/>
    <m/>
  </r>
  <r>
    <s v="Spring"/>
    <x v="1"/>
    <n v="2"/>
    <x v="10"/>
    <x v="9"/>
    <n v="3"/>
    <n v="4"/>
    <n v="36"/>
    <n v="14"/>
    <n v="304"/>
    <n v="4"/>
    <x v="4"/>
    <n v="58"/>
    <n v="14"/>
    <n v="24.137931034482758"/>
  </r>
  <r>
    <s v="Winter"/>
    <x v="0"/>
    <n v="3"/>
    <x v="8"/>
    <x v="8"/>
    <n v="3"/>
    <n v="5"/>
    <n v="37"/>
    <n v="19"/>
    <n v="305"/>
    <n v="4"/>
    <x v="4"/>
    <n v="42"/>
    <n v="16"/>
    <n v="38.095238095238095"/>
  </r>
  <r>
    <s v="Winter"/>
    <x v="0"/>
    <n v="3"/>
    <x v="12"/>
    <x v="10"/>
    <n v="3"/>
    <n v="6"/>
    <n v="38"/>
    <n v="22"/>
    <n v="306"/>
    <n v="4"/>
    <x v="4"/>
    <n v="40"/>
    <n v="7"/>
    <n v="17.5"/>
  </r>
  <r>
    <s v="Spring"/>
    <x v="1"/>
    <n v="4"/>
    <x v="14"/>
    <x v="11"/>
    <n v="3"/>
    <n v="7"/>
    <n v="39"/>
    <n v="27"/>
    <n v="307"/>
    <n v="4"/>
    <x v="4"/>
    <n v="53"/>
    <n v="40"/>
    <n v="75.471698113207552"/>
  </r>
  <r>
    <s v="Spring"/>
    <x v="1"/>
    <n v="4"/>
    <x v="15"/>
    <x v="12"/>
    <n v="3"/>
    <n v="8"/>
    <n v="40"/>
    <n v="30"/>
    <n v="308"/>
    <n v="4"/>
    <x v="4"/>
    <n v="54"/>
    <n v="1"/>
    <n v="1.8518518518518516"/>
  </r>
  <r>
    <s v="Winter"/>
    <x v="0"/>
    <n v="5"/>
    <x v="13"/>
    <x v="7"/>
    <n v="3"/>
    <n v="9"/>
    <n v="41"/>
    <n v="35"/>
    <n v="309"/>
    <n v="4"/>
    <x v="2"/>
    <n v="59"/>
    <m/>
    <m/>
  </r>
  <r>
    <s v="Winter"/>
    <x v="0"/>
    <n v="5"/>
    <x v="1"/>
    <x v="1"/>
    <n v="3"/>
    <n v="10"/>
    <n v="42"/>
    <n v="38"/>
    <n v="310"/>
    <n v="4"/>
    <x v="4"/>
    <n v="69"/>
    <n v="42"/>
    <n v="60.869565217391312"/>
  </r>
  <r>
    <s v="Spring"/>
    <x v="1"/>
    <n v="6"/>
    <x v="3"/>
    <x v="3"/>
    <n v="3"/>
    <n v="11"/>
    <n v="43"/>
    <n v="43"/>
    <n v="311"/>
    <n v="4"/>
    <x v="4"/>
    <n v="67"/>
    <n v="33"/>
    <n v="49.253731343283583"/>
  </r>
  <r>
    <s v="Spring"/>
    <x v="1"/>
    <n v="6"/>
    <x v="6"/>
    <x v="6"/>
    <n v="3"/>
    <n v="12"/>
    <n v="44"/>
    <n v="46"/>
    <n v="312"/>
    <n v="4"/>
    <x v="4"/>
    <n v="54"/>
    <n v="14"/>
    <n v="25.925925925925924"/>
  </r>
  <r>
    <s v="Winter"/>
    <x v="0"/>
    <n v="7"/>
    <x v="9"/>
    <x v="2"/>
    <n v="3"/>
    <n v="13"/>
    <n v="45"/>
    <n v="51"/>
    <n v="313"/>
    <n v="4"/>
    <x v="4"/>
    <n v="95"/>
    <n v="7"/>
    <n v="7.3684210526315779"/>
  </r>
  <r>
    <s v="Winter"/>
    <x v="0"/>
    <n v="7"/>
    <x v="0"/>
    <x v="0"/>
    <n v="3"/>
    <n v="14"/>
    <n v="46"/>
    <n v="54"/>
    <n v="314"/>
    <n v="4"/>
    <x v="2"/>
    <n v="59"/>
    <m/>
    <m/>
  </r>
  <r>
    <s v="Spring"/>
    <x v="1"/>
    <n v="8"/>
    <x v="2"/>
    <x v="2"/>
    <n v="3"/>
    <n v="15"/>
    <n v="47"/>
    <n v="59"/>
    <n v="315"/>
    <n v="4"/>
    <x v="4"/>
    <n v="64"/>
    <n v="24"/>
    <n v="37.5"/>
  </r>
  <r>
    <s v="Spring"/>
    <x v="1"/>
    <n v="8"/>
    <x v="7"/>
    <x v="7"/>
    <n v="3"/>
    <n v="16"/>
    <n v="48"/>
    <n v="62"/>
    <n v="316"/>
    <n v="4"/>
    <x v="4"/>
    <n v="45"/>
    <n v="8"/>
    <n v="17.777777777777779"/>
  </r>
  <r>
    <s v="Spring"/>
    <x v="1"/>
    <n v="8"/>
    <x v="3"/>
    <x v="3"/>
    <n v="4"/>
    <n v="16"/>
    <n v="49"/>
    <n v="61"/>
    <n v="416"/>
    <n v="4"/>
    <x v="4"/>
    <n v="52"/>
    <n v="9"/>
    <n v="17.307692307692307"/>
  </r>
  <r>
    <s v="Spring"/>
    <x v="1"/>
    <n v="8"/>
    <x v="11"/>
    <x v="5"/>
    <n v="4"/>
    <n v="15"/>
    <n v="50"/>
    <n v="60"/>
    <n v="415"/>
    <n v="4"/>
    <x v="2"/>
    <n v="33"/>
    <m/>
    <m/>
  </r>
  <r>
    <s v="Winter"/>
    <x v="0"/>
    <n v="7"/>
    <x v="8"/>
    <x v="8"/>
    <n v="4"/>
    <n v="14"/>
    <n v="51"/>
    <n v="53"/>
    <n v="414"/>
    <n v="4"/>
    <x v="4"/>
    <n v="66"/>
    <n v="42"/>
    <n v="63.636363636363633"/>
  </r>
  <r>
    <s v="Winter"/>
    <x v="0"/>
    <n v="7"/>
    <x v="5"/>
    <x v="5"/>
    <n v="4"/>
    <n v="13"/>
    <n v="52"/>
    <n v="52"/>
    <n v="413"/>
    <n v="4"/>
    <x v="4"/>
    <n v="50"/>
    <n v="4"/>
    <n v="8"/>
  </r>
  <r>
    <s v="Spring"/>
    <x v="1"/>
    <n v="6"/>
    <x v="7"/>
    <x v="7"/>
    <n v="4"/>
    <n v="12"/>
    <n v="53"/>
    <n v="45"/>
    <n v="412"/>
    <n v="4"/>
    <x v="4"/>
    <n v="46"/>
    <n v="7"/>
    <n v="15.217391304347828"/>
  </r>
  <r>
    <s v="Spring"/>
    <x v="1"/>
    <n v="6"/>
    <x v="15"/>
    <x v="12"/>
    <n v="4"/>
    <n v="11"/>
    <n v="54"/>
    <n v="44"/>
    <n v="411"/>
    <n v="4"/>
    <x v="4"/>
    <n v="54"/>
    <n v="15"/>
    <n v="27.777777777777779"/>
  </r>
  <r>
    <s v="Winter"/>
    <x v="0"/>
    <n v="5"/>
    <x v="4"/>
    <x v="4"/>
    <n v="4"/>
    <n v="10"/>
    <n v="55"/>
    <n v="37"/>
    <n v="410"/>
    <n v="4"/>
    <x v="4"/>
    <n v="59"/>
    <n v="16"/>
    <n v="27.118644067796609"/>
  </r>
  <r>
    <s v="Winter"/>
    <x v="0"/>
    <n v="5"/>
    <x v="0"/>
    <x v="0"/>
    <n v="4"/>
    <n v="9"/>
    <n v="56"/>
    <n v="37"/>
    <n v="409"/>
    <n v="4"/>
    <x v="2"/>
    <n v="69"/>
    <m/>
    <m/>
  </r>
  <r>
    <s v="Spring"/>
    <x v="1"/>
    <n v="4"/>
    <x v="2"/>
    <x v="2"/>
    <n v="4"/>
    <n v="8"/>
    <n v="57"/>
    <n v="29"/>
    <n v="408"/>
    <n v="4"/>
    <x v="4"/>
    <n v="57"/>
    <n v="3"/>
    <n v="5.2631578947368416"/>
  </r>
  <r>
    <s v="Spring"/>
    <x v="1"/>
    <n v="4"/>
    <x v="10"/>
    <x v="9"/>
    <n v="4"/>
    <n v="7"/>
    <n v="58"/>
    <n v="28"/>
    <n v="407"/>
    <n v="4"/>
    <x v="4"/>
    <n v="46"/>
    <n v="17"/>
    <n v="36.95652173913043"/>
  </r>
  <r>
    <s v="Winter"/>
    <x v="0"/>
    <n v="3"/>
    <x v="1"/>
    <x v="1"/>
    <n v="4"/>
    <n v="6"/>
    <n v="59"/>
    <n v="21"/>
    <n v="406"/>
    <n v="4"/>
    <x v="4"/>
    <n v="48"/>
    <n v="23"/>
    <n v="47.916666666666671"/>
  </r>
  <r>
    <s v="Winter"/>
    <x v="0"/>
    <n v="3"/>
    <x v="9"/>
    <x v="2"/>
    <n v="4"/>
    <n v="5"/>
    <n v="60"/>
    <n v="20"/>
    <n v="405"/>
    <n v="4"/>
    <x v="4"/>
    <n v="38"/>
    <n v="2"/>
    <n v="5.2631578947368416"/>
  </r>
  <r>
    <s v="Spring"/>
    <x v="1"/>
    <n v="2"/>
    <x v="6"/>
    <x v="6"/>
    <n v="4"/>
    <n v="4"/>
    <n v="61"/>
    <n v="13"/>
    <n v="404"/>
    <n v="4"/>
    <x v="4"/>
    <n v="56"/>
    <n v="18"/>
    <n v="32.142857142857146"/>
  </r>
  <r>
    <s v="Spring"/>
    <x v="1"/>
    <n v="2"/>
    <x v="14"/>
    <x v="11"/>
    <n v="4"/>
    <n v="3"/>
    <n v="62"/>
    <n v="12"/>
    <n v="403"/>
    <n v="4"/>
    <x v="2"/>
    <n v="53"/>
    <m/>
    <m/>
  </r>
  <r>
    <s v="Winter"/>
    <x v="0"/>
    <n v="1"/>
    <x v="12"/>
    <x v="10"/>
    <n v="4"/>
    <n v="2"/>
    <n v="63"/>
    <n v="5"/>
    <n v="402"/>
    <n v="4"/>
    <x v="4"/>
    <n v="63"/>
    <n v="2"/>
    <n v="3.1746031746031744"/>
  </r>
  <r>
    <s v="Winter"/>
    <x v="0"/>
    <n v="1"/>
    <x v="13"/>
    <x v="7"/>
    <n v="4"/>
    <n v="1"/>
    <n v="64"/>
    <n v="4"/>
    <n v="401"/>
    <n v="4"/>
    <x v="2"/>
    <n v="93"/>
    <m/>
    <m/>
  </r>
  <r>
    <s v="Winter"/>
    <x v="0"/>
    <n v="1"/>
    <x v="0"/>
    <x v="0"/>
    <n v="1"/>
    <n v="1"/>
    <n v="1"/>
    <n v="1"/>
    <n v="101"/>
    <n v="5"/>
    <x v="2"/>
    <n v="61"/>
    <m/>
    <m/>
  </r>
  <r>
    <s v="Winter"/>
    <x v="0"/>
    <n v="1"/>
    <x v="1"/>
    <x v="1"/>
    <n v="1"/>
    <n v="2"/>
    <n v="2"/>
    <n v="8"/>
    <n v="102"/>
    <n v="5"/>
    <x v="2"/>
    <n v="79"/>
    <m/>
    <m/>
  </r>
  <r>
    <s v="Spring"/>
    <x v="1"/>
    <n v="2"/>
    <x v="2"/>
    <x v="2"/>
    <n v="1"/>
    <n v="3"/>
    <n v="3"/>
    <n v="9"/>
    <n v="103"/>
    <n v="5"/>
    <x v="5"/>
    <n v="51"/>
    <n v="15"/>
    <n v="29.411764705882355"/>
  </r>
  <r>
    <s v="Spring"/>
    <x v="1"/>
    <n v="2"/>
    <x v="3"/>
    <x v="3"/>
    <n v="1"/>
    <n v="4"/>
    <n v="4"/>
    <n v="16"/>
    <n v="104"/>
    <n v="5"/>
    <x v="5"/>
    <n v="48"/>
    <n v="25"/>
    <n v="52.083333333333336"/>
  </r>
  <r>
    <s v="Winter"/>
    <x v="0"/>
    <n v="3"/>
    <x v="4"/>
    <x v="4"/>
    <n v="1"/>
    <n v="5"/>
    <n v="5"/>
    <n v="17"/>
    <n v="105"/>
    <n v="5"/>
    <x v="2"/>
    <n v="46"/>
    <m/>
    <m/>
  </r>
  <r>
    <s v="Winter"/>
    <x v="0"/>
    <n v="3"/>
    <x v="5"/>
    <x v="5"/>
    <n v="1"/>
    <n v="6"/>
    <n v="6"/>
    <n v="24"/>
    <n v="106"/>
    <n v="5"/>
    <x v="5"/>
    <n v="44"/>
    <n v="20"/>
    <n v="45.454545454545453"/>
  </r>
  <r>
    <s v="Spring"/>
    <x v="1"/>
    <n v="4"/>
    <x v="6"/>
    <x v="6"/>
    <n v="1"/>
    <n v="7"/>
    <n v="7"/>
    <n v="25"/>
    <n v="107"/>
    <n v="5"/>
    <x v="5"/>
    <n v="64"/>
    <n v="42"/>
    <n v="65.625"/>
  </r>
  <r>
    <s v="Spring"/>
    <x v="1"/>
    <n v="4"/>
    <x v="7"/>
    <x v="7"/>
    <n v="1"/>
    <n v="8"/>
    <n v="8"/>
    <n v="32"/>
    <n v="108"/>
    <n v="5"/>
    <x v="5"/>
    <n v="44"/>
    <n v="22"/>
    <n v="50"/>
  </r>
  <r>
    <s v="Winter"/>
    <x v="0"/>
    <n v="5"/>
    <x v="8"/>
    <x v="8"/>
    <n v="1"/>
    <n v="9"/>
    <n v="9"/>
    <n v="33"/>
    <n v="109"/>
    <n v="5"/>
    <x v="2"/>
    <n v="66"/>
    <m/>
    <m/>
  </r>
  <r>
    <s v="Winter"/>
    <x v="0"/>
    <n v="5"/>
    <x v="9"/>
    <x v="2"/>
    <n v="1"/>
    <n v="10"/>
    <n v="10"/>
    <n v="40"/>
    <n v="110"/>
    <n v="5"/>
    <x v="5"/>
    <n v="81"/>
    <n v="35"/>
    <n v="43.209876543209873"/>
  </r>
  <r>
    <s v="Spring"/>
    <x v="1"/>
    <n v="6"/>
    <x v="10"/>
    <x v="9"/>
    <n v="1"/>
    <n v="11"/>
    <n v="11"/>
    <n v="41"/>
    <n v="111"/>
    <n v="5"/>
    <x v="2"/>
    <n v="39"/>
    <m/>
    <m/>
  </r>
  <r>
    <s v="Spring"/>
    <x v="1"/>
    <n v="6"/>
    <x v="11"/>
    <x v="5"/>
    <n v="1"/>
    <n v="12"/>
    <n v="12"/>
    <n v="48"/>
    <n v="112"/>
    <n v="5"/>
    <x v="2"/>
    <n v="38"/>
    <m/>
    <m/>
  </r>
  <r>
    <s v="Winter"/>
    <x v="0"/>
    <n v="7"/>
    <x v="12"/>
    <x v="10"/>
    <n v="1"/>
    <n v="13"/>
    <n v="13"/>
    <n v="49"/>
    <n v="113"/>
    <n v="5"/>
    <x v="5"/>
    <n v="86"/>
    <n v="61"/>
    <n v="70.930232558139537"/>
  </r>
  <r>
    <s v="Winter"/>
    <x v="0"/>
    <n v="7"/>
    <x v="13"/>
    <x v="7"/>
    <n v="1"/>
    <n v="14"/>
    <n v="14"/>
    <n v="56"/>
    <n v="114"/>
    <n v="5"/>
    <x v="2"/>
    <n v="87"/>
    <m/>
    <m/>
  </r>
  <r>
    <s v="Spring"/>
    <x v="1"/>
    <n v="8"/>
    <x v="14"/>
    <x v="11"/>
    <n v="1"/>
    <n v="15"/>
    <n v="15"/>
    <n v="57"/>
    <n v="115"/>
    <n v="5"/>
    <x v="2"/>
    <n v="47"/>
    <m/>
    <m/>
  </r>
  <r>
    <s v="Spring"/>
    <x v="1"/>
    <n v="8"/>
    <x v="15"/>
    <x v="12"/>
    <n v="1"/>
    <n v="16"/>
    <n v="16"/>
    <n v="64"/>
    <n v="116"/>
    <n v="5"/>
    <x v="5"/>
    <n v="44"/>
    <n v="19"/>
    <n v="43.18181818181818"/>
  </r>
  <r>
    <s v="Spring"/>
    <x v="1"/>
    <n v="8"/>
    <x v="6"/>
    <x v="6"/>
    <n v="2"/>
    <n v="16"/>
    <n v="17"/>
    <n v="63"/>
    <n v="216"/>
    <n v="5"/>
    <x v="5"/>
    <n v="57"/>
    <n v="44"/>
    <n v="77.192982456140342"/>
  </r>
  <r>
    <s v="Spring"/>
    <x v="1"/>
    <n v="8"/>
    <x v="10"/>
    <x v="9"/>
    <n v="2"/>
    <n v="15"/>
    <n v="18"/>
    <n v="58"/>
    <n v="215"/>
    <n v="5"/>
    <x v="2"/>
    <n v="65"/>
    <m/>
    <m/>
  </r>
  <r>
    <s v="Winter"/>
    <x v="0"/>
    <n v="7"/>
    <x v="4"/>
    <x v="4"/>
    <n v="2"/>
    <n v="14"/>
    <n v="19"/>
    <n v="55"/>
    <n v="214"/>
    <n v="5"/>
    <x v="2"/>
    <n v="49"/>
    <m/>
    <m/>
  </r>
  <r>
    <s v="Winter"/>
    <x v="0"/>
    <n v="7"/>
    <x v="1"/>
    <x v="1"/>
    <n v="2"/>
    <n v="13"/>
    <n v="20"/>
    <n v="50"/>
    <n v="213"/>
    <n v="5"/>
    <x v="2"/>
    <n v="82"/>
    <m/>
    <m/>
  </r>
  <r>
    <s v="Spring"/>
    <x v="1"/>
    <n v="6"/>
    <x v="14"/>
    <x v="11"/>
    <n v="2"/>
    <n v="12"/>
    <n v="21"/>
    <n v="47"/>
    <n v="212"/>
    <n v="5"/>
    <x v="2"/>
    <n v="48"/>
    <m/>
    <m/>
  </r>
  <r>
    <s v="Spring"/>
    <x v="1"/>
    <n v="6"/>
    <x v="2"/>
    <x v="2"/>
    <n v="2"/>
    <n v="11"/>
    <n v="22"/>
    <n v="42"/>
    <n v="211"/>
    <n v="5"/>
    <x v="5"/>
    <n v="32"/>
    <n v="23"/>
    <n v="71.875"/>
  </r>
  <r>
    <s v="Winter"/>
    <x v="0"/>
    <n v="5"/>
    <x v="12"/>
    <x v="10"/>
    <n v="2"/>
    <n v="10"/>
    <n v="23"/>
    <n v="39"/>
    <n v="210"/>
    <n v="5"/>
    <x v="5"/>
    <n v="63"/>
    <n v="21"/>
    <n v="33.333333333333329"/>
  </r>
  <r>
    <s v="Winter"/>
    <x v="0"/>
    <n v="5"/>
    <x v="5"/>
    <x v="5"/>
    <n v="2"/>
    <n v="9"/>
    <n v="24"/>
    <n v="34"/>
    <n v="209"/>
    <n v="5"/>
    <x v="5"/>
    <n v="75"/>
    <n v="32"/>
    <n v="42.666666666666671"/>
  </r>
  <r>
    <s v="Spring"/>
    <x v="1"/>
    <n v="4"/>
    <x v="3"/>
    <x v="3"/>
    <n v="2"/>
    <n v="8"/>
    <n v="25"/>
    <n v="31"/>
    <n v="208"/>
    <n v="5"/>
    <x v="5"/>
    <n v="55"/>
    <n v="12"/>
    <n v="21.818181818181817"/>
  </r>
  <r>
    <s v="Spring"/>
    <x v="1"/>
    <n v="4"/>
    <x v="11"/>
    <x v="5"/>
    <n v="2"/>
    <n v="7"/>
    <n v="26"/>
    <n v="26"/>
    <n v="207"/>
    <n v="5"/>
    <x v="2"/>
    <n v="43"/>
    <m/>
    <m/>
  </r>
  <r>
    <s v="Winter"/>
    <x v="0"/>
    <n v="3"/>
    <x v="0"/>
    <x v="0"/>
    <n v="2"/>
    <n v="6"/>
    <n v="27"/>
    <n v="23"/>
    <n v="206"/>
    <n v="5"/>
    <x v="2"/>
    <n v="48"/>
    <m/>
    <m/>
  </r>
  <r>
    <s v="Winter"/>
    <x v="0"/>
    <n v="3"/>
    <x v="13"/>
    <x v="7"/>
    <n v="2"/>
    <n v="5"/>
    <n v="28"/>
    <n v="18"/>
    <n v="205"/>
    <n v="5"/>
    <x v="2"/>
    <n v="55"/>
    <m/>
    <m/>
  </r>
  <r>
    <s v="Spring"/>
    <x v="1"/>
    <n v="2"/>
    <x v="15"/>
    <x v="12"/>
    <n v="2"/>
    <n v="4"/>
    <n v="29"/>
    <n v="15"/>
    <n v="204"/>
    <n v="5"/>
    <x v="5"/>
    <n v="48"/>
    <n v="23"/>
    <n v="47.916666666666671"/>
  </r>
  <r>
    <s v="Spring"/>
    <x v="1"/>
    <n v="2"/>
    <x v="7"/>
    <x v="7"/>
    <n v="2"/>
    <n v="3"/>
    <n v="30"/>
    <n v="10"/>
    <n v="203"/>
    <n v="5"/>
    <x v="5"/>
    <n v="38"/>
    <n v="29"/>
    <n v="76.31578947368422"/>
  </r>
  <r>
    <s v="Winter"/>
    <x v="0"/>
    <n v="1"/>
    <x v="9"/>
    <x v="2"/>
    <n v="2"/>
    <n v="2"/>
    <n v="31"/>
    <n v="7"/>
    <n v="202"/>
    <n v="5"/>
    <x v="5"/>
    <n v="79"/>
    <n v="57"/>
    <n v="72.151898734177209"/>
  </r>
  <r>
    <s v="Winter"/>
    <x v="0"/>
    <n v="1"/>
    <x v="8"/>
    <x v="8"/>
    <n v="2"/>
    <n v="1"/>
    <n v="32"/>
    <n v="2"/>
    <n v="201"/>
    <n v="5"/>
    <x v="2"/>
    <n v="56"/>
    <m/>
    <m/>
  </r>
  <r>
    <s v="Winter"/>
    <x v="0"/>
    <n v="1"/>
    <x v="5"/>
    <x v="5"/>
    <n v="3"/>
    <n v="1"/>
    <n v="33"/>
    <n v="3"/>
    <n v="301"/>
    <n v="5"/>
    <x v="5"/>
    <n v="79"/>
    <n v="29"/>
    <n v="36.708860759493675"/>
  </r>
  <r>
    <s v="Winter"/>
    <x v="0"/>
    <n v="1"/>
    <x v="4"/>
    <x v="4"/>
    <n v="3"/>
    <n v="2"/>
    <n v="34"/>
    <n v="6"/>
    <n v="302"/>
    <n v="5"/>
    <x v="2"/>
    <n v="75"/>
    <m/>
    <m/>
  </r>
  <r>
    <s v="Spring"/>
    <x v="1"/>
    <n v="2"/>
    <x v="11"/>
    <x v="5"/>
    <n v="3"/>
    <n v="3"/>
    <n v="35"/>
    <n v="11"/>
    <n v="303"/>
    <n v="5"/>
    <x v="2"/>
    <n v="43"/>
    <m/>
    <m/>
  </r>
  <r>
    <s v="Spring"/>
    <x v="1"/>
    <n v="2"/>
    <x v="10"/>
    <x v="9"/>
    <n v="3"/>
    <n v="4"/>
    <n v="36"/>
    <n v="14"/>
    <n v="304"/>
    <n v="5"/>
    <x v="2"/>
    <n v="58"/>
    <m/>
    <m/>
  </r>
  <r>
    <s v="Winter"/>
    <x v="0"/>
    <n v="3"/>
    <x v="8"/>
    <x v="8"/>
    <n v="3"/>
    <n v="5"/>
    <n v="37"/>
    <n v="19"/>
    <n v="305"/>
    <n v="5"/>
    <x v="2"/>
    <n v="42"/>
    <m/>
    <m/>
  </r>
  <r>
    <s v="Winter"/>
    <x v="0"/>
    <n v="3"/>
    <x v="12"/>
    <x v="10"/>
    <n v="3"/>
    <n v="6"/>
    <n v="38"/>
    <n v="22"/>
    <n v="306"/>
    <n v="5"/>
    <x v="2"/>
    <n v="40"/>
    <n v="18"/>
    <n v="45"/>
  </r>
  <r>
    <s v="Spring"/>
    <x v="1"/>
    <n v="4"/>
    <x v="14"/>
    <x v="11"/>
    <n v="3"/>
    <n v="7"/>
    <n v="39"/>
    <n v="27"/>
    <n v="307"/>
    <n v="5"/>
    <x v="2"/>
    <n v="53"/>
    <m/>
    <m/>
  </r>
  <r>
    <s v="Spring"/>
    <x v="1"/>
    <n v="4"/>
    <x v="15"/>
    <x v="12"/>
    <n v="3"/>
    <n v="8"/>
    <n v="40"/>
    <n v="30"/>
    <n v="308"/>
    <n v="5"/>
    <x v="5"/>
    <n v="54"/>
    <n v="13"/>
    <n v="24.074074074074073"/>
  </r>
  <r>
    <s v="Winter"/>
    <x v="0"/>
    <n v="5"/>
    <x v="13"/>
    <x v="7"/>
    <n v="3"/>
    <n v="9"/>
    <n v="41"/>
    <n v="35"/>
    <n v="309"/>
    <n v="5"/>
    <x v="2"/>
    <n v="59"/>
    <m/>
    <m/>
  </r>
  <r>
    <s v="Winter"/>
    <x v="0"/>
    <n v="5"/>
    <x v="1"/>
    <x v="1"/>
    <n v="3"/>
    <n v="10"/>
    <n v="42"/>
    <n v="38"/>
    <n v="310"/>
    <n v="5"/>
    <x v="2"/>
    <n v="69"/>
    <m/>
    <m/>
  </r>
  <r>
    <s v="Spring"/>
    <x v="1"/>
    <n v="6"/>
    <x v="3"/>
    <x v="3"/>
    <n v="3"/>
    <n v="11"/>
    <n v="43"/>
    <n v="43"/>
    <n v="311"/>
    <n v="5"/>
    <x v="5"/>
    <n v="67"/>
    <n v="49"/>
    <n v="73.134328358208961"/>
  </r>
  <r>
    <s v="Spring"/>
    <x v="1"/>
    <n v="6"/>
    <x v="6"/>
    <x v="6"/>
    <n v="3"/>
    <n v="12"/>
    <n v="44"/>
    <n v="46"/>
    <n v="312"/>
    <n v="5"/>
    <x v="5"/>
    <n v="54"/>
    <n v="30"/>
    <n v="55.555555555555557"/>
  </r>
  <r>
    <s v="Winter"/>
    <x v="0"/>
    <n v="7"/>
    <x v="9"/>
    <x v="2"/>
    <n v="3"/>
    <n v="13"/>
    <n v="45"/>
    <n v="51"/>
    <n v="313"/>
    <n v="5"/>
    <x v="5"/>
    <n v="95"/>
    <n v="22"/>
    <n v="23.157894736842106"/>
  </r>
  <r>
    <s v="Winter"/>
    <x v="0"/>
    <n v="7"/>
    <x v="0"/>
    <x v="0"/>
    <n v="3"/>
    <n v="14"/>
    <n v="46"/>
    <n v="54"/>
    <n v="314"/>
    <n v="5"/>
    <x v="2"/>
    <n v="59"/>
    <m/>
    <m/>
  </r>
  <r>
    <s v="Spring"/>
    <x v="1"/>
    <n v="8"/>
    <x v="2"/>
    <x v="2"/>
    <n v="3"/>
    <n v="15"/>
    <n v="47"/>
    <n v="59"/>
    <n v="315"/>
    <n v="5"/>
    <x v="5"/>
    <n v="64"/>
    <n v="36"/>
    <n v="56.25"/>
  </r>
  <r>
    <s v="Spring"/>
    <x v="1"/>
    <n v="8"/>
    <x v="7"/>
    <x v="7"/>
    <n v="3"/>
    <n v="16"/>
    <n v="48"/>
    <n v="62"/>
    <n v="316"/>
    <n v="5"/>
    <x v="5"/>
    <n v="45"/>
    <n v="19"/>
    <n v="42.222222222222221"/>
  </r>
  <r>
    <s v="Spring"/>
    <x v="1"/>
    <n v="8"/>
    <x v="3"/>
    <x v="3"/>
    <n v="4"/>
    <n v="16"/>
    <n v="49"/>
    <n v="61"/>
    <n v="416"/>
    <n v="5"/>
    <x v="5"/>
    <n v="52"/>
    <n v="25"/>
    <n v="48.07692307692308"/>
  </r>
  <r>
    <s v="Spring"/>
    <x v="1"/>
    <n v="8"/>
    <x v="11"/>
    <x v="5"/>
    <n v="4"/>
    <n v="15"/>
    <n v="50"/>
    <n v="60"/>
    <n v="415"/>
    <n v="5"/>
    <x v="2"/>
    <n v="33"/>
    <m/>
    <m/>
  </r>
  <r>
    <s v="Winter"/>
    <x v="0"/>
    <n v="7"/>
    <x v="8"/>
    <x v="8"/>
    <n v="4"/>
    <n v="14"/>
    <n v="51"/>
    <n v="53"/>
    <n v="414"/>
    <n v="5"/>
    <x v="2"/>
    <n v="66"/>
    <m/>
    <m/>
  </r>
  <r>
    <s v="Winter"/>
    <x v="0"/>
    <n v="7"/>
    <x v="5"/>
    <x v="5"/>
    <n v="4"/>
    <n v="13"/>
    <n v="52"/>
    <n v="52"/>
    <n v="413"/>
    <n v="5"/>
    <x v="5"/>
    <n v="50"/>
    <n v="17"/>
    <n v="34"/>
  </r>
  <r>
    <s v="Spring"/>
    <x v="1"/>
    <n v="6"/>
    <x v="7"/>
    <x v="7"/>
    <n v="4"/>
    <n v="12"/>
    <n v="53"/>
    <n v="45"/>
    <n v="412"/>
    <n v="5"/>
    <x v="5"/>
    <n v="46"/>
    <n v="25"/>
    <n v="54.347826086956516"/>
  </r>
  <r>
    <s v="Spring"/>
    <x v="1"/>
    <n v="6"/>
    <x v="15"/>
    <x v="12"/>
    <n v="4"/>
    <n v="11"/>
    <n v="54"/>
    <n v="44"/>
    <n v="411"/>
    <n v="5"/>
    <x v="5"/>
    <n v="54"/>
    <n v="23"/>
    <n v="42.592592592592595"/>
  </r>
  <r>
    <s v="Winter"/>
    <x v="0"/>
    <n v="5"/>
    <x v="4"/>
    <x v="4"/>
    <n v="4"/>
    <n v="10"/>
    <n v="55"/>
    <n v="37"/>
    <n v="410"/>
    <n v="5"/>
    <x v="2"/>
    <n v="59"/>
    <m/>
    <m/>
  </r>
  <r>
    <s v="Winter"/>
    <x v="0"/>
    <n v="5"/>
    <x v="0"/>
    <x v="0"/>
    <n v="4"/>
    <n v="9"/>
    <n v="56"/>
    <n v="37"/>
    <n v="409"/>
    <n v="5"/>
    <x v="2"/>
    <n v="69"/>
    <m/>
    <m/>
  </r>
  <r>
    <s v="Spring"/>
    <x v="1"/>
    <n v="4"/>
    <x v="2"/>
    <x v="2"/>
    <n v="4"/>
    <n v="8"/>
    <n v="57"/>
    <n v="29"/>
    <n v="408"/>
    <n v="5"/>
    <x v="5"/>
    <n v="57"/>
    <n v="21"/>
    <n v="36.84210526315789"/>
  </r>
  <r>
    <s v="Spring"/>
    <x v="1"/>
    <n v="4"/>
    <x v="10"/>
    <x v="9"/>
    <n v="4"/>
    <n v="7"/>
    <n v="58"/>
    <n v="28"/>
    <n v="407"/>
    <n v="5"/>
    <x v="2"/>
    <n v="46"/>
    <m/>
    <m/>
  </r>
  <r>
    <s v="Winter"/>
    <x v="0"/>
    <n v="3"/>
    <x v="1"/>
    <x v="1"/>
    <n v="4"/>
    <n v="6"/>
    <n v="59"/>
    <n v="21"/>
    <n v="406"/>
    <n v="5"/>
    <x v="2"/>
    <n v="48"/>
    <m/>
    <m/>
  </r>
  <r>
    <s v="Winter"/>
    <x v="0"/>
    <n v="3"/>
    <x v="9"/>
    <x v="2"/>
    <n v="4"/>
    <n v="5"/>
    <n v="60"/>
    <n v="20"/>
    <n v="405"/>
    <n v="5"/>
    <x v="5"/>
    <n v="38"/>
    <n v="23"/>
    <n v="60.526315789473685"/>
  </r>
  <r>
    <s v="Spring"/>
    <x v="1"/>
    <n v="2"/>
    <x v="6"/>
    <x v="6"/>
    <n v="4"/>
    <n v="4"/>
    <n v="61"/>
    <n v="13"/>
    <n v="404"/>
    <n v="5"/>
    <x v="5"/>
    <n v="56"/>
    <n v="32"/>
    <n v="57.142857142857139"/>
  </r>
  <r>
    <s v="Spring"/>
    <x v="1"/>
    <n v="2"/>
    <x v="14"/>
    <x v="11"/>
    <n v="4"/>
    <n v="3"/>
    <n v="62"/>
    <n v="12"/>
    <n v="403"/>
    <n v="5"/>
    <x v="2"/>
    <n v="53"/>
    <m/>
    <m/>
  </r>
  <r>
    <s v="Winter"/>
    <x v="0"/>
    <n v="1"/>
    <x v="12"/>
    <x v="10"/>
    <n v="4"/>
    <n v="2"/>
    <n v="63"/>
    <n v="5"/>
    <n v="402"/>
    <n v="5"/>
    <x v="5"/>
    <n v="63"/>
    <n v="35"/>
    <n v="55.555555555555557"/>
  </r>
  <r>
    <s v="Winter"/>
    <x v="0"/>
    <n v="1"/>
    <x v="13"/>
    <x v="7"/>
    <n v="4"/>
    <n v="1"/>
    <n v="64"/>
    <n v="4"/>
    <n v="401"/>
    <n v="5"/>
    <x v="2"/>
    <n v="93"/>
    <m/>
    <m/>
  </r>
  <r>
    <m/>
    <x v="2"/>
    <m/>
    <x v="16"/>
    <x v="13"/>
    <m/>
    <m/>
    <m/>
    <m/>
    <m/>
    <m/>
    <x v="2"/>
    <m/>
    <m/>
    <m/>
  </r>
  <r>
    <m/>
    <x v="2"/>
    <m/>
    <x v="16"/>
    <x v="13"/>
    <m/>
    <m/>
    <m/>
    <m/>
    <m/>
    <m/>
    <x v="2"/>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8">
  <r>
    <n v="1"/>
    <x v="0"/>
    <n v="1998"/>
    <n v="1"/>
    <n v="1"/>
    <n v="1"/>
    <n v="1"/>
    <n v="101"/>
    <n v="1"/>
    <x v="0"/>
    <m/>
    <n v="0.25"/>
    <n v="4.25"/>
  </r>
  <r>
    <n v="1"/>
    <x v="1"/>
    <n v="2002"/>
    <n v="2"/>
    <n v="1"/>
    <n v="32"/>
    <n v="2"/>
    <n v="201"/>
    <n v="1"/>
    <x v="0"/>
    <m/>
    <n v="0.27"/>
    <n v="6.26"/>
  </r>
  <r>
    <n v="1"/>
    <x v="2"/>
    <n v="2016"/>
    <n v="3"/>
    <n v="1"/>
    <n v="33"/>
    <n v="3"/>
    <n v="301"/>
    <n v="1"/>
    <x v="0"/>
    <m/>
    <n v="0.35"/>
    <n v="8.01"/>
  </r>
  <r>
    <n v="1"/>
    <x v="3"/>
    <n v="2023"/>
    <n v="4"/>
    <n v="1"/>
    <n v="64"/>
    <n v="4"/>
    <n v="401"/>
    <n v="1"/>
    <x v="0"/>
    <m/>
    <n v="0.3"/>
    <n v="5.92"/>
  </r>
  <r>
    <n v="1"/>
    <x v="4"/>
    <n v="1985"/>
    <n v="4"/>
    <n v="2"/>
    <n v="63"/>
    <n v="5"/>
    <n v="402"/>
    <n v="1"/>
    <x v="0"/>
    <m/>
    <n v="0.28999999999999998"/>
    <n v="4.6100000000000003"/>
  </r>
  <r>
    <n v="1"/>
    <x v="5"/>
    <n v="2018"/>
    <n v="3"/>
    <n v="2"/>
    <n v="34"/>
    <n v="6"/>
    <n v="302"/>
    <n v="1"/>
    <x v="0"/>
    <m/>
    <n v="0.31"/>
    <n v="6.55"/>
  </r>
  <r>
    <n v="1"/>
    <x v="6"/>
    <n v="1999"/>
    <n v="2"/>
    <n v="2"/>
    <n v="31"/>
    <n v="7"/>
    <n v="202"/>
    <n v="1"/>
    <x v="0"/>
    <m/>
    <n v="0.31"/>
    <n v="5.84"/>
  </r>
  <r>
    <n v="1"/>
    <x v="7"/>
    <n v="1983"/>
    <n v="1"/>
    <n v="2"/>
    <n v="2"/>
    <n v="8"/>
    <n v="102"/>
    <n v="1"/>
    <x v="0"/>
    <m/>
    <n v="0.35"/>
    <n v="5.28"/>
  </r>
  <r>
    <n v="2"/>
    <x v="8"/>
    <n v="1999"/>
    <n v="1"/>
    <n v="3"/>
    <n v="3"/>
    <n v="9"/>
    <n v="103"/>
    <n v="1"/>
    <x v="0"/>
    <m/>
    <n v="0.21"/>
    <n v="2.14"/>
  </r>
  <r>
    <n v="2"/>
    <x v="9"/>
    <n v="2023"/>
    <n v="2"/>
    <n v="3"/>
    <n v="30"/>
    <n v="10"/>
    <n v="203"/>
    <n v="1"/>
    <x v="0"/>
    <m/>
    <n v="0.18"/>
    <n v="2.87"/>
  </r>
  <r>
    <n v="2"/>
    <x v="10"/>
    <n v="2016"/>
    <n v="3"/>
    <n v="3"/>
    <n v="35"/>
    <n v="11"/>
    <n v="303"/>
    <n v="1"/>
    <x v="0"/>
    <m/>
    <n v="0.18"/>
    <n v="3.48"/>
  </r>
  <r>
    <n v="2"/>
    <x v="11"/>
    <n v="2008"/>
    <n v="4"/>
    <n v="3"/>
    <n v="62"/>
    <n v="12"/>
    <n v="403"/>
    <n v="1"/>
    <x v="0"/>
    <m/>
    <n v="0.18"/>
    <n v="2.15"/>
  </r>
  <r>
    <n v="2"/>
    <x v="12"/>
    <n v="2001"/>
    <n v="4"/>
    <n v="4"/>
    <n v="61"/>
    <n v="13"/>
    <n v="404"/>
    <n v="1"/>
    <x v="0"/>
    <m/>
    <n v="0.18"/>
    <n v="1.97"/>
  </r>
  <r>
    <n v="2"/>
    <x v="13"/>
    <n v="1989"/>
    <n v="3"/>
    <n v="4"/>
    <n v="36"/>
    <n v="14"/>
    <n v="304"/>
    <n v="1"/>
    <x v="0"/>
    <m/>
    <n v="0.19"/>
    <n v="3.16"/>
  </r>
  <r>
    <n v="2"/>
    <x v="14"/>
    <n v="2004"/>
    <n v="2"/>
    <n v="4"/>
    <n v="29"/>
    <n v="15"/>
    <n v="204"/>
    <n v="1"/>
    <x v="0"/>
    <m/>
    <n v="0.18"/>
    <n v="4.7"/>
  </r>
  <r>
    <n v="2"/>
    <x v="15"/>
    <n v="1984"/>
    <n v="1"/>
    <n v="4"/>
    <n v="4"/>
    <n v="16"/>
    <n v="104"/>
    <n v="1"/>
    <x v="0"/>
    <m/>
    <n v="0.21"/>
    <n v="3"/>
  </r>
  <r>
    <n v="3"/>
    <x v="5"/>
    <n v="2018"/>
    <n v="1"/>
    <n v="5"/>
    <n v="5"/>
    <n v="17"/>
    <n v="105"/>
    <n v="1"/>
    <x v="0"/>
    <m/>
    <n v="0.33"/>
    <n v="3.66"/>
  </r>
  <r>
    <n v="3"/>
    <x v="3"/>
    <n v="2023"/>
    <n v="2"/>
    <n v="5"/>
    <n v="28"/>
    <n v="18"/>
    <n v="205"/>
    <n v="1"/>
    <x v="0"/>
    <m/>
    <n v="0.26"/>
    <n v="4.55"/>
  </r>
  <r>
    <n v="3"/>
    <x v="1"/>
    <n v="2002"/>
    <n v="3"/>
    <n v="5"/>
    <n v="37"/>
    <n v="19"/>
    <n v="305"/>
    <n v="1"/>
    <x v="0"/>
    <m/>
    <n v="0.26"/>
    <n v="6.97"/>
  </r>
  <r>
    <n v="3"/>
    <x v="6"/>
    <n v="1999"/>
    <n v="4"/>
    <n v="5"/>
    <n v="60"/>
    <n v="20"/>
    <n v="405"/>
    <n v="1"/>
    <x v="0"/>
    <m/>
    <n v="0.28000000000000003"/>
    <n v="3.49"/>
  </r>
  <r>
    <n v="3"/>
    <x v="7"/>
    <n v="1983"/>
    <n v="4"/>
    <n v="6"/>
    <n v="59"/>
    <n v="21"/>
    <n v="406"/>
    <n v="1"/>
    <x v="0"/>
    <m/>
    <n v="0.28999999999999998"/>
    <n v="5.49"/>
  </r>
  <r>
    <n v="3"/>
    <x v="4"/>
    <n v="1985"/>
    <n v="3"/>
    <n v="6"/>
    <n v="38"/>
    <n v="22"/>
    <n v="306"/>
    <n v="1"/>
    <x v="0"/>
    <m/>
    <n v="0.33"/>
    <n v="9.6999999999999993"/>
  </r>
  <r>
    <n v="3"/>
    <x v="0"/>
    <n v="1998"/>
    <n v="2"/>
    <n v="6"/>
    <n v="27"/>
    <n v="23"/>
    <n v="206"/>
    <n v="1"/>
    <x v="0"/>
    <m/>
    <n v="0.27"/>
    <n v="6.47"/>
  </r>
  <r>
    <n v="3"/>
    <x v="2"/>
    <n v="2016"/>
    <n v="1"/>
    <n v="6"/>
    <n v="6"/>
    <n v="24"/>
    <n v="106"/>
    <n v="1"/>
    <x v="0"/>
    <m/>
    <n v="0.36"/>
    <n v="6.12"/>
  </r>
  <r>
    <n v="4"/>
    <x v="12"/>
    <n v="2001"/>
    <n v="1"/>
    <n v="7"/>
    <n v="7"/>
    <n v="25"/>
    <n v="107"/>
    <n v="1"/>
    <x v="0"/>
    <m/>
    <n v="0.17"/>
    <n v="2.81"/>
  </r>
  <r>
    <n v="4"/>
    <x v="10"/>
    <n v="2016"/>
    <n v="2"/>
    <n v="7"/>
    <n v="26"/>
    <n v="26"/>
    <n v="207"/>
    <n v="1"/>
    <x v="0"/>
    <m/>
    <n v="0.17"/>
    <n v="3"/>
  </r>
  <r>
    <n v="4"/>
    <x v="11"/>
    <n v="2008"/>
    <n v="3"/>
    <n v="7"/>
    <n v="39"/>
    <n v="27"/>
    <n v="307"/>
    <n v="1"/>
    <x v="0"/>
    <m/>
    <n v="0.16"/>
    <n v="3.6"/>
  </r>
  <r>
    <n v="4"/>
    <x v="13"/>
    <n v="1989"/>
    <n v="4"/>
    <n v="7"/>
    <n v="58"/>
    <n v="28"/>
    <n v="407"/>
    <n v="1"/>
    <x v="0"/>
    <m/>
    <n v="0.19"/>
    <n v="2.5"/>
  </r>
  <r>
    <n v="4"/>
    <x v="8"/>
    <n v="1999"/>
    <n v="4"/>
    <n v="8"/>
    <n v="57"/>
    <n v="29"/>
    <n v="408"/>
    <n v="1"/>
    <x v="0"/>
    <m/>
    <n v="0.18"/>
    <n v="1.88"/>
  </r>
  <r>
    <n v="4"/>
    <x v="14"/>
    <n v="2004"/>
    <n v="3"/>
    <n v="8"/>
    <n v="40"/>
    <n v="30"/>
    <n v="308"/>
    <n v="1"/>
    <x v="0"/>
    <m/>
    <n v="0.15"/>
    <n v="2.44"/>
  </r>
  <r>
    <n v="4"/>
    <x v="15"/>
    <n v="1984"/>
    <n v="2"/>
    <n v="8"/>
    <n v="25"/>
    <n v="31"/>
    <n v="208"/>
    <n v="1"/>
    <x v="0"/>
    <m/>
    <n v="0.17"/>
    <n v="2.5299999999999998"/>
  </r>
  <r>
    <n v="4"/>
    <x v="9"/>
    <n v="2023"/>
    <n v="1"/>
    <n v="8"/>
    <n v="8"/>
    <n v="32"/>
    <n v="108"/>
    <n v="1"/>
    <x v="0"/>
    <m/>
    <n v="0.16"/>
    <n v="2.88"/>
  </r>
  <r>
    <n v="5"/>
    <x v="1"/>
    <n v="2002"/>
    <n v="1"/>
    <n v="9"/>
    <n v="9"/>
    <n v="33"/>
    <n v="109"/>
    <n v="1"/>
    <x v="0"/>
    <m/>
    <n v="0.27"/>
    <n v="3.8"/>
  </r>
  <r>
    <n v="5"/>
    <x v="2"/>
    <n v="2016"/>
    <n v="2"/>
    <n v="9"/>
    <n v="24"/>
    <n v="34"/>
    <n v="209"/>
    <n v="1"/>
    <x v="0"/>
    <m/>
    <n v="0.34"/>
    <n v="11.01"/>
  </r>
  <r>
    <n v="5"/>
    <x v="3"/>
    <n v="2023"/>
    <n v="3"/>
    <n v="9"/>
    <n v="41"/>
    <n v="35"/>
    <n v="309"/>
    <n v="1"/>
    <x v="0"/>
    <m/>
    <n v="0.26"/>
    <n v="6.75"/>
  </r>
  <r>
    <n v="5"/>
    <x v="5"/>
    <n v="2018"/>
    <n v="4"/>
    <n v="10"/>
    <n v="55"/>
    <n v="37"/>
    <n v="410"/>
    <n v="1"/>
    <x v="0"/>
    <m/>
    <n v="0.24"/>
    <n v="6.77"/>
  </r>
  <r>
    <n v="5"/>
    <x v="0"/>
    <n v="1998"/>
    <n v="4"/>
    <n v="9"/>
    <n v="56"/>
    <n v="37"/>
    <n v="409"/>
    <n v="1"/>
    <x v="0"/>
    <m/>
    <n v="0.3"/>
    <n v="5.0199999999999996"/>
  </r>
  <r>
    <n v="5"/>
    <x v="7"/>
    <n v="1983"/>
    <n v="3"/>
    <n v="10"/>
    <n v="42"/>
    <n v="38"/>
    <n v="310"/>
    <n v="1"/>
    <x v="0"/>
    <m/>
    <n v="0.24"/>
    <n v="4.42"/>
  </r>
  <r>
    <n v="5"/>
    <x v="4"/>
    <n v="1985"/>
    <n v="2"/>
    <n v="10"/>
    <n v="23"/>
    <n v="39"/>
    <n v="210"/>
    <n v="1"/>
    <x v="0"/>
    <m/>
    <n v="0.28000000000000003"/>
    <n v="7.12"/>
  </r>
  <r>
    <n v="5"/>
    <x v="6"/>
    <n v="1999"/>
    <n v="1"/>
    <n v="10"/>
    <n v="10"/>
    <n v="40"/>
    <n v="110"/>
    <n v="1"/>
    <x v="0"/>
    <m/>
    <n v="0.27"/>
    <n v="5.12"/>
  </r>
  <r>
    <n v="6"/>
    <x v="13"/>
    <n v="1989"/>
    <n v="1"/>
    <n v="11"/>
    <n v="11"/>
    <n v="41"/>
    <n v="111"/>
    <n v="1"/>
    <x v="0"/>
    <m/>
    <n v="0.18"/>
    <n v="2.46"/>
  </r>
  <r>
    <n v="6"/>
    <x v="8"/>
    <n v="1999"/>
    <n v="2"/>
    <n v="11"/>
    <n v="22"/>
    <n v="42"/>
    <n v="211"/>
    <n v="1"/>
    <x v="0"/>
    <m/>
    <n v="0.16"/>
    <n v="3.28"/>
  </r>
  <r>
    <n v="6"/>
    <x v="15"/>
    <n v="1984"/>
    <n v="3"/>
    <n v="11"/>
    <n v="43"/>
    <n v="43"/>
    <n v="311"/>
    <n v="1"/>
    <x v="0"/>
    <m/>
    <n v="0.16"/>
    <n v="1.7"/>
  </r>
  <r>
    <n v="6"/>
    <x v="14"/>
    <n v="2004"/>
    <n v="4"/>
    <n v="11"/>
    <n v="54"/>
    <n v="44"/>
    <n v="411"/>
    <n v="1"/>
    <x v="0"/>
    <m/>
    <n v="0.17"/>
    <n v="2.04"/>
  </r>
  <r>
    <n v="6"/>
    <x v="9"/>
    <n v="2023"/>
    <n v="4"/>
    <n v="12"/>
    <n v="53"/>
    <n v="45"/>
    <n v="412"/>
    <n v="1"/>
    <x v="0"/>
    <m/>
    <n v="0.18"/>
    <n v="1.7"/>
  </r>
  <r>
    <n v="6"/>
    <x v="12"/>
    <n v="2001"/>
    <n v="3"/>
    <n v="12"/>
    <n v="44"/>
    <n v="46"/>
    <n v="312"/>
    <n v="1"/>
    <x v="0"/>
    <m/>
    <n v="0.16"/>
    <n v="2.57"/>
  </r>
  <r>
    <n v="6"/>
    <x v="11"/>
    <n v="2008"/>
    <n v="2"/>
    <n v="12"/>
    <n v="21"/>
    <n v="47"/>
    <n v="212"/>
    <n v="1"/>
    <x v="0"/>
    <m/>
    <n v="0.15"/>
    <n v="2.19"/>
  </r>
  <r>
    <n v="6"/>
    <x v="10"/>
    <n v="2016"/>
    <n v="1"/>
    <n v="12"/>
    <n v="12"/>
    <n v="48"/>
    <n v="112"/>
    <n v="1"/>
    <x v="0"/>
    <m/>
    <n v="0.17"/>
    <n v="2.11"/>
  </r>
  <r>
    <n v="7"/>
    <x v="4"/>
    <n v="1985"/>
    <n v="1"/>
    <n v="13"/>
    <n v="13"/>
    <n v="49"/>
    <n v="113"/>
    <n v="1"/>
    <x v="0"/>
    <m/>
    <n v="0.23"/>
    <n v="13.61"/>
  </r>
  <r>
    <n v="7"/>
    <x v="7"/>
    <n v="1983"/>
    <n v="2"/>
    <n v="13"/>
    <n v="20"/>
    <n v="50"/>
    <n v="213"/>
    <n v="1"/>
    <x v="0"/>
    <m/>
    <n v="0.23"/>
    <n v="6.27"/>
  </r>
  <r>
    <n v="7"/>
    <x v="6"/>
    <n v="1999"/>
    <n v="3"/>
    <n v="13"/>
    <n v="45"/>
    <n v="51"/>
    <n v="313"/>
    <n v="1"/>
    <x v="0"/>
    <m/>
    <n v="0.23"/>
    <n v="4.3499999999999996"/>
  </r>
  <r>
    <n v="7"/>
    <x v="2"/>
    <n v="2016"/>
    <n v="4"/>
    <n v="13"/>
    <n v="52"/>
    <n v="52"/>
    <n v="413"/>
    <n v="1"/>
    <x v="0"/>
    <m/>
    <n v="0.28000000000000003"/>
    <n v="6.91"/>
  </r>
  <r>
    <n v="7"/>
    <x v="1"/>
    <n v="2002"/>
    <n v="4"/>
    <n v="14"/>
    <n v="51"/>
    <n v="53"/>
    <n v="414"/>
    <n v="1"/>
    <x v="0"/>
    <m/>
    <n v="0.26"/>
    <n v="3"/>
  </r>
  <r>
    <n v="7"/>
    <x v="0"/>
    <n v="1998"/>
    <n v="3"/>
    <n v="14"/>
    <n v="46"/>
    <n v="54"/>
    <n v="314"/>
    <n v="1"/>
    <x v="0"/>
    <m/>
    <n v="0.25"/>
    <n v="5"/>
  </r>
  <r>
    <n v="7"/>
    <x v="5"/>
    <n v="2018"/>
    <n v="2"/>
    <n v="14"/>
    <n v="19"/>
    <n v="55"/>
    <n v="214"/>
    <n v="1"/>
    <x v="0"/>
    <m/>
    <n v="0.26"/>
    <n v="4.17"/>
  </r>
  <r>
    <n v="7"/>
    <x v="3"/>
    <n v="2023"/>
    <n v="1"/>
    <n v="14"/>
    <n v="14"/>
    <n v="56"/>
    <n v="114"/>
    <n v="1"/>
    <x v="0"/>
    <m/>
    <n v="0.25"/>
    <n v="3.78"/>
  </r>
  <r>
    <n v="8"/>
    <x v="11"/>
    <n v="2008"/>
    <n v="1"/>
    <n v="15"/>
    <n v="15"/>
    <n v="57"/>
    <n v="115"/>
    <n v="1"/>
    <x v="0"/>
    <m/>
    <n v="0.17"/>
    <n v="1.46"/>
  </r>
  <r>
    <n v="8"/>
    <x v="13"/>
    <n v="1989"/>
    <n v="2"/>
    <n v="15"/>
    <n v="18"/>
    <n v="58"/>
    <n v="215"/>
    <n v="1"/>
    <x v="0"/>
    <m/>
    <n v="0.17"/>
    <n v="3.41"/>
  </r>
  <r>
    <n v="8"/>
    <x v="8"/>
    <n v="1999"/>
    <n v="3"/>
    <n v="15"/>
    <n v="47"/>
    <n v="59"/>
    <n v="315"/>
    <n v="1"/>
    <x v="0"/>
    <m/>
    <n v="0.16"/>
    <n v="2.23"/>
  </r>
  <r>
    <n v="8"/>
    <x v="10"/>
    <n v="2016"/>
    <n v="4"/>
    <n v="15"/>
    <n v="50"/>
    <n v="60"/>
    <n v="415"/>
    <n v="1"/>
    <x v="0"/>
    <m/>
    <n v="0.18"/>
    <n v="2.21"/>
  </r>
  <r>
    <n v="8"/>
    <x v="15"/>
    <n v="1984"/>
    <n v="4"/>
    <n v="16"/>
    <n v="49"/>
    <n v="61"/>
    <n v="416"/>
    <n v="1"/>
    <x v="0"/>
    <m/>
    <n v="0.17"/>
    <n v="1.69"/>
  </r>
  <r>
    <n v="8"/>
    <x v="9"/>
    <n v="2023"/>
    <n v="3"/>
    <n v="16"/>
    <n v="48"/>
    <n v="62"/>
    <n v="316"/>
    <n v="1"/>
    <x v="0"/>
    <m/>
    <n v="0.16"/>
    <n v="2.99"/>
  </r>
  <r>
    <n v="8"/>
    <x v="12"/>
    <n v="2001"/>
    <n v="2"/>
    <n v="16"/>
    <n v="17"/>
    <n v="63"/>
    <n v="216"/>
    <n v="1"/>
    <x v="0"/>
    <m/>
    <n v="0.17"/>
    <n v="1.42"/>
  </r>
  <r>
    <n v="8"/>
    <x v="14"/>
    <n v="2004"/>
    <n v="1"/>
    <n v="16"/>
    <n v="16"/>
    <n v="64"/>
    <n v="116"/>
    <n v="1"/>
    <x v="0"/>
    <m/>
    <n v="0.18"/>
    <n v="1.39"/>
  </r>
  <r>
    <n v="1"/>
    <x v="0"/>
    <n v="1998"/>
    <n v="1"/>
    <n v="1"/>
    <n v="1"/>
    <n v="1"/>
    <n v="101"/>
    <n v="2"/>
    <x v="1"/>
    <m/>
    <n v="0.37"/>
    <n v="7.56"/>
  </r>
  <r>
    <n v="1"/>
    <x v="1"/>
    <n v="2002"/>
    <n v="2"/>
    <n v="1"/>
    <n v="32"/>
    <n v="2"/>
    <n v="201"/>
    <n v="2"/>
    <x v="1"/>
    <m/>
    <n v="0.36"/>
    <n v="7.79"/>
  </r>
  <r>
    <n v="1"/>
    <x v="2"/>
    <n v="2016"/>
    <n v="3"/>
    <n v="1"/>
    <n v="33"/>
    <n v="3"/>
    <n v="301"/>
    <n v="2"/>
    <x v="1"/>
    <m/>
    <n v="0.39"/>
    <n v="7.44"/>
  </r>
  <r>
    <n v="1"/>
    <x v="3"/>
    <n v="2023"/>
    <n v="4"/>
    <n v="1"/>
    <n v="64"/>
    <n v="4"/>
    <n v="401"/>
    <n v="2"/>
    <x v="1"/>
    <m/>
    <n v="0.31"/>
    <n v="5.48"/>
  </r>
  <r>
    <n v="1"/>
    <x v="4"/>
    <n v="1985"/>
    <n v="4"/>
    <n v="2"/>
    <n v="63"/>
    <n v="5"/>
    <n v="402"/>
    <n v="2"/>
    <x v="1"/>
    <m/>
    <n v="0.36"/>
    <n v="6.64"/>
  </r>
  <r>
    <n v="1"/>
    <x v="5"/>
    <n v="2018"/>
    <n v="3"/>
    <n v="2"/>
    <n v="34"/>
    <n v="6"/>
    <n v="302"/>
    <n v="2"/>
    <x v="1"/>
    <m/>
    <n v="0.42"/>
    <n v="5.83"/>
  </r>
  <r>
    <n v="1"/>
    <x v="6"/>
    <n v="1999"/>
    <n v="2"/>
    <n v="2"/>
    <n v="31"/>
    <n v="7"/>
    <n v="202"/>
    <n v="2"/>
    <x v="1"/>
    <m/>
    <n v="0.35"/>
    <n v="5.95"/>
  </r>
  <r>
    <n v="1"/>
    <x v="7"/>
    <n v="1983"/>
    <n v="1"/>
    <n v="2"/>
    <n v="2"/>
    <n v="8"/>
    <n v="102"/>
    <n v="2"/>
    <x v="1"/>
    <m/>
    <n v="0.49"/>
    <n v="6.24"/>
  </r>
  <r>
    <n v="2"/>
    <x v="8"/>
    <n v="1999"/>
    <n v="1"/>
    <n v="3"/>
    <n v="3"/>
    <n v="9"/>
    <n v="103"/>
    <n v="2"/>
    <x v="1"/>
    <m/>
    <n v="0.19"/>
    <n v="2.25"/>
  </r>
  <r>
    <n v="2"/>
    <x v="9"/>
    <n v="2023"/>
    <n v="2"/>
    <n v="3"/>
    <n v="30"/>
    <n v="10"/>
    <n v="203"/>
    <n v="2"/>
    <x v="1"/>
    <m/>
    <n v="0.17"/>
    <n v="3.3"/>
  </r>
  <r>
    <n v="2"/>
    <x v="10"/>
    <n v="2016"/>
    <n v="3"/>
    <n v="3"/>
    <n v="35"/>
    <n v="11"/>
    <n v="303"/>
    <n v="2"/>
    <x v="1"/>
    <m/>
    <n v="0.21"/>
    <n v="2.0699999999999998"/>
  </r>
  <r>
    <n v="2"/>
    <x v="11"/>
    <n v="2008"/>
    <n v="4"/>
    <n v="3"/>
    <n v="62"/>
    <n v="12"/>
    <n v="403"/>
    <n v="2"/>
    <x v="1"/>
    <m/>
    <n v="0.18"/>
    <n v="2.23"/>
  </r>
  <r>
    <n v="2"/>
    <x v="12"/>
    <n v="2001"/>
    <n v="4"/>
    <n v="4"/>
    <n v="61"/>
    <n v="13"/>
    <n v="404"/>
    <n v="2"/>
    <x v="1"/>
    <m/>
    <n v="0.18"/>
    <n v="2.31"/>
  </r>
  <r>
    <n v="2"/>
    <x v="13"/>
    <n v="1989"/>
    <n v="3"/>
    <n v="4"/>
    <n v="36"/>
    <n v="14"/>
    <n v="304"/>
    <n v="2"/>
    <x v="1"/>
    <m/>
    <n v="0.2"/>
    <n v="2.95"/>
  </r>
  <r>
    <n v="2"/>
    <x v="14"/>
    <n v="2004"/>
    <n v="2"/>
    <n v="4"/>
    <n v="29"/>
    <n v="15"/>
    <n v="204"/>
    <n v="2"/>
    <x v="1"/>
    <m/>
    <n v="0.16"/>
    <n v="2.08"/>
  </r>
  <r>
    <n v="2"/>
    <x v="15"/>
    <n v="1984"/>
    <n v="1"/>
    <n v="4"/>
    <n v="4"/>
    <n v="16"/>
    <n v="104"/>
    <n v="2"/>
    <x v="1"/>
    <m/>
    <n v="0.19"/>
    <n v="1.94"/>
  </r>
  <r>
    <n v="3"/>
    <x v="5"/>
    <n v="2018"/>
    <n v="1"/>
    <n v="5"/>
    <n v="5"/>
    <n v="17"/>
    <n v="105"/>
    <n v="2"/>
    <x v="1"/>
    <m/>
    <n v="0.44"/>
    <n v="6.28"/>
  </r>
  <r>
    <n v="3"/>
    <x v="3"/>
    <n v="2023"/>
    <n v="2"/>
    <n v="5"/>
    <n v="28"/>
    <n v="18"/>
    <n v="205"/>
    <n v="2"/>
    <x v="1"/>
    <m/>
    <n v="0.26"/>
    <n v="3.2"/>
  </r>
  <r>
    <n v="3"/>
    <x v="1"/>
    <n v="2002"/>
    <n v="3"/>
    <n v="5"/>
    <n v="37"/>
    <n v="19"/>
    <n v="305"/>
    <n v="2"/>
    <x v="1"/>
    <m/>
    <n v="0.33"/>
    <n v="6.98"/>
  </r>
  <r>
    <n v="3"/>
    <x v="6"/>
    <n v="1999"/>
    <n v="4"/>
    <n v="5"/>
    <n v="60"/>
    <n v="20"/>
    <n v="405"/>
    <n v="2"/>
    <x v="1"/>
    <m/>
    <n v="0.35"/>
    <n v="7.1"/>
  </r>
  <r>
    <n v="3"/>
    <x v="7"/>
    <n v="1983"/>
    <n v="4"/>
    <n v="6"/>
    <n v="59"/>
    <n v="21"/>
    <n v="406"/>
    <n v="2"/>
    <x v="1"/>
    <m/>
    <n v="0.3"/>
    <n v="4.8"/>
  </r>
  <r>
    <n v="3"/>
    <x v="4"/>
    <n v="1985"/>
    <n v="3"/>
    <n v="6"/>
    <n v="38"/>
    <n v="22"/>
    <n v="306"/>
    <n v="2"/>
    <x v="1"/>
    <m/>
    <n v="0.39"/>
    <n v="11.22"/>
  </r>
  <r>
    <n v="3"/>
    <x v="0"/>
    <n v="1998"/>
    <n v="2"/>
    <n v="6"/>
    <n v="27"/>
    <n v="23"/>
    <n v="206"/>
    <n v="2"/>
    <x v="1"/>
    <m/>
    <n v="0.33"/>
    <n v="10.02"/>
  </r>
  <r>
    <n v="3"/>
    <x v="2"/>
    <n v="2016"/>
    <n v="1"/>
    <n v="6"/>
    <n v="6"/>
    <n v="24"/>
    <n v="106"/>
    <n v="2"/>
    <x v="1"/>
    <m/>
    <n v="0.51"/>
    <n v="8.34"/>
  </r>
  <r>
    <n v="4"/>
    <x v="12"/>
    <n v="2001"/>
    <n v="1"/>
    <n v="7"/>
    <n v="7"/>
    <n v="25"/>
    <n v="107"/>
    <n v="2"/>
    <x v="1"/>
    <m/>
    <n v="0.19"/>
    <n v="2.63"/>
  </r>
  <r>
    <n v="4"/>
    <x v="10"/>
    <n v="2016"/>
    <n v="2"/>
    <n v="7"/>
    <n v="26"/>
    <n v="26"/>
    <n v="207"/>
    <n v="2"/>
    <x v="1"/>
    <m/>
    <n v="0.17"/>
    <n v="2.1"/>
  </r>
  <r>
    <n v="4"/>
    <x v="11"/>
    <n v="2008"/>
    <n v="3"/>
    <n v="7"/>
    <n v="39"/>
    <n v="27"/>
    <n v="307"/>
    <n v="2"/>
    <x v="1"/>
    <m/>
    <n v="0.15"/>
    <n v="2.52"/>
  </r>
  <r>
    <n v="4"/>
    <x v="13"/>
    <n v="1989"/>
    <n v="4"/>
    <n v="7"/>
    <n v="58"/>
    <n v="28"/>
    <n v="407"/>
    <n v="2"/>
    <x v="1"/>
    <m/>
    <n v="0.2"/>
    <n v="2.09"/>
  </r>
  <r>
    <n v="4"/>
    <x v="8"/>
    <n v="1999"/>
    <n v="4"/>
    <n v="8"/>
    <n v="57"/>
    <n v="29"/>
    <n v="408"/>
    <n v="2"/>
    <x v="1"/>
    <m/>
    <n v="0.18"/>
    <n v="1.76"/>
  </r>
  <r>
    <n v="4"/>
    <x v="14"/>
    <n v="2004"/>
    <n v="3"/>
    <n v="8"/>
    <n v="40"/>
    <n v="30"/>
    <n v="308"/>
    <n v="2"/>
    <x v="1"/>
    <m/>
    <n v="0.15"/>
    <n v="1.92"/>
  </r>
  <r>
    <n v="4"/>
    <x v="15"/>
    <n v="1984"/>
    <n v="2"/>
    <n v="8"/>
    <n v="25"/>
    <n v="31"/>
    <n v="208"/>
    <n v="2"/>
    <x v="1"/>
    <m/>
    <n v="0.16"/>
    <n v="1.22"/>
  </r>
  <r>
    <n v="4"/>
    <x v="9"/>
    <n v="2023"/>
    <n v="1"/>
    <n v="8"/>
    <n v="8"/>
    <n v="32"/>
    <n v="108"/>
    <n v="2"/>
    <x v="1"/>
    <m/>
    <n v="0.18"/>
    <n v="2.66"/>
  </r>
  <r>
    <n v="5"/>
    <x v="1"/>
    <n v="2002"/>
    <n v="1"/>
    <n v="9"/>
    <n v="9"/>
    <n v="33"/>
    <n v="109"/>
    <n v="2"/>
    <x v="1"/>
    <m/>
    <n v="0.39"/>
    <n v="5.71"/>
  </r>
  <r>
    <n v="5"/>
    <x v="2"/>
    <n v="2016"/>
    <n v="2"/>
    <n v="9"/>
    <n v="24"/>
    <n v="34"/>
    <n v="209"/>
    <n v="2"/>
    <x v="1"/>
    <m/>
    <n v="0.48"/>
    <n v="11.14"/>
  </r>
  <r>
    <n v="5"/>
    <x v="3"/>
    <n v="2023"/>
    <n v="3"/>
    <n v="9"/>
    <n v="41"/>
    <n v="35"/>
    <n v="309"/>
    <n v="2"/>
    <x v="1"/>
    <m/>
    <n v="0.35"/>
    <n v="11.79"/>
  </r>
  <r>
    <n v="5"/>
    <x v="5"/>
    <n v="2018"/>
    <n v="4"/>
    <n v="10"/>
    <n v="55"/>
    <n v="37"/>
    <n v="410"/>
    <n v="2"/>
    <x v="1"/>
    <m/>
    <n v="0.35"/>
    <n v="5.67"/>
  </r>
  <r>
    <n v="5"/>
    <x v="0"/>
    <n v="1998"/>
    <n v="4"/>
    <n v="9"/>
    <n v="56"/>
    <n v="37"/>
    <n v="409"/>
    <n v="2"/>
    <x v="1"/>
    <m/>
    <n v="0.34"/>
    <n v="2.86"/>
  </r>
  <r>
    <n v="5"/>
    <x v="7"/>
    <n v="1983"/>
    <n v="3"/>
    <n v="10"/>
    <n v="42"/>
    <n v="38"/>
    <n v="310"/>
    <n v="2"/>
    <x v="1"/>
    <m/>
    <n v="0.32"/>
    <n v="9.4499999999999993"/>
  </r>
  <r>
    <n v="5"/>
    <x v="4"/>
    <n v="1985"/>
    <n v="2"/>
    <n v="10"/>
    <n v="23"/>
    <n v="39"/>
    <n v="210"/>
    <n v="2"/>
    <x v="1"/>
    <m/>
    <n v="0.33"/>
    <n v="5.04"/>
  </r>
  <r>
    <n v="5"/>
    <x v="6"/>
    <n v="1999"/>
    <n v="1"/>
    <n v="10"/>
    <n v="10"/>
    <n v="40"/>
    <n v="110"/>
    <n v="2"/>
    <x v="1"/>
    <m/>
    <n v="0.33"/>
    <n v="3.76"/>
  </r>
  <r>
    <n v="6"/>
    <x v="13"/>
    <n v="1989"/>
    <n v="1"/>
    <n v="11"/>
    <n v="11"/>
    <n v="41"/>
    <n v="111"/>
    <n v="2"/>
    <x v="1"/>
    <m/>
    <n v="0.19"/>
    <n v="2.6"/>
  </r>
  <r>
    <n v="6"/>
    <x v="8"/>
    <n v="1999"/>
    <n v="2"/>
    <n v="11"/>
    <n v="22"/>
    <n v="42"/>
    <n v="211"/>
    <n v="2"/>
    <x v="1"/>
    <m/>
    <n v="0.15"/>
    <n v="2.97"/>
  </r>
  <r>
    <n v="6"/>
    <x v="15"/>
    <n v="1984"/>
    <n v="3"/>
    <n v="11"/>
    <n v="43"/>
    <n v="43"/>
    <n v="311"/>
    <n v="2"/>
    <x v="1"/>
    <m/>
    <n v="0.17"/>
    <n v="2.91"/>
  </r>
  <r>
    <n v="6"/>
    <x v="14"/>
    <n v="2004"/>
    <n v="4"/>
    <n v="11"/>
    <n v="54"/>
    <n v="44"/>
    <n v="411"/>
    <n v="2"/>
    <x v="1"/>
    <m/>
    <n v="0.17"/>
    <n v="1.71"/>
  </r>
  <r>
    <n v="6"/>
    <x v="9"/>
    <n v="2023"/>
    <n v="4"/>
    <n v="12"/>
    <n v="53"/>
    <n v="45"/>
    <n v="412"/>
    <n v="2"/>
    <x v="1"/>
    <m/>
    <n v="0.17"/>
    <n v="3.27"/>
  </r>
  <r>
    <n v="6"/>
    <x v="12"/>
    <n v="2001"/>
    <n v="3"/>
    <n v="12"/>
    <n v="44"/>
    <n v="46"/>
    <n v="312"/>
    <n v="2"/>
    <x v="1"/>
    <m/>
    <n v="0.15"/>
    <n v="2.46"/>
  </r>
  <r>
    <n v="6"/>
    <x v="11"/>
    <n v="2008"/>
    <n v="2"/>
    <n v="12"/>
    <n v="21"/>
    <n v="47"/>
    <n v="212"/>
    <n v="2"/>
    <x v="1"/>
    <m/>
    <n v="0.17"/>
    <n v="2.4700000000000002"/>
  </r>
  <r>
    <n v="6"/>
    <x v="10"/>
    <n v="2016"/>
    <n v="1"/>
    <n v="12"/>
    <n v="12"/>
    <n v="48"/>
    <n v="112"/>
    <n v="2"/>
    <x v="1"/>
    <m/>
    <n v="0.17"/>
    <n v="1.78"/>
  </r>
  <r>
    <n v="7"/>
    <x v="4"/>
    <n v="1985"/>
    <n v="1"/>
    <n v="13"/>
    <n v="13"/>
    <n v="49"/>
    <n v="113"/>
    <n v="2"/>
    <x v="1"/>
    <m/>
    <n v="0.24"/>
    <n v="5.33"/>
  </r>
  <r>
    <n v="7"/>
    <x v="7"/>
    <n v="1983"/>
    <n v="2"/>
    <n v="13"/>
    <n v="20"/>
    <n v="50"/>
    <n v="213"/>
    <n v="2"/>
    <x v="1"/>
    <m/>
    <n v="0.26"/>
    <n v="7.48"/>
  </r>
  <r>
    <n v="7"/>
    <x v="6"/>
    <n v="1999"/>
    <n v="3"/>
    <n v="13"/>
    <n v="45"/>
    <n v="51"/>
    <n v="313"/>
    <n v="2"/>
    <x v="1"/>
    <m/>
    <n v="0.24"/>
    <n v="6.27"/>
  </r>
  <r>
    <n v="7"/>
    <x v="2"/>
    <n v="2016"/>
    <n v="4"/>
    <n v="13"/>
    <n v="52"/>
    <n v="52"/>
    <n v="413"/>
    <n v="2"/>
    <x v="1"/>
    <m/>
    <n v="0.33"/>
    <n v="4.4400000000000004"/>
  </r>
  <r>
    <n v="7"/>
    <x v="1"/>
    <n v="2002"/>
    <n v="4"/>
    <n v="14"/>
    <n v="51"/>
    <n v="53"/>
    <n v="414"/>
    <n v="2"/>
    <x v="1"/>
    <m/>
    <n v="0.36"/>
    <n v="5.1100000000000003"/>
  </r>
  <r>
    <n v="7"/>
    <x v="0"/>
    <n v="1998"/>
    <n v="3"/>
    <n v="14"/>
    <n v="46"/>
    <n v="54"/>
    <n v="314"/>
    <n v="2"/>
    <x v="1"/>
    <m/>
    <n v="0.32"/>
    <n v="5.84"/>
  </r>
  <r>
    <n v="7"/>
    <x v="5"/>
    <n v="2018"/>
    <n v="2"/>
    <n v="14"/>
    <n v="19"/>
    <n v="55"/>
    <n v="214"/>
    <n v="2"/>
    <x v="1"/>
    <m/>
    <n v="0.28999999999999998"/>
    <n v="6.75"/>
  </r>
  <r>
    <n v="7"/>
    <x v="3"/>
    <n v="2023"/>
    <n v="1"/>
    <n v="14"/>
    <n v="14"/>
    <n v="56"/>
    <n v="114"/>
    <n v="2"/>
    <x v="1"/>
    <m/>
    <n v="0.27"/>
    <n v="6.62"/>
  </r>
  <r>
    <n v="8"/>
    <x v="11"/>
    <n v="2008"/>
    <n v="1"/>
    <n v="15"/>
    <n v="15"/>
    <n v="57"/>
    <n v="115"/>
    <n v="2"/>
    <x v="1"/>
    <m/>
    <n v="0.16"/>
    <n v="2.2400000000000002"/>
  </r>
  <r>
    <n v="8"/>
    <x v="13"/>
    <n v="1989"/>
    <n v="2"/>
    <n v="15"/>
    <n v="18"/>
    <n v="58"/>
    <n v="215"/>
    <n v="2"/>
    <x v="1"/>
    <m/>
    <n v="0.17"/>
    <n v="1.86"/>
  </r>
  <r>
    <n v="8"/>
    <x v="8"/>
    <n v="1999"/>
    <n v="3"/>
    <n v="15"/>
    <n v="47"/>
    <n v="59"/>
    <n v="315"/>
    <n v="2"/>
    <x v="1"/>
    <m/>
    <n v="0.18"/>
    <n v="8.39"/>
  </r>
  <r>
    <n v="8"/>
    <x v="10"/>
    <n v="2016"/>
    <n v="4"/>
    <n v="15"/>
    <n v="50"/>
    <n v="60"/>
    <n v="415"/>
    <n v="2"/>
    <x v="1"/>
    <m/>
    <n v="0.19"/>
    <n v="1.92"/>
  </r>
  <r>
    <n v="8"/>
    <x v="15"/>
    <n v="1984"/>
    <n v="4"/>
    <n v="16"/>
    <n v="49"/>
    <n v="61"/>
    <n v="416"/>
    <n v="2"/>
    <x v="1"/>
    <m/>
    <n v="0.17"/>
    <n v="2.4"/>
  </r>
  <r>
    <n v="8"/>
    <x v="9"/>
    <n v="2023"/>
    <n v="3"/>
    <n v="16"/>
    <n v="48"/>
    <n v="62"/>
    <n v="316"/>
    <n v="2"/>
    <x v="1"/>
    <m/>
    <n v="0.16"/>
    <n v="4.4400000000000004"/>
  </r>
  <r>
    <n v="8"/>
    <x v="12"/>
    <n v="2001"/>
    <n v="2"/>
    <n v="16"/>
    <n v="17"/>
    <n v="63"/>
    <n v="216"/>
    <n v="2"/>
    <x v="1"/>
    <m/>
    <n v="0.17"/>
    <n v="1.7"/>
  </r>
  <r>
    <n v="8"/>
    <x v="14"/>
    <n v="2004"/>
    <n v="1"/>
    <n v="16"/>
    <n v="16"/>
    <n v="64"/>
    <n v="116"/>
    <n v="2"/>
    <x v="1"/>
    <m/>
    <n v="0.16"/>
    <n v="1.99"/>
  </r>
  <r>
    <n v="1"/>
    <x v="0"/>
    <n v="1998"/>
    <n v="1"/>
    <n v="1"/>
    <n v="1"/>
    <n v="1"/>
    <n v="101"/>
    <n v="3"/>
    <x v="2"/>
    <m/>
    <n v="0.47"/>
    <n v="9.18"/>
  </r>
  <r>
    <n v="1"/>
    <x v="1"/>
    <n v="2002"/>
    <n v="2"/>
    <n v="1"/>
    <n v="32"/>
    <n v="2"/>
    <n v="201"/>
    <n v="3"/>
    <x v="2"/>
    <m/>
    <n v="0.5"/>
    <n v="6.44"/>
  </r>
  <r>
    <n v="1"/>
    <x v="2"/>
    <n v="2016"/>
    <n v="3"/>
    <n v="1"/>
    <n v="33"/>
    <n v="3"/>
    <n v="301"/>
    <n v="3"/>
    <x v="2"/>
    <m/>
    <n v="0.54"/>
    <n v="8.56"/>
  </r>
  <r>
    <n v="1"/>
    <x v="3"/>
    <n v="2023"/>
    <n v="4"/>
    <n v="1"/>
    <n v="64"/>
    <n v="4"/>
    <n v="401"/>
    <n v="3"/>
    <x v="2"/>
    <m/>
    <n v="0.42"/>
    <n v="10.09"/>
  </r>
  <r>
    <n v="1"/>
    <x v="4"/>
    <n v="1985"/>
    <n v="4"/>
    <n v="2"/>
    <n v="63"/>
    <n v="5"/>
    <n v="402"/>
    <n v="3"/>
    <x v="2"/>
    <m/>
    <n v="0.54"/>
    <n v="6.8"/>
  </r>
  <r>
    <n v="1"/>
    <x v="5"/>
    <n v="2018"/>
    <n v="3"/>
    <n v="2"/>
    <n v="34"/>
    <n v="6"/>
    <n v="302"/>
    <n v="3"/>
    <x v="2"/>
    <m/>
    <n v="0.53"/>
    <n v="17.829999999999998"/>
  </r>
  <r>
    <n v="1"/>
    <x v="6"/>
    <n v="1999"/>
    <n v="2"/>
    <n v="2"/>
    <n v="31"/>
    <n v="7"/>
    <n v="202"/>
    <n v="3"/>
    <x v="2"/>
    <m/>
    <n v="0.52"/>
    <n v="10.210000000000001"/>
  </r>
  <r>
    <n v="1"/>
    <x v="7"/>
    <n v="1983"/>
    <n v="1"/>
    <n v="2"/>
    <n v="2"/>
    <n v="8"/>
    <n v="102"/>
    <n v="3"/>
    <x v="2"/>
    <m/>
    <n v="0.59"/>
    <n v="5.32"/>
  </r>
  <r>
    <n v="2"/>
    <x v="8"/>
    <n v="1999"/>
    <n v="1"/>
    <n v="3"/>
    <n v="3"/>
    <n v="9"/>
    <n v="103"/>
    <n v="3"/>
    <x v="2"/>
    <m/>
    <n v="0.28999999999999998"/>
    <n v="3.89"/>
  </r>
  <r>
    <n v="2"/>
    <x v="9"/>
    <n v="2023"/>
    <n v="2"/>
    <n v="3"/>
    <n v="30"/>
    <n v="10"/>
    <n v="203"/>
    <n v="3"/>
    <x v="2"/>
    <m/>
    <n v="0.24"/>
    <n v="4.99"/>
  </r>
  <r>
    <n v="2"/>
    <x v="10"/>
    <n v="2016"/>
    <n v="3"/>
    <n v="3"/>
    <n v="35"/>
    <n v="11"/>
    <n v="303"/>
    <n v="3"/>
    <x v="2"/>
    <m/>
    <n v="0.3"/>
    <n v="3.69"/>
  </r>
  <r>
    <n v="2"/>
    <x v="11"/>
    <n v="2008"/>
    <n v="4"/>
    <n v="3"/>
    <n v="62"/>
    <n v="12"/>
    <n v="403"/>
    <n v="3"/>
    <x v="2"/>
    <m/>
    <n v="0.28999999999999998"/>
    <n v="3.56"/>
  </r>
  <r>
    <n v="2"/>
    <x v="12"/>
    <n v="2001"/>
    <n v="4"/>
    <n v="4"/>
    <n v="61"/>
    <n v="13"/>
    <n v="404"/>
    <n v="3"/>
    <x v="2"/>
    <m/>
    <n v="0.3"/>
    <n v="6.17"/>
  </r>
  <r>
    <n v="2"/>
    <x v="13"/>
    <n v="1989"/>
    <n v="3"/>
    <n v="4"/>
    <n v="36"/>
    <n v="14"/>
    <n v="304"/>
    <n v="3"/>
    <x v="2"/>
    <m/>
    <n v="0.28000000000000003"/>
    <n v="5.59"/>
  </r>
  <r>
    <n v="2"/>
    <x v="14"/>
    <n v="2004"/>
    <n v="2"/>
    <n v="4"/>
    <n v="29"/>
    <n v="15"/>
    <n v="204"/>
    <n v="3"/>
    <x v="2"/>
    <m/>
    <n v="0.25"/>
    <n v="5.34"/>
  </r>
  <r>
    <n v="2"/>
    <x v="15"/>
    <n v="1984"/>
    <n v="1"/>
    <n v="4"/>
    <n v="4"/>
    <n v="16"/>
    <n v="104"/>
    <n v="3"/>
    <x v="2"/>
    <m/>
    <n v="0.27"/>
    <n v="3.65"/>
  </r>
  <r>
    <n v="3"/>
    <x v="5"/>
    <n v="2018"/>
    <n v="1"/>
    <n v="5"/>
    <n v="5"/>
    <n v="17"/>
    <n v="105"/>
    <n v="3"/>
    <x v="2"/>
    <m/>
    <n v="0.59"/>
    <n v="5.5"/>
  </r>
  <r>
    <n v="3"/>
    <x v="3"/>
    <n v="2023"/>
    <n v="2"/>
    <n v="5"/>
    <n v="28"/>
    <n v="18"/>
    <n v="205"/>
    <n v="3"/>
    <x v="2"/>
    <m/>
    <n v="0.38"/>
    <n v="6.47"/>
  </r>
  <r>
    <n v="3"/>
    <x v="1"/>
    <n v="2002"/>
    <n v="3"/>
    <n v="5"/>
    <n v="37"/>
    <n v="19"/>
    <n v="305"/>
    <n v="3"/>
    <x v="2"/>
    <m/>
    <n v="0.49"/>
    <n v="8.1999999999999993"/>
  </r>
  <r>
    <n v="3"/>
    <x v="6"/>
    <n v="1999"/>
    <n v="4"/>
    <n v="5"/>
    <n v="60"/>
    <n v="20"/>
    <n v="405"/>
    <n v="3"/>
    <x v="2"/>
    <m/>
    <n v="0.51"/>
    <n v="7.73"/>
  </r>
  <r>
    <n v="3"/>
    <x v="7"/>
    <n v="1983"/>
    <n v="4"/>
    <n v="6"/>
    <n v="59"/>
    <n v="21"/>
    <n v="406"/>
    <n v="3"/>
    <x v="2"/>
    <m/>
    <n v="0.46"/>
    <n v="5"/>
  </r>
  <r>
    <n v="3"/>
    <x v="4"/>
    <n v="1985"/>
    <n v="3"/>
    <n v="6"/>
    <n v="38"/>
    <n v="22"/>
    <n v="306"/>
    <n v="3"/>
    <x v="2"/>
    <m/>
    <n v="0.55000000000000004"/>
    <n v="9.65"/>
  </r>
  <r>
    <n v="3"/>
    <x v="0"/>
    <n v="1998"/>
    <n v="2"/>
    <n v="6"/>
    <n v="27"/>
    <n v="23"/>
    <n v="206"/>
    <n v="3"/>
    <x v="2"/>
    <m/>
    <n v="0.47"/>
    <n v="12.94"/>
  </r>
  <r>
    <n v="3"/>
    <x v="2"/>
    <n v="2016"/>
    <n v="1"/>
    <n v="6"/>
    <n v="6"/>
    <n v="24"/>
    <n v="106"/>
    <n v="3"/>
    <x v="2"/>
    <m/>
    <n v="0.66"/>
    <n v="7.45"/>
  </r>
  <r>
    <n v="4"/>
    <x v="12"/>
    <n v="2001"/>
    <n v="1"/>
    <n v="7"/>
    <n v="7"/>
    <n v="25"/>
    <n v="107"/>
    <n v="3"/>
    <x v="2"/>
    <m/>
    <n v="0.3"/>
    <n v="4.01"/>
  </r>
  <r>
    <n v="4"/>
    <x v="10"/>
    <n v="2016"/>
    <n v="2"/>
    <n v="7"/>
    <n v="26"/>
    <n v="26"/>
    <n v="207"/>
    <n v="3"/>
    <x v="2"/>
    <m/>
    <n v="0.26"/>
    <n v="4.45"/>
  </r>
  <r>
    <n v="4"/>
    <x v="11"/>
    <n v="2008"/>
    <n v="3"/>
    <n v="7"/>
    <n v="39"/>
    <n v="27"/>
    <n v="307"/>
    <n v="3"/>
    <x v="2"/>
    <m/>
    <n v="0.25"/>
    <n v="4.25"/>
  </r>
  <r>
    <n v="4"/>
    <x v="13"/>
    <n v="1989"/>
    <n v="4"/>
    <n v="7"/>
    <n v="58"/>
    <n v="28"/>
    <n v="407"/>
    <n v="3"/>
    <x v="2"/>
    <m/>
    <n v="0.28999999999999998"/>
    <n v="2.92"/>
  </r>
  <r>
    <n v="4"/>
    <x v="8"/>
    <n v="1999"/>
    <n v="4"/>
    <n v="8"/>
    <n v="57"/>
    <n v="29"/>
    <n v="408"/>
    <n v="3"/>
    <x v="2"/>
    <m/>
    <n v="0.26"/>
    <n v="2"/>
  </r>
  <r>
    <n v="4"/>
    <x v="14"/>
    <n v="2004"/>
    <n v="3"/>
    <n v="8"/>
    <n v="40"/>
    <n v="30"/>
    <n v="308"/>
    <n v="3"/>
    <x v="2"/>
    <m/>
    <n v="0.22"/>
    <n v="3.85"/>
  </r>
  <r>
    <n v="4"/>
    <x v="15"/>
    <n v="1984"/>
    <n v="2"/>
    <n v="8"/>
    <n v="25"/>
    <n v="31"/>
    <n v="208"/>
    <n v="3"/>
    <x v="2"/>
    <m/>
    <n v="0.23"/>
    <n v="4.29"/>
  </r>
  <r>
    <n v="4"/>
    <x v="9"/>
    <n v="2023"/>
    <n v="1"/>
    <n v="8"/>
    <n v="8"/>
    <n v="32"/>
    <n v="108"/>
    <n v="3"/>
    <x v="2"/>
    <m/>
    <n v="0.23"/>
    <n v="6.89"/>
  </r>
  <r>
    <n v="5"/>
    <x v="1"/>
    <n v="2002"/>
    <n v="1"/>
    <n v="9"/>
    <n v="9"/>
    <n v="33"/>
    <n v="109"/>
    <n v="3"/>
    <x v="2"/>
    <m/>
    <n v="0.56999999999999995"/>
    <n v="3.78"/>
  </r>
  <r>
    <n v="5"/>
    <x v="2"/>
    <n v="2016"/>
    <n v="2"/>
    <n v="9"/>
    <n v="24"/>
    <n v="34"/>
    <n v="209"/>
    <n v="3"/>
    <x v="2"/>
    <m/>
    <n v="0.61"/>
    <n v="11.88"/>
  </r>
  <r>
    <n v="5"/>
    <x v="3"/>
    <n v="2023"/>
    <n v="3"/>
    <n v="9"/>
    <n v="41"/>
    <n v="35"/>
    <n v="309"/>
    <n v="3"/>
    <x v="2"/>
    <m/>
    <n v="0.52"/>
    <n v="10.94"/>
  </r>
  <r>
    <n v="5"/>
    <x v="5"/>
    <n v="2018"/>
    <n v="4"/>
    <n v="10"/>
    <n v="55"/>
    <n v="37"/>
    <n v="410"/>
    <n v="3"/>
    <x v="2"/>
    <m/>
    <n v="0.44"/>
    <n v="6.12"/>
  </r>
  <r>
    <n v="5"/>
    <x v="0"/>
    <n v="1998"/>
    <n v="4"/>
    <n v="9"/>
    <n v="56"/>
    <n v="37"/>
    <n v="409"/>
    <n v="3"/>
    <x v="2"/>
    <m/>
    <n v="0.46"/>
    <n v="10.9"/>
  </r>
  <r>
    <n v="5"/>
    <x v="7"/>
    <n v="1983"/>
    <n v="3"/>
    <n v="10"/>
    <n v="42"/>
    <n v="38"/>
    <n v="310"/>
    <n v="3"/>
    <x v="2"/>
    <m/>
    <n v="0.5"/>
    <n v="10.27"/>
  </r>
  <r>
    <n v="5"/>
    <x v="4"/>
    <n v="1985"/>
    <n v="2"/>
    <n v="10"/>
    <n v="23"/>
    <n v="39"/>
    <n v="210"/>
    <n v="3"/>
    <x v="2"/>
    <m/>
    <n v="0.51"/>
    <n v="7.22"/>
  </r>
  <r>
    <n v="5"/>
    <x v="6"/>
    <n v="1999"/>
    <n v="1"/>
    <n v="10"/>
    <n v="10"/>
    <n v="40"/>
    <n v="110"/>
    <n v="3"/>
    <x v="2"/>
    <m/>
    <n v="0.45"/>
    <n v="5.47"/>
  </r>
  <r>
    <n v="6"/>
    <x v="13"/>
    <n v="1989"/>
    <n v="1"/>
    <n v="11"/>
    <n v="11"/>
    <n v="41"/>
    <n v="111"/>
    <n v="3"/>
    <x v="2"/>
    <m/>
    <n v="0.28999999999999998"/>
    <n v="4.4400000000000004"/>
  </r>
  <r>
    <n v="6"/>
    <x v="8"/>
    <n v="1999"/>
    <n v="2"/>
    <n v="11"/>
    <n v="22"/>
    <n v="42"/>
    <n v="211"/>
    <n v="3"/>
    <x v="2"/>
    <m/>
    <n v="0.23"/>
    <n v="5.46"/>
  </r>
  <r>
    <n v="6"/>
    <x v="15"/>
    <n v="1984"/>
    <n v="3"/>
    <n v="11"/>
    <n v="43"/>
    <n v="43"/>
    <n v="311"/>
    <n v="3"/>
    <x v="2"/>
    <m/>
    <n v="0.25"/>
    <n v="4.79"/>
  </r>
  <r>
    <n v="6"/>
    <x v="14"/>
    <n v="2004"/>
    <n v="4"/>
    <n v="11"/>
    <n v="54"/>
    <n v="44"/>
    <n v="411"/>
    <n v="3"/>
    <x v="2"/>
    <m/>
    <n v="0.26"/>
    <n v="3.76"/>
  </r>
  <r>
    <n v="6"/>
    <x v="9"/>
    <n v="2023"/>
    <n v="4"/>
    <n v="12"/>
    <n v="53"/>
    <n v="45"/>
    <n v="412"/>
    <n v="3"/>
    <x v="2"/>
    <m/>
    <n v="0.25"/>
    <n v="3.47"/>
  </r>
  <r>
    <n v="6"/>
    <x v="12"/>
    <n v="2001"/>
    <n v="3"/>
    <n v="12"/>
    <n v="44"/>
    <n v="46"/>
    <n v="312"/>
    <n v="3"/>
    <x v="2"/>
    <m/>
    <n v="0.23"/>
    <n v="2.62"/>
  </r>
  <r>
    <n v="6"/>
    <x v="11"/>
    <n v="2008"/>
    <n v="2"/>
    <n v="12"/>
    <n v="21"/>
    <n v="47"/>
    <n v="212"/>
    <n v="3"/>
    <x v="2"/>
    <m/>
    <n v="0.27"/>
    <n v="3.03"/>
  </r>
  <r>
    <n v="6"/>
    <x v="10"/>
    <n v="2016"/>
    <n v="1"/>
    <n v="12"/>
    <n v="12"/>
    <n v="48"/>
    <n v="112"/>
    <n v="3"/>
    <x v="2"/>
    <m/>
    <n v="0.24"/>
    <n v="3.42"/>
  </r>
  <r>
    <n v="7"/>
    <x v="4"/>
    <n v="1985"/>
    <n v="1"/>
    <n v="13"/>
    <n v="13"/>
    <n v="49"/>
    <n v="113"/>
    <n v="3"/>
    <x v="2"/>
    <m/>
    <n v="0.4"/>
    <n v="9.34"/>
  </r>
  <r>
    <n v="7"/>
    <x v="7"/>
    <n v="1983"/>
    <n v="2"/>
    <n v="13"/>
    <n v="20"/>
    <n v="50"/>
    <n v="213"/>
    <n v="3"/>
    <x v="2"/>
    <m/>
    <n v="0.41"/>
    <n v="11.18"/>
  </r>
  <r>
    <n v="7"/>
    <x v="6"/>
    <n v="1999"/>
    <n v="3"/>
    <n v="13"/>
    <n v="45"/>
    <n v="51"/>
    <n v="313"/>
    <n v="3"/>
    <x v="2"/>
    <m/>
    <n v="0.36"/>
    <n v="15.72"/>
  </r>
  <r>
    <n v="7"/>
    <x v="2"/>
    <n v="2016"/>
    <n v="4"/>
    <n v="13"/>
    <n v="52"/>
    <n v="52"/>
    <n v="413"/>
    <n v="3"/>
    <x v="2"/>
    <m/>
    <n v="0.48"/>
    <n v="6.08"/>
  </r>
  <r>
    <n v="7"/>
    <x v="1"/>
    <n v="2002"/>
    <n v="4"/>
    <n v="14"/>
    <n v="51"/>
    <n v="53"/>
    <n v="414"/>
    <n v="3"/>
    <x v="2"/>
    <m/>
    <n v="0.51"/>
    <n v="4.8499999999999996"/>
  </r>
  <r>
    <n v="7"/>
    <x v="0"/>
    <n v="1998"/>
    <n v="3"/>
    <n v="14"/>
    <n v="46"/>
    <n v="54"/>
    <n v="314"/>
    <n v="3"/>
    <x v="2"/>
    <m/>
    <n v="0.5"/>
    <n v="7.4"/>
  </r>
  <r>
    <n v="7"/>
    <x v="5"/>
    <n v="2018"/>
    <n v="2"/>
    <n v="14"/>
    <n v="19"/>
    <n v="55"/>
    <n v="214"/>
    <n v="3"/>
    <x v="2"/>
    <m/>
    <n v="0.44"/>
    <n v="5.61"/>
  </r>
  <r>
    <n v="7"/>
    <x v="3"/>
    <n v="2023"/>
    <n v="1"/>
    <n v="14"/>
    <n v="14"/>
    <n v="56"/>
    <n v="114"/>
    <n v="3"/>
    <x v="2"/>
    <m/>
    <n v="0.44"/>
    <n v="6"/>
  </r>
  <r>
    <n v="8"/>
    <x v="11"/>
    <n v="2008"/>
    <n v="1"/>
    <n v="15"/>
    <n v="15"/>
    <n v="57"/>
    <n v="115"/>
    <n v="3"/>
    <x v="2"/>
    <m/>
    <n v="0.26"/>
    <n v="5.99"/>
  </r>
  <r>
    <n v="8"/>
    <x v="13"/>
    <n v="1989"/>
    <n v="2"/>
    <n v="15"/>
    <n v="18"/>
    <n v="58"/>
    <n v="215"/>
    <n v="3"/>
    <x v="2"/>
    <m/>
    <n v="0.24"/>
    <n v="3.64"/>
  </r>
  <r>
    <n v="8"/>
    <x v="8"/>
    <n v="1999"/>
    <n v="3"/>
    <n v="15"/>
    <n v="47"/>
    <n v="59"/>
    <n v="315"/>
    <n v="3"/>
    <x v="2"/>
    <m/>
    <n v="0.23"/>
    <n v="3.91"/>
  </r>
  <r>
    <n v="8"/>
    <x v="10"/>
    <n v="2016"/>
    <n v="4"/>
    <n v="15"/>
    <n v="50"/>
    <n v="60"/>
    <n v="415"/>
    <n v="3"/>
    <x v="2"/>
    <m/>
    <n v="0.27"/>
    <n v="3.46"/>
  </r>
  <r>
    <n v="8"/>
    <x v="15"/>
    <n v="1984"/>
    <n v="4"/>
    <n v="16"/>
    <n v="49"/>
    <n v="61"/>
    <n v="416"/>
    <n v="3"/>
    <x v="2"/>
    <m/>
    <n v="0.26"/>
    <n v="3.88"/>
  </r>
  <r>
    <n v="8"/>
    <x v="9"/>
    <n v="2023"/>
    <n v="3"/>
    <n v="16"/>
    <n v="48"/>
    <n v="62"/>
    <n v="316"/>
    <n v="3"/>
    <x v="2"/>
    <m/>
    <n v="0.21"/>
    <n v="6.15"/>
  </r>
  <r>
    <n v="8"/>
    <x v="12"/>
    <n v="2001"/>
    <n v="2"/>
    <n v="16"/>
    <n v="17"/>
    <n v="63"/>
    <n v="216"/>
    <n v="3"/>
    <x v="2"/>
    <m/>
    <n v="0.24"/>
    <n v="3.71"/>
  </r>
  <r>
    <n v="8"/>
    <x v="14"/>
    <n v="2004"/>
    <n v="1"/>
    <n v="16"/>
    <n v="16"/>
    <n v="64"/>
    <n v="116"/>
    <n v="3"/>
    <x v="2"/>
    <m/>
    <n v="0.24"/>
    <n v="2.69"/>
  </r>
  <r>
    <n v="1"/>
    <x v="0"/>
    <n v="1998"/>
    <n v="1"/>
    <n v="1"/>
    <n v="1"/>
    <n v="1"/>
    <n v="101"/>
    <n v="4"/>
    <x v="3"/>
    <m/>
    <n v="0.52"/>
    <n v="6.77"/>
  </r>
  <r>
    <n v="1"/>
    <x v="1"/>
    <n v="2002"/>
    <n v="2"/>
    <n v="1"/>
    <n v="32"/>
    <n v="2"/>
    <n v="201"/>
    <n v="4"/>
    <x v="3"/>
    <m/>
    <n v="0.55000000000000004"/>
    <n v="7.38"/>
  </r>
  <r>
    <n v="1"/>
    <x v="2"/>
    <n v="2016"/>
    <n v="3"/>
    <n v="1"/>
    <n v="33"/>
    <n v="3"/>
    <n v="301"/>
    <n v="4"/>
    <x v="3"/>
    <m/>
    <n v="0.65"/>
    <n v="8.51"/>
  </r>
  <r>
    <n v="1"/>
    <x v="3"/>
    <n v="2023"/>
    <n v="4"/>
    <n v="1"/>
    <n v="64"/>
    <n v="4"/>
    <n v="401"/>
    <n v="4"/>
    <x v="3"/>
    <m/>
    <n v="0.48"/>
    <n v="11.77"/>
  </r>
  <r>
    <n v="1"/>
    <x v="4"/>
    <n v="1985"/>
    <n v="4"/>
    <n v="2"/>
    <n v="63"/>
    <n v="5"/>
    <n v="402"/>
    <n v="4"/>
    <x v="3"/>
    <m/>
    <n v="0.61"/>
    <n v="5.22"/>
  </r>
  <r>
    <n v="1"/>
    <x v="5"/>
    <n v="2018"/>
    <n v="3"/>
    <n v="2"/>
    <n v="34"/>
    <n v="6"/>
    <n v="302"/>
    <n v="4"/>
    <x v="3"/>
    <m/>
    <n v="0.66"/>
    <n v="9.2899999999999991"/>
  </r>
  <r>
    <n v="1"/>
    <x v="6"/>
    <n v="1999"/>
    <n v="2"/>
    <n v="2"/>
    <n v="31"/>
    <n v="7"/>
    <n v="202"/>
    <n v="4"/>
    <x v="3"/>
    <m/>
    <n v="0.63"/>
    <n v="10.59"/>
  </r>
  <r>
    <n v="1"/>
    <x v="7"/>
    <n v="1983"/>
    <n v="1"/>
    <n v="2"/>
    <n v="2"/>
    <n v="8"/>
    <n v="102"/>
    <n v="4"/>
    <x v="3"/>
    <m/>
    <n v="0.68"/>
    <n v="5.65"/>
  </r>
  <r>
    <n v="2"/>
    <x v="8"/>
    <n v="1999"/>
    <n v="1"/>
    <n v="3"/>
    <n v="3"/>
    <n v="9"/>
    <n v="103"/>
    <n v="4"/>
    <x v="3"/>
    <m/>
    <n v="0.37"/>
    <n v="6.17"/>
  </r>
  <r>
    <n v="2"/>
    <x v="9"/>
    <n v="2023"/>
    <n v="2"/>
    <n v="3"/>
    <n v="30"/>
    <n v="10"/>
    <n v="203"/>
    <n v="4"/>
    <x v="3"/>
    <m/>
    <n v="0.32"/>
    <n v="5.59"/>
  </r>
  <r>
    <n v="2"/>
    <x v="10"/>
    <n v="2016"/>
    <n v="3"/>
    <n v="3"/>
    <n v="35"/>
    <n v="11"/>
    <n v="303"/>
    <n v="4"/>
    <x v="3"/>
    <m/>
    <n v="0.42"/>
    <n v="5.19"/>
  </r>
  <r>
    <n v="2"/>
    <x v="11"/>
    <n v="2008"/>
    <n v="4"/>
    <n v="3"/>
    <n v="62"/>
    <n v="12"/>
    <n v="403"/>
    <n v="4"/>
    <x v="3"/>
    <m/>
    <n v="0.36"/>
    <n v="4.57"/>
  </r>
  <r>
    <n v="2"/>
    <x v="12"/>
    <n v="2001"/>
    <n v="4"/>
    <n v="4"/>
    <n v="61"/>
    <n v="13"/>
    <n v="404"/>
    <n v="4"/>
    <x v="3"/>
    <m/>
    <n v="0.41"/>
    <n v="5.67"/>
  </r>
  <r>
    <n v="2"/>
    <x v="13"/>
    <n v="1989"/>
    <n v="3"/>
    <n v="4"/>
    <n v="36"/>
    <n v="14"/>
    <n v="304"/>
    <n v="4"/>
    <x v="3"/>
    <m/>
    <n v="0.39"/>
    <n v="9.58"/>
  </r>
  <r>
    <n v="2"/>
    <x v="14"/>
    <n v="2004"/>
    <n v="2"/>
    <n v="4"/>
    <n v="29"/>
    <n v="15"/>
    <n v="204"/>
    <n v="4"/>
    <x v="3"/>
    <m/>
    <n v="0.34"/>
    <n v="5.13"/>
  </r>
  <r>
    <n v="2"/>
    <x v="15"/>
    <n v="1984"/>
    <n v="1"/>
    <n v="4"/>
    <n v="4"/>
    <n v="16"/>
    <n v="104"/>
    <n v="4"/>
    <x v="3"/>
    <m/>
    <n v="0.41"/>
    <n v="3.7"/>
  </r>
  <r>
    <n v="3"/>
    <x v="5"/>
    <n v="2018"/>
    <n v="1"/>
    <n v="5"/>
    <n v="5"/>
    <n v="17"/>
    <n v="105"/>
    <n v="4"/>
    <x v="3"/>
    <m/>
    <n v="0.7"/>
    <n v="4.42"/>
  </r>
  <r>
    <n v="3"/>
    <x v="3"/>
    <n v="2023"/>
    <n v="2"/>
    <n v="5"/>
    <n v="28"/>
    <n v="18"/>
    <n v="205"/>
    <n v="4"/>
    <x v="3"/>
    <m/>
    <n v="0.46"/>
    <n v="7.79"/>
  </r>
  <r>
    <n v="3"/>
    <x v="1"/>
    <n v="2002"/>
    <n v="3"/>
    <n v="5"/>
    <n v="37"/>
    <n v="19"/>
    <n v="305"/>
    <n v="4"/>
    <x v="3"/>
    <m/>
    <n v="0.55000000000000004"/>
    <n v="5.64"/>
  </r>
  <r>
    <n v="3"/>
    <x v="6"/>
    <n v="1999"/>
    <n v="4"/>
    <n v="5"/>
    <n v="60"/>
    <n v="20"/>
    <n v="405"/>
    <n v="4"/>
    <x v="3"/>
    <m/>
    <n v="0.61"/>
    <n v="6.88"/>
  </r>
  <r>
    <n v="3"/>
    <x v="7"/>
    <n v="1983"/>
    <n v="4"/>
    <n v="6"/>
    <n v="59"/>
    <n v="21"/>
    <n v="406"/>
    <n v="4"/>
    <x v="3"/>
    <m/>
    <n v="0.56000000000000005"/>
    <n v="6.07"/>
  </r>
  <r>
    <n v="3"/>
    <x v="4"/>
    <n v="1985"/>
    <n v="3"/>
    <n v="6"/>
    <n v="38"/>
    <n v="22"/>
    <n v="306"/>
    <n v="4"/>
    <x v="3"/>
    <m/>
    <n v="0.6"/>
    <n v="6.37"/>
  </r>
  <r>
    <n v="3"/>
    <x v="0"/>
    <n v="1998"/>
    <n v="2"/>
    <n v="6"/>
    <n v="27"/>
    <n v="23"/>
    <n v="206"/>
    <n v="4"/>
    <x v="3"/>
    <m/>
    <n v="0.54"/>
    <n v="11.66"/>
  </r>
  <r>
    <n v="3"/>
    <x v="2"/>
    <n v="2016"/>
    <n v="1"/>
    <n v="6"/>
    <n v="6"/>
    <n v="24"/>
    <n v="106"/>
    <n v="4"/>
    <x v="3"/>
    <m/>
    <n v="0.71"/>
    <n v="6.89"/>
  </r>
  <r>
    <n v="4"/>
    <x v="12"/>
    <n v="2001"/>
    <n v="1"/>
    <n v="7"/>
    <n v="7"/>
    <n v="25"/>
    <n v="107"/>
    <n v="4"/>
    <x v="3"/>
    <m/>
    <n v="0.4"/>
    <n v="5.12"/>
  </r>
  <r>
    <n v="4"/>
    <x v="10"/>
    <n v="2016"/>
    <n v="2"/>
    <n v="7"/>
    <n v="26"/>
    <n v="26"/>
    <n v="207"/>
    <n v="4"/>
    <x v="3"/>
    <m/>
    <n v="0.37"/>
    <n v="4.8899999999999997"/>
  </r>
  <r>
    <n v="4"/>
    <x v="11"/>
    <n v="2008"/>
    <n v="3"/>
    <n v="7"/>
    <n v="39"/>
    <n v="27"/>
    <n v="307"/>
    <n v="4"/>
    <x v="3"/>
    <m/>
    <n v="0.33"/>
    <n v="4.71"/>
  </r>
  <r>
    <n v="4"/>
    <x v="13"/>
    <n v="1989"/>
    <n v="4"/>
    <n v="7"/>
    <n v="58"/>
    <n v="28"/>
    <n v="407"/>
    <n v="4"/>
    <x v="3"/>
    <m/>
    <n v="0.38"/>
    <n v="2.8"/>
  </r>
  <r>
    <n v="4"/>
    <x v="8"/>
    <n v="1999"/>
    <n v="4"/>
    <n v="8"/>
    <n v="57"/>
    <n v="29"/>
    <n v="408"/>
    <n v="4"/>
    <x v="3"/>
    <m/>
    <n v="0.39"/>
    <n v="3.44"/>
  </r>
  <r>
    <n v="4"/>
    <x v="14"/>
    <n v="2004"/>
    <n v="3"/>
    <n v="8"/>
    <n v="40"/>
    <n v="30"/>
    <n v="308"/>
    <n v="4"/>
    <x v="3"/>
    <m/>
    <n v="0.32"/>
    <n v="5.52"/>
  </r>
  <r>
    <n v="4"/>
    <x v="15"/>
    <n v="1984"/>
    <n v="2"/>
    <n v="8"/>
    <n v="25"/>
    <n v="31"/>
    <n v="208"/>
    <n v="4"/>
    <x v="3"/>
    <m/>
    <n v="0.38"/>
    <n v="7.82"/>
  </r>
  <r>
    <n v="4"/>
    <x v="9"/>
    <n v="2023"/>
    <n v="1"/>
    <n v="8"/>
    <n v="8"/>
    <n v="32"/>
    <n v="108"/>
    <n v="4"/>
    <x v="3"/>
    <m/>
    <n v="0.37"/>
    <n v="7.56"/>
  </r>
  <r>
    <n v="5"/>
    <x v="1"/>
    <n v="2002"/>
    <n v="1"/>
    <n v="9"/>
    <n v="9"/>
    <n v="33"/>
    <n v="109"/>
    <n v="4"/>
    <x v="3"/>
    <m/>
    <n v="0.61"/>
    <n v="6.47"/>
  </r>
  <r>
    <n v="5"/>
    <x v="2"/>
    <n v="2016"/>
    <n v="2"/>
    <n v="9"/>
    <n v="24"/>
    <n v="34"/>
    <n v="209"/>
    <n v="4"/>
    <x v="3"/>
    <m/>
    <n v="0.67"/>
    <n v="10"/>
  </r>
  <r>
    <n v="5"/>
    <x v="3"/>
    <n v="2023"/>
    <n v="3"/>
    <n v="9"/>
    <n v="41"/>
    <n v="35"/>
    <n v="309"/>
    <n v="4"/>
    <x v="3"/>
    <m/>
    <n v="0.59"/>
    <n v="10.07"/>
  </r>
  <r>
    <n v="5"/>
    <x v="5"/>
    <n v="2018"/>
    <n v="4"/>
    <n v="10"/>
    <n v="55"/>
    <n v="37"/>
    <n v="410"/>
    <n v="4"/>
    <x v="3"/>
    <m/>
    <n v="0.54"/>
    <n v="4.76"/>
  </r>
  <r>
    <n v="5"/>
    <x v="0"/>
    <n v="1998"/>
    <n v="4"/>
    <n v="9"/>
    <n v="56"/>
    <n v="37"/>
    <n v="409"/>
    <n v="4"/>
    <x v="3"/>
    <m/>
    <n v="0.54"/>
    <n v="5.67"/>
  </r>
  <r>
    <n v="5"/>
    <x v="7"/>
    <n v="1983"/>
    <n v="3"/>
    <n v="10"/>
    <n v="42"/>
    <n v="38"/>
    <n v="310"/>
    <n v="4"/>
    <x v="3"/>
    <m/>
    <n v="0.59"/>
    <n v="11.03"/>
  </r>
  <r>
    <n v="5"/>
    <x v="4"/>
    <n v="1985"/>
    <n v="2"/>
    <n v="10"/>
    <n v="23"/>
    <n v="39"/>
    <n v="210"/>
    <n v="4"/>
    <x v="3"/>
    <m/>
    <n v="0.63"/>
    <n v="8.76"/>
  </r>
  <r>
    <n v="5"/>
    <x v="6"/>
    <n v="1999"/>
    <n v="1"/>
    <n v="10"/>
    <n v="10"/>
    <n v="40"/>
    <n v="110"/>
    <n v="4"/>
    <x v="3"/>
    <m/>
    <n v="0.56999999999999995"/>
    <n v="4.92"/>
  </r>
  <r>
    <n v="6"/>
    <x v="13"/>
    <n v="1989"/>
    <n v="1"/>
    <n v="11"/>
    <n v="11"/>
    <n v="41"/>
    <n v="111"/>
    <n v="4"/>
    <x v="3"/>
    <m/>
    <n v="0.41"/>
    <n v="4.66"/>
  </r>
  <r>
    <n v="6"/>
    <x v="8"/>
    <n v="1999"/>
    <n v="2"/>
    <n v="11"/>
    <n v="22"/>
    <n v="42"/>
    <n v="211"/>
    <n v="4"/>
    <x v="3"/>
    <m/>
    <n v="0.33"/>
    <n v="7.88"/>
  </r>
  <r>
    <n v="6"/>
    <x v="15"/>
    <n v="1984"/>
    <n v="3"/>
    <n v="11"/>
    <n v="43"/>
    <n v="43"/>
    <n v="311"/>
    <n v="4"/>
    <x v="3"/>
    <m/>
    <n v="0.36"/>
    <n v="6.19"/>
  </r>
  <r>
    <n v="6"/>
    <x v="14"/>
    <n v="2004"/>
    <n v="4"/>
    <n v="11"/>
    <n v="54"/>
    <n v="44"/>
    <n v="411"/>
    <n v="4"/>
    <x v="3"/>
    <m/>
    <n v="0.38"/>
    <n v="4.76"/>
  </r>
  <r>
    <n v="6"/>
    <x v="9"/>
    <n v="2023"/>
    <n v="4"/>
    <n v="12"/>
    <n v="53"/>
    <n v="45"/>
    <n v="412"/>
    <n v="4"/>
    <x v="3"/>
    <m/>
    <n v="0.36"/>
    <n v="4.32"/>
  </r>
  <r>
    <n v="6"/>
    <x v="12"/>
    <n v="2001"/>
    <n v="3"/>
    <n v="12"/>
    <n v="44"/>
    <n v="46"/>
    <n v="312"/>
    <n v="4"/>
    <x v="3"/>
    <m/>
    <n v="0.31"/>
    <n v="8.08"/>
  </r>
  <r>
    <n v="6"/>
    <x v="11"/>
    <n v="2008"/>
    <n v="2"/>
    <n v="12"/>
    <n v="21"/>
    <n v="47"/>
    <n v="212"/>
    <n v="4"/>
    <x v="3"/>
    <m/>
    <n v="0.38"/>
    <n v="5.5"/>
  </r>
  <r>
    <n v="6"/>
    <x v="10"/>
    <n v="2016"/>
    <n v="1"/>
    <n v="12"/>
    <n v="12"/>
    <n v="48"/>
    <n v="112"/>
    <n v="4"/>
    <x v="3"/>
    <m/>
    <n v="0.35"/>
    <n v="5.44"/>
  </r>
  <r>
    <n v="7"/>
    <x v="4"/>
    <n v="1985"/>
    <n v="1"/>
    <n v="13"/>
    <n v="13"/>
    <n v="49"/>
    <n v="113"/>
    <n v="4"/>
    <x v="3"/>
    <m/>
    <n v="0.48"/>
    <n v="8.2200000000000006"/>
  </r>
  <r>
    <n v="7"/>
    <x v="7"/>
    <n v="1983"/>
    <n v="2"/>
    <n v="13"/>
    <n v="20"/>
    <n v="50"/>
    <n v="213"/>
    <n v="4"/>
    <x v="3"/>
    <m/>
    <n v="0.53"/>
    <n v="10.19"/>
  </r>
  <r>
    <n v="7"/>
    <x v="6"/>
    <n v="1999"/>
    <n v="3"/>
    <n v="13"/>
    <n v="45"/>
    <n v="51"/>
    <n v="313"/>
    <n v="4"/>
    <x v="3"/>
    <m/>
    <n v="0.46"/>
    <n v="11.14"/>
  </r>
  <r>
    <n v="7"/>
    <x v="2"/>
    <n v="2016"/>
    <n v="4"/>
    <n v="13"/>
    <n v="52"/>
    <n v="52"/>
    <n v="413"/>
    <n v="4"/>
    <x v="3"/>
    <m/>
    <n v="0.55000000000000004"/>
    <n v="4.9400000000000004"/>
  </r>
  <r>
    <n v="7"/>
    <x v="1"/>
    <n v="2002"/>
    <n v="4"/>
    <n v="14"/>
    <n v="51"/>
    <n v="53"/>
    <n v="414"/>
    <n v="4"/>
    <x v="3"/>
    <m/>
    <n v="0.56999999999999995"/>
    <n v="4.63"/>
  </r>
  <r>
    <n v="7"/>
    <x v="0"/>
    <n v="1998"/>
    <n v="3"/>
    <n v="14"/>
    <n v="46"/>
    <n v="54"/>
    <n v="314"/>
    <n v="4"/>
    <x v="3"/>
    <m/>
    <n v="0.59"/>
    <n v="7.08"/>
  </r>
  <r>
    <n v="7"/>
    <x v="5"/>
    <n v="2018"/>
    <n v="2"/>
    <n v="14"/>
    <n v="19"/>
    <n v="55"/>
    <n v="214"/>
    <n v="4"/>
    <x v="3"/>
    <m/>
    <n v="0.54"/>
    <n v="7.35"/>
  </r>
  <r>
    <n v="7"/>
    <x v="3"/>
    <n v="2023"/>
    <n v="1"/>
    <n v="14"/>
    <n v="14"/>
    <n v="56"/>
    <n v="114"/>
    <n v="4"/>
    <x v="3"/>
    <m/>
    <n v="0.51"/>
    <n v="4.38"/>
  </r>
  <r>
    <n v="8"/>
    <x v="11"/>
    <n v="2008"/>
    <n v="1"/>
    <n v="15"/>
    <n v="15"/>
    <n v="57"/>
    <n v="115"/>
    <n v="4"/>
    <x v="3"/>
    <m/>
    <n v="0.35"/>
    <n v="2.61"/>
  </r>
  <r>
    <n v="8"/>
    <x v="13"/>
    <n v="1989"/>
    <n v="2"/>
    <n v="15"/>
    <n v="18"/>
    <n v="58"/>
    <n v="215"/>
    <n v="4"/>
    <x v="3"/>
    <m/>
    <n v="0.39"/>
    <n v="8.26"/>
  </r>
  <r>
    <n v="8"/>
    <x v="8"/>
    <n v="1999"/>
    <n v="3"/>
    <n v="15"/>
    <n v="47"/>
    <n v="59"/>
    <n v="315"/>
    <n v="4"/>
    <x v="3"/>
    <m/>
    <n v="0.33"/>
    <n v="3.91"/>
  </r>
  <r>
    <n v="8"/>
    <x v="10"/>
    <n v="2016"/>
    <n v="4"/>
    <n v="15"/>
    <n v="50"/>
    <n v="60"/>
    <n v="415"/>
    <n v="4"/>
    <x v="3"/>
    <m/>
    <n v="0.37"/>
    <n v="3.1"/>
  </r>
  <r>
    <n v="8"/>
    <x v="15"/>
    <n v="1984"/>
    <n v="4"/>
    <n v="16"/>
    <n v="49"/>
    <n v="61"/>
    <n v="416"/>
    <n v="4"/>
    <x v="3"/>
    <m/>
    <n v="0.4"/>
    <n v="7.76"/>
  </r>
  <r>
    <n v="8"/>
    <x v="9"/>
    <n v="2023"/>
    <n v="3"/>
    <n v="16"/>
    <n v="48"/>
    <n v="62"/>
    <n v="316"/>
    <n v="4"/>
    <x v="3"/>
    <m/>
    <n v="0.3"/>
    <n v="8.5399999999999991"/>
  </r>
  <r>
    <n v="8"/>
    <x v="12"/>
    <n v="2001"/>
    <n v="2"/>
    <n v="16"/>
    <n v="17"/>
    <n v="63"/>
    <n v="216"/>
    <n v="4"/>
    <x v="3"/>
    <m/>
    <n v="0.33"/>
    <n v="5.85"/>
  </r>
  <r>
    <n v="8"/>
    <x v="14"/>
    <n v="2004"/>
    <n v="1"/>
    <n v="16"/>
    <n v="16"/>
    <n v="64"/>
    <n v="116"/>
    <n v="4"/>
    <x v="3"/>
    <m/>
    <n v="0.33"/>
    <n v="3.81"/>
  </r>
  <r>
    <n v="1"/>
    <x v="0"/>
    <n v="1998"/>
    <n v="1"/>
    <n v="1"/>
    <n v="1"/>
    <n v="1"/>
    <n v="101"/>
    <n v="5"/>
    <x v="4"/>
    <m/>
    <n v="0.61"/>
    <n v="9.36"/>
  </r>
  <r>
    <n v="1"/>
    <x v="1"/>
    <n v="2002"/>
    <n v="2"/>
    <n v="1"/>
    <n v="32"/>
    <n v="2"/>
    <n v="201"/>
    <n v="5"/>
    <x v="4"/>
    <m/>
    <n v="0.65"/>
    <n v="7.55"/>
  </r>
  <r>
    <n v="1"/>
    <x v="2"/>
    <n v="2016"/>
    <n v="3"/>
    <n v="1"/>
    <n v="33"/>
    <n v="3"/>
    <n v="301"/>
    <n v="5"/>
    <x v="4"/>
    <m/>
    <n v="0.72"/>
    <n v="4.6900000000000004"/>
  </r>
  <r>
    <n v="1"/>
    <x v="3"/>
    <n v="2023"/>
    <n v="4"/>
    <n v="1"/>
    <n v="64"/>
    <n v="4"/>
    <n v="401"/>
    <n v="5"/>
    <x v="4"/>
    <m/>
    <n v="0.59"/>
    <n v="11.03"/>
  </r>
  <r>
    <n v="1"/>
    <x v="4"/>
    <n v="1985"/>
    <n v="4"/>
    <n v="2"/>
    <n v="63"/>
    <n v="5"/>
    <n v="402"/>
    <n v="5"/>
    <x v="4"/>
    <m/>
    <n v="0.67"/>
    <n v="3.92"/>
  </r>
  <r>
    <n v="1"/>
    <x v="5"/>
    <n v="2018"/>
    <n v="3"/>
    <n v="2"/>
    <n v="34"/>
    <n v="6"/>
    <n v="302"/>
    <n v="5"/>
    <x v="4"/>
    <m/>
    <n v="0.72"/>
    <n v="3.72"/>
  </r>
  <r>
    <n v="1"/>
    <x v="6"/>
    <n v="1999"/>
    <n v="2"/>
    <n v="2"/>
    <n v="31"/>
    <n v="7"/>
    <n v="202"/>
    <n v="5"/>
    <x v="4"/>
    <m/>
    <n v="0.72"/>
    <n v="5.98"/>
  </r>
  <r>
    <n v="1"/>
    <x v="7"/>
    <n v="1983"/>
    <n v="1"/>
    <n v="2"/>
    <n v="2"/>
    <n v="8"/>
    <n v="102"/>
    <n v="5"/>
    <x v="4"/>
    <m/>
    <n v="0.74"/>
    <n v="4.29"/>
  </r>
  <r>
    <n v="2"/>
    <x v="8"/>
    <n v="1999"/>
    <n v="1"/>
    <n v="3"/>
    <n v="3"/>
    <n v="9"/>
    <n v="103"/>
    <n v="5"/>
    <x v="4"/>
    <m/>
    <n v="0.53"/>
    <n v="6.67"/>
  </r>
  <r>
    <n v="2"/>
    <x v="9"/>
    <n v="2023"/>
    <n v="2"/>
    <n v="3"/>
    <n v="30"/>
    <n v="10"/>
    <n v="203"/>
    <n v="5"/>
    <x v="4"/>
    <m/>
    <n v="0.5"/>
    <n v="8.86"/>
  </r>
  <r>
    <n v="2"/>
    <x v="10"/>
    <n v="2016"/>
    <n v="3"/>
    <n v="3"/>
    <n v="35"/>
    <n v="11"/>
    <n v="303"/>
    <n v="5"/>
    <x v="4"/>
    <m/>
    <n v="0.55000000000000004"/>
    <n v="8.7200000000000006"/>
  </r>
  <r>
    <n v="2"/>
    <x v="11"/>
    <n v="2008"/>
    <n v="4"/>
    <n v="3"/>
    <n v="62"/>
    <n v="12"/>
    <n v="403"/>
    <n v="5"/>
    <x v="4"/>
    <m/>
    <n v="0.54"/>
    <n v="5.92"/>
  </r>
  <r>
    <n v="2"/>
    <x v="12"/>
    <n v="2001"/>
    <n v="4"/>
    <n v="4"/>
    <n v="61"/>
    <n v="13"/>
    <n v="404"/>
    <n v="5"/>
    <x v="4"/>
    <m/>
    <n v="0.59"/>
    <n v="4.7"/>
  </r>
  <r>
    <n v="2"/>
    <x v="13"/>
    <n v="1989"/>
    <n v="3"/>
    <n v="4"/>
    <n v="36"/>
    <n v="14"/>
    <n v="304"/>
    <n v="5"/>
    <x v="4"/>
    <m/>
    <n v="0.54"/>
    <n v="5.96"/>
  </r>
  <r>
    <n v="2"/>
    <x v="14"/>
    <n v="2004"/>
    <n v="2"/>
    <n v="4"/>
    <n v="29"/>
    <n v="15"/>
    <n v="204"/>
    <n v="5"/>
    <x v="4"/>
    <m/>
    <n v="0.48"/>
    <n v="7.16"/>
  </r>
  <r>
    <n v="2"/>
    <x v="15"/>
    <n v="1984"/>
    <n v="1"/>
    <n v="4"/>
    <n v="4"/>
    <n v="16"/>
    <n v="104"/>
    <n v="5"/>
    <x v="4"/>
    <m/>
    <n v="0.53"/>
    <n v="5.52"/>
  </r>
  <r>
    <n v="3"/>
    <x v="5"/>
    <n v="2018"/>
    <n v="1"/>
    <n v="5"/>
    <n v="5"/>
    <n v="17"/>
    <n v="105"/>
    <n v="5"/>
    <x v="4"/>
    <m/>
    <n v="0.75"/>
    <n v="3.2"/>
  </r>
  <r>
    <n v="3"/>
    <x v="3"/>
    <n v="2023"/>
    <n v="2"/>
    <n v="5"/>
    <n v="28"/>
    <n v="18"/>
    <n v="205"/>
    <n v="5"/>
    <x v="4"/>
    <m/>
    <n v="0.54"/>
    <n v="14.24"/>
  </r>
  <r>
    <n v="3"/>
    <x v="1"/>
    <n v="2002"/>
    <n v="3"/>
    <n v="5"/>
    <n v="37"/>
    <n v="19"/>
    <n v="305"/>
    <n v="5"/>
    <x v="4"/>
    <m/>
    <n v="0.65"/>
    <n v="5"/>
  </r>
  <r>
    <n v="3"/>
    <x v="6"/>
    <n v="1999"/>
    <n v="4"/>
    <n v="5"/>
    <n v="60"/>
    <n v="20"/>
    <n v="405"/>
    <n v="5"/>
    <x v="4"/>
    <m/>
    <n v="0.66"/>
    <n v="4.24"/>
  </r>
  <r>
    <n v="3"/>
    <x v="7"/>
    <n v="1983"/>
    <n v="4"/>
    <n v="6"/>
    <n v="59"/>
    <n v="21"/>
    <n v="406"/>
    <n v="5"/>
    <x v="4"/>
    <m/>
    <n v="0.65"/>
    <n v="4.05"/>
  </r>
  <r>
    <n v="3"/>
    <x v="4"/>
    <n v="1985"/>
    <n v="3"/>
    <n v="6"/>
    <n v="38"/>
    <n v="22"/>
    <n v="306"/>
    <n v="5"/>
    <x v="4"/>
    <m/>
    <n v="0.67"/>
    <n v="2.84"/>
  </r>
  <r>
    <n v="3"/>
    <x v="0"/>
    <n v="1998"/>
    <n v="2"/>
    <n v="6"/>
    <n v="27"/>
    <n v="23"/>
    <n v="206"/>
    <n v="5"/>
    <x v="4"/>
    <m/>
    <n v="0.64"/>
    <n v="7.87"/>
  </r>
  <r>
    <n v="3"/>
    <x v="2"/>
    <n v="2016"/>
    <n v="1"/>
    <n v="6"/>
    <n v="6"/>
    <n v="24"/>
    <n v="106"/>
    <n v="5"/>
    <x v="4"/>
    <m/>
    <n v="0.74"/>
    <n v="4.93"/>
  </r>
  <r>
    <n v="4"/>
    <x v="12"/>
    <n v="2001"/>
    <n v="1"/>
    <n v="7"/>
    <n v="7"/>
    <n v="25"/>
    <n v="107"/>
    <n v="5"/>
    <x v="4"/>
    <m/>
    <n v="0.57999999999999996"/>
    <n v="4.78"/>
  </r>
  <r>
    <n v="4"/>
    <x v="10"/>
    <n v="2016"/>
    <n v="2"/>
    <n v="7"/>
    <n v="26"/>
    <n v="26"/>
    <n v="207"/>
    <n v="5"/>
    <x v="4"/>
    <m/>
    <n v="0.51"/>
    <n v="5.28"/>
  </r>
  <r>
    <n v="4"/>
    <x v="11"/>
    <n v="2008"/>
    <n v="3"/>
    <n v="7"/>
    <n v="39"/>
    <n v="27"/>
    <n v="307"/>
    <n v="5"/>
    <x v="4"/>
    <m/>
    <n v="0.49"/>
    <n v="3.68"/>
  </r>
  <r>
    <n v="4"/>
    <x v="13"/>
    <n v="1989"/>
    <n v="4"/>
    <n v="7"/>
    <n v="58"/>
    <n v="28"/>
    <n v="407"/>
    <n v="5"/>
    <x v="4"/>
    <m/>
    <n v="0.51"/>
    <n v="4.4000000000000004"/>
  </r>
  <r>
    <n v="4"/>
    <x v="8"/>
    <n v="1999"/>
    <n v="4"/>
    <n v="8"/>
    <n v="57"/>
    <n v="29"/>
    <n v="408"/>
    <n v="5"/>
    <x v="4"/>
    <m/>
    <n v="0.48"/>
    <n v="5.34"/>
  </r>
  <r>
    <n v="4"/>
    <x v="14"/>
    <n v="2004"/>
    <n v="3"/>
    <n v="8"/>
    <n v="40"/>
    <n v="30"/>
    <n v="308"/>
    <n v="5"/>
    <x v="4"/>
    <m/>
    <n v="0.4"/>
    <n v="8.6199999999999992"/>
  </r>
  <r>
    <n v="4"/>
    <x v="15"/>
    <n v="1984"/>
    <n v="2"/>
    <n v="8"/>
    <n v="25"/>
    <n v="31"/>
    <n v="208"/>
    <n v="5"/>
    <x v="4"/>
    <m/>
    <n v="0.52"/>
    <n v="7.78"/>
  </r>
  <r>
    <n v="4"/>
    <x v="9"/>
    <n v="2023"/>
    <n v="1"/>
    <n v="8"/>
    <n v="8"/>
    <n v="32"/>
    <n v="108"/>
    <n v="5"/>
    <x v="4"/>
    <m/>
    <n v="0.49"/>
    <n v="9.73"/>
  </r>
  <r>
    <n v="5"/>
    <x v="1"/>
    <n v="2002"/>
    <n v="1"/>
    <n v="9"/>
    <n v="9"/>
    <n v="33"/>
    <n v="109"/>
    <n v="5"/>
    <x v="4"/>
    <m/>
    <n v="0.71"/>
    <n v="4.42"/>
  </r>
  <r>
    <n v="5"/>
    <x v="2"/>
    <n v="2016"/>
    <n v="2"/>
    <n v="9"/>
    <n v="24"/>
    <n v="34"/>
    <n v="209"/>
    <n v="5"/>
    <x v="4"/>
    <m/>
    <n v="0.76"/>
    <n v="7.63"/>
  </r>
  <r>
    <n v="5"/>
    <x v="3"/>
    <n v="2023"/>
    <n v="3"/>
    <n v="9"/>
    <n v="41"/>
    <n v="35"/>
    <n v="309"/>
    <n v="5"/>
    <x v="4"/>
    <m/>
    <n v="0.66"/>
    <n v="7.78"/>
  </r>
  <r>
    <n v="5"/>
    <x v="5"/>
    <n v="2018"/>
    <n v="4"/>
    <n v="10"/>
    <n v="55"/>
    <n v="37"/>
    <n v="410"/>
    <n v="5"/>
    <x v="4"/>
    <m/>
    <n v="0.61"/>
    <n v="5.18"/>
  </r>
  <r>
    <n v="5"/>
    <x v="0"/>
    <n v="1998"/>
    <n v="4"/>
    <n v="9"/>
    <n v="56"/>
    <n v="37"/>
    <n v="409"/>
    <n v="5"/>
    <x v="4"/>
    <m/>
    <n v="0.62"/>
    <n v="6.49"/>
  </r>
  <r>
    <n v="5"/>
    <x v="7"/>
    <n v="1983"/>
    <n v="3"/>
    <n v="10"/>
    <n v="42"/>
    <n v="38"/>
    <n v="310"/>
    <n v="5"/>
    <x v="4"/>
    <m/>
    <n v="0.66"/>
    <n v="8.52"/>
  </r>
  <r>
    <n v="5"/>
    <x v="4"/>
    <n v="1985"/>
    <n v="2"/>
    <n v="10"/>
    <n v="23"/>
    <n v="39"/>
    <n v="210"/>
    <n v="5"/>
    <x v="4"/>
    <m/>
    <n v="0.66"/>
    <n v="7.57"/>
  </r>
  <r>
    <n v="5"/>
    <x v="6"/>
    <n v="1999"/>
    <n v="1"/>
    <n v="10"/>
    <n v="10"/>
    <n v="40"/>
    <n v="110"/>
    <n v="5"/>
    <x v="4"/>
    <m/>
    <n v="0.68"/>
    <n v="4.51"/>
  </r>
  <r>
    <n v="6"/>
    <x v="13"/>
    <n v="1989"/>
    <n v="1"/>
    <n v="11"/>
    <n v="11"/>
    <n v="41"/>
    <n v="111"/>
    <n v="5"/>
    <x v="4"/>
    <m/>
    <n v="0.57999999999999996"/>
    <n v="6.59"/>
  </r>
  <r>
    <n v="6"/>
    <x v="8"/>
    <n v="1999"/>
    <n v="2"/>
    <n v="11"/>
    <n v="22"/>
    <n v="42"/>
    <n v="211"/>
    <n v="5"/>
    <x v="4"/>
    <m/>
    <n v="0.51"/>
    <n v="10.95"/>
  </r>
  <r>
    <n v="6"/>
    <x v="15"/>
    <n v="1984"/>
    <n v="3"/>
    <n v="11"/>
    <n v="43"/>
    <n v="43"/>
    <n v="311"/>
    <n v="5"/>
    <x v="4"/>
    <m/>
    <n v="0.54"/>
    <n v="4.71"/>
  </r>
  <r>
    <n v="6"/>
    <x v="14"/>
    <n v="2004"/>
    <n v="4"/>
    <n v="11"/>
    <n v="54"/>
    <n v="44"/>
    <n v="411"/>
    <n v="5"/>
    <x v="4"/>
    <m/>
    <n v="0.52"/>
    <n v="3.82"/>
  </r>
  <r>
    <n v="6"/>
    <x v="9"/>
    <n v="2023"/>
    <n v="4"/>
    <n v="12"/>
    <n v="53"/>
    <n v="45"/>
    <n v="412"/>
    <n v="5"/>
    <x v="4"/>
    <m/>
    <n v="0.5"/>
    <n v="5.38"/>
  </r>
  <r>
    <n v="6"/>
    <x v="12"/>
    <n v="2001"/>
    <n v="3"/>
    <n v="12"/>
    <n v="44"/>
    <n v="46"/>
    <n v="312"/>
    <n v="5"/>
    <x v="4"/>
    <m/>
    <n v="0.46"/>
    <n v="6.09"/>
  </r>
  <r>
    <n v="6"/>
    <x v="11"/>
    <n v="2008"/>
    <n v="2"/>
    <n v="12"/>
    <n v="21"/>
    <n v="47"/>
    <n v="212"/>
    <n v="5"/>
    <x v="4"/>
    <m/>
    <n v="0.52"/>
    <n v="6.88"/>
  </r>
  <r>
    <n v="6"/>
    <x v="10"/>
    <n v="2016"/>
    <n v="1"/>
    <n v="12"/>
    <n v="12"/>
    <n v="48"/>
    <n v="112"/>
    <n v="5"/>
    <x v="4"/>
    <m/>
    <n v="0.42"/>
    <n v="5.12"/>
  </r>
  <r>
    <n v="7"/>
    <x v="4"/>
    <n v="1985"/>
    <n v="1"/>
    <n v="13"/>
    <n v="13"/>
    <n v="49"/>
    <n v="113"/>
    <n v="5"/>
    <x v="4"/>
    <m/>
    <n v="0.65"/>
    <n v="4.2"/>
  </r>
  <r>
    <n v="7"/>
    <x v="7"/>
    <n v="1983"/>
    <n v="2"/>
    <n v="13"/>
    <n v="20"/>
    <n v="50"/>
    <n v="213"/>
    <n v="5"/>
    <x v="4"/>
    <m/>
    <n v="0.65"/>
    <n v="8.6300000000000008"/>
  </r>
  <r>
    <n v="7"/>
    <x v="6"/>
    <n v="1999"/>
    <n v="3"/>
    <n v="13"/>
    <n v="45"/>
    <n v="51"/>
    <n v="313"/>
    <n v="5"/>
    <x v="4"/>
    <m/>
    <n v="0.61"/>
    <n v="12.15"/>
  </r>
  <r>
    <n v="7"/>
    <x v="2"/>
    <n v="2016"/>
    <n v="4"/>
    <n v="13"/>
    <n v="52"/>
    <n v="52"/>
    <n v="413"/>
    <n v="5"/>
    <x v="4"/>
    <m/>
    <n v="0.63"/>
    <n v="4.79"/>
  </r>
  <r>
    <n v="7"/>
    <x v="1"/>
    <n v="2002"/>
    <n v="4"/>
    <n v="14"/>
    <n v="51"/>
    <n v="53"/>
    <n v="414"/>
    <n v="5"/>
    <x v="4"/>
    <m/>
    <n v="0.62"/>
    <n v="5.72"/>
  </r>
  <r>
    <n v="7"/>
    <x v="0"/>
    <n v="1998"/>
    <n v="3"/>
    <n v="14"/>
    <n v="46"/>
    <n v="54"/>
    <n v="314"/>
    <n v="5"/>
    <x v="4"/>
    <m/>
    <n v="0.65"/>
    <n v="6.58"/>
  </r>
  <r>
    <n v="7"/>
    <x v="5"/>
    <n v="2018"/>
    <n v="2"/>
    <n v="14"/>
    <n v="19"/>
    <n v="55"/>
    <n v="214"/>
    <n v="5"/>
    <x v="4"/>
    <m/>
    <n v="0.61"/>
    <n v="6.13"/>
  </r>
  <r>
    <n v="7"/>
    <x v="3"/>
    <n v="2023"/>
    <n v="1"/>
    <n v="14"/>
    <n v="14"/>
    <n v="56"/>
    <n v="114"/>
    <n v="5"/>
    <x v="4"/>
    <m/>
    <n v="0.57999999999999996"/>
    <n v="5.15"/>
  </r>
  <r>
    <n v="8"/>
    <x v="11"/>
    <n v="2008"/>
    <n v="1"/>
    <n v="15"/>
    <n v="15"/>
    <n v="57"/>
    <n v="115"/>
    <n v="5"/>
    <x v="4"/>
    <m/>
    <n v="0.52"/>
    <n v="5.4"/>
  </r>
  <r>
    <n v="8"/>
    <x v="13"/>
    <n v="1989"/>
    <n v="2"/>
    <n v="15"/>
    <n v="18"/>
    <n v="58"/>
    <n v="215"/>
    <n v="5"/>
    <x v="4"/>
    <m/>
    <n v="0.56000000000000005"/>
    <n v="10.199999999999999"/>
  </r>
  <r>
    <n v="8"/>
    <x v="8"/>
    <n v="1999"/>
    <n v="3"/>
    <n v="15"/>
    <n v="47"/>
    <n v="59"/>
    <n v="315"/>
    <n v="5"/>
    <x v="4"/>
    <m/>
    <n v="0.48"/>
    <n v="4.5199999999999996"/>
  </r>
  <r>
    <n v="8"/>
    <x v="10"/>
    <n v="2016"/>
    <n v="4"/>
    <n v="15"/>
    <n v="50"/>
    <n v="60"/>
    <n v="415"/>
    <n v="5"/>
    <x v="4"/>
    <m/>
    <n v="0.51"/>
    <n v="5.92"/>
  </r>
  <r>
    <n v="8"/>
    <x v="15"/>
    <n v="1984"/>
    <n v="4"/>
    <n v="16"/>
    <n v="49"/>
    <n v="61"/>
    <n v="416"/>
    <n v="5"/>
    <x v="4"/>
    <m/>
    <n v="0.57999999999999996"/>
    <n v="7.62"/>
  </r>
  <r>
    <n v="8"/>
    <x v="9"/>
    <n v="2023"/>
    <n v="3"/>
    <n v="16"/>
    <n v="48"/>
    <n v="62"/>
    <n v="316"/>
    <n v="5"/>
    <x v="4"/>
    <m/>
    <n v="0.5"/>
    <n v="13.26"/>
  </r>
  <r>
    <n v="8"/>
    <x v="12"/>
    <n v="2001"/>
    <n v="2"/>
    <n v="16"/>
    <n v="17"/>
    <n v="63"/>
    <n v="216"/>
    <n v="5"/>
    <x v="4"/>
    <m/>
    <n v="0.52"/>
    <n v="8.41"/>
  </r>
  <r>
    <n v="8"/>
    <x v="14"/>
    <n v="2004"/>
    <n v="1"/>
    <n v="16"/>
    <n v="16"/>
    <n v="64"/>
    <n v="116"/>
    <n v="5"/>
    <x v="4"/>
    <m/>
    <n v="0.48"/>
    <n v="8.43"/>
  </r>
  <r>
    <n v="1"/>
    <x v="0"/>
    <n v="1998"/>
    <n v="1"/>
    <n v="1"/>
    <n v="1"/>
    <n v="1"/>
    <n v="101"/>
    <n v="6"/>
    <x v="5"/>
    <m/>
    <n v="0.68"/>
    <n v="3.35"/>
  </r>
  <r>
    <n v="1"/>
    <x v="1"/>
    <n v="2002"/>
    <n v="2"/>
    <n v="1"/>
    <n v="32"/>
    <n v="2"/>
    <n v="201"/>
    <n v="6"/>
    <x v="5"/>
    <m/>
    <n v="0.69"/>
    <n v="5.29"/>
  </r>
  <r>
    <n v="1"/>
    <x v="2"/>
    <n v="2016"/>
    <n v="3"/>
    <n v="1"/>
    <n v="33"/>
    <n v="3"/>
    <n v="301"/>
    <n v="6"/>
    <x v="5"/>
    <m/>
    <n v="0.76"/>
    <n v="3.54"/>
  </r>
  <r>
    <n v="1"/>
    <x v="3"/>
    <n v="2023"/>
    <n v="4"/>
    <n v="1"/>
    <n v="64"/>
    <n v="4"/>
    <n v="401"/>
    <n v="6"/>
    <x v="5"/>
    <m/>
    <n v="0.63"/>
    <n v="7.18"/>
  </r>
  <r>
    <n v="1"/>
    <x v="4"/>
    <n v="1985"/>
    <n v="4"/>
    <n v="2"/>
    <n v="63"/>
    <n v="5"/>
    <n v="402"/>
    <n v="6"/>
    <x v="5"/>
    <m/>
    <n v="0.69"/>
    <n v="4.53"/>
  </r>
  <r>
    <n v="1"/>
    <x v="5"/>
    <n v="2018"/>
    <n v="3"/>
    <n v="2"/>
    <n v="34"/>
    <n v="6"/>
    <n v="302"/>
    <n v="6"/>
    <x v="5"/>
    <m/>
    <n v="0.72"/>
    <n v="3.86"/>
  </r>
  <r>
    <n v="1"/>
    <x v="6"/>
    <n v="1999"/>
    <n v="2"/>
    <n v="2"/>
    <n v="31"/>
    <n v="7"/>
    <n v="202"/>
    <n v="6"/>
    <x v="5"/>
    <m/>
    <n v="0.74"/>
    <n v="3.78"/>
  </r>
  <r>
    <n v="1"/>
    <x v="7"/>
    <n v="1983"/>
    <n v="1"/>
    <n v="2"/>
    <n v="2"/>
    <n v="8"/>
    <n v="102"/>
    <n v="6"/>
    <x v="5"/>
    <m/>
    <n v="0.72"/>
    <n v="6.22"/>
  </r>
  <r>
    <n v="2"/>
    <x v="8"/>
    <n v="1999"/>
    <n v="1"/>
    <n v="3"/>
    <n v="3"/>
    <n v="9"/>
    <n v="103"/>
    <n v="6"/>
    <x v="5"/>
    <m/>
    <n v="0.56999999999999995"/>
    <n v="3.82"/>
  </r>
  <r>
    <n v="2"/>
    <x v="9"/>
    <n v="2023"/>
    <n v="2"/>
    <n v="3"/>
    <n v="30"/>
    <n v="10"/>
    <n v="203"/>
    <n v="6"/>
    <x v="5"/>
    <m/>
    <n v="0.6"/>
    <n v="7.89"/>
  </r>
  <r>
    <n v="2"/>
    <x v="10"/>
    <n v="2016"/>
    <n v="3"/>
    <n v="3"/>
    <n v="35"/>
    <n v="11"/>
    <n v="303"/>
    <n v="6"/>
    <x v="5"/>
    <m/>
    <n v="0.59"/>
    <n v="3.71"/>
  </r>
  <r>
    <n v="2"/>
    <x v="11"/>
    <n v="2008"/>
    <n v="4"/>
    <n v="3"/>
    <n v="62"/>
    <n v="12"/>
    <n v="403"/>
    <n v="6"/>
    <x v="5"/>
    <m/>
    <n v="0.56000000000000005"/>
    <n v="6.33"/>
  </r>
  <r>
    <n v="2"/>
    <x v="12"/>
    <n v="2001"/>
    <n v="4"/>
    <n v="4"/>
    <n v="61"/>
    <n v="13"/>
    <n v="404"/>
    <n v="6"/>
    <x v="5"/>
    <m/>
    <n v="0.63"/>
    <n v="2.39"/>
  </r>
  <r>
    <n v="2"/>
    <x v="13"/>
    <n v="1989"/>
    <n v="3"/>
    <n v="4"/>
    <n v="36"/>
    <n v="14"/>
    <n v="304"/>
    <n v="6"/>
    <x v="5"/>
    <m/>
    <n v="0.56999999999999995"/>
    <n v="5.1100000000000003"/>
  </r>
  <r>
    <n v="2"/>
    <x v="14"/>
    <n v="2004"/>
    <n v="2"/>
    <n v="4"/>
    <n v="29"/>
    <n v="15"/>
    <n v="204"/>
    <n v="6"/>
    <x v="5"/>
    <m/>
    <n v="0.56000000000000005"/>
    <n v="6.19"/>
  </r>
  <r>
    <n v="2"/>
    <x v="15"/>
    <n v="1984"/>
    <n v="1"/>
    <n v="4"/>
    <n v="4"/>
    <n v="16"/>
    <n v="104"/>
    <n v="6"/>
    <x v="5"/>
    <m/>
    <n v="0.6"/>
    <n v="3.77"/>
  </r>
  <r>
    <n v="3"/>
    <x v="5"/>
    <n v="2018"/>
    <n v="1"/>
    <n v="5"/>
    <n v="5"/>
    <n v="17"/>
    <n v="105"/>
    <n v="6"/>
    <x v="5"/>
    <m/>
    <n v="0.78"/>
    <n v="3.8"/>
  </r>
  <r>
    <n v="3"/>
    <x v="3"/>
    <n v="2023"/>
    <n v="2"/>
    <n v="5"/>
    <n v="28"/>
    <n v="18"/>
    <n v="205"/>
    <n v="6"/>
    <x v="5"/>
    <m/>
    <n v="0.7"/>
    <n v="7.53"/>
  </r>
  <r>
    <n v="3"/>
    <x v="1"/>
    <n v="2002"/>
    <n v="3"/>
    <n v="5"/>
    <n v="37"/>
    <n v="19"/>
    <n v="305"/>
    <n v="6"/>
    <x v="5"/>
    <m/>
    <n v="0.67"/>
    <n v="3.3"/>
  </r>
  <r>
    <n v="3"/>
    <x v="6"/>
    <n v="1999"/>
    <n v="4"/>
    <n v="5"/>
    <n v="60"/>
    <n v="20"/>
    <n v="405"/>
    <n v="6"/>
    <x v="5"/>
    <m/>
    <n v="0.71"/>
    <n v="4.07"/>
  </r>
  <r>
    <n v="3"/>
    <x v="7"/>
    <n v="1983"/>
    <n v="4"/>
    <n v="6"/>
    <n v="59"/>
    <n v="21"/>
    <n v="406"/>
    <n v="6"/>
    <x v="5"/>
    <m/>
    <n v="0.71"/>
    <n v="3.83"/>
  </r>
  <r>
    <n v="3"/>
    <x v="4"/>
    <n v="1985"/>
    <n v="3"/>
    <n v="6"/>
    <n v="38"/>
    <n v="22"/>
    <n v="306"/>
    <n v="6"/>
    <x v="5"/>
    <m/>
    <n v="0.72"/>
    <n v="3.53"/>
  </r>
  <r>
    <n v="3"/>
    <x v="0"/>
    <n v="1998"/>
    <n v="2"/>
    <n v="6"/>
    <n v="27"/>
    <n v="23"/>
    <n v="206"/>
    <n v="6"/>
    <x v="5"/>
    <m/>
    <n v="0.67"/>
    <n v="6.1"/>
  </r>
  <r>
    <n v="3"/>
    <x v="2"/>
    <n v="2016"/>
    <n v="1"/>
    <n v="6"/>
    <n v="6"/>
    <n v="24"/>
    <n v="106"/>
    <n v="6"/>
    <x v="5"/>
    <m/>
    <n v="0.76"/>
    <n v="4.68"/>
  </r>
  <r>
    <n v="4"/>
    <x v="12"/>
    <n v="2001"/>
    <n v="1"/>
    <n v="7"/>
    <n v="7"/>
    <n v="25"/>
    <n v="107"/>
    <n v="6"/>
    <x v="5"/>
    <m/>
    <n v="0.59"/>
    <n v="4.24"/>
  </r>
  <r>
    <n v="4"/>
    <x v="10"/>
    <n v="2016"/>
    <n v="2"/>
    <n v="7"/>
    <n v="26"/>
    <n v="26"/>
    <n v="207"/>
    <n v="6"/>
    <x v="5"/>
    <m/>
    <n v="0.6"/>
    <n v="5.29"/>
  </r>
  <r>
    <n v="4"/>
    <x v="11"/>
    <n v="2008"/>
    <n v="3"/>
    <n v="7"/>
    <n v="39"/>
    <n v="27"/>
    <n v="307"/>
    <n v="6"/>
    <x v="5"/>
    <m/>
    <n v="0.56000000000000005"/>
    <n v="3"/>
  </r>
  <r>
    <n v="4"/>
    <x v="13"/>
    <n v="1989"/>
    <n v="4"/>
    <n v="7"/>
    <n v="58"/>
    <n v="28"/>
    <n v="407"/>
    <n v="6"/>
    <x v="5"/>
    <m/>
    <n v="0.59"/>
    <n v="3.52"/>
  </r>
  <r>
    <n v="4"/>
    <x v="8"/>
    <n v="1999"/>
    <n v="4"/>
    <n v="8"/>
    <n v="57"/>
    <n v="29"/>
    <n v="408"/>
    <n v="6"/>
    <x v="5"/>
    <m/>
    <n v="0.53"/>
    <n v="3.14"/>
  </r>
  <r>
    <n v="4"/>
    <x v="14"/>
    <n v="2004"/>
    <n v="3"/>
    <n v="8"/>
    <n v="40"/>
    <n v="30"/>
    <n v="308"/>
    <n v="6"/>
    <x v="5"/>
    <m/>
    <n v="0.5"/>
    <n v="7.75"/>
  </r>
  <r>
    <n v="4"/>
    <x v="15"/>
    <n v="1984"/>
    <n v="2"/>
    <n v="8"/>
    <n v="25"/>
    <n v="31"/>
    <n v="208"/>
    <n v="6"/>
    <x v="5"/>
    <m/>
    <n v="0.59"/>
    <n v="7.97"/>
  </r>
  <r>
    <n v="4"/>
    <x v="9"/>
    <n v="2023"/>
    <n v="1"/>
    <n v="8"/>
    <n v="8"/>
    <n v="32"/>
    <n v="108"/>
    <n v="6"/>
    <x v="5"/>
    <m/>
    <n v="0.59"/>
    <n v="7.75"/>
  </r>
  <r>
    <n v="5"/>
    <x v="1"/>
    <n v="2002"/>
    <n v="1"/>
    <n v="9"/>
    <n v="9"/>
    <n v="33"/>
    <n v="109"/>
    <n v="6"/>
    <x v="5"/>
    <m/>
    <n v="0.69"/>
    <n v="5.38"/>
  </r>
  <r>
    <n v="5"/>
    <x v="2"/>
    <n v="2016"/>
    <n v="2"/>
    <n v="9"/>
    <n v="24"/>
    <n v="34"/>
    <n v="209"/>
    <n v="6"/>
    <x v="5"/>
    <m/>
    <n v="0.71"/>
    <n v="8"/>
  </r>
  <r>
    <n v="5"/>
    <x v="3"/>
    <n v="2023"/>
    <n v="3"/>
    <n v="9"/>
    <n v="41"/>
    <n v="35"/>
    <n v="309"/>
    <n v="6"/>
    <x v="5"/>
    <m/>
    <n v="0.63"/>
    <n v="5.43"/>
  </r>
  <r>
    <n v="5"/>
    <x v="5"/>
    <n v="2018"/>
    <n v="4"/>
    <n v="10"/>
    <n v="55"/>
    <n v="37"/>
    <n v="410"/>
    <n v="6"/>
    <x v="5"/>
    <m/>
    <n v="0.62"/>
    <n v="6.04"/>
  </r>
  <r>
    <n v="5"/>
    <x v="0"/>
    <n v="1998"/>
    <n v="4"/>
    <n v="9"/>
    <n v="56"/>
    <n v="37"/>
    <n v="409"/>
    <n v="6"/>
    <x v="5"/>
    <m/>
    <n v="0.65"/>
    <n v="9.5399999999999991"/>
  </r>
  <r>
    <n v="5"/>
    <x v="7"/>
    <n v="1983"/>
    <n v="3"/>
    <n v="10"/>
    <n v="42"/>
    <n v="38"/>
    <n v="310"/>
    <n v="6"/>
    <x v="5"/>
    <m/>
    <n v="0.72"/>
    <n v="6.59"/>
  </r>
  <r>
    <n v="5"/>
    <x v="4"/>
    <n v="1985"/>
    <n v="2"/>
    <n v="10"/>
    <n v="23"/>
    <n v="39"/>
    <n v="210"/>
    <n v="6"/>
    <x v="5"/>
    <m/>
    <n v="0.69"/>
    <n v="7.37"/>
  </r>
  <r>
    <n v="5"/>
    <x v="6"/>
    <n v="1999"/>
    <n v="1"/>
    <n v="10"/>
    <n v="10"/>
    <n v="40"/>
    <n v="110"/>
    <n v="6"/>
    <x v="5"/>
    <m/>
    <n v="0.71"/>
    <n v="5.54"/>
  </r>
  <r>
    <n v="6"/>
    <x v="13"/>
    <n v="1989"/>
    <n v="1"/>
    <n v="11"/>
    <n v="11"/>
    <n v="41"/>
    <n v="111"/>
    <n v="6"/>
    <x v="5"/>
    <m/>
    <n v="0.63"/>
    <n v="3.3"/>
  </r>
  <r>
    <n v="6"/>
    <x v="8"/>
    <n v="1999"/>
    <n v="2"/>
    <n v="11"/>
    <n v="22"/>
    <n v="42"/>
    <n v="211"/>
    <n v="6"/>
    <x v="5"/>
    <m/>
    <n v="0.61"/>
    <n v="5.68"/>
  </r>
  <r>
    <n v="6"/>
    <x v="15"/>
    <n v="1984"/>
    <n v="3"/>
    <n v="11"/>
    <n v="43"/>
    <n v="43"/>
    <n v="311"/>
    <n v="6"/>
    <x v="5"/>
    <m/>
    <n v="0.65"/>
    <n v="3.64"/>
  </r>
  <r>
    <n v="6"/>
    <x v="14"/>
    <n v="2004"/>
    <n v="4"/>
    <n v="11"/>
    <n v="54"/>
    <n v="44"/>
    <n v="411"/>
    <n v="6"/>
    <x v="5"/>
    <m/>
    <n v="0.59"/>
    <n v="2.7"/>
  </r>
  <r>
    <n v="6"/>
    <x v="9"/>
    <n v="2023"/>
    <n v="4"/>
    <n v="12"/>
    <n v="53"/>
    <n v="45"/>
    <n v="412"/>
    <n v="6"/>
    <x v="5"/>
    <m/>
    <n v="0.56000000000000005"/>
    <n v="5.09"/>
  </r>
  <r>
    <n v="6"/>
    <x v="12"/>
    <n v="2001"/>
    <n v="3"/>
    <n v="12"/>
    <n v="44"/>
    <n v="46"/>
    <n v="312"/>
    <n v="6"/>
    <x v="5"/>
    <m/>
    <n v="0.52"/>
    <n v="7.26"/>
  </r>
  <r>
    <n v="6"/>
    <x v="11"/>
    <n v="2008"/>
    <n v="2"/>
    <n v="12"/>
    <n v="21"/>
    <n v="47"/>
    <n v="212"/>
    <n v="6"/>
    <x v="5"/>
    <m/>
    <n v="0.56000000000000005"/>
    <n v="5.51"/>
  </r>
  <r>
    <n v="6"/>
    <x v="10"/>
    <n v="2016"/>
    <n v="1"/>
    <n v="12"/>
    <n v="12"/>
    <n v="48"/>
    <n v="112"/>
    <n v="6"/>
    <x v="5"/>
    <m/>
    <n v="0.54"/>
    <n v="4.57"/>
  </r>
  <r>
    <n v="7"/>
    <x v="4"/>
    <n v="1985"/>
    <n v="1"/>
    <n v="13"/>
    <n v="13"/>
    <n v="49"/>
    <n v="113"/>
    <n v="6"/>
    <x v="5"/>
    <m/>
    <n v="0.67"/>
    <n v="4.09"/>
  </r>
  <r>
    <n v="7"/>
    <x v="7"/>
    <n v="1983"/>
    <n v="2"/>
    <n v="13"/>
    <n v="20"/>
    <n v="50"/>
    <n v="213"/>
    <n v="6"/>
    <x v="5"/>
    <m/>
    <n v="0.7"/>
    <n v="5.23"/>
  </r>
  <r>
    <n v="7"/>
    <x v="6"/>
    <n v="1999"/>
    <n v="3"/>
    <n v="13"/>
    <n v="45"/>
    <n v="51"/>
    <n v="313"/>
    <n v="6"/>
    <x v="5"/>
    <m/>
    <n v="0.61"/>
    <n v="9.11"/>
  </r>
  <r>
    <n v="7"/>
    <x v="2"/>
    <n v="2016"/>
    <n v="4"/>
    <n v="13"/>
    <n v="52"/>
    <n v="52"/>
    <n v="413"/>
    <n v="6"/>
    <x v="5"/>
    <m/>
    <n v="0.64"/>
    <n v="5.43"/>
  </r>
  <r>
    <n v="7"/>
    <x v="1"/>
    <n v="2002"/>
    <n v="4"/>
    <n v="14"/>
    <n v="51"/>
    <n v="53"/>
    <n v="414"/>
    <n v="6"/>
    <x v="5"/>
    <m/>
    <n v="0.65"/>
    <n v="4.1100000000000003"/>
  </r>
  <r>
    <n v="7"/>
    <x v="0"/>
    <n v="1998"/>
    <n v="3"/>
    <n v="14"/>
    <n v="46"/>
    <n v="54"/>
    <n v="314"/>
    <n v="6"/>
    <x v="5"/>
    <m/>
    <n v="0.64"/>
    <n v="8.19"/>
  </r>
  <r>
    <n v="7"/>
    <x v="5"/>
    <n v="2018"/>
    <n v="2"/>
    <n v="14"/>
    <n v="19"/>
    <n v="55"/>
    <n v="214"/>
    <n v="6"/>
    <x v="5"/>
    <m/>
    <n v="0.64"/>
    <n v="6.15"/>
  </r>
  <r>
    <n v="7"/>
    <x v="3"/>
    <n v="2023"/>
    <n v="1"/>
    <n v="14"/>
    <n v="14"/>
    <n v="56"/>
    <n v="114"/>
    <n v="6"/>
    <x v="5"/>
    <m/>
    <n v="0.59"/>
    <n v="6.08"/>
  </r>
  <r>
    <n v="8"/>
    <x v="11"/>
    <n v="2008"/>
    <n v="1"/>
    <n v="15"/>
    <n v="15"/>
    <n v="57"/>
    <n v="115"/>
    <n v="6"/>
    <x v="5"/>
    <m/>
    <n v="0.56000000000000005"/>
    <n v="5.0199999999999996"/>
  </r>
  <r>
    <n v="8"/>
    <x v="13"/>
    <n v="1989"/>
    <n v="2"/>
    <n v="15"/>
    <n v="18"/>
    <n v="58"/>
    <n v="215"/>
    <n v="6"/>
    <x v="5"/>
    <m/>
    <n v="0.67"/>
    <n v="5.96"/>
  </r>
  <r>
    <n v="8"/>
    <x v="8"/>
    <n v="1999"/>
    <n v="3"/>
    <n v="15"/>
    <n v="47"/>
    <n v="59"/>
    <n v="315"/>
    <n v="6"/>
    <x v="5"/>
    <m/>
    <n v="0.53"/>
    <n v="5.92"/>
  </r>
  <r>
    <n v="8"/>
    <x v="10"/>
    <n v="2016"/>
    <n v="4"/>
    <n v="15"/>
    <n v="50"/>
    <n v="60"/>
    <n v="415"/>
    <n v="6"/>
    <x v="5"/>
    <m/>
    <n v="0.56000000000000005"/>
    <n v="5.8"/>
  </r>
  <r>
    <n v="8"/>
    <x v="15"/>
    <n v="1984"/>
    <n v="4"/>
    <n v="16"/>
    <n v="49"/>
    <n v="61"/>
    <n v="416"/>
    <n v="6"/>
    <x v="5"/>
    <m/>
    <n v="0.61"/>
    <n v="6.8"/>
  </r>
  <r>
    <n v="8"/>
    <x v="9"/>
    <n v="2023"/>
    <n v="3"/>
    <n v="16"/>
    <n v="48"/>
    <n v="62"/>
    <n v="316"/>
    <n v="6"/>
    <x v="5"/>
    <m/>
    <n v="0.47"/>
    <n v="9.42"/>
  </r>
  <r>
    <n v="8"/>
    <x v="12"/>
    <n v="2001"/>
    <n v="2"/>
    <n v="16"/>
    <n v="17"/>
    <n v="63"/>
    <n v="216"/>
    <n v="6"/>
    <x v="5"/>
    <m/>
    <n v="0.54"/>
    <n v="7.2"/>
  </r>
  <r>
    <n v="8"/>
    <x v="14"/>
    <n v="2004"/>
    <n v="1"/>
    <n v="16"/>
    <n v="16"/>
    <n v="64"/>
    <n v="116"/>
    <n v="6"/>
    <x v="5"/>
    <m/>
    <n v="0.54"/>
    <n v="3.86"/>
  </r>
  <r>
    <n v="1"/>
    <x v="0"/>
    <n v="1998"/>
    <n v="1"/>
    <n v="1"/>
    <n v="1"/>
    <n v="1"/>
    <n v="101"/>
    <n v="7"/>
    <x v="6"/>
    <m/>
    <n v="0.72"/>
    <n v="10.64"/>
  </r>
  <r>
    <n v="1"/>
    <x v="1"/>
    <n v="2002"/>
    <n v="2"/>
    <n v="1"/>
    <n v="32"/>
    <n v="2"/>
    <n v="201"/>
    <n v="7"/>
    <x v="6"/>
    <m/>
    <n v="0.55000000000000004"/>
    <n v="8.07"/>
  </r>
  <r>
    <n v="1"/>
    <x v="2"/>
    <n v="2016"/>
    <n v="3"/>
    <n v="1"/>
    <n v="33"/>
    <n v="3"/>
    <n v="301"/>
    <n v="7"/>
    <x v="6"/>
    <m/>
    <n v="0.64"/>
    <n v="8.3699999999999992"/>
  </r>
  <r>
    <n v="1"/>
    <x v="3"/>
    <n v="2023"/>
    <n v="4"/>
    <n v="1"/>
    <n v="64"/>
    <n v="4"/>
    <n v="401"/>
    <n v="7"/>
    <x v="6"/>
    <m/>
    <n v="0.64"/>
    <n v="6.14"/>
  </r>
  <r>
    <n v="1"/>
    <x v="4"/>
    <n v="1985"/>
    <n v="4"/>
    <n v="2"/>
    <n v="63"/>
    <n v="5"/>
    <n v="402"/>
    <n v="7"/>
    <x v="6"/>
    <m/>
    <n v="0.72"/>
    <n v="3.18"/>
  </r>
  <r>
    <n v="1"/>
    <x v="5"/>
    <n v="2018"/>
    <n v="3"/>
    <n v="2"/>
    <n v="34"/>
    <n v="6"/>
    <n v="302"/>
    <n v="7"/>
    <x v="6"/>
    <m/>
    <n v="0.77"/>
    <n v="5.47"/>
  </r>
  <r>
    <n v="1"/>
    <x v="6"/>
    <n v="1999"/>
    <n v="2"/>
    <n v="2"/>
    <n v="31"/>
    <n v="7"/>
    <n v="202"/>
    <n v="7"/>
    <x v="6"/>
    <m/>
    <n v="0.79"/>
    <n v="2.2799999999999998"/>
  </r>
  <r>
    <n v="1"/>
    <x v="7"/>
    <n v="1983"/>
    <n v="1"/>
    <n v="2"/>
    <n v="2"/>
    <n v="8"/>
    <n v="102"/>
    <n v="7"/>
    <x v="6"/>
    <m/>
    <n v="0.75"/>
    <n v="11.36"/>
  </r>
  <r>
    <n v="2"/>
    <x v="8"/>
    <n v="1999"/>
    <n v="1"/>
    <n v="3"/>
    <n v="3"/>
    <n v="9"/>
    <n v="103"/>
    <n v="7"/>
    <x v="6"/>
    <m/>
    <n v="0.7"/>
    <n v="7.04"/>
  </r>
  <r>
    <n v="2"/>
    <x v="9"/>
    <n v="2023"/>
    <n v="2"/>
    <n v="3"/>
    <n v="30"/>
    <n v="10"/>
    <n v="203"/>
    <n v="7"/>
    <x v="6"/>
    <m/>
    <n v="0.7"/>
    <n v="10.54"/>
  </r>
  <r>
    <n v="2"/>
    <x v="10"/>
    <n v="2016"/>
    <n v="3"/>
    <n v="3"/>
    <n v="35"/>
    <n v="11"/>
    <n v="303"/>
    <n v="7"/>
    <x v="6"/>
    <m/>
    <n v="0.71"/>
    <n v="5.09"/>
  </r>
  <r>
    <n v="2"/>
    <x v="11"/>
    <n v="2008"/>
    <n v="4"/>
    <n v="3"/>
    <n v="62"/>
    <n v="12"/>
    <n v="403"/>
    <n v="7"/>
    <x v="6"/>
    <m/>
    <n v="0.7"/>
    <n v="2.73"/>
  </r>
  <r>
    <n v="2"/>
    <x v="12"/>
    <n v="2001"/>
    <n v="4"/>
    <n v="4"/>
    <n v="61"/>
    <n v="13"/>
    <n v="404"/>
    <n v="7"/>
    <x v="6"/>
    <m/>
    <n v="0.73"/>
    <n v="4.07"/>
  </r>
  <r>
    <n v="2"/>
    <x v="13"/>
    <n v="1989"/>
    <n v="3"/>
    <n v="4"/>
    <n v="36"/>
    <n v="14"/>
    <n v="304"/>
    <n v="7"/>
    <x v="6"/>
    <m/>
    <n v="0.74"/>
    <n v="2.71"/>
  </r>
  <r>
    <n v="2"/>
    <x v="14"/>
    <n v="2004"/>
    <n v="2"/>
    <n v="4"/>
    <n v="29"/>
    <n v="15"/>
    <n v="204"/>
    <n v="7"/>
    <x v="6"/>
    <m/>
    <n v="0.73"/>
    <n v="4.43"/>
  </r>
  <r>
    <n v="2"/>
    <x v="15"/>
    <n v="1984"/>
    <n v="1"/>
    <n v="4"/>
    <n v="4"/>
    <n v="16"/>
    <n v="104"/>
    <n v="7"/>
    <x v="6"/>
    <m/>
    <n v="0.77"/>
    <n v="2.2400000000000002"/>
  </r>
  <r>
    <n v="3"/>
    <x v="5"/>
    <n v="2018"/>
    <n v="1"/>
    <n v="5"/>
    <n v="5"/>
    <n v="17"/>
    <n v="105"/>
    <n v="7"/>
    <x v="6"/>
    <m/>
    <n v="0.77"/>
    <n v="5.59"/>
  </r>
  <r>
    <n v="3"/>
    <x v="3"/>
    <n v="2023"/>
    <n v="2"/>
    <n v="5"/>
    <n v="28"/>
    <n v="18"/>
    <n v="205"/>
    <n v="7"/>
    <x v="6"/>
    <m/>
    <n v="0.53"/>
    <n v="5.81"/>
  </r>
  <r>
    <n v="3"/>
    <x v="1"/>
    <n v="2002"/>
    <n v="3"/>
    <n v="5"/>
    <n v="37"/>
    <n v="19"/>
    <n v="305"/>
    <n v="7"/>
    <x v="6"/>
    <m/>
    <n v="0.55000000000000004"/>
    <n v="8.24"/>
  </r>
  <r>
    <n v="3"/>
    <x v="6"/>
    <n v="1999"/>
    <n v="4"/>
    <n v="5"/>
    <n v="60"/>
    <n v="20"/>
    <n v="405"/>
    <n v="7"/>
    <x v="6"/>
    <m/>
    <n v="0.67"/>
    <n v="7.66"/>
  </r>
  <r>
    <n v="3"/>
    <x v="7"/>
    <n v="1983"/>
    <n v="4"/>
    <n v="6"/>
    <n v="59"/>
    <n v="21"/>
    <n v="406"/>
    <n v="7"/>
    <x v="6"/>
    <m/>
    <n v="0.73"/>
    <n v="3.08"/>
  </r>
  <r>
    <n v="3"/>
    <x v="4"/>
    <n v="1985"/>
    <n v="3"/>
    <n v="6"/>
    <n v="38"/>
    <n v="22"/>
    <n v="306"/>
    <n v="7"/>
    <x v="6"/>
    <m/>
    <n v="0.73"/>
    <n v="2.67"/>
  </r>
  <r>
    <n v="3"/>
    <x v="0"/>
    <n v="1998"/>
    <n v="2"/>
    <n v="6"/>
    <n v="27"/>
    <n v="23"/>
    <n v="206"/>
    <n v="7"/>
    <x v="6"/>
    <m/>
    <n v="0.75"/>
    <n v="4.0599999999999996"/>
  </r>
  <r>
    <n v="3"/>
    <x v="2"/>
    <n v="2016"/>
    <n v="1"/>
    <n v="6"/>
    <n v="6"/>
    <n v="24"/>
    <n v="106"/>
    <n v="7"/>
    <x v="6"/>
    <m/>
    <n v="0.73"/>
    <n v="6.26"/>
  </r>
  <r>
    <n v="4"/>
    <x v="12"/>
    <n v="2001"/>
    <n v="1"/>
    <n v="7"/>
    <n v="7"/>
    <n v="25"/>
    <n v="107"/>
    <n v="7"/>
    <x v="6"/>
    <m/>
    <n v="0.73"/>
    <n v="4.5599999999999996"/>
  </r>
  <r>
    <n v="4"/>
    <x v="10"/>
    <n v="2016"/>
    <n v="2"/>
    <n v="7"/>
    <n v="26"/>
    <n v="26"/>
    <n v="207"/>
    <n v="7"/>
    <x v="6"/>
    <m/>
    <n v="0.56999999999999995"/>
    <n v="7.05"/>
  </r>
  <r>
    <n v="4"/>
    <x v="11"/>
    <n v="2008"/>
    <n v="3"/>
    <n v="7"/>
    <n v="39"/>
    <n v="27"/>
    <n v="307"/>
    <n v="7"/>
    <x v="6"/>
    <m/>
    <n v="0.56000000000000005"/>
    <n v="7.17"/>
  </r>
  <r>
    <n v="4"/>
    <x v="13"/>
    <n v="1989"/>
    <n v="4"/>
    <n v="7"/>
    <n v="58"/>
    <n v="28"/>
    <n v="407"/>
    <n v="7"/>
    <x v="6"/>
    <m/>
    <n v="0.57999999999999996"/>
    <n v="8.17"/>
  </r>
  <r>
    <n v="4"/>
    <x v="8"/>
    <n v="1999"/>
    <n v="4"/>
    <n v="8"/>
    <n v="57"/>
    <n v="29"/>
    <n v="408"/>
    <n v="7"/>
    <x v="6"/>
    <m/>
    <n v="0.66"/>
    <n v="4.37"/>
  </r>
  <r>
    <n v="4"/>
    <x v="14"/>
    <n v="2004"/>
    <n v="3"/>
    <n v="8"/>
    <n v="40"/>
    <n v="30"/>
    <n v="308"/>
    <n v="7"/>
    <x v="6"/>
    <m/>
    <n v="0.66"/>
    <n v="4.2699999999999996"/>
  </r>
  <r>
    <n v="4"/>
    <x v="15"/>
    <n v="1984"/>
    <n v="2"/>
    <n v="8"/>
    <n v="25"/>
    <n v="31"/>
    <n v="208"/>
    <n v="7"/>
    <x v="6"/>
    <m/>
    <n v="0.72"/>
    <n v="5.93"/>
  </r>
  <r>
    <n v="4"/>
    <x v="9"/>
    <n v="2023"/>
    <n v="1"/>
    <n v="8"/>
    <n v="8"/>
    <n v="32"/>
    <n v="108"/>
    <n v="7"/>
    <x v="6"/>
    <m/>
    <n v="0.74"/>
    <n v="3.19"/>
  </r>
  <r>
    <n v="5"/>
    <x v="1"/>
    <n v="2002"/>
    <n v="1"/>
    <n v="9"/>
    <n v="9"/>
    <n v="33"/>
    <n v="109"/>
    <n v="7"/>
    <x v="6"/>
    <m/>
    <n v="0.74"/>
    <n v="4.68"/>
  </r>
  <r>
    <n v="5"/>
    <x v="2"/>
    <n v="2016"/>
    <n v="2"/>
    <n v="9"/>
    <n v="24"/>
    <n v="34"/>
    <n v="209"/>
    <n v="7"/>
    <x v="6"/>
    <m/>
    <n v="0.74"/>
    <n v="8.43"/>
  </r>
  <r>
    <n v="5"/>
    <x v="3"/>
    <n v="2023"/>
    <n v="3"/>
    <n v="9"/>
    <n v="41"/>
    <n v="35"/>
    <n v="309"/>
    <n v="7"/>
    <x v="6"/>
    <m/>
    <n v="0.75"/>
    <n v="4.95"/>
  </r>
  <r>
    <n v="5"/>
    <x v="5"/>
    <n v="2018"/>
    <n v="4"/>
    <n v="10"/>
    <n v="55"/>
    <n v="37"/>
    <n v="410"/>
    <n v="7"/>
    <x v="6"/>
    <m/>
    <n v="0.67"/>
    <n v="7.89"/>
  </r>
  <r>
    <n v="5"/>
    <x v="0"/>
    <n v="1998"/>
    <n v="4"/>
    <n v="9"/>
    <n v="56"/>
    <n v="37"/>
    <n v="409"/>
    <n v="7"/>
    <x v="6"/>
    <m/>
    <n v="0.72"/>
    <n v="3.68"/>
  </r>
  <r>
    <n v="5"/>
    <x v="7"/>
    <n v="1983"/>
    <n v="3"/>
    <n v="10"/>
    <n v="42"/>
    <n v="38"/>
    <n v="310"/>
    <n v="7"/>
    <x v="6"/>
    <m/>
    <n v="0.78"/>
    <n v="4.6900000000000004"/>
  </r>
  <r>
    <n v="5"/>
    <x v="4"/>
    <n v="1985"/>
    <n v="2"/>
    <n v="10"/>
    <n v="23"/>
    <n v="39"/>
    <n v="210"/>
    <n v="7"/>
    <x v="6"/>
    <m/>
    <n v="0.71"/>
    <n v="8.15"/>
  </r>
  <r>
    <n v="5"/>
    <x v="6"/>
    <n v="1999"/>
    <n v="1"/>
    <n v="10"/>
    <n v="10"/>
    <n v="40"/>
    <n v="110"/>
    <n v="7"/>
    <x v="6"/>
    <m/>
    <n v="0.8"/>
    <n v="1.93"/>
  </r>
  <r>
    <n v="6"/>
    <x v="13"/>
    <n v="1989"/>
    <n v="1"/>
    <n v="11"/>
    <n v="11"/>
    <n v="41"/>
    <n v="111"/>
    <n v="7"/>
    <x v="6"/>
    <m/>
    <n v="0.7"/>
    <n v="6.8"/>
  </r>
  <r>
    <n v="6"/>
    <x v="8"/>
    <n v="1999"/>
    <n v="2"/>
    <n v="11"/>
    <n v="22"/>
    <n v="42"/>
    <n v="211"/>
    <n v="7"/>
    <x v="6"/>
    <m/>
    <n v="0.62"/>
    <n v="9.31"/>
  </r>
  <r>
    <n v="6"/>
    <x v="15"/>
    <n v="1984"/>
    <n v="3"/>
    <n v="11"/>
    <n v="43"/>
    <n v="43"/>
    <n v="311"/>
    <n v="7"/>
    <x v="6"/>
    <m/>
    <n v="0.63"/>
    <n v="8.9700000000000006"/>
  </r>
  <r>
    <n v="6"/>
    <x v="14"/>
    <n v="2004"/>
    <n v="4"/>
    <n v="11"/>
    <n v="54"/>
    <n v="44"/>
    <n v="411"/>
    <n v="7"/>
    <x v="6"/>
    <m/>
    <n v="0.57999999999999996"/>
    <n v="9.5299999999999994"/>
  </r>
  <r>
    <n v="6"/>
    <x v="9"/>
    <n v="2023"/>
    <n v="4"/>
    <n v="12"/>
    <n v="53"/>
    <n v="45"/>
    <n v="412"/>
    <n v="7"/>
    <x v="6"/>
    <m/>
    <n v="0.67"/>
    <n v="4.17"/>
  </r>
  <r>
    <n v="6"/>
    <x v="12"/>
    <n v="2001"/>
    <n v="3"/>
    <n v="12"/>
    <n v="44"/>
    <n v="46"/>
    <n v="312"/>
    <n v="7"/>
    <x v="6"/>
    <m/>
    <n v="0.66"/>
    <n v="3.66"/>
  </r>
  <r>
    <n v="6"/>
    <x v="11"/>
    <n v="2008"/>
    <n v="2"/>
    <n v="12"/>
    <n v="21"/>
    <n v="47"/>
    <n v="212"/>
    <n v="7"/>
    <x v="6"/>
    <m/>
    <n v="0.71"/>
    <n v="1.45"/>
  </r>
  <r>
    <n v="6"/>
    <x v="10"/>
    <n v="2016"/>
    <n v="1"/>
    <n v="12"/>
    <n v="12"/>
    <n v="48"/>
    <n v="112"/>
    <n v="7"/>
    <x v="6"/>
    <m/>
    <n v="0.69"/>
    <n v="2.2799999999999998"/>
  </r>
  <r>
    <n v="7"/>
    <x v="4"/>
    <n v="1985"/>
    <n v="1"/>
    <n v="13"/>
    <n v="13"/>
    <n v="49"/>
    <n v="113"/>
    <n v="7"/>
    <x v="6"/>
    <m/>
    <n v="0.62"/>
    <n v="9.35"/>
  </r>
  <r>
    <n v="7"/>
    <x v="7"/>
    <n v="1983"/>
    <n v="2"/>
    <n v="13"/>
    <n v="20"/>
    <n v="50"/>
    <n v="213"/>
    <n v="7"/>
    <x v="6"/>
    <m/>
    <n v="0.7"/>
    <n v="6.36"/>
  </r>
  <r>
    <n v="7"/>
    <x v="6"/>
    <n v="1999"/>
    <n v="3"/>
    <n v="13"/>
    <n v="45"/>
    <n v="51"/>
    <n v="313"/>
    <n v="7"/>
    <x v="6"/>
    <m/>
    <n v="0.75"/>
    <n v="3.39"/>
  </r>
  <r>
    <n v="7"/>
    <x v="2"/>
    <n v="2016"/>
    <n v="4"/>
    <n v="13"/>
    <n v="52"/>
    <n v="52"/>
    <n v="413"/>
    <n v="7"/>
    <x v="6"/>
    <m/>
    <n v="0.63"/>
    <n v="7"/>
  </r>
  <r>
    <n v="7"/>
    <x v="1"/>
    <n v="2002"/>
    <n v="4"/>
    <n v="14"/>
    <n v="51"/>
    <n v="53"/>
    <n v="414"/>
    <n v="7"/>
    <x v="6"/>
    <m/>
    <n v="0.75"/>
    <n v="3.89"/>
  </r>
  <r>
    <n v="7"/>
    <x v="0"/>
    <n v="1998"/>
    <n v="3"/>
    <n v="14"/>
    <n v="46"/>
    <n v="54"/>
    <n v="314"/>
    <n v="7"/>
    <x v="6"/>
    <m/>
    <n v="0.77"/>
    <n v="3.67"/>
  </r>
  <r>
    <n v="7"/>
    <x v="5"/>
    <n v="2018"/>
    <n v="2"/>
    <n v="14"/>
    <n v="19"/>
    <n v="55"/>
    <n v="214"/>
    <n v="7"/>
    <x v="6"/>
    <m/>
    <n v="0.75"/>
    <n v="3.27"/>
  </r>
  <r>
    <n v="7"/>
    <x v="3"/>
    <n v="2023"/>
    <n v="1"/>
    <n v="14"/>
    <n v="14"/>
    <n v="56"/>
    <n v="114"/>
    <n v="7"/>
    <x v="6"/>
    <m/>
    <n v="0.73"/>
    <n v="4.66"/>
  </r>
  <r>
    <n v="8"/>
    <x v="11"/>
    <n v="2008"/>
    <n v="1"/>
    <n v="15"/>
    <n v="15"/>
    <n v="57"/>
    <n v="115"/>
    <n v="7"/>
    <x v="6"/>
    <m/>
    <n v="0.67"/>
    <n v="5.6"/>
  </r>
  <r>
    <n v="8"/>
    <x v="13"/>
    <n v="1989"/>
    <n v="2"/>
    <n v="15"/>
    <n v="18"/>
    <n v="58"/>
    <n v="215"/>
    <n v="7"/>
    <x v="6"/>
    <m/>
    <n v="0.75"/>
    <n v="4.24"/>
  </r>
  <r>
    <n v="8"/>
    <x v="8"/>
    <n v="1999"/>
    <n v="3"/>
    <n v="15"/>
    <n v="47"/>
    <n v="59"/>
    <n v="315"/>
    <n v="7"/>
    <x v="6"/>
    <m/>
    <n v="0.53"/>
    <n v="8.11"/>
  </r>
  <r>
    <n v="8"/>
    <x v="10"/>
    <n v="2016"/>
    <n v="4"/>
    <n v="15"/>
    <n v="50"/>
    <n v="60"/>
    <n v="415"/>
    <n v="7"/>
    <x v="6"/>
    <m/>
    <n v="0.56999999999999995"/>
    <n v="7.29"/>
  </r>
  <r>
    <n v="8"/>
    <x v="15"/>
    <n v="1984"/>
    <n v="4"/>
    <n v="16"/>
    <n v="49"/>
    <n v="61"/>
    <n v="416"/>
    <n v="7"/>
    <x v="6"/>
    <m/>
    <n v="0.76"/>
    <n v="2.98"/>
  </r>
  <r>
    <n v="8"/>
    <x v="9"/>
    <n v="2023"/>
    <n v="3"/>
    <n v="16"/>
    <n v="48"/>
    <n v="62"/>
    <n v="316"/>
    <n v="7"/>
    <x v="6"/>
    <m/>
    <n v="0.68"/>
    <n v="5.36"/>
  </r>
  <r>
    <n v="8"/>
    <x v="12"/>
    <n v="2001"/>
    <n v="2"/>
    <n v="16"/>
    <n v="17"/>
    <n v="63"/>
    <n v="216"/>
    <n v="7"/>
    <x v="6"/>
    <m/>
    <n v="0.7"/>
    <n v="4.37"/>
  </r>
  <r>
    <n v="8"/>
    <x v="14"/>
    <n v="2004"/>
    <n v="1"/>
    <n v="16"/>
    <n v="16"/>
    <n v="64"/>
    <n v="116"/>
    <n v="7"/>
    <x v="6"/>
    <m/>
    <n v="0.74"/>
    <n v="3.09"/>
  </r>
  <r>
    <n v="1"/>
    <x v="0"/>
    <n v="1998"/>
    <n v="1"/>
    <n v="1"/>
    <n v="1"/>
    <n v="1"/>
    <n v="101"/>
    <n v="8"/>
    <x v="7"/>
    <m/>
    <n v="0.86"/>
    <n v="2.4700000000000002"/>
  </r>
  <r>
    <n v="1"/>
    <x v="1"/>
    <n v="2002"/>
    <n v="2"/>
    <n v="1"/>
    <n v="32"/>
    <n v="2"/>
    <n v="201"/>
    <n v="8"/>
    <x v="7"/>
    <m/>
    <n v="0.83"/>
    <n v="2.4500000000000002"/>
  </r>
  <r>
    <n v="1"/>
    <x v="2"/>
    <n v="2016"/>
    <n v="3"/>
    <n v="1"/>
    <n v="33"/>
    <n v="3"/>
    <n v="301"/>
    <n v="8"/>
    <x v="7"/>
    <m/>
    <n v="0.84"/>
    <n v="1.74"/>
  </r>
  <r>
    <n v="1"/>
    <x v="3"/>
    <n v="2023"/>
    <n v="4"/>
    <n v="1"/>
    <n v="64"/>
    <n v="4"/>
    <n v="401"/>
    <n v="8"/>
    <x v="7"/>
    <m/>
    <n v="0.82"/>
    <n v="2.93"/>
  </r>
  <r>
    <n v="1"/>
    <x v="4"/>
    <n v="1985"/>
    <n v="4"/>
    <n v="2"/>
    <n v="63"/>
    <n v="5"/>
    <n v="402"/>
    <n v="8"/>
    <x v="7"/>
    <m/>
    <n v="0.82"/>
    <n v="3.12"/>
  </r>
  <r>
    <n v="1"/>
    <x v="5"/>
    <n v="2018"/>
    <n v="3"/>
    <n v="2"/>
    <n v="34"/>
    <n v="6"/>
    <n v="302"/>
    <n v="8"/>
    <x v="7"/>
    <m/>
    <n v="0.83"/>
    <n v="2.34"/>
  </r>
  <r>
    <n v="1"/>
    <x v="6"/>
    <n v="1999"/>
    <n v="2"/>
    <n v="2"/>
    <n v="31"/>
    <n v="7"/>
    <n v="202"/>
    <n v="8"/>
    <x v="7"/>
    <m/>
    <n v="0.86"/>
    <n v="1.56"/>
  </r>
  <r>
    <n v="1"/>
    <x v="7"/>
    <n v="1983"/>
    <n v="1"/>
    <n v="2"/>
    <n v="2"/>
    <n v="8"/>
    <n v="102"/>
    <n v="8"/>
    <x v="7"/>
    <m/>
    <n v="0.85"/>
    <n v="1.2"/>
  </r>
  <r>
    <n v="2"/>
    <x v="8"/>
    <n v="1999"/>
    <n v="1"/>
    <n v="3"/>
    <n v="3"/>
    <n v="9"/>
    <n v="103"/>
    <n v="8"/>
    <x v="7"/>
    <m/>
    <n v="0.84"/>
    <n v="1.84"/>
  </r>
  <r>
    <n v="2"/>
    <x v="9"/>
    <n v="2023"/>
    <n v="2"/>
    <n v="3"/>
    <n v="30"/>
    <n v="10"/>
    <n v="203"/>
    <n v="8"/>
    <x v="7"/>
    <m/>
    <n v="0.82"/>
    <n v="2.5499999999999998"/>
  </r>
  <r>
    <n v="2"/>
    <x v="10"/>
    <n v="2016"/>
    <n v="3"/>
    <n v="3"/>
    <n v="35"/>
    <n v="11"/>
    <n v="303"/>
    <n v="8"/>
    <x v="7"/>
    <m/>
    <n v="0.82"/>
    <n v="1.83"/>
  </r>
  <r>
    <n v="2"/>
    <x v="11"/>
    <n v="2008"/>
    <n v="4"/>
    <n v="3"/>
    <n v="62"/>
    <n v="12"/>
    <n v="403"/>
    <n v="8"/>
    <x v="7"/>
    <m/>
    <n v="0.78"/>
    <n v="4.55"/>
  </r>
  <r>
    <n v="2"/>
    <x v="12"/>
    <n v="2001"/>
    <n v="4"/>
    <n v="4"/>
    <n v="61"/>
    <n v="13"/>
    <n v="404"/>
    <n v="8"/>
    <x v="7"/>
    <m/>
    <n v="0.82"/>
    <n v="2"/>
  </r>
  <r>
    <n v="2"/>
    <x v="13"/>
    <n v="1989"/>
    <n v="3"/>
    <n v="4"/>
    <n v="36"/>
    <n v="14"/>
    <n v="304"/>
    <n v="8"/>
    <x v="7"/>
    <m/>
    <n v="0.83"/>
    <n v="2.39"/>
  </r>
  <r>
    <n v="2"/>
    <x v="14"/>
    <n v="2004"/>
    <n v="2"/>
    <n v="4"/>
    <n v="29"/>
    <n v="15"/>
    <n v="204"/>
    <n v="8"/>
    <x v="7"/>
    <m/>
    <n v="0.84"/>
    <n v="2.5299999999999998"/>
  </r>
  <r>
    <n v="2"/>
    <x v="15"/>
    <n v="1984"/>
    <n v="1"/>
    <n v="4"/>
    <n v="4"/>
    <n v="16"/>
    <n v="104"/>
    <n v="8"/>
    <x v="7"/>
    <m/>
    <n v="0.86"/>
    <n v="1.54"/>
  </r>
  <r>
    <n v="3"/>
    <x v="5"/>
    <n v="2018"/>
    <n v="1"/>
    <n v="5"/>
    <n v="5"/>
    <n v="17"/>
    <n v="105"/>
    <n v="8"/>
    <x v="7"/>
    <m/>
    <n v="0.86"/>
    <n v="2.2400000000000002"/>
  </r>
  <r>
    <n v="3"/>
    <x v="3"/>
    <n v="2023"/>
    <n v="2"/>
    <n v="5"/>
    <n v="28"/>
    <n v="18"/>
    <n v="205"/>
    <n v="8"/>
    <x v="7"/>
    <m/>
    <n v="0.81"/>
    <n v="1.49"/>
  </r>
  <r>
    <n v="3"/>
    <x v="1"/>
    <n v="2002"/>
    <n v="3"/>
    <n v="5"/>
    <n v="37"/>
    <n v="19"/>
    <n v="305"/>
    <n v="8"/>
    <x v="7"/>
    <m/>
    <n v="0.83"/>
    <n v="1.41"/>
  </r>
  <r>
    <n v="3"/>
    <x v="6"/>
    <n v="1999"/>
    <n v="4"/>
    <n v="5"/>
    <n v="60"/>
    <n v="20"/>
    <n v="405"/>
    <n v="8"/>
    <x v="7"/>
    <m/>
    <n v="0.86"/>
    <n v="1.05"/>
  </r>
  <r>
    <n v="3"/>
    <x v="7"/>
    <n v="1983"/>
    <n v="4"/>
    <n v="6"/>
    <n v="59"/>
    <n v="21"/>
    <n v="406"/>
    <n v="8"/>
    <x v="7"/>
    <m/>
    <n v="0.83"/>
    <n v="4.67"/>
  </r>
  <r>
    <n v="3"/>
    <x v="4"/>
    <n v="1985"/>
    <n v="3"/>
    <n v="6"/>
    <n v="38"/>
    <n v="22"/>
    <n v="306"/>
    <n v="8"/>
    <x v="7"/>
    <m/>
    <n v="0.83"/>
    <n v="2.39"/>
  </r>
  <r>
    <n v="3"/>
    <x v="0"/>
    <n v="1998"/>
    <n v="2"/>
    <n v="6"/>
    <n v="27"/>
    <n v="23"/>
    <n v="206"/>
    <n v="8"/>
    <x v="7"/>
    <m/>
    <n v="0.85"/>
    <n v="1.64"/>
  </r>
  <r>
    <n v="3"/>
    <x v="2"/>
    <n v="2016"/>
    <n v="1"/>
    <n v="6"/>
    <n v="6"/>
    <n v="24"/>
    <n v="106"/>
    <n v="8"/>
    <x v="7"/>
    <m/>
    <n v="0.86"/>
    <n v="1.23"/>
  </r>
  <r>
    <n v="4"/>
    <x v="12"/>
    <n v="2001"/>
    <n v="1"/>
    <n v="7"/>
    <n v="7"/>
    <n v="25"/>
    <n v="107"/>
    <n v="8"/>
    <x v="7"/>
    <m/>
    <n v="0.85"/>
    <n v="1.39"/>
  </r>
  <r>
    <n v="4"/>
    <x v="10"/>
    <n v="2016"/>
    <n v="2"/>
    <n v="7"/>
    <n v="26"/>
    <n v="26"/>
    <n v="207"/>
    <n v="8"/>
    <x v="7"/>
    <m/>
    <n v="0.83"/>
    <n v="2.33"/>
  </r>
  <r>
    <n v="4"/>
    <x v="11"/>
    <n v="2008"/>
    <n v="3"/>
    <n v="7"/>
    <n v="39"/>
    <n v="27"/>
    <n v="307"/>
    <n v="8"/>
    <x v="7"/>
    <m/>
    <n v="0.8"/>
    <n v="1.85"/>
  </r>
  <r>
    <n v="4"/>
    <x v="13"/>
    <n v="1989"/>
    <n v="4"/>
    <n v="7"/>
    <n v="58"/>
    <n v="28"/>
    <n v="407"/>
    <n v="8"/>
    <x v="7"/>
    <m/>
    <n v="0.83"/>
    <n v="1.62"/>
  </r>
  <r>
    <n v="4"/>
    <x v="8"/>
    <n v="1999"/>
    <n v="4"/>
    <n v="8"/>
    <n v="57"/>
    <n v="29"/>
    <n v="408"/>
    <n v="8"/>
    <x v="7"/>
    <m/>
    <n v="0.81"/>
    <n v="2.0699999999999998"/>
  </r>
  <r>
    <n v="4"/>
    <x v="14"/>
    <n v="2004"/>
    <n v="3"/>
    <n v="8"/>
    <n v="40"/>
    <n v="30"/>
    <n v="308"/>
    <n v="8"/>
    <x v="7"/>
    <m/>
    <n v="0.84"/>
    <n v="2.06"/>
  </r>
  <r>
    <n v="4"/>
    <x v="15"/>
    <n v="1984"/>
    <n v="2"/>
    <n v="8"/>
    <n v="25"/>
    <n v="31"/>
    <n v="208"/>
    <n v="8"/>
    <x v="7"/>
    <m/>
    <n v="0.84"/>
    <n v="2.5"/>
  </r>
  <r>
    <n v="4"/>
    <x v="9"/>
    <n v="2023"/>
    <n v="1"/>
    <n v="8"/>
    <n v="8"/>
    <n v="32"/>
    <n v="108"/>
    <n v="8"/>
    <x v="7"/>
    <m/>
    <n v="0.86"/>
    <n v="1.27"/>
  </r>
  <r>
    <n v="5"/>
    <x v="1"/>
    <n v="2002"/>
    <n v="1"/>
    <n v="9"/>
    <n v="9"/>
    <n v="33"/>
    <n v="109"/>
    <n v="8"/>
    <x v="7"/>
    <m/>
    <n v="0.86"/>
    <n v="0.97"/>
  </r>
  <r>
    <n v="5"/>
    <x v="2"/>
    <n v="2016"/>
    <n v="2"/>
    <n v="9"/>
    <n v="24"/>
    <n v="34"/>
    <n v="209"/>
    <n v="8"/>
    <x v="7"/>
    <m/>
    <n v="0.86"/>
    <n v="1.97"/>
  </r>
  <r>
    <n v="5"/>
    <x v="3"/>
    <n v="2023"/>
    <n v="3"/>
    <n v="9"/>
    <n v="41"/>
    <n v="35"/>
    <n v="309"/>
    <n v="8"/>
    <x v="7"/>
    <m/>
    <n v="0.82"/>
    <n v="2.42"/>
  </r>
  <r>
    <n v="5"/>
    <x v="5"/>
    <n v="2018"/>
    <n v="4"/>
    <n v="10"/>
    <n v="55"/>
    <n v="37"/>
    <n v="410"/>
    <n v="8"/>
    <x v="7"/>
    <m/>
    <n v="0.83"/>
    <n v="3.36"/>
  </r>
  <r>
    <n v="5"/>
    <x v="0"/>
    <n v="1998"/>
    <n v="4"/>
    <n v="9"/>
    <n v="56"/>
    <n v="37"/>
    <n v="409"/>
    <n v="8"/>
    <x v="7"/>
    <m/>
    <n v="0.81"/>
    <n v="2.17"/>
  </r>
  <r>
    <n v="5"/>
    <x v="7"/>
    <n v="1983"/>
    <n v="3"/>
    <n v="10"/>
    <n v="42"/>
    <n v="38"/>
    <n v="310"/>
    <n v="8"/>
    <x v="7"/>
    <m/>
    <n v="0.85"/>
    <n v="1.76"/>
  </r>
  <r>
    <n v="5"/>
    <x v="4"/>
    <n v="1985"/>
    <n v="2"/>
    <n v="10"/>
    <n v="23"/>
    <n v="39"/>
    <n v="210"/>
    <n v="8"/>
    <x v="7"/>
    <m/>
    <n v="0.82"/>
    <n v="2.12"/>
  </r>
  <r>
    <n v="5"/>
    <x v="6"/>
    <n v="1999"/>
    <n v="1"/>
    <n v="10"/>
    <n v="10"/>
    <n v="40"/>
    <n v="110"/>
    <n v="8"/>
    <x v="7"/>
    <m/>
    <n v="0.87"/>
    <n v="1.92"/>
  </r>
  <r>
    <n v="6"/>
    <x v="13"/>
    <n v="1989"/>
    <n v="1"/>
    <n v="11"/>
    <n v="11"/>
    <n v="41"/>
    <n v="111"/>
    <n v="8"/>
    <x v="7"/>
    <m/>
    <n v="0.85"/>
    <n v="1.24"/>
  </r>
  <r>
    <n v="6"/>
    <x v="8"/>
    <n v="1999"/>
    <n v="2"/>
    <n v="11"/>
    <n v="22"/>
    <n v="42"/>
    <n v="211"/>
    <n v="8"/>
    <x v="7"/>
    <m/>
    <n v="0.83"/>
    <n v="3.23"/>
  </r>
  <r>
    <n v="6"/>
    <x v="15"/>
    <n v="1984"/>
    <n v="3"/>
    <n v="11"/>
    <n v="43"/>
    <n v="43"/>
    <n v="311"/>
    <n v="8"/>
    <x v="7"/>
    <m/>
    <n v="0.83"/>
    <n v="1.95"/>
  </r>
  <r>
    <n v="6"/>
    <x v="14"/>
    <n v="2004"/>
    <n v="4"/>
    <n v="11"/>
    <n v="54"/>
    <n v="44"/>
    <n v="411"/>
    <n v="8"/>
    <x v="7"/>
    <m/>
    <n v="0.83"/>
    <n v="1.54"/>
  </r>
  <r>
    <n v="6"/>
    <x v="9"/>
    <n v="2023"/>
    <n v="4"/>
    <n v="12"/>
    <n v="53"/>
    <n v="45"/>
    <n v="412"/>
    <n v="8"/>
    <x v="7"/>
    <m/>
    <n v="0.81"/>
    <n v="4.0199999999999996"/>
  </r>
  <r>
    <n v="6"/>
    <x v="12"/>
    <n v="2001"/>
    <n v="3"/>
    <n v="12"/>
    <n v="44"/>
    <n v="46"/>
    <n v="312"/>
    <n v="8"/>
    <x v="7"/>
    <m/>
    <n v="0.81"/>
    <n v="1.94"/>
  </r>
  <r>
    <n v="6"/>
    <x v="11"/>
    <n v="2008"/>
    <n v="2"/>
    <n v="12"/>
    <n v="21"/>
    <n v="47"/>
    <n v="212"/>
    <n v="8"/>
    <x v="7"/>
    <m/>
    <n v="0.82"/>
    <n v="1.83"/>
  </r>
  <r>
    <n v="6"/>
    <x v="10"/>
    <n v="2016"/>
    <n v="1"/>
    <n v="12"/>
    <n v="12"/>
    <n v="48"/>
    <n v="112"/>
    <n v="8"/>
    <x v="7"/>
    <m/>
    <n v="0.81"/>
    <n v="2.4"/>
  </r>
  <r>
    <n v="7"/>
    <x v="4"/>
    <n v="1985"/>
    <n v="1"/>
    <n v="13"/>
    <n v="13"/>
    <n v="49"/>
    <n v="113"/>
    <n v="8"/>
    <x v="7"/>
    <m/>
    <n v="0.83"/>
    <n v="2.35"/>
  </r>
  <r>
    <n v="7"/>
    <x v="7"/>
    <n v="1983"/>
    <n v="2"/>
    <n v="13"/>
    <n v="20"/>
    <n v="50"/>
    <n v="213"/>
    <n v="8"/>
    <x v="7"/>
    <m/>
    <n v="0.84"/>
    <n v="2.4900000000000002"/>
  </r>
  <r>
    <n v="7"/>
    <x v="6"/>
    <n v="1999"/>
    <n v="3"/>
    <n v="13"/>
    <n v="45"/>
    <n v="51"/>
    <n v="313"/>
    <n v="8"/>
    <x v="7"/>
    <m/>
    <n v="0.83"/>
    <n v="2.1"/>
  </r>
  <r>
    <n v="7"/>
    <x v="2"/>
    <n v="2016"/>
    <n v="4"/>
    <n v="13"/>
    <n v="52"/>
    <n v="52"/>
    <n v="413"/>
    <n v="8"/>
    <x v="7"/>
    <m/>
    <n v="0.82"/>
    <n v="1.95"/>
  </r>
  <r>
    <n v="7"/>
    <x v="1"/>
    <n v="2002"/>
    <n v="4"/>
    <n v="14"/>
    <n v="51"/>
    <n v="53"/>
    <n v="414"/>
    <n v="8"/>
    <x v="7"/>
    <m/>
    <n v="0.82"/>
    <n v="2.33"/>
  </r>
  <r>
    <n v="7"/>
    <x v="0"/>
    <n v="1998"/>
    <n v="3"/>
    <n v="14"/>
    <n v="46"/>
    <n v="54"/>
    <n v="314"/>
    <n v="8"/>
    <x v="7"/>
    <m/>
    <n v="0.84"/>
    <n v="2.4900000000000002"/>
  </r>
  <r>
    <n v="7"/>
    <x v="5"/>
    <n v="2018"/>
    <n v="2"/>
    <n v="14"/>
    <n v="19"/>
    <n v="55"/>
    <n v="214"/>
    <n v="8"/>
    <x v="7"/>
    <m/>
    <n v="0.82"/>
    <n v="3.32"/>
  </r>
  <r>
    <n v="7"/>
    <x v="3"/>
    <n v="2023"/>
    <n v="1"/>
    <n v="14"/>
    <n v="14"/>
    <n v="56"/>
    <n v="114"/>
    <n v="8"/>
    <x v="7"/>
    <m/>
    <n v="0.79"/>
    <n v="3.09"/>
  </r>
  <r>
    <n v="8"/>
    <x v="11"/>
    <n v="2008"/>
    <n v="1"/>
    <n v="15"/>
    <n v="15"/>
    <n v="57"/>
    <n v="115"/>
    <n v="8"/>
    <x v="7"/>
    <m/>
    <n v="0.81"/>
    <n v="3.06"/>
  </r>
  <r>
    <n v="8"/>
    <x v="13"/>
    <n v="1989"/>
    <n v="2"/>
    <n v="15"/>
    <n v="18"/>
    <n v="58"/>
    <n v="215"/>
    <n v="8"/>
    <x v="7"/>
    <m/>
    <n v="0.84"/>
    <n v="2.5499999999999998"/>
  </r>
  <r>
    <n v="8"/>
    <x v="8"/>
    <n v="1999"/>
    <n v="3"/>
    <n v="15"/>
    <n v="47"/>
    <n v="59"/>
    <n v="315"/>
    <n v="8"/>
    <x v="7"/>
    <m/>
    <n v="0.8"/>
    <n v="2.39"/>
  </r>
  <r>
    <n v="8"/>
    <x v="10"/>
    <n v="2016"/>
    <n v="4"/>
    <n v="15"/>
    <n v="50"/>
    <n v="60"/>
    <n v="415"/>
    <n v="8"/>
    <x v="7"/>
    <m/>
    <n v="0.77"/>
    <n v="2.76"/>
  </r>
  <r>
    <n v="8"/>
    <x v="15"/>
    <n v="1984"/>
    <n v="4"/>
    <n v="16"/>
    <n v="49"/>
    <n v="61"/>
    <n v="416"/>
    <n v="8"/>
    <x v="7"/>
    <m/>
    <n v="0.82"/>
    <n v="1.44"/>
  </r>
  <r>
    <n v="8"/>
    <x v="9"/>
    <n v="2023"/>
    <n v="3"/>
    <n v="16"/>
    <n v="48"/>
    <n v="62"/>
    <n v="316"/>
    <n v="8"/>
    <x v="7"/>
    <m/>
    <n v="0.8"/>
    <n v="2.4500000000000002"/>
  </r>
  <r>
    <n v="8"/>
    <x v="12"/>
    <n v="2001"/>
    <n v="2"/>
    <n v="16"/>
    <n v="17"/>
    <n v="63"/>
    <n v="216"/>
    <n v="8"/>
    <x v="7"/>
    <m/>
    <n v="0.8"/>
    <n v="2.99"/>
  </r>
  <r>
    <n v="8"/>
    <x v="14"/>
    <n v="2004"/>
    <n v="1"/>
    <n v="16"/>
    <n v="16"/>
    <n v="64"/>
    <n v="116"/>
    <n v="8"/>
    <x v="7"/>
    <m/>
    <n v="0.83"/>
    <n v="2.5299999999999998"/>
  </r>
  <r>
    <n v="1"/>
    <x v="0"/>
    <n v="1998"/>
    <n v="1"/>
    <n v="1"/>
    <n v="1"/>
    <n v="1"/>
    <n v="101"/>
    <n v="9"/>
    <x v="8"/>
    <m/>
    <n v="0.8"/>
    <n v="2.31"/>
  </r>
  <r>
    <n v="1"/>
    <x v="1"/>
    <n v="2002"/>
    <n v="2"/>
    <n v="1"/>
    <n v="32"/>
    <n v="2"/>
    <n v="201"/>
    <n v="9"/>
    <x v="8"/>
    <m/>
    <n v="0.78"/>
    <n v="1.57"/>
  </r>
  <r>
    <n v="1"/>
    <x v="2"/>
    <n v="2016"/>
    <n v="3"/>
    <n v="1"/>
    <n v="33"/>
    <n v="3"/>
    <n v="301"/>
    <n v="9"/>
    <x v="8"/>
    <m/>
    <n v="0.8"/>
    <n v="2.04"/>
  </r>
  <r>
    <n v="1"/>
    <x v="3"/>
    <n v="2023"/>
    <n v="4"/>
    <n v="1"/>
    <n v="64"/>
    <n v="4"/>
    <n v="401"/>
    <n v="9"/>
    <x v="8"/>
    <m/>
    <n v="0.79"/>
    <n v="2.5299999999999998"/>
  </r>
  <r>
    <n v="1"/>
    <x v="4"/>
    <n v="1985"/>
    <n v="4"/>
    <n v="2"/>
    <n v="63"/>
    <n v="5"/>
    <n v="402"/>
    <n v="9"/>
    <x v="8"/>
    <m/>
    <n v="0.78"/>
    <n v="2.73"/>
  </r>
  <r>
    <n v="1"/>
    <x v="5"/>
    <n v="2018"/>
    <n v="3"/>
    <n v="2"/>
    <n v="34"/>
    <n v="6"/>
    <n v="302"/>
    <n v="9"/>
    <x v="8"/>
    <m/>
    <n v="0.82"/>
    <n v="1.72"/>
  </r>
  <r>
    <n v="1"/>
    <x v="6"/>
    <n v="1999"/>
    <n v="2"/>
    <n v="2"/>
    <n v="31"/>
    <n v="7"/>
    <n v="202"/>
    <n v="9"/>
    <x v="8"/>
    <m/>
    <n v="0.84"/>
    <n v="1.64"/>
  </r>
  <r>
    <n v="1"/>
    <x v="7"/>
    <n v="1983"/>
    <n v="1"/>
    <n v="2"/>
    <n v="2"/>
    <n v="8"/>
    <n v="102"/>
    <n v="9"/>
    <x v="8"/>
    <m/>
    <n v="0.81"/>
    <n v="0.55000000000000004"/>
  </r>
  <r>
    <n v="2"/>
    <x v="8"/>
    <n v="1999"/>
    <n v="1"/>
    <n v="3"/>
    <n v="3"/>
    <n v="9"/>
    <n v="103"/>
    <n v="9"/>
    <x v="8"/>
    <m/>
    <n v="0.79"/>
    <n v="2.61"/>
  </r>
  <r>
    <n v="2"/>
    <x v="9"/>
    <n v="2023"/>
    <n v="2"/>
    <n v="3"/>
    <n v="30"/>
    <n v="10"/>
    <n v="203"/>
    <n v="9"/>
    <x v="8"/>
    <m/>
    <n v="0.79"/>
    <n v="3.27"/>
  </r>
  <r>
    <n v="2"/>
    <x v="10"/>
    <n v="2016"/>
    <n v="3"/>
    <n v="3"/>
    <n v="35"/>
    <n v="11"/>
    <n v="303"/>
    <n v="9"/>
    <x v="8"/>
    <m/>
    <n v="0.76"/>
    <n v="1.26"/>
  </r>
  <r>
    <n v="2"/>
    <x v="11"/>
    <n v="2008"/>
    <n v="4"/>
    <n v="3"/>
    <n v="62"/>
    <n v="12"/>
    <n v="403"/>
    <n v="9"/>
    <x v="8"/>
    <m/>
    <n v="0.71"/>
    <n v="7.2"/>
  </r>
  <r>
    <n v="2"/>
    <x v="12"/>
    <n v="2001"/>
    <n v="4"/>
    <n v="4"/>
    <n v="61"/>
    <n v="13"/>
    <n v="404"/>
    <n v="9"/>
    <x v="8"/>
    <m/>
    <n v="0.76"/>
    <n v="2.61"/>
  </r>
  <r>
    <n v="2"/>
    <x v="13"/>
    <n v="1989"/>
    <n v="3"/>
    <n v="4"/>
    <n v="36"/>
    <n v="14"/>
    <n v="304"/>
    <n v="9"/>
    <x v="8"/>
    <m/>
    <n v="0.8"/>
    <n v="1.76"/>
  </r>
  <r>
    <n v="2"/>
    <x v="14"/>
    <n v="2004"/>
    <n v="2"/>
    <n v="4"/>
    <n v="29"/>
    <n v="15"/>
    <n v="204"/>
    <n v="9"/>
    <x v="8"/>
    <m/>
    <n v="0.81"/>
    <n v="2.48"/>
  </r>
  <r>
    <n v="2"/>
    <x v="15"/>
    <n v="1984"/>
    <n v="1"/>
    <n v="4"/>
    <n v="4"/>
    <n v="16"/>
    <n v="104"/>
    <n v="9"/>
    <x v="8"/>
    <m/>
    <n v="0.84"/>
    <n v="0.89"/>
  </r>
  <r>
    <n v="3"/>
    <x v="5"/>
    <n v="2018"/>
    <n v="1"/>
    <n v="5"/>
    <n v="5"/>
    <n v="17"/>
    <n v="105"/>
    <n v="9"/>
    <x v="8"/>
    <m/>
    <n v="0.83"/>
    <n v="1.6"/>
  </r>
  <r>
    <n v="3"/>
    <x v="3"/>
    <n v="2023"/>
    <n v="2"/>
    <n v="5"/>
    <n v="28"/>
    <n v="18"/>
    <n v="205"/>
    <n v="9"/>
    <x v="8"/>
    <m/>
    <n v="0.74"/>
    <n v="0.96"/>
  </r>
  <r>
    <n v="3"/>
    <x v="1"/>
    <n v="2002"/>
    <n v="3"/>
    <n v="5"/>
    <n v="37"/>
    <n v="19"/>
    <n v="305"/>
    <n v="9"/>
    <x v="8"/>
    <m/>
    <n v="0.78"/>
    <n v="0.96"/>
  </r>
  <r>
    <n v="3"/>
    <x v="6"/>
    <n v="1999"/>
    <n v="4"/>
    <n v="5"/>
    <n v="60"/>
    <n v="20"/>
    <n v="405"/>
    <n v="9"/>
    <x v="8"/>
    <m/>
    <n v="0.82"/>
    <n v="2.35"/>
  </r>
  <r>
    <n v="3"/>
    <x v="7"/>
    <n v="1983"/>
    <n v="4"/>
    <n v="6"/>
    <n v="59"/>
    <n v="21"/>
    <n v="406"/>
    <n v="9"/>
    <x v="8"/>
    <m/>
    <n v="0.77"/>
    <n v="0.84"/>
  </r>
  <r>
    <n v="3"/>
    <x v="4"/>
    <n v="1985"/>
    <n v="3"/>
    <n v="6"/>
    <n v="38"/>
    <n v="22"/>
    <n v="306"/>
    <n v="9"/>
    <x v="8"/>
    <m/>
    <n v="0.79"/>
    <n v="1.94"/>
  </r>
  <r>
    <n v="3"/>
    <x v="0"/>
    <n v="1998"/>
    <n v="2"/>
    <n v="6"/>
    <n v="27"/>
    <n v="23"/>
    <n v="206"/>
    <n v="9"/>
    <x v="8"/>
    <m/>
    <n v="0.77"/>
    <n v="3.3"/>
  </r>
  <r>
    <n v="3"/>
    <x v="2"/>
    <n v="2016"/>
    <n v="1"/>
    <n v="6"/>
    <n v="6"/>
    <n v="24"/>
    <n v="106"/>
    <n v="9"/>
    <x v="8"/>
    <m/>
    <n v="0.83"/>
    <n v="1.72"/>
  </r>
  <r>
    <n v="4"/>
    <x v="12"/>
    <n v="2001"/>
    <n v="1"/>
    <n v="7"/>
    <n v="7"/>
    <n v="25"/>
    <n v="107"/>
    <n v="9"/>
    <x v="8"/>
    <m/>
    <n v="0.81"/>
    <n v="2.0699999999999998"/>
  </r>
  <r>
    <n v="4"/>
    <x v="10"/>
    <n v="2016"/>
    <n v="2"/>
    <n v="7"/>
    <n v="26"/>
    <n v="26"/>
    <n v="207"/>
    <n v="9"/>
    <x v="8"/>
    <m/>
    <n v="0.78"/>
    <n v="3.33"/>
  </r>
  <r>
    <n v="4"/>
    <x v="11"/>
    <n v="2008"/>
    <n v="3"/>
    <n v="7"/>
    <n v="39"/>
    <n v="27"/>
    <n v="307"/>
    <n v="9"/>
    <x v="8"/>
    <m/>
    <n v="0.72"/>
    <n v="1.92"/>
  </r>
  <r>
    <n v="4"/>
    <x v="13"/>
    <n v="1989"/>
    <n v="4"/>
    <n v="7"/>
    <n v="58"/>
    <n v="28"/>
    <n v="407"/>
    <n v="9"/>
    <x v="8"/>
    <m/>
    <n v="0.74"/>
    <n v="1.79"/>
  </r>
  <r>
    <n v="4"/>
    <x v="8"/>
    <n v="1999"/>
    <n v="4"/>
    <n v="8"/>
    <n v="57"/>
    <n v="29"/>
    <n v="408"/>
    <n v="9"/>
    <x v="8"/>
    <m/>
    <n v="0.67"/>
    <n v="4.55"/>
  </r>
  <r>
    <n v="4"/>
    <x v="14"/>
    <n v="2004"/>
    <n v="3"/>
    <n v="8"/>
    <n v="40"/>
    <n v="30"/>
    <n v="308"/>
    <n v="9"/>
    <x v="8"/>
    <m/>
    <n v="0.81"/>
    <n v="1.58"/>
  </r>
  <r>
    <n v="4"/>
    <x v="15"/>
    <n v="1984"/>
    <n v="2"/>
    <n v="8"/>
    <n v="25"/>
    <n v="31"/>
    <n v="208"/>
    <n v="9"/>
    <x v="8"/>
    <m/>
    <n v="0.81"/>
    <n v="2.88"/>
  </r>
  <r>
    <n v="4"/>
    <x v="9"/>
    <n v="2023"/>
    <n v="1"/>
    <n v="8"/>
    <n v="8"/>
    <n v="32"/>
    <n v="108"/>
    <n v="9"/>
    <x v="8"/>
    <m/>
    <n v="0.83"/>
    <n v="1.51"/>
  </r>
  <r>
    <n v="5"/>
    <x v="1"/>
    <n v="2002"/>
    <n v="1"/>
    <n v="9"/>
    <n v="9"/>
    <n v="33"/>
    <n v="109"/>
    <n v="9"/>
    <x v="8"/>
    <m/>
    <n v="0.82"/>
    <n v="1.1299999999999999"/>
  </r>
  <r>
    <n v="5"/>
    <x v="2"/>
    <n v="2016"/>
    <n v="2"/>
    <n v="9"/>
    <n v="24"/>
    <n v="34"/>
    <n v="209"/>
    <n v="9"/>
    <x v="8"/>
    <m/>
    <n v="0.81"/>
    <n v="3.42"/>
  </r>
  <r>
    <n v="5"/>
    <x v="3"/>
    <n v="2023"/>
    <n v="3"/>
    <n v="9"/>
    <n v="41"/>
    <n v="35"/>
    <n v="309"/>
    <n v="9"/>
    <x v="8"/>
    <m/>
    <n v="0.75"/>
    <n v="5.29"/>
  </r>
  <r>
    <n v="5"/>
    <x v="5"/>
    <n v="2018"/>
    <n v="4"/>
    <n v="10"/>
    <n v="55"/>
    <n v="37"/>
    <n v="410"/>
    <n v="9"/>
    <x v="8"/>
    <m/>
    <n v="0.73"/>
    <n v="2.48"/>
  </r>
  <r>
    <n v="5"/>
    <x v="0"/>
    <n v="1998"/>
    <n v="4"/>
    <n v="9"/>
    <n v="56"/>
    <n v="37"/>
    <n v="409"/>
    <n v="9"/>
    <x v="8"/>
    <m/>
    <n v="0.76"/>
    <n v="1.47"/>
  </r>
  <r>
    <n v="5"/>
    <x v="7"/>
    <n v="1983"/>
    <n v="3"/>
    <n v="10"/>
    <n v="42"/>
    <n v="38"/>
    <n v="310"/>
    <n v="9"/>
    <x v="8"/>
    <m/>
    <n v="0.77"/>
    <n v="1.21"/>
  </r>
  <r>
    <n v="5"/>
    <x v="4"/>
    <n v="1985"/>
    <n v="2"/>
    <n v="10"/>
    <n v="23"/>
    <n v="39"/>
    <n v="210"/>
    <n v="9"/>
    <x v="8"/>
    <m/>
    <n v="0.78"/>
    <n v="2.2999999999999998"/>
  </r>
  <r>
    <n v="5"/>
    <x v="6"/>
    <n v="1999"/>
    <n v="1"/>
    <n v="10"/>
    <n v="10"/>
    <n v="40"/>
    <n v="110"/>
    <n v="9"/>
    <x v="8"/>
    <m/>
    <n v="0.81"/>
    <n v="1.51"/>
  </r>
  <r>
    <n v="6"/>
    <x v="13"/>
    <n v="1989"/>
    <n v="1"/>
    <n v="11"/>
    <n v="11"/>
    <n v="41"/>
    <n v="111"/>
    <n v="9"/>
    <x v="8"/>
    <m/>
    <n v="0.78"/>
    <n v="1.05"/>
  </r>
  <r>
    <n v="6"/>
    <x v="8"/>
    <n v="1999"/>
    <n v="2"/>
    <n v="11"/>
    <n v="22"/>
    <n v="42"/>
    <n v="211"/>
    <n v="9"/>
    <x v="8"/>
    <m/>
    <n v="0.76"/>
    <n v="6.73"/>
  </r>
  <r>
    <n v="6"/>
    <x v="15"/>
    <n v="1984"/>
    <n v="3"/>
    <n v="11"/>
    <n v="43"/>
    <n v="43"/>
    <n v="311"/>
    <n v="9"/>
    <x v="8"/>
    <m/>
    <n v="0.79"/>
    <n v="2.4500000000000002"/>
  </r>
  <r>
    <n v="6"/>
    <x v="14"/>
    <n v="2004"/>
    <n v="4"/>
    <n v="11"/>
    <n v="54"/>
    <n v="44"/>
    <n v="411"/>
    <n v="9"/>
    <x v="8"/>
    <m/>
    <n v="0.76"/>
    <n v="2.83"/>
  </r>
  <r>
    <n v="6"/>
    <x v="9"/>
    <n v="2023"/>
    <n v="4"/>
    <n v="12"/>
    <n v="53"/>
    <n v="45"/>
    <n v="412"/>
    <n v="9"/>
    <x v="8"/>
    <m/>
    <n v="0.72"/>
    <n v="1.79"/>
  </r>
  <r>
    <n v="6"/>
    <x v="12"/>
    <n v="2001"/>
    <n v="3"/>
    <n v="12"/>
    <n v="44"/>
    <n v="46"/>
    <n v="312"/>
    <n v="9"/>
    <x v="8"/>
    <m/>
    <n v="0.69"/>
    <n v="2.0699999999999998"/>
  </r>
  <r>
    <n v="6"/>
    <x v="11"/>
    <n v="2008"/>
    <n v="2"/>
    <n v="12"/>
    <n v="21"/>
    <n v="47"/>
    <n v="212"/>
    <n v="9"/>
    <x v="8"/>
    <m/>
    <n v="0.73"/>
    <n v="2.12"/>
  </r>
  <r>
    <n v="6"/>
    <x v="10"/>
    <n v="2016"/>
    <n v="1"/>
    <n v="12"/>
    <n v="12"/>
    <n v="48"/>
    <n v="112"/>
    <n v="9"/>
    <x v="8"/>
    <m/>
    <n v="0.73"/>
    <n v="3.01"/>
  </r>
  <r>
    <n v="7"/>
    <x v="4"/>
    <n v="1985"/>
    <n v="1"/>
    <n v="13"/>
    <n v="13"/>
    <n v="49"/>
    <n v="113"/>
    <n v="9"/>
    <x v="8"/>
    <m/>
    <n v="0.78"/>
    <n v="3.25"/>
  </r>
  <r>
    <n v="7"/>
    <x v="7"/>
    <n v="1983"/>
    <n v="2"/>
    <n v="13"/>
    <n v="20"/>
    <n v="50"/>
    <n v="213"/>
    <n v="9"/>
    <x v="8"/>
    <m/>
    <n v="0.77"/>
    <n v="2.48"/>
  </r>
  <r>
    <n v="7"/>
    <x v="6"/>
    <n v="1999"/>
    <n v="3"/>
    <n v="13"/>
    <n v="45"/>
    <n v="51"/>
    <n v="313"/>
    <n v="9"/>
    <x v="8"/>
    <m/>
    <n v="0.77"/>
    <n v="4.32"/>
  </r>
  <r>
    <n v="7"/>
    <x v="2"/>
    <n v="2016"/>
    <n v="4"/>
    <n v="13"/>
    <n v="52"/>
    <n v="52"/>
    <n v="413"/>
    <n v="9"/>
    <x v="8"/>
    <m/>
    <n v="0.76"/>
    <n v="3.56"/>
  </r>
  <r>
    <n v="7"/>
    <x v="1"/>
    <n v="2002"/>
    <n v="4"/>
    <n v="14"/>
    <n v="51"/>
    <n v="53"/>
    <n v="414"/>
    <n v="9"/>
    <x v="8"/>
    <m/>
    <n v="0.71"/>
    <n v="2.94"/>
  </r>
  <r>
    <n v="7"/>
    <x v="0"/>
    <n v="1998"/>
    <n v="3"/>
    <n v="14"/>
    <n v="46"/>
    <n v="54"/>
    <n v="314"/>
    <n v="9"/>
    <x v="8"/>
    <m/>
    <n v="0.74"/>
    <n v="2.5099999999999998"/>
  </r>
  <r>
    <n v="7"/>
    <x v="5"/>
    <n v="2018"/>
    <n v="2"/>
    <n v="14"/>
    <n v="19"/>
    <n v="55"/>
    <n v="214"/>
    <n v="9"/>
    <x v="8"/>
    <m/>
    <n v="0.73"/>
    <n v="1.64"/>
  </r>
  <r>
    <n v="7"/>
    <x v="3"/>
    <n v="2023"/>
    <n v="1"/>
    <n v="14"/>
    <n v="14"/>
    <n v="56"/>
    <n v="114"/>
    <n v="9"/>
    <x v="8"/>
    <m/>
    <n v="0.73"/>
    <n v="2.34"/>
  </r>
  <r>
    <n v="8"/>
    <x v="11"/>
    <n v="2008"/>
    <n v="1"/>
    <n v="15"/>
    <n v="15"/>
    <n v="57"/>
    <n v="115"/>
    <n v="9"/>
    <x v="8"/>
    <m/>
    <n v="0.69"/>
    <n v="1.63"/>
  </r>
  <r>
    <n v="8"/>
    <x v="13"/>
    <n v="1989"/>
    <n v="2"/>
    <n v="15"/>
    <n v="18"/>
    <n v="58"/>
    <n v="215"/>
    <n v="9"/>
    <x v="8"/>
    <m/>
    <n v="0.81"/>
    <n v="2.17"/>
  </r>
  <r>
    <n v="8"/>
    <x v="8"/>
    <n v="1999"/>
    <n v="3"/>
    <n v="15"/>
    <n v="47"/>
    <n v="59"/>
    <n v="315"/>
    <n v="9"/>
    <x v="8"/>
    <m/>
    <n v="0.7"/>
    <n v="3.6"/>
  </r>
  <r>
    <n v="8"/>
    <x v="10"/>
    <n v="2016"/>
    <n v="4"/>
    <n v="15"/>
    <n v="50"/>
    <n v="60"/>
    <n v="415"/>
    <n v="9"/>
    <x v="8"/>
    <m/>
    <n v="0.65"/>
    <n v="6.19"/>
  </r>
  <r>
    <n v="8"/>
    <x v="15"/>
    <n v="1984"/>
    <n v="4"/>
    <n v="16"/>
    <n v="49"/>
    <n v="61"/>
    <n v="416"/>
    <n v="9"/>
    <x v="8"/>
    <m/>
    <n v="0.76"/>
    <n v="4.2300000000000004"/>
  </r>
  <r>
    <n v="8"/>
    <x v="9"/>
    <n v="2023"/>
    <n v="3"/>
    <n v="16"/>
    <n v="48"/>
    <n v="62"/>
    <n v="316"/>
    <n v="9"/>
    <x v="8"/>
    <m/>
    <n v="0.73"/>
    <n v="3.83"/>
  </r>
  <r>
    <n v="8"/>
    <x v="12"/>
    <n v="2001"/>
    <n v="2"/>
    <n v="16"/>
    <n v="17"/>
    <n v="63"/>
    <n v="216"/>
    <n v="9"/>
    <x v="8"/>
    <m/>
    <n v="0.69"/>
    <n v="3.13"/>
  </r>
  <r>
    <n v="8"/>
    <x v="14"/>
    <n v="2004"/>
    <n v="1"/>
    <n v="16"/>
    <n v="16"/>
    <n v="64"/>
    <n v="116"/>
    <n v="9"/>
    <x v="8"/>
    <m/>
    <n v="0.79"/>
    <n v="3.63"/>
  </r>
  <r>
    <n v="1"/>
    <x v="0"/>
    <n v="1998"/>
    <n v="1"/>
    <n v="1"/>
    <n v="1"/>
    <n v="1"/>
    <n v="101"/>
    <n v="10"/>
    <x v="9"/>
    <m/>
    <n v="0.74"/>
    <n v="1.86"/>
  </r>
  <r>
    <n v="1"/>
    <x v="1"/>
    <n v="2002"/>
    <n v="2"/>
    <n v="1"/>
    <n v="32"/>
    <n v="2"/>
    <n v="201"/>
    <n v="10"/>
    <x v="9"/>
    <m/>
    <n v="0.71"/>
    <n v="2.2200000000000002"/>
  </r>
  <r>
    <n v="1"/>
    <x v="2"/>
    <n v="2016"/>
    <n v="3"/>
    <n v="1"/>
    <n v="33"/>
    <n v="3"/>
    <n v="301"/>
    <n v="10"/>
    <x v="9"/>
    <m/>
    <n v="0.75"/>
    <n v="0.82"/>
  </r>
  <r>
    <n v="1"/>
    <x v="3"/>
    <n v="2023"/>
    <n v="4"/>
    <n v="1"/>
    <n v="64"/>
    <n v="4"/>
    <n v="401"/>
    <n v="10"/>
    <x v="9"/>
    <m/>
    <n v="0.69"/>
    <n v="2.36"/>
  </r>
  <r>
    <n v="1"/>
    <x v="4"/>
    <n v="1985"/>
    <n v="4"/>
    <n v="2"/>
    <n v="63"/>
    <n v="5"/>
    <n v="402"/>
    <n v="10"/>
    <x v="9"/>
    <m/>
    <n v="0.72"/>
    <n v="1.5"/>
  </r>
  <r>
    <n v="1"/>
    <x v="5"/>
    <n v="2018"/>
    <n v="3"/>
    <n v="2"/>
    <n v="34"/>
    <n v="6"/>
    <n v="302"/>
    <n v="10"/>
    <x v="9"/>
    <m/>
    <n v="0.74"/>
    <n v="2.74"/>
  </r>
  <r>
    <n v="1"/>
    <x v="6"/>
    <n v="1999"/>
    <n v="2"/>
    <n v="2"/>
    <n v="31"/>
    <n v="7"/>
    <n v="202"/>
    <n v="10"/>
    <x v="9"/>
    <m/>
    <n v="0.75"/>
    <n v="1.83"/>
  </r>
  <r>
    <n v="1"/>
    <x v="7"/>
    <n v="1983"/>
    <n v="1"/>
    <n v="2"/>
    <n v="2"/>
    <n v="8"/>
    <n v="102"/>
    <n v="10"/>
    <x v="9"/>
    <m/>
    <n v="0.75"/>
    <n v="1.95"/>
  </r>
  <r>
    <n v="2"/>
    <x v="8"/>
    <n v="1999"/>
    <n v="1"/>
    <n v="3"/>
    <n v="3"/>
    <n v="9"/>
    <n v="103"/>
    <n v="10"/>
    <x v="9"/>
    <m/>
    <n v="0.77"/>
    <n v="1.5"/>
  </r>
  <r>
    <n v="2"/>
    <x v="9"/>
    <n v="2023"/>
    <n v="2"/>
    <n v="3"/>
    <n v="30"/>
    <n v="10"/>
    <n v="203"/>
    <n v="10"/>
    <x v="9"/>
    <m/>
    <n v="0.74"/>
    <n v="2.2200000000000002"/>
  </r>
  <r>
    <n v="2"/>
    <x v="10"/>
    <n v="2016"/>
    <n v="3"/>
    <n v="3"/>
    <n v="35"/>
    <n v="11"/>
    <n v="303"/>
    <n v="10"/>
    <x v="9"/>
    <m/>
    <n v="0.72"/>
    <n v="2.88"/>
  </r>
  <r>
    <n v="2"/>
    <x v="11"/>
    <n v="2008"/>
    <n v="4"/>
    <n v="3"/>
    <n v="62"/>
    <n v="12"/>
    <n v="403"/>
    <n v="10"/>
    <x v="9"/>
    <m/>
    <n v="0.67"/>
    <n v="5.79"/>
  </r>
  <r>
    <n v="2"/>
    <x v="12"/>
    <n v="2001"/>
    <n v="4"/>
    <n v="4"/>
    <n v="61"/>
    <n v="13"/>
    <n v="404"/>
    <n v="10"/>
    <x v="9"/>
    <m/>
    <n v="0.68"/>
    <n v="3.69"/>
  </r>
  <r>
    <n v="2"/>
    <x v="13"/>
    <n v="1989"/>
    <n v="3"/>
    <n v="4"/>
    <n v="36"/>
    <n v="14"/>
    <n v="304"/>
    <n v="10"/>
    <x v="9"/>
    <m/>
    <n v="0.74"/>
    <n v="1"/>
  </r>
  <r>
    <n v="2"/>
    <x v="14"/>
    <n v="2004"/>
    <n v="2"/>
    <n v="4"/>
    <n v="29"/>
    <n v="15"/>
    <n v="204"/>
    <n v="10"/>
    <x v="9"/>
    <m/>
    <n v="0.74"/>
    <n v="1.53"/>
  </r>
  <r>
    <n v="2"/>
    <x v="15"/>
    <n v="1984"/>
    <n v="1"/>
    <n v="4"/>
    <n v="4"/>
    <n v="16"/>
    <n v="104"/>
    <n v="10"/>
    <x v="9"/>
    <m/>
    <n v="0.78"/>
    <n v="1.29"/>
  </r>
  <r>
    <n v="3"/>
    <x v="5"/>
    <n v="2018"/>
    <n v="1"/>
    <n v="5"/>
    <n v="5"/>
    <n v="17"/>
    <n v="105"/>
    <n v="10"/>
    <x v="9"/>
    <m/>
    <n v="0.78"/>
    <n v="0.82"/>
  </r>
  <r>
    <n v="3"/>
    <x v="3"/>
    <n v="2023"/>
    <n v="2"/>
    <n v="5"/>
    <n v="28"/>
    <n v="18"/>
    <n v="205"/>
    <n v="10"/>
    <x v="9"/>
    <m/>
    <n v="0.67"/>
    <n v="4.2699999999999996"/>
  </r>
  <r>
    <n v="3"/>
    <x v="1"/>
    <n v="2002"/>
    <n v="3"/>
    <n v="5"/>
    <n v="37"/>
    <n v="19"/>
    <n v="305"/>
    <n v="10"/>
    <x v="9"/>
    <m/>
    <n v="0.69"/>
    <n v="1.71"/>
  </r>
  <r>
    <n v="3"/>
    <x v="6"/>
    <n v="1999"/>
    <n v="4"/>
    <n v="5"/>
    <n v="60"/>
    <n v="20"/>
    <n v="405"/>
    <n v="10"/>
    <x v="9"/>
    <m/>
    <n v="0.74"/>
    <n v="2.0699999999999998"/>
  </r>
  <r>
    <n v="3"/>
    <x v="7"/>
    <n v="1983"/>
    <n v="4"/>
    <n v="6"/>
    <n v="59"/>
    <n v="21"/>
    <n v="406"/>
    <n v="10"/>
    <x v="9"/>
    <m/>
    <n v="0.63"/>
    <n v="6.86"/>
  </r>
  <r>
    <n v="3"/>
    <x v="4"/>
    <n v="1985"/>
    <n v="3"/>
    <n v="6"/>
    <n v="38"/>
    <n v="22"/>
    <n v="306"/>
    <n v="10"/>
    <x v="9"/>
    <m/>
    <n v="0.75"/>
    <n v="1.92"/>
  </r>
  <r>
    <n v="3"/>
    <x v="0"/>
    <n v="1998"/>
    <n v="2"/>
    <n v="6"/>
    <n v="27"/>
    <n v="23"/>
    <n v="206"/>
    <n v="10"/>
    <x v="9"/>
    <m/>
    <n v="0.7"/>
    <n v="4.3600000000000003"/>
  </r>
  <r>
    <n v="3"/>
    <x v="2"/>
    <n v="2016"/>
    <n v="1"/>
    <n v="6"/>
    <n v="6"/>
    <n v="24"/>
    <n v="106"/>
    <n v="10"/>
    <x v="9"/>
    <m/>
    <n v="0.77"/>
    <n v="2.17"/>
  </r>
  <r>
    <n v="4"/>
    <x v="12"/>
    <n v="2001"/>
    <n v="1"/>
    <n v="7"/>
    <n v="7"/>
    <n v="25"/>
    <n v="107"/>
    <n v="10"/>
    <x v="9"/>
    <m/>
    <n v="0.74"/>
    <n v="0.84"/>
  </r>
  <r>
    <n v="4"/>
    <x v="10"/>
    <n v="2016"/>
    <n v="2"/>
    <n v="7"/>
    <n v="26"/>
    <n v="26"/>
    <n v="207"/>
    <n v="10"/>
    <x v="9"/>
    <m/>
    <n v="0.73"/>
    <n v="2.79"/>
  </r>
  <r>
    <n v="4"/>
    <x v="11"/>
    <n v="2008"/>
    <n v="3"/>
    <n v="7"/>
    <n v="39"/>
    <n v="27"/>
    <n v="307"/>
    <n v="10"/>
    <x v="9"/>
    <m/>
    <n v="0.68"/>
    <n v="2.7"/>
  </r>
  <r>
    <n v="4"/>
    <x v="13"/>
    <n v="1989"/>
    <n v="4"/>
    <n v="7"/>
    <n v="58"/>
    <n v="28"/>
    <n v="407"/>
    <n v="10"/>
    <x v="9"/>
    <m/>
    <n v="0.64"/>
    <n v="3.97"/>
  </r>
  <r>
    <n v="4"/>
    <x v="8"/>
    <n v="1999"/>
    <n v="4"/>
    <n v="8"/>
    <n v="57"/>
    <n v="29"/>
    <n v="408"/>
    <n v="10"/>
    <x v="9"/>
    <m/>
    <n v="0.66"/>
    <n v="1.1499999999999999"/>
  </r>
  <r>
    <n v="4"/>
    <x v="14"/>
    <n v="2004"/>
    <n v="3"/>
    <n v="8"/>
    <n v="40"/>
    <n v="30"/>
    <n v="308"/>
    <n v="10"/>
    <x v="9"/>
    <m/>
    <n v="0.76"/>
    <n v="2.56"/>
  </r>
  <r>
    <n v="4"/>
    <x v="15"/>
    <n v="1984"/>
    <n v="2"/>
    <n v="8"/>
    <n v="25"/>
    <n v="31"/>
    <n v="208"/>
    <n v="10"/>
    <x v="9"/>
    <m/>
    <n v="0.73"/>
    <n v="2.38"/>
  </r>
  <r>
    <n v="4"/>
    <x v="9"/>
    <n v="2023"/>
    <n v="1"/>
    <n v="8"/>
    <n v="8"/>
    <n v="32"/>
    <n v="108"/>
    <n v="10"/>
    <x v="9"/>
    <m/>
    <n v="0.78"/>
    <n v="0.55000000000000004"/>
  </r>
  <r>
    <n v="5"/>
    <x v="1"/>
    <n v="2002"/>
    <n v="1"/>
    <n v="9"/>
    <n v="9"/>
    <n v="33"/>
    <n v="109"/>
    <n v="10"/>
    <x v="9"/>
    <m/>
    <n v="0.75"/>
    <n v="2.86"/>
  </r>
  <r>
    <n v="5"/>
    <x v="2"/>
    <n v="2016"/>
    <n v="2"/>
    <n v="9"/>
    <n v="24"/>
    <n v="34"/>
    <n v="209"/>
    <n v="10"/>
    <x v="9"/>
    <m/>
    <n v="0.75"/>
    <n v="3.4"/>
  </r>
  <r>
    <n v="5"/>
    <x v="3"/>
    <n v="2023"/>
    <n v="3"/>
    <n v="9"/>
    <n v="41"/>
    <n v="35"/>
    <n v="309"/>
    <n v="10"/>
    <x v="9"/>
    <m/>
    <n v="0.69"/>
    <n v="5.56"/>
  </r>
  <r>
    <n v="5"/>
    <x v="5"/>
    <n v="2018"/>
    <n v="4"/>
    <n v="10"/>
    <n v="55"/>
    <n v="37"/>
    <n v="410"/>
    <n v="10"/>
    <x v="9"/>
    <m/>
    <n v="0.68"/>
    <n v="3.1"/>
  </r>
  <r>
    <n v="5"/>
    <x v="0"/>
    <n v="1998"/>
    <n v="4"/>
    <n v="9"/>
    <n v="56"/>
    <n v="37"/>
    <n v="409"/>
    <n v="10"/>
    <x v="9"/>
    <m/>
    <n v="0.71"/>
    <n v="1.71"/>
  </r>
  <r>
    <n v="5"/>
    <x v="7"/>
    <n v="1983"/>
    <n v="3"/>
    <n v="10"/>
    <n v="42"/>
    <n v="38"/>
    <n v="310"/>
    <n v="10"/>
    <x v="9"/>
    <m/>
    <n v="0.7"/>
    <n v="1.22"/>
  </r>
  <r>
    <n v="5"/>
    <x v="4"/>
    <n v="1985"/>
    <n v="2"/>
    <n v="10"/>
    <n v="23"/>
    <n v="39"/>
    <n v="210"/>
    <n v="10"/>
    <x v="9"/>
    <m/>
    <n v="0.73"/>
    <n v="3.54"/>
  </r>
  <r>
    <n v="5"/>
    <x v="6"/>
    <n v="1999"/>
    <n v="1"/>
    <n v="10"/>
    <n v="10"/>
    <n v="40"/>
    <n v="110"/>
    <n v="10"/>
    <x v="9"/>
    <m/>
    <n v="0.74"/>
    <n v="2.95"/>
  </r>
  <r>
    <n v="6"/>
    <x v="13"/>
    <n v="1989"/>
    <n v="1"/>
    <n v="11"/>
    <n v="11"/>
    <n v="41"/>
    <n v="111"/>
    <n v="10"/>
    <x v="9"/>
    <m/>
    <n v="0.72"/>
    <n v="0.82"/>
  </r>
  <r>
    <n v="6"/>
    <x v="8"/>
    <n v="1999"/>
    <n v="2"/>
    <n v="11"/>
    <n v="22"/>
    <n v="42"/>
    <n v="211"/>
    <n v="10"/>
    <x v="9"/>
    <m/>
    <n v="0.7"/>
    <n v="4.16"/>
  </r>
  <r>
    <n v="6"/>
    <x v="15"/>
    <n v="1984"/>
    <n v="3"/>
    <n v="11"/>
    <n v="43"/>
    <n v="43"/>
    <n v="311"/>
    <n v="10"/>
    <x v="9"/>
    <m/>
    <n v="0.7"/>
    <n v="4.57"/>
  </r>
  <r>
    <n v="6"/>
    <x v="14"/>
    <n v="2004"/>
    <n v="4"/>
    <n v="11"/>
    <n v="54"/>
    <n v="44"/>
    <n v="411"/>
    <n v="10"/>
    <x v="9"/>
    <m/>
    <n v="0.64"/>
    <n v="7.66"/>
  </r>
  <r>
    <n v="6"/>
    <x v="9"/>
    <n v="2023"/>
    <n v="4"/>
    <n v="12"/>
    <n v="53"/>
    <n v="45"/>
    <n v="412"/>
    <n v="10"/>
    <x v="9"/>
    <m/>
    <n v="0.68"/>
    <n v="1.22"/>
  </r>
  <r>
    <n v="6"/>
    <x v="12"/>
    <n v="2001"/>
    <n v="3"/>
    <n v="12"/>
    <n v="44"/>
    <n v="46"/>
    <n v="312"/>
    <n v="10"/>
    <x v="9"/>
    <m/>
    <n v="0.65"/>
    <n v="2.19"/>
  </r>
  <r>
    <n v="6"/>
    <x v="11"/>
    <n v="2008"/>
    <n v="2"/>
    <n v="12"/>
    <n v="21"/>
    <n v="47"/>
    <n v="212"/>
    <n v="10"/>
    <x v="9"/>
    <m/>
    <n v="0.68"/>
    <n v="3"/>
  </r>
  <r>
    <n v="6"/>
    <x v="10"/>
    <n v="2016"/>
    <n v="1"/>
    <n v="12"/>
    <n v="12"/>
    <n v="48"/>
    <n v="112"/>
    <n v="10"/>
    <x v="9"/>
    <m/>
    <n v="0.65"/>
    <n v="2.58"/>
  </r>
  <r>
    <n v="7"/>
    <x v="4"/>
    <n v="1985"/>
    <n v="1"/>
    <n v="13"/>
    <n v="13"/>
    <n v="49"/>
    <n v="113"/>
    <n v="10"/>
    <x v="9"/>
    <m/>
    <n v="0.73"/>
    <n v="2.39"/>
  </r>
  <r>
    <n v="7"/>
    <x v="7"/>
    <n v="1983"/>
    <n v="2"/>
    <n v="13"/>
    <n v="20"/>
    <n v="50"/>
    <n v="213"/>
    <n v="10"/>
    <x v="9"/>
    <m/>
    <n v="0.71"/>
    <n v="3.56"/>
  </r>
  <r>
    <n v="7"/>
    <x v="6"/>
    <n v="1999"/>
    <n v="3"/>
    <n v="13"/>
    <n v="45"/>
    <n v="51"/>
    <n v="313"/>
    <n v="10"/>
    <x v="9"/>
    <m/>
    <n v="0.67"/>
    <n v="4.6500000000000004"/>
  </r>
  <r>
    <n v="7"/>
    <x v="2"/>
    <n v="2016"/>
    <n v="4"/>
    <n v="13"/>
    <n v="52"/>
    <n v="52"/>
    <n v="413"/>
    <n v="10"/>
    <x v="9"/>
    <m/>
    <n v="0.71"/>
    <n v="1.91"/>
  </r>
  <r>
    <n v="7"/>
    <x v="1"/>
    <n v="2002"/>
    <n v="4"/>
    <n v="14"/>
    <n v="51"/>
    <n v="53"/>
    <n v="414"/>
    <n v="10"/>
    <x v="9"/>
    <m/>
    <n v="0.62"/>
    <n v="3.5"/>
  </r>
  <r>
    <n v="7"/>
    <x v="0"/>
    <n v="1998"/>
    <n v="3"/>
    <n v="14"/>
    <n v="46"/>
    <n v="54"/>
    <n v="314"/>
    <n v="10"/>
    <x v="9"/>
    <m/>
    <n v="0.71"/>
    <n v="6.35"/>
  </r>
  <r>
    <n v="7"/>
    <x v="5"/>
    <n v="2018"/>
    <n v="2"/>
    <n v="14"/>
    <n v="19"/>
    <n v="55"/>
    <n v="214"/>
    <n v="10"/>
    <x v="9"/>
    <m/>
    <n v="0.71"/>
    <n v="0.57999999999999996"/>
  </r>
  <r>
    <n v="7"/>
    <x v="3"/>
    <n v="2023"/>
    <n v="1"/>
    <n v="14"/>
    <n v="14"/>
    <n v="56"/>
    <n v="114"/>
    <n v="10"/>
    <x v="9"/>
    <m/>
    <n v="0.67"/>
    <n v="3.5"/>
  </r>
  <r>
    <n v="8"/>
    <x v="11"/>
    <n v="2008"/>
    <n v="1"/>
    <n v="15"/>
    <n v="15"/>
    <n v="57"/>
    <n v="115"/>
    <n v="10"/>
    <x v="9"/>
    <m/>
    <n v="0.63"/>
    <n v="2.59"/>
  </r>
  <r>
    <n v="8"/>
    <x v="13"/>
    <n v="1989"/>
    <n v="2"/>
    <n v="15"/>
    <n v="18"/>
    <n v="58"/>
    <n v="215"/>
    <n v="10"/>
    <x v="9"/>
    <m/>
    <n v="0.72"/>
    <n v="2.88"/>
  </r>
  <r>
    <n v="8"/>
    <x v="8"/>
    <n v="1999"/>
    <n v="3"/>
    <n v="15"/>
    <n v="47"/>
    <n v="59"/>
    <n v="315"/>
    <n v="10"/>
    <x v="9"/>
    <m/>
    <n v="0.65"/>
    <n v="2.93"/>
  </r>
  <r>
    <n v="8"/>
    <x v="10"/>
    <n v="2016"/>
    <n v="4"/>
    <n v="15"/>
    <n v="50"/>
    <n v="60"/>
    <n v="415"/>
    <n v="10"/>
    <x v="9"/>
    <m/>
    <n v="0.57999999999999996"/>
    <n v="7.75"/>
  </r>
  <r>
    <n v="8"/>
    <x v="15"/>
    <n v="1984"/>
    <n v="4"/>
    <n v="16"/>
    <n v="49"/>
    <n v="61"/>
    <n v="416"/>
    <n v="10"/>
    <x v="9"/>
    <m/>
    <n v="0.71"/>
    <n v="2.38"/>
  </r>
  <r>
    <n v="8"/>
    <x v="9"/>
    <n v="2023"/>
    <n v="3"/>
    <n v="16"/>
    <n v="48"/>
    <n v="62"/>
    <n v="316"/>
    <n v="10"/>
    <x v="9"/>
    <m/>
    <n v="0.73"/>
    <n v="1.22"/>
  </r>
  <r>
    <n v="8"/>
    <x v="12"/>
    <n v="2001"/>
    <n v="2"/>
    <n v="16"/>
    <n v="17"/>
    <n v="63"/>
    <n v="216"/>
    <n v="10"/>
    <x v="9"/>
    <m/>
    <n v="0.61"/>
    <n v="4.8"/>
  </r>
  <r>
    <n v="8"/>
    <x v="14"/>
    <n v="2004"/>
    <n v="1"/>
    <n v="16"/>
    <n v="16"/>
    <n v="64"/>
    <n v="116"/>
    <n v="10"/>
    <x v="9"/>
    <m/>
    <n v="0.7"/>
    <n v="3.15"/>
  </r>
  <r>
    <n v="1"/>
    <x v="0"/>
    <n v="1998"/>
    <n v="1"/>
    <n v="1"/>
    <n v="1"/>
    <n v="1"/>
    <n v="101"/>
    <n v="11"/>
    <x v="10"/>
    <m/>
    <n v="0.57999999999999996"/>
    <n v="3.77"/>
  </r>
  <r>
    <n v="1"/>
    <x v="1"/>
    <n v="2002"/>
    <n v="2"/>
    <n v="1"/>
    <n v="32"/>
    <n v="2"/>
    <n v="201"/>
    <n v="11"/>
    <x v="10"/>
    <m/>
    <n v="0.57999999999999996"/>
    <n v="4.58"/>
  </r>
  <r>
    <n v="1"/>
    <x v="2"/>
    <n v="2016"/>
    <n v="3"/>
    <n v="1"/>
    <n v="33"/>
    <n v="3"/>
    <n v="301"/>
    <n v="11"/>
    <x v="10"/>
    <m/>
    <n v="0.59"/>
    <n v="4.26"/>
  </r>
  <r>
    <n v="1"/>
    <x v="3"/>
    <n v="2023"/>
    <n v="4"/>
    <n v="1"/>
    <n v="64"/>
    <n v="4"/>
    <n v="401"/>
    <n v="11"/>
    <x v="10"/>
    <m/>
    <n v="0.47"/>
    <n v="3.87"/>
  </r>
  <r>
    <n v="1"/>
    <x v="4"/>
    <n v="1985"/>
    <n v="4"/>
    <n v="2"/>
    <n v="63"/>
    <n v="5"/>
    <n v="402"/>
    <n v="11"/>
    <x v="10"/>
    <m/>
    <n v="0.52"/>
    <n v="5.38"/>
  </r>
  <r>
    <n v="1"/>
    <x v="5"/>
    <n v="2018"/>
    <n v="3"/>
    <n v="2"/>
    <n v="34"/>
    <n v="6"/>
    <n v="302"/>
    <n v="11"/>
    <x v="10"/>
    <m/>
    <n v="0.59"/>
    <n v="7.62"/>
  </r>
  <r>
    <n v="1"/>
    <x v="6"/>
    <n v="1999"/>
    <n v="2"/>
    <n v="2"/>
    <n v="31"/>
    <n v="7"/>
    <n v="202"/>
    <n v="11"/>
    <x v="10"/>
    <m/>
    <n v="0.64"/>
    <n v="3.56"/>
  </r>
  <r>
    <n v="1"/>
    <x v="7"/>
    <n v="1983"/>
    <n v="1"/>
    <n v="2"/>
    <n v="2"/>
    <n v="8"/>
    <n v="102"/>
    <n v="11"/>
    <x v="10"/>
    <m/>
    <n v="0.6"/>
    <n v="4.09"/>
  </r>
  <r>
    <n v="2"/>
    <x v="8"/>
    <n v="1999"/>
    <n v="1"/>
    <n v="3"/>
    <n v="3"/>
    <n v="9"/>
    <n v="103"/>
    <n v="11"/>
    <x v="10"/>
    <m/>
    <n v="0.68"/>
    <n v="2.7"/>
  </r>
  <r>
    <n v="2"/>
    <x v="9"/>
    <n v="2023"/>
    <n v="2"/>
    <n v="3"/>
    <n v="30"/>
    <n v="10"/>
    <n v="203"/>
    <n v="11"/>
    <x v="10"/>
    <m/>
    <n v="0.55000000000000004"/>
    <n v="7.4"/>
  </r>
  <r>
    <n v="2"/>
    <x v="10"/>
    <n v="2016"/>
    <n v="3"/>
    <n v="3"/>
    <n v="35"/>
    <n v="11"/>
    <n v="303"/>
    <n v="11"/>
    <x v="10"/>
    <m/>
    <n v="0.45"/>
    <n v="4.88"/>
  </r>
  <r>
    <n v="2"/>
    <x v="11"/>
    <n v="2008"/>
    <n v="4"/>
    <n v="3"/>
    <n v="62"/>
    <n v="12"/>
    <n v="403"/>
    <n v="11"/>
    <x v="10"/>
    <m/>
    <n v="0.4"/>
    <n v="7.07"/>
  </r>
  <r>
    <n v="2"/>
    <x v="12"/>
    <n v="2001"/>
    <n v="4"/>
    <n v="4"/>
    <n v="61"/>
    <n v="13"/>
    <n v="404"/>
    <n v="11"/>
    <x v="10"/>
    <m/>
    <n v="0.49"/>
    <n v="3.16"/>
  </r>
  <r>
    <n v="2"/>
    <x v="13"/>
    <n v="1989"/>
    <n v="3"/>
    <n v="4"/>
    <n v="36"/>
    <n v="14"/>
    <n v="304"/>
    <n v="11"/>
    <x v="10"/>
    <m/>
    <n v="0.56000000000000005"/>
    <n v="2.4900000000000002"/>
  </r>
  <r>
    <n v="2"/>
    <x v="14"/>
    <n v="2004"/>
    <n v="2"/>
    <n v="4"/>
    <n v="29"/>
    <n v="15"/>
    <n v="204"/>
    <n v="11"/>
    <x v="10"/>
    <m/>
    <n v="0.63"/>
    <n v="5.32"/>
  </r>
  <r>
    <n v="2"/>
    <x v="15"/>
    <n v="1984"/>
    <n v="1"/>
    <n v="4"/>
    <n v="4"/>
    <n v="16"/>
    <n v="104"/>
    <n v="11"/>
    <x v="10"/>
    <m/>
    <n v="0.69"/>
    <n v="3.56"/>
  </r>
  <r>
    <n v="3"/>
    <x v="5"/>
    <n v="2018"/>
    <n v="1"/>
    <n v="5"/>
    <n v="5"/>
    <n v="17"/>
    <n v="105"/>
    <n v="11"/>
    <x v="10"/>
    <m/>
    <n v="0.67"/>
    <n v="2.4500000000000002"/>
  </r>
  <r>
    <n v="3"/>
    <x v="3"/>
    <n v="2023"/>
    <n v="2"/>
    <n v="5"/>
    <n v="28"/>
    <n v="18"/>
    <n v="205"/>
    <n v="11"/>
    <x v="10"/>
    <m/>
    <n v="0.41"/>
    <n v="1.87"/>
  </r>
  <r>
    <n v="3"/>
    <x v="1"/>
    <n v="2002"/>
    <n v="3"/>
    <n v="5"/>
    <n v="37"/>
    <n v="19"/>
    <n v="305"/>
    <n v="11"/>
    <x v="10"/>
    <m/>
    <n v="0.48"/>
    <n v="5.15"/>
  </r>
  <r>
    <n v="3"/>
    <x v="6"/>
    <n v="1999"/>
    <n v="4"/>
    <n v="5"/>
    <n v="60"/>
    <n v="20"/>
    <n v="405"/>
    <n v="11"/>
    <x v="10"/>
    <m/>
    <n v="0.57999999999999996"/>
    <n v="1.97"/>
  </r>
  <r>
    <n v="3"/>
    <x v="7"/>
    <n v="1983"/>
    <n v="4"/>
    <n v="6"/>
    <n v="59"/>
    <n v="21"/>
    <n v="406"/>
    <n v="11"/>
    <x v="10"/>
    <m/>
    <n v="0.47"/>
    <n v="4.2300000000000004"/>
  </r>
  <r>
    <n v="3"/>
    <x v="4"/>
    <n v="1985"/>
    <n v="3"/>
    <n v="6"/>
    <n v="38"/>
    <n v="22"/>
    <n v="306"/>
    <n v="11"/>
    <x v="10"/>
    <m/>
    <n v="0.56999999999999995"/>
    <n v="6.02"/>
  </r>
  <r>
    <n v="3"/>
    <x v="0"/>
    <n v="1998"/>
    <n v="2"/>
    <n v="6"/>
    <n v="27"/>
    <n v="23"/>
    <n v="206"/>
    <n v="11"/>
    <x v="10"/>
    <m/>
    <n v="0.49"/>
    <n v="4.72"/>
  </r>
  <r>
    <n v="3"/>
    <x v="2"/>
    <n v="2016"/>
    <n v="1"/>
    <n v="6"/>
    <n v="6"/>
    <n v="24"/>
    <n v="106"/>
    <n v="11"/>
    <x v="10"/>
    <m/>
    <n v="0.67"/>
    <n v="3"/>
  </r>
  <r>
    <n v="4"/>
    <x v="12"/>
    <n v="2001"/>
    <n v="1"/>
    <n v="7"/>
    <n v="7"/>
    <n v="25"/>
    <n v="107"/>
    <n v="11"/>
    <x v="10"/>
    <m/>
    <n v="0.53"/>
    <n v="1.34"/>
  </r>
  <r>
    <n v="4"/>
    <x v="10"/>
    <n v="2016"/>
    <n v="2"/>
    <n v="7"/>
    <n v="26"/>
    <n v="26"/>
    <n v="207"/>
    <n v="11"/>
    <x v="10"/>
    <m/>
    <n v="0.53"/>
    <n v="8.2100000000000009"/>
  </r>
  <r>
    <n v="4"/>
    <x v="11"/>
    <n v="2008"/>
    <n v="3"/>
    <n v="7"/>
    <n v="39"/>
    <n v="27"/>
    <n v="307"/>
    <n v="11"/>
    <x v="10"/>
    <m/>
    <n v="0.47"/>
    <n v="2.88"/>
  </r>
  <r>
    <n v="4"/>
    <x v="13"/>
    <n v="1989"/>
    <n v="4"/>
    <n v="7"/>
    <n v="58"/>
    <n v="28"/>
    <n v="407"/>
    <n v="11"/>
    <x v="10"/>
    <m/>
    <n v="0.43"/>
    <n v="4.75"/>
  </r>
  <r>
    <n v="4"/>
    <x v="8"/>
    <n v="1999"/>
    <n v="4"/>
    <n v="8"/>
    <n v="57"/>
    <n v="29"/>
    <n v="408"/>
    <n v="11"/>
    <x v="10"/>
    <m/>
    <n v="0.44"/>
    <n v="2.63"/>
  </r>
  <r>
    <n v="4"/>
    <x v="14"/>
    <n v="2004"/>
    <n v="3"/>
    <n v="8"/>
    <n v="40"/>
    <n v="30"/>
    <n v="308"/>
    <n v="11"/>
    <x v="10"/>
    <m/>
    <n v="0.66"/>
    <n v="3.9"/>
  </r>
  <r>
    <n v="4"/>
    <x v="15"/>
    <n v="1984"/>
    <n v="2"/>
    <n v="8"/>
    <n v="25"/>
    <n v="31"/>
    <n v="208"/>
    <n v="11"/>
    <x v="10"/>
    <m/>
    <n v="0.63"/>
    <n v="4.55"/>
  </r>
  <r>
    <n v="4"/>
    <x v="9"/>
    <n v="2023"/>
    <n v="1"/>
    <n v="8"/>
    <n v="8"/>
    <n v="32"/>
    <n v="108"/>
    <n v="11"/>
    <x v="10"/>
    <m/>
    <n v="0.66"/>
    <n v="3.33"/>
  </r>
  <r>
    <n v="5"/>
    <x v="1"/>
    <n v="2002"/>
    <n v="1"/>
    <n v="9"/>
    <n v="9"/>
    <n v="33"/>
    <n v="109"/>
    <n v="11"/>
    <x v="10"/>
    <m/>
    <n v="0.65"/>
    <n v="1.47"/>
  </r>
  <r>
    <n v="5"/>
    <x v="2"/>
    <n v="2016"/>
    <n v="2"/>
    <n v="9"/>
    <n v="24"/>
    <n v="34"/>
    <n v="209"/>
    <n v="11"/>
    <x v="10"/>
    <m/>
    <n v="0.62"/>
    <n v="5.99"/>
  </r>
  <r>
    <n v="5"/>
    <x v="3"/>
    <n v="2023"/>
    <n v="3"/>
    <n v="9"/>
    <n v="41"/>
    <n v="35"/>
    <n v="309"/>
    <n v="11"/>
    <x v="10"/>
    <m/>
    <n v="0.48"/>
    <n v="5.22"/>
  </r>
  <r>
    <n v="5"/>
    <x v="5"/>
    <n v="2018"/>
    <n v="4"/>
    <n v="10"/>
    <n v="55"/>
    <n v="37"/>
    <n v="410"/>
    <n v="11"/>
    <x v="10"/>
    <m/>
    <n v="0.45"/>
    <n v="5.74"/>
  </r>
  <r>
    <n v="5"/>
    <x v="0"/>
    <n v="1998"/>
    <n v="4"/>
    <n v="9"/>
    <n v="56"/>
    <n v="37"/>
    <n v="409"/>
    <n v="11"/>
    <x v="10"/>
    <m/>
    <n v="0.52"/>
    <n v="6.4"/>
  </r>
  <r>
    <n v="5"/>
    <x v="7"/>
    <n v="1983"/>
    <n v="3"/>
    <n v="10"/>
    <n v="42"/>
    <n v="38"/>
    <n v="310"/>
    <n v="11"/>
    <x v="10"/>
    <m/>
    <n v="0.6"/>
    <n v="1.51"/>
  </r>
  <r>
    <n v="5"/>
    <x v="4"/>
    <n v="1985"/>
    <n v="2"/>
    <n v="10"/>
    <n v="23"/>
    <n v="39"/>
    <n v="210"/>
    <n v="11"/>
    <x v="10"/>
    <m/>
    <n v="0.59"/>
    <n v="4.59"/>
  </r>
  <r>
    <n v="5"/>
    <x v="6"/>
    <n v="1999"/>
    <n v="1"/>
    <n v="10"/>
    <n v="10"/>
    <n v="40"/>
    <n v="110"/>
    <n v="11"/>
    <x v="10"/>
    <m/>
    <n v="0.68"/>
    <n v="1.34"/>
  </r>
  <r>
    <n v="6"/>
    <x v="13"/>
    <n v="1989"/>
    <n v="1"/>
    <n v="11"/>
    <n v="11"/>
    <n v="41"/>
    <n v="111"/>
    <n v="11"/>
    <x v="10"/>
    <m/>
    <n v="0.5"/>
    <n v="3.3"/>
  </r>
  <r>
    <n v="6"/>
    <x v="8"/>
    <n v="1999"/>
    <n v="2"/>
    <n v="11"/>
    <n v="22"/>
    <n v="42"/>
    <n v="211"/>
    <n v="11"/>
    <x v="10"/>
    <m/>
    <n v="0.6"/>
    <n v="7.6"/>
  </r>
  <r>
    <n v="6"/>
    <x v="15"/>
    <n v="1984"/>
    <n v="3"/>
    <n v="11"/>
    <n v="43"/>
    <n v="43"/>
    <n v="311"/>
    <n v="11"/>
    <x v="10"/>
    <m/>
    <n v="0.53"/>
    <n v="3.51"/>
  </r>
  <r>
    <n v="6"/>
    <x v="14"/>
    <n v="2004"/>
    <n v="4"/>
    <n v="11"/>
    <n v="54"/>
    <n v="44"/>
    <n v="411"/>
    <n v="11"/>
    <x v="10"/>
    <m/>
    <n v="0.49"/>
    <n v="7.38"/>
  </r>
  <r>
    <n v="6"/>
    <x v="9"/>
    <n v="2023"/>
    <n v="4"/>
    <n v="12"/>
    <n v="53"/>
    <n v="45"/>
    <n v="412"/>
    <n v="11"/>
    <x v="10"/>
    <m/>
    <n v="0.5"/>
    <n v="3.74"/>
  </r>
  <r>
    <n v="6"/>
    <x v="12"/>
    <n v="2001"/>
    <n v="3"/>
    <n v="12"/>
    <n v="44"/>
    <n v="46"/>
    <n v="312"/>
    <n v="11"/>
    <x v="10"/>
    <m/>
    <n v="0.44"/>
    <n v="2.93"/>
  </r>
  <r>
    <n v="6"/>
    <x v="11"/>
    <n v="2008"/>
    <n v="2"/>
    <n v="12"/>
    <n v="21"/>
    <n v="47"/>
    <n v="212"/>
    <n v="11"/>
    <x v="10"/>
    <m/>
    <n v="0.52"/>
    <n v="2.14"/>
  </r>
  <r>
    <n v="6"/>
    <x v="10"/>
    <n v="2016"/>
    <n v="1"/>
    <n v="12"/>
    <n v="12"/>
    <n v="48"/>
    <n v="112"/>
    <n v="11"/>
    <x v="10"/>
    <m/>
    <n v="0.46"/>
    <n v="3.29"/>
  </r>
  <r>
    <n v="7"/>
    <x v="4"/>
    <n v="1985"/>
    <n v="1"/>
    <n v="13"/>
    <n v="13"/>
    <n v="49"/>
    <n v="113"/>
    <n v="11"/>
    <x v="10"/>
    <m/>
    <n v="0.56999999999999995"/>
    <n v="5.63"/>
  </r>
  <r>
    <n v="7"/>
    <x v="7"/>
    <n v="1983"/>
    <n v="2"/>
    <n v="13"/>
    <n v="20"/>
    <n v="50"/>
    <n v="213"/>
    <n v="11"/>
    <x v="10"/>
    <m/>
    <n v="0.52"/>
    <n v="6.89"/>
  </r>
  <r>
    <n v="7"/>
    <x v="6"/>
    <n v="1999"/>
    <n v="3"/>
    <n v="13"/>
    <n v="45"/>
    <n v="51"/>
    <n v="313"/>
    <n v="11"/>
    <x v="10"/>
    <m/>
    <n v="0.55000000000000004"/>
    <n v="4.87"/>
  </r>
  <r>
    <n v="7"/>
    <x v="2"/>
    <n v="2016"/>
    <n v="4"/>
    <n v="13"/>
    <n v="52"/>
    <n v="52"/>
    <n v="413"/>
    <n v="11"/>
    <x v="10"/>
    <m/>
    <n v="0.56000000000000005"/>
    <n v="3.15"/>
  </r>
  <r>
    <n v="7"/>
    <x v="1"/>
    <n v="2002"/>
    <n v="4"/>
    <n v="14"/>
    <n v="51"/>
    <n v="53"/>
    <n v="414"/>
    <n v="11"/>
    <x v="10"/>
    <m/>
    <n v="0.37"/>
    <n v="3.16"/>
  </r>
  <r>
    <n v="7"/>
    <x v="0"/>
    <n v="1998"/>
    <n v="3"/>
    <n v="14"/>
    <n v="46"/>
    <n v="54"/>
    <n v="314"/>
    <n v="11"/>
    <x v="10"/>
    <m/>
    <n v="0.55000000000000004"/>
    <n v="9.07"/>
  </r>
  <r>
    <n v="7"/>
    <x v="5"/>
    <n v="2018"/>
    <n v="2"/>
    <n v="14"/>
    <n v="19"/>
    <n v="55"/>
    <n v="214"/>
    <n v="11"/>
    <x v="10"/>
    <m/>
    <n v="0.52"/>
    <n v="2.65"/>
  </r>
  <r>
    <n v="7"/>
    <x v="3"/>
    <n v="2023"/>
    <n v="1"/>
    <n v="14"/>
    <n v="14"/>
    <n v="56"/>
    <n v="114"/>
    <n v="11"/>
    <x v="10"/>
    <m/>
    <n v="0.49"/>
    <n v="2.66"/>
  </r>
  <r>
    <n v="8"/>
    <x v="11"/>
    <n v="2008"/>
    <n v="1"/>
    <n v="15"/>
    <n v="15"/>
    <n v="57"/>
    <n v="115"/>
    <n v="11"/>
    <x v="10"/>
    <m/>
    <n v="0.35"/>
    <n v="3.87"/>
  </r>
  <r>
    <n v="8"/>
    <x v="13"/>
    <n v="1989"/>
    <n v="2"/>
    <n v="15"/>
    <n v="18"/>
    <n v="58"/>
    <n v="215"/>
    <n v="11"/>
    <x v="10"/>
    <m/>
    <n v="0.52"/>
    <n v="5.19"/>
  </r>
  <r>
    <n v="8"/>
    <x v="8"/>
    <n v="1999"/>
    <n v="3"/>
    <n v="15"/>
    <n v="47"/>
    <n v="59"/>
    <n v="315"/>
    <n v="11"/>
    <x v="10"/>
    <m/>
    <n v="0.45"/>
    <n v="4.3899999999999997"/>
  </r>
  <r>
    <n v="8"/>
    <x v="10"/>
    <n v="2016"/>
    <n v="4"/>
    <n v="15"/>
    <n v="50"/>
    <n v="60"/>
    <n v="415"/>
    <n v="11"/>
    <x v="10"/>
    <m/>
    <n v="0.33"/>
    <n v="4.96"/>
  </r>
  <r>
    <n v="8"/>
    <x v="15"/>
    <n v="1984"/>
    <n v="4"/>
    <n v="16"/>
    <n v="49"/>
    <n v="61"/>
    <n v="416"/>
    <n v="11"/>
    <x v="10"/>
    <m/>
    <n v="0.54"/>
    <n v="4.21"/>
  </r>
  <r>
    <n v="8"/>
    <x v="9"/>
    <n v="2023"/>
    <n v="3"/>
    <n v="16"/>
    <n v="48"/>
    <n v="62"/>
    <n v="316"/>
    <n v="11"/>
    <x v="10"/>
    <m/>
    <n v="0.57999999999999996"/>
    <n v="4.8499999999999996"/>
  </r>
  <r>
    <n v="8"/>
    <x v="12"/>
    <n v="2001"/>
    <n v="2"/>
    <n v="16"/>
    <n v="17"/>
    <n v="63"/>
    <n v="216"/>
    <n v="11"/>
    <x v="10"/>
    <m/>
    <n v="0.47"/>
    <n v="5.59"/>
  </r>
  <r>
    <n v="8"/>
    <x v="14"/>
    <n v="2004"/>
    <n v="1"/>
    <n v="16"/>
    <n v="16"/>
    <n v="64"/>
    <n v="116"/>
    <n v="11"/>
    <x v="10"/>
    <m/>
    <n v="0.53"/>
    <n v="2.79"/>
  </r>
  <r>
    <n v="1"/>
    <x v="0"/>
    <n v="1998"/>
    <n v="1"/>
    <n v="1"/>
    <n v="1"/>
    <n v="1"/>
    <n v="101"/>
    <n v="12"/>
    <x v="11"/>
    <m/>
    <n v="0.3"/>
    <n v="1.81"/>
  </r>
  <r>
    <n v="1"/>
    <x v="1"/>
    <n v="2002"/>
    <n v="2"/>
    <n v="1"/>
    <n v="32"/>
    <n v="2"/>
    <n v="201"/>
    <n v="12"/>
    <x v="11"/>
    <m/>
    <n v="0.4"/>
    <n v="4.0999999999999996"/>
  </r>
  <r>
    <n v="1"/>
    <x v="2"/>
    <n v="2016"/>
    <n v="3"/>
    <n v="1"/>
    <n v="33"/>
    <n v="3"/>
    <n v="301"/>
    <n v="12"/>
    <x v="11"/>
    <m/>
    <n v="0.42"/>
    <n v="2.25"/>
  </r>
  <r>
    <n v="1"/>
    <x v="3"/>
    <n v="2023"/>
    <n v="4"/>
    <n v="1"/>
    <n v="64"/>
    <n v="4"/>
    <n v="401"/>
    <n v="12"/>
    <x v="11"/>
    <m/>
    <n v="0.3"/>
    <n v="1.21"/>
  </r>
  <r>
    <n v="1"/>
    <x v="4"/>
    <n v="1985"/>
    <n v="4"/>
    <n v="2"/>
    <n v="63"/>
    <n v="5"/>
    <n v="402"/>
    <n v="12"/>
    <x v="11"/>
    <m/>
    <n v="0.34"/>
    <n v="3.4"/>
  </r>
  <r>
    <n v="1"/>
    <x v="5"/>
    <n v="2018"/>
    <n v="3"/>
    <n v="2"/>
    <n v="34"/>
    <n v="6"/>
    <n v="302"/>
    <n v="12"/>
    <x v="11"/>
    <m/>
    <n v="0.37"/>
    <n v="5.86"/>
  </r>
  <r>
    <n v="1"/>
    <x v="6"/>
    <n v="1999"/>
    <n v="2"/>
    <n v="2"/>
    <n v="31"/>
    <n v="7"/>
    <n v="202"/>
    <n v="12"/>
    <x v="11"/>
    <m/>
    <n v="0.44"/>
    <n v="3.91"/>
  </r>
  <r>
    <n v="1"/>
    <x v="7"/>
    <n v="1983"/>
    <n v="1"/>
    <n v="2"/>
    <n v="2"/>
    <n v="8"/>
    <n v="102"/>
    <n v="12"/>
    <x v="11"/>
    <m/>
    <n v="0.36"/>
    <n v="4.55"/>
  </r>
  <r>
    <n v="2"/>
    <x v="8"/>
    <n v="1999"/>
    <n v="1"/>
    <n v="3"/>
    <n v="3"/>
    <n v="9"/>
    <n v="103"/>
    <n v="12"/>
    <x v="11"/>
    <m/>
    <n v="0.5"/>
    <n v="3.22"/>
  </r>
  <r>
    <n v="2"/>
    <x v="9"/>
    <n v="2023"/>
    <n v="2"/>
    <n v="3"/>
    <n v="30"/>
    <n v="10"/>
    <n v="203"/>
    <n v="12"/>
    <x v="11"/>
    <m/>
    <n v="0.33"/>
    <n v="3.49"/>
  </r>
  <r>
    <n v="2"/>
    <x v="10"/>
    <n v="2016"/>
    <n v="3"/>
    <n v="3"/>
    <n v="35"/>
    <n v="11"/>
    <n v="303"/>
    <n v="12"/>
    <x v="11"/>
    <m/>
    <n v="0.28999999999999998"/>
    <n v="2.34"/>
  </r>
  <r>
    <n v="2"/>
    <x v="11"/>
    <n v="2008"/>
    <n v="4"/>
    <n v="3"/>
    <n v="62"/>
    <n v="12"/>
    <n v="403"/>
    <n v="12"/>
    <x v="11"/>
    <m/>
    <n v="0.25"/>
    <n v="3.93"/>
  </r>
  <r>
    <n v="2"/>
    <x v="12"/>
    <n v="2001"/>
    <n v="4"/>
    <n v="4"/>
    <n v="61"/>
    <n v="13"/>
    <n v="404"/>
    <n v="12"/>
    <x v="11"/>
    <m/>
    <n v="0.3"/>
    <n v="2.0699999999999998"/>
  </r>
  <r>
    <n v="2"/>
    <x v="13"/>
    <n v="1989"/>
    <n v="3"/>
    <n v="4"/>
    <n v="36"/>
    <n v="14"/>
    <n v="304"/>
    <n v="12"/>
    <x v="11"/>
    <m/>
    <n v="0.35"/>
    <n v="3.19"/>
  </r>
  <r>
    <n v="2"/>
    <x v="14"/>
    <n v="2004"/>
    <n v="2"/>
    <n v="4"/>
    <n v="29"/>
    <n v="15"/>
    <n v="204"/>
    <n v="12"/>
    <x v="11"/>
    <m/>
    <n v="0.39"/>
    <n v="4.38"/>
  </r>
  <r>
    <n v="2"/>
    <x v="15"/>
    <n v="1984"/>
    <n v="1"/>
    <n v="4"/>
    <n v="4"/>
    <n v="16"/>
    <n v="104"/>
    <n v="12"/>
    <x v="11"/>
    <m/>
    <n v="0.49"/>
    <n v="5.32"/>
  </r>
  <r>
    <n v="3"/>
    <x v="5"/>
    <n v="2018"/>
    <n v="1"/>
    <n v="5"/>
    <n v="5"/>
    <n v="17"/>
    <n v="105"/>
    <n v="12"/>
    <x v="11"/>
    <m/>
    <n v="0.45"/>
    <n v="1.97"/>
  </r>
  <r>
    <n v="3"/>
    <x v="3"/>
    <n v="2023"/>
    <n v="2"/>
    <n v="5"/>
    <n v="28"/>
    <n v="18"/>
    <n v="205"/>
    <n v="12"/>
    <x v="11"/>
    <m/>
    <n v="0.23"/>
    <n v="3.27"/>
  </r>
  <r>
    <n v="3"/>
    <x v="1"/>
    <n v="2002"/>
    <n v="3"/>
    <n v="5"/>
    <n v="37"/>
    <n v="19"/>
    <n v="305"/>
    <n v="12"/>
    <x v="11"/>
    <m/>
    <n v="0.32"/>
    <n v="2.59"/>
  </r>
  <r>
    <n v="3"/>
    <x v="6"/>
    <n v="1999"/>
    <n v="4"/>
    <n v="5"/>
    <n v="60"/>
    <n v="20"/>
    <n v="405"/>
    <n v="12"/>
    <x v="11"/>
    <m/>
    <n v="0.41"/>
    <n v="1.89"/>
  </r>
  <r>
    <n v="3"/>
    <x v="7"/>
    <n v="1983"/>
    <n v="4"/>
    <n v="6"/>
    <n v="59"/>
    <n v="21"/>
    <n v="406"/>
    <n v="12"/>
    <x v="11"/>
    <m/>
    <n v="0.25"/>
    <n v="2.4300000000000002"/>
  </r>
  <r>
    <n v="3"/>
    <x v="4"/>
    <n v="1985"/>
    <n v="3"/>
    <n v="6"/>
    <n v="38"/>
    <n v="22"/>
    <n v="306"/>
    <n v="12"/>
    <x v="11"/>
    <m/>
    <n v="0.39"/>
    <n v="3.01"/>
  </r>
  <r>
    <n v="3"/>
    <x v="0"/>
    <n v="1998"/>
    <n v="2"/>
    <n v="6"/>
    <n v="27"/>
    <n v="23"/>
    <n v="206"/>
    <n v="12"/>
    <x v="11"/>
    <m/>
    <n v="0.23"/>
    <n v="2.56"/>
  </r>
  <r>
    <n v="3"/>
    <x v="2"/>
    <n v="2016"/>
    <n v="1"/>
    <n v="6"/>
    <n v="6"/>
    <n v="24"/>
    <n v="106"/>
    <n v="12"/>
    <x v="11"/>
    <m/>
    <n v="0.5"/>
    <n v="4.72"/>
  </r>
  <r>
    <n v="4"/>
    <x v="12"/>
    <n v="2001"/>
    <n v="1"/>
    <n v="7"/>
    <n v="7"/>
    <n v="25"/>
    <n v="107"/>
    <n v="12"/>
    <x v="11"/>
    <m/>
    <n v="0.35"/>
    <n v="1.76"/>
  </r>
  <r>
    <n v="4"/>
    <x v="10"/>
    <n v="2016"/>
    <n v="2"/>
    <n v="7"/>
    <n v="26"/>
    <n v="26"/>
    <n v="207"/>
    <n v="12"/>
    <x v="11"/>
    <m/>
    <n v="0.33"/>
    <n v="3.21"/>
  </r>
  <r>
    <n v="4"/>
    <x v="11"/>
    <n v="2008"/>
    <n v="3"/>
    <n v="7"/>
    <n v="39"/>
    <n v="27"/>
    <n v="307"/>
    <n v="12"/>
    <x v="11"/>
    <m/>
    <n v="0.26"/>
    <n v="2.35"/>
  </r>
  <r>
    <n v="4"/>
    <x v="13"/>
    <n v="1989"/>
    <n v="4"/>
    <n v="7"/>
    <n v="58"/>
    <n v="28"/>
    <n v="407"/>
    <n v="12"/>
    <x v="11"/>
    <m/>
    <n v="0.25"/>
    <n v="3.51"/>
  </r>
  <r>
    <n v="4"/>
    <x v="8"/>
    <n v="1999"/>
    <n v="4"/>
    <n v="8"/>
    <n v="57"/>
    <n v="29"/>
    <n v="408"/>
    <n v="12"/>
    <x v="11"/>
    <m/>
    <n v="0.31"/>
    <n v="1.87"/>
  </r>
  <r>
    <n v="4"/>
    <x v="14"/>
    <n v="2004"/>
    <n v="3"/>
    <n v="8"/>
    <n v="40"/>
    <n v="30"/>
    <n v="308"/>
    <n v="12"/>
    <x v="11"/>
    <m/>
    <n v="0.49"/>
    <n v="5.95"/>
  </r>
  <r>
    <n v="4"/>
    <x v="15"/>
    <n v="1984"/>
    <n v="2"/>
    <n v="8"/>
    <n v="25"/>
    <n v="31"/>
    <n v="208"/>
    <n v="12"/>
    <x v="11"/>
    <m/>
    <n v="0.43"/>
    <n v="5.72"/>
  </r>
  <r>
    <n v="4"/>
    <x v="9"/>
    <n v="2023"/>
    <n v="1"/>
    <n v="8"/>
    <n v="8"/>
    <n v="32"/>
    <n v="108"/>
    <n v="12"/>
    <x v="11"/>
    <m/>
    <n v="0.46"/>
    <n v="1.52"/>
  </r>
  <r>
    <n v="5"/>
    <x v="1"/>
    <n v="2002"/>
    <n v="1"/>
    <n v="9"/>
    <n v="9"/>
    <n v="33"/>
    <n v="109"/>
    <n v="12"/>
    <x v="11"/>
    <m/>
    <n v="0.47"/>
    <n v="3.11"/>
  </r>
  <r>
    <n v="5"/>
    <x v="2"/>
    <n v="2016"/>
    <n v="2"/>
    <n v="9"/>
    <n v="24"/>
    <n v="34"/>
    <n v="209"/>
    <n v="12"/>
    <x v="11"/>
    <m/>
    <n v="0.5"/>
    <n v="4.76"/>
  </r>
  <r>
    <n v="5"/>
    <x v="3"/>
    <n v="2023"/>
    <n v="3"/>
    <n v="9"/>
    <n v="41"/>
    <n v="35"/>
    <n v="309"/>
    <n v="12"/>
    <x v="11"/>
    <m/>
    <n v="0.25"/>
    <n v="1.82"/>
  </r>
  <r>
    <n v="5"/>
    <x v="5"/>
    <n v="2018"/>
    <n v="4"/>
    <n v="10"/>
    <n v="55"/>
    <n v="37"/>
    <n v="410"/>
    <n v="12"/>
    <x v="11"/>
    <m/>
    <n v="0.25"/>
    <n v="3.52"/>
  </r>
  <r>
    <n v="5"/>
    <x v="0"/>
    <n v="1998"/>
    <n v="4"/>
    <n v="9"/>
    <n v="56"/>
    <n v="37"/>
    <n v="409"/>
    <n v="12"/>
    <x v="11"/>
    <m/>
    <n v="0.28999999999999998"/>
    <n v="2.0499999999999998"/>
  </r>
  <r>
    <n v="5"/>
    <x v="7"/>
    <n v="1983"/>
    <n v="3"/>
    <n v="10"/>
    <n v="42"/>
    <n v="38"/>
    <n v="310"/>
    <n v="12"/>
    <x v="11"/>
    <m/>
    <n v="0.35"/>
    <n v="3.16"/>
  </r>
  <r>
    <n v="5"/>
    <x v="4"/>
    <n v="1985"/>
    <n v="2"/>
    <n v="10"/>
    <n v="23"/>
    <n v="39"/>
    <n v="210"/>
    <n v="12"/>
    <x v="11"/>
    <m/>
    <n v="0.37"/>
    <n v="1.94"/>
  </r>
  <r>
    <n v="5"/>
    <x v="6"/>
    <n v="1999"/>
    <n v="1"/>
    <n v="10"/>
    <n v="10"/>
    <n v="40"/>
    <n v="110"/>
    <n v="12"/>
    <x v="11"/>
    <m/>
    <n v="0.44"/>
    <n v="2.17"/>
  </r>
  <r>
    <n v="6"/>
    <x v="13"/>
    <n v="1989"/>
    <n v="1"/>
    <n v="11"/>
    <n v="11"/>
    <n v="41"/>
    <n v="111"/>
    <n v="12"/>
    <x v="11"/>
    <m/>
    <n v="0.31"/>
    <n v="1.72"/>
  </r>
  <r>
    <n v="6"/>
    <x v="8"/>
    <n v="1999"/>
    <n v="2"/>
    <n v="11"/>
    <n v="22"/>
    <n v="42"/>
    <n v="211"/>
    <n v="12"/>
    <x v="11"/>
    <m/>
    <n v="0.4"/>
    <n v="5.54"/>
  </r>
  <r>
    <n v="6"/>
    <x v="15"/>
    <n v="1984"/>
    <n v="3"/>
    <n v="11"/>
    <n v="43"/>
    <n v="43"/>
    <n v="311"/>
    <n v="12"/>
    <x v="11"/>
    <m/>
    <n v="0.36"/>
    <n v="1.95"/>
  </r>
  <r>
    <n v="6"/>
    <x v="14"/>
    <n v="2004"/>
    <n v="4"/>
    <n v="11"/>
    <n v="54"/>
    <n v="44"/>
    <n v="411"/>
    <n v="12"/>
    <x v="11"/>
    <m/>
    <n v="0.31"/>
    <n v="2.48"/>
  </r>
  <r>
    <n v="6"/>
    <x v="9"/>
    <n v="2023"/>
    <n v="4"/>
    <n v="12"/>
    <n v="53"/>
    <n v="45"/>
    <n v="412"/>
    <n v="12"/>
    <x v="11"/>
    <m/>
    <n v="0.33"/>
    <n v="2.89"/>
  </r>
  <r>
    <n v="6"/>
    <x v="12"/>
    <n v="2001"/>
    <n v="3"/>
    <n v="12"/>
    <n v="44"/>
    <n v="46"/>
    <n v="312"/>
    <n v="12"/>
    <x v="11"/>
    <m/>
    <n v="0.28000000000000003"/>
    <n v="1.47"/>
  </r>
  <r>
    <n v="6"/>
    <x v="11"/>
    <n v="2008"/>
    <n v="2"/>
    <n v="12"/>
    <n v="21"/>
    <n v="47"/>
    <n v="212"/>
    <n v="12"/>
    <x v="11"/>
    <m/>
    <n v="0.25"/>
    <n v="1.52"/>
  </r>
  <r>
    <n v="6"/>
    <x v="10"/>
    <n v="2016"/>
    <n v="1"/>
    <n v="12"/>
    <n v="12"/>
    <n v="48"/>
    <n v="112"/>
    <n v="12"/>
    <x v="11"/>
    <m/>
    <n v="0.28000000000000003"/>
    <n v="1.75"/>
  </r>
  <r>
    <n v="7"/>
    <x v="4"/>
    <n v="1985"/>
    <n v="1"/>
    <n v="13"/>
    <n v="13"/>
    <n v="49"/>
    <n v="113"/>
    <n v="12"/>
    <x v="11"/>
    <m/>
    <n v="0.39"/>
    <n v="6.12"/>
  </r>
  <r>
    <n v="7"/>
    <x v="7"/>
    <n v="1983"/>
    <n v="2"/>
    <n v="13"/>
    <n v="20"/>
    <n v="50"/>
    <n v="213"/>
    <n v="12"/>
    <x v="11"/>
    <m/>
    <n v="0.32"/>
    <n v="3.39"/>
  </r>
  <r>
    <n v="7"/>
    <x v="6"/>
    <n v="1999"/>
    <n v="3"/>
    <n v="13"/>
    <n v="45"/>
    <n v="51"/>
    <n v="313"/>
    <n v="12"/>
    <x v="11"/>
    <m/>
    <n v="0.39"/>
    <n v="3.86"/>
  </r>
  <r>
    <n v="7"/>
    <x v="2"/>
    <n v="2016"/>
    <n v="4"/>
    <n v="13"/>
    <n v="52"/>
    <n v="52"/>
    <n v="413"/>
    <n v="12"/>
    <x v="11"/>
    <m/>
    <n v="0.42"/>
    <n v="2.93"/>
  </r>
  <r>
    <n v="7"/>
    <x v="1"/>
    <n v="2002"/>
    <n v="4"/>
    <n v="14"/>
    <n v="51"/>
    <n v="53"/>
    <n v="414"/>
    <n v="12"/>
    <x v="11"/>
    <m/>
    <n v="0.28000000000000003"/>
    <n v="2.0699999999999998"/>
  </r>
  <r>
    <n v="7"/>
    <x v="0"/>
    <n v="1998"/>
    <n v="3"/>
    <n v="14"/>
    <n v="46"/>
    <n v="54"/>
    <n v="314"/>
    <n v="12"/>
    <x v="11"/>
    <m/>
    <n v="0.33"/>
    <n v="4.82"/>
  </r>
  <r>
    <n v="7"/>
    <x v="5"/>
    <n v="2018"/>
    <n v="2"/>
    <n v="14"/>
    <n v="19"/>
    <n v="55"/>
    <n v="214"/>
    <n v="12"/>
    <x v="11"/>
    <m/>
    <n v="0.32"/>
    <n v="2.1"/>
  </r>
  <r>
    <n v="7"/>
    <x v="3"/>
    <n v="2023"/>
    <n v="1"/>
    <n v="14"/>
    <n v="14"/>
    <n v="56"/>
    <n v="114"/>
    <n v="12"/>
    <x v="11"/>
    <m/>
    <n v="0.26"/>
    <n v="1.72"/>
  </r>
  <r>
    <n v="8"/>
    <x v="11"/>
    <n v="2008"/>
    <n v="1"/>
    <n v="15"/>
    <n v="15"/>
    <n v="57"/>
    <n v="115"/>
    <n v="12"/>
    <x v="11"/>
    <m/>
    <n v="0.25"/>
    <n v="1.64"/>
  </r>
  <r>
    <n v="8"/>
    <x v="13"/>
    <n v="1989"/>
    <n v="2"/>
    <n v="15"/>
    <n v="18"/>
    <n v="58"/>
    <n v="215"/>
    <n v="12"/>
    <x v="11"/>
    <m/>
    <n v="0.32"/>
    <n v="2.82"/>
  </r>
  <r>
    <n v="8"/>
    <x v="8"/>
    <n v="1999"/>
    <n v="3"/>
    <n v="15"/>
    <n v="47"/>
    <n v="59"/>
    <n v="315"/>
    <n v="12"/>
    <x v="11"/>
    <m/>
    <n v="0.31"/>
    <n v="3.25"/>
  </r>
  <r>
    <n v="8"/>
    <x v="10"/>
    <n v="2016"/>
    <n v="4"/>
    <n v="15"/>
    <n v="50"/>
    <n v="60"/>
    <n v="415"/>
    <n v="12"/>
    <x v="11"/>
    <m/>
    <n v="0.24"/>
    <n v="2.86"/>
  </r>
  <r>
    <n v="8"/>
    <x v="15"/>
    <n v="1984"/>
    <n v="4"/>
    <n v="16"/>
    <n v="49"/>
    <n v="61"/>
    <n v="416"/>
    <n v="12"/>
    <x v="11"/>
    <m/>
    <n v="0.36"/>
    <n v="2.04"/>
  </r>
  <r>
    <n v="8"/>
    <x v="9"/>
    <n v="2023"/>
    <n v="3"/>
    <n v="16"/>
    <n v="48"/>
    <n v="62"/>
    <n v="316"/>
    <n v="12"/>
    <x v="11"/>
    <m/>
    <n v="0.38"/>
    <n v="3.66"/>
  </r>
  <r>
    <n v="8"/>
    <x v="12"/>
    <n v="2001"/>
    <n v="2"/>
    <n v="16"/>
    <n v="17"/>
    <n v="63"/>
    <n v="216"/>
    <n v="12"/>
    <x v="11"/>
    <m/>
    <n v="0.28000000000000003"/>
    <n v="4.21"/>
  </r>
  <r>
    <n v="8"/>
    <x v="14"/>
    <n v="2004"/>
    <n v="1"/>
    <n v="16"/>
    <n v="16"/>
    <n v="64"/>
    <n v="116"/>
    <n v="12"/>
    <x v="11"/>
    <m/>
    <n v="0.35"/>
    <n v="1.4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s v="mid April"/>
    <n v="1"/>
    <x v="0"/>
    <x v="0"/>
    <x v="0"/>
    <n v="1"/>
    <n v="1"/>
    <n v="1"/>
    <n v="101"/>
    <n v="1"/>
    <x v="0"/>
    <n v="4.0999999999999996"/>
    <n v="4.0999999999999996"/>
    <n v="4"/>
    <n v="4.0666666666666664"/>
  </r>
  <r>
    <x v="0"/>
    <s v="mid April"/>
    <n v="1"/>
    <x v="1"/>
    <x v="1"/>
    <x v="0"/>
    <n v="2"/>
    <n v="2"/>
    <n v="8"/>
    <n v="102"/>
    <n v="1"/>
    <x v="0"/>
    <n v="4.2"/>
    <n v="4.0999999999999996"/>
    <n v="4"/>
    <n v="4.1000000000000005"/>
  </r>
  <r>
    <x v="1"/>
    <s v="mid May"/>
    <n v="2"/>
    <x v="2"/>
    <x v="2"/>
    <x v="0"/>
    <n v="3"/>
    <n v="3"/>
    <n v="9"/>
    <n v="103"/>
    <n v="1"/>
    <x v="1"/>
    <n v="3.3"/>
    <n v="3.3"/>
    <n v="3.2"/>
    <n v="3.2666666666666671"/>
  </r>
  <r>
    <x v="1"/>
    <s v="mid May"/>
    <n v="2"/>
    <x v="3"/>
    <x v="3"/>
    <x v="0"/>
    <n v="4"/>
    <n v="4"/>
    <n v="16"/>
    <n v="104"/>
    <n v="1"/>
    <x v="1"/>
    <n v="2.8"/>
    <n v="3.2"/>
    <n v="3.3"/>
    <n v="3.1"/>
  </r>
  <r>
    <x v="0"/>
    <s v="mid April"/>
    <n v="3"/>
    <x v="4"/>
    <x v="4"/>
    <x v="0"/>
    <n v="5"/>
    <n v="5"/>
    <n v="17"/>
    <n v="105"/>
    <n v="1"/>
    <x v="0"/>
    <n v="4.3"/>
    <n v="4.0999999999999996"/>
    <n v="4.2"/>
    <n v="4.1999999999999993"/>
  </r>
  <r>
    <x v="0"/>
    <s v="mid April"/>
    <n v="3"/>
    <x v="5"/>
    <x v="5"/>
    <x v="0"/>
    <n v="6"/>
    <n v="6"/>
    <n v="24"/>
    <n v="106"/>
    <n v="1"/>
    <x v="0"/>
    <n v="4.4000000000000004"/>
    <n v="4.5"/>
    <n v="4.3"/>
    <n v="4.3999999999999995"/>
  </r>
  <r>
    <x v="1"/>
    <s v="mid May"/>
    <n v="4"/>
    <x v="6"/>
    <x v="6"/>
    <x v="0"/>
    <n v="7"/>
    <n v="7"/>
    <n v="25"/>
    <n v="107"/>
    <n v="1"/>
    <x v="1"/>
    <n v="3.3"/>
    <n v="3.4"/>
    <n v="3"/>
    <n v="3.2333333333333329"/>
  </r>
  <r>
    <x v="1"/>
    <s v="mid May"/>
    <n v="4"/>
    <x v="7"/>
    <x v="7"/>
    <x v="0"/>
    <n v="8"/>
    <n v="8"/>
    <n v="32"/>
    <n v="108"/>
    <n v="1"/>
    <x v="1"/>
    <n v="3.2"/>
    <n v="3.1"/>
    <n v="3"/>
    <n v="3.1"/>
  </r>
  <r>
    <x v="0"/>
    <s v="mid April"/>
    <n v="5"/>
    <x v="8"/>
    <x v="8"/>
    <x v="0"/>
    <n v="9"/>
    <n v="9"/>
    <n v="33"/>
    <n v="109"/>
    <n v="1"/>
    <x v="0"/>
    <n v="4"/>
    <n v="3.8"/>
    <n v="4"/>
    <n v="3.9333333333333336"/>
  </r>
  <r>
    <x v="0"/>
    <s v="mid April"/>
    <n v="5"/>
    <x v="9"/>
    <x v="2"/>
    <x v="0"/>
    <n v="10"/>
    <n v="10"/>
    <n v="40"/>
    <n v="110"/>
    <n v="1"/>
    <x v="0"/>
    <n v="4"/>
    <n v="4.0999999999999996"/>
    <n v="4.3"/>
    <n v="4.1333333333333329"/>
  </r>
  <r>
    <x v="1"/>
    <s v="mid May"/>
    <n v="6"/>
    <x v="10"/>
    <x v="9"/>
    <x v="0"/>
    <n v="11"/>
    <n v="11"/>
    <n v="41"/>
    <n v="111"/>
    <n v="1"/>
    <x v="1"/>
    <n v="3"/>
    <n v="3.1"/>
    <n v="3.2"/>
    <n v="3.1"/>
  </r>
  <r>
    <x v="1"/>
    <s v="mid May"/>
    <n v="6"/>
    <x v="11"/>
    <x v="5"/>
    <x v="0"/>
    <n v="12"/>
    <n v="12"/>
    <n v="48"/>
    <n v="112"/>
    <n v="1"/>
    <x v="1"/>
    <n v="3.1"/>
    <n v="3.1"/>
    <n v="2.8"/>
    <n v="3"/>
  </r>
  <r>
    <x v="0"/>
    <s v="mid April"/>
    <n v="7"/>
    <x v="12"/>
    <x v="10"/>
    <x v="0"/>
    <n v="13"/>
    <n v="13"/>
    <n v="49"/>
    <n v="113"/>
    <n v="1"/>
    <x v="0"/>
    <n v="4.2"/>
    <n v="4.0999999999999996"/>
    <n v="3.8"/>
    <n v="4.0333333333333341"/>
  </r>
  <r>
    <x v="0"/>
    <s v="mid April"/>
    <n v="7"/>
    <x v="13"/>
    <x v="7"/>
    <x v="0"/>
    <n v="14"/>
    <n v="14"/>
    <n v="56"/>
    <n v="114"/>
    <n v="1"/>
    <x v="0"/>
    <n v="4.0999999999999996"/>
    <n v="3.6"/>
    <n v="4.0999999999999996"/>
    <n v="3.9333333333333331"/>
  </r>
  <r>
    <x v="1"/>
    <s v="mid May"/>
    <n v="8"/>
    <x v="14"/>
    <x v="11"/>
    <x v="0"/>
    <n v="15"/>
    <n v="15"/>
    <n v="57"/>
    <n v="115"/>
    <n v="1"/>
    <x v="1"/>
    <n v="3.1"/>
    <n v="2.8"/>
    <n v="2.8"/>
    <n v="2.9"/>
  </r>
  <r>
    <x v="1"/>
    <s v="mid May"/>
    <n v="8"/>
    <x v="15"/>
    <x v="12"/>
    <x v="0"/>
    <n v="16"/>
    <n v="16"/>
    <n v="64"/>
    <n v="116"/>
    <n v="1"/>
    <x v="1"/>
    <n v="2.9"/>
    <n v="3.3"/>
    <n v="2.8"/>
    <n v="3"/>
  </r>
  <r>
    <x v="1"/>
    <s v="mid May"/>
    <n v="8"/>
    <x v="6"/>
    <x v="6"/>
    <x v="1"/>
    <n v="16"/>
    <n v="17"/>
    <n v="63"/>
    <n v="216"/>
    <n v="1"/>
    <x v="1"/>
    <n v="3"/>
    <n v="3.2"/>
    <n v="3"/>
    <n v="3.0666666666666664"/>
  </r>
  <r>
    <x v="1"/>
    <s v="mid May"/>
    <n v="8"/>
    <x v="10"/>
    <x v="9"/>
    <x v="1"/>
    <n v="15"/>
    <n v="18"/>
    <n v="58"/>
    <n v="215"/>
    <n v="1"/>
    <x v="1"/>
    <n v="3.1"/>
    <n v="3.1"/>
    <n v="3"/>
    <n v="3.0666666666666664"/>
  </r>
  <r>
    <x v="0"/>
    <s v="mid April"/>
    <n v="7"/>
    <x v="4"/>
    <x v="4"/>
    <x v="1"/>
    <n v="14"/>
    <n v="19"/>
    <n v="55"/>
    <n v="214"/>
    <n v="1"/>
    <x v="0"/>
    <n v="4.3"/>
    <n v="3.4"/>
    <n v="4.0999999999999996"/>
    <n v="3.9333333333333331"/>
  </r>
  <r>
    <x v="0"/>
    <s v="mid April"/>
    <n v="7"/>
    <x v="1"/>
    <x v="1"/>
    <x v="1"/>
    <n v="13"/>
    <n v="20"/>
    <n v="50"/>
    <n v="213"/>
    <n v="1"/>
    <x v="0"/>
    <n v="4.0999999999999996"/>
    <n v="3.7"/>
    <n v="3.7"/>
    <n v="3.8333333333333335"/>
  </r>
  <r>
    <x v="1"/>
    <s v="mid May"/>
    <n v="6"/>
    <x v="14"/>
    <x v="11"/>
    <x v="1"/>
    <n v="12"/>
    <n v="21"/>
    <n v="47"/>
    <n v="212"/>
    <n v="1"/>
    <x v="1"/>
    <n v="2.8"/>
    <n v="3"/>
    <n v="3.2"/>
    <n v="3"/>
  </r>
  <r>
    <x v="1"/>
    <s v="mid May"/>
    <n v="6"/>
    <x v="2"/>
    <x v="2"/>
    <x v="1"/>
    <n v="11"/>
    <n v="22"/>
    <n v="42"/>
    <n v="211"/>
    <n v="1"/>
    <x v="1"/>
    <n v="3.3"/>
    <n v="3.1"/>
    <n v="3.2"/>
    <n v="3.2000000000000006"/>
  </r>
  <r>
    <x v="0"/>
    <s v="mid April"/>
    <n v="5"/>
    <x v="12"/>
    <x v="10"/>
    <x v="1"/>
    <n v="10"/>
    <n v="23"/>
    <n v="39"/>
    <n v="210"/>
    <n v="1"/>
    <x v="0"/>
    <n v="4.3"/>
    <n v="3.6"/>
    <n v="4.3"/>
    <n v="4.0666666666666664"/>
  </r>
  <r>
    <x v="0"/>
    <s v="mid April"/>
    <n v="5"/>
    <x v="5"/>
    <x v="5"/>
    <x v="1"/>
    <n v="9"/>
    <n v="24"/>
    <n v="34"/>
    <n v="209"/>
    <n v="1"/>
    <x v="0"/>
    <n v="4.2"/>
    <n v="4"/>
    <n v="4.2"/>
    <n v="4.1333333333333329"/>
  </r>
  <r>
    <x v="1"/>
    <s v="mid May"/>
    <n v="4"/>
    <x v="3"/>
    <x v="3"/>
    <x v="1"/>
    <n v="8"/>
    <n v="25"/>
    <n v="31"/>
    <n v="208"/>
    <n v="1"/>
    <x v="1"/>
    <n v="3.3"/>
    <n v="3.3"/>
    <n v="3.3"/>
    <n v="3.2999999999999994"/>
  </r>
  <r>
    <x v="1"/>
    <s v="mid May"/>
    <n v="4"/>
    <x v="11"/>
    <x v="5"/>
    <x v="1"/>
    <n v="7"/>
    <n v="26"/>
    <n v="26"/>
    <n v="207"/>
    <n v="1"/>
    <x v="1"/>
    <n v="3.3"/>
    <n v="3"/>
    <n v="3.2"/>
    <n v="3.1666666666666665"/>
  </r>
  <r>
    <x v="0"/>
    <s v="mid April"/>
    <n v="3"/>
    <x v="0"/>
    <x v="0"/>
    <x v="1"/>
    <n v="6"/>
    <n v="27"/>
    <n v="23"/>
    <n v="206"/>
    <n v="1"/>
    <x v="0"/>
    <n v="4"/>
    <n v="4"/>
    <n v="4.0999999999999996"/>
    <n v="4.0333333333333332"/>
  </r>
  <r>
    <x v="0"/>
    <s v="mid April"/>
    <n v="3"/>
    <x v="13"/>
    <x v="7"/>
    <x v="1"/>
    <n v="5"/>
    <n v="28"/>
    <n v="18"/>
    <n v="205"/>
    <n v="1"/>
    <x v="0"/>
    <n v="4.5"/>
    <n v="4.3"/>
    <n v="4.3"/>
    <n v="4.3666666666666671"/>
  </r>
  <r>
    <x v="1"/>
    <s v="mid May"/>
    <n v="2"/>
    <x v="15"/>
    <x v="12"/>
    <x v="1"/>
    <n v="4"/>
    <n v="29"/>
    <n v="15"/>
    <n v="204"/>
    <n v="1"/>
    <x v="1"/>
    <n v="2.8"/>
    <n v="2.9"/>
    <n v="3.1"/>
    <n v="2.9333333333333331"/>
  </r>
  <r>
    <x v="1"/>
    <s v="mid May"/>
    <n v="2"/>
    <x v="7"/>
    <x v="7"/>
    <x v="1"/>
    <n v="3"/>
    <n v="30"/>
    <n v="10"/>
    <n v="203"/>
    <n v="1"/>
    <x v="1"/>
    <n v="3.3"/>
    <n v="3.1"/>
    <n v="3.1"/>
    <n v="3.1666666666666665"/>
  </r>
  <r>
    <x v="0"/>
    <s v="mid April"/>
    <n v="1"/>
    <x v="9"/>
    <x v="2"/>
    <x v="1"/>
    <n v="2"/>
    <n v="31"/>
    <n v="7"/>
    <n v="202"/>
    <n v="1"/>
    <x v="0"/>
    <n v="4.3"/>
    <n v="4.4000000000000004"/>
    <n v="3.8"/>
    <n v="4.166666666666667"/>
  </r>
  <r>
    <x v="0"/>
    <s v="mid April"/>
    <n v="1"/>
    <x v="8"/>
    <x v="8"/>
    <x v="1"/>
    <n v="1"/>
    <n v="32"/>
    <n v="2"/>
    <n v="201"/>
    <n v="1"/>
    <x v="0"/>
    <n v="4.3"/>
    <n v="4.0999999999999996"/>
    <n v="3.7"/>
    <n v="4.0333333333333323"/>
  </r>
  <r>
    <x v="0"/>
    <s v="mid April"/>
    <n v="1"/>
    <x v="5"/>
    <x v="5"/>
    <x v="2"/>
    <n v="1"/>
    <n v="33"/>
    <n v="3"/>
    <n v="301"/>
    <n v="1"/>
    <x v="0"/>
    <n v="4.0999999999999996"/>
    <n v="4.4000000000000004"/>
    <n v="3.9"/>
    <n v="4.1333333333333337"/>
  </r>
  <r>
    <x v="0"/>
    <s v="mid April"/>
    <n v="1"/>
    <x v="4"/>
    <x v="4"/>
    <x v="2"/>
    <n v="2"/>
    <n v="34"/>
    <n v="6"/>
    <n v="302"/>
    <n v="1"/>
    <x v="0"/>
    <n v="4.0999999999999996"/>
    <n v="4.5"/>
    <n v="4.2"/>
    <n v="4.2666666666666666"/>
  </r>
  <r>
    <x v="1"/>
    <s v="mid May"/>
    <n v="2"/>
    <x v="11"/>
    <x v="5"/>
    <x v="2"/>
    <n v="3"/>
    <n v="35"/>
    <n v="11"/>
    <n v="303"/>
    <n v="1"/>
    <x v="1"/>
    <n v="3.1"/>
    <n v="3"/>
    <n v="3.2"/>
    <n v="3.1"/>
  </r>
  <r>
    <x v="1"/>
    <s v="mid May"/>
    <n v="2"/>
    <x v="10"/>
    <x v="9"/>
    <x v="2"/>
    <n v="4"/>
    <n v="36"/>
    <n v="14"/>
    <n v="304"/>
    <n v="1"/>
    <x v="1"/>
    <n v="3.4"/>
    <n v="3.2"/>
    <n v="3.4"/>
    <n v="3.3333333333333335"/>
  </r>
  <r>
    <x v="0"/>
    <s v="mid April"/>
    <n v="3"/>
    <x v="8"/>
    <x v="8"/>
    <x v="2"/>
    <n v="5"/>
    <n v="37"/>
    <n v="19"/>
    <n v="305"/>
    <n v="1"/>
    <x v="0"/>
    <n v="3.8"/>
    <n v="4.0999999999999996"/>
    <n v="4"/>
    <n v="3.9666666666666663"/>
  </r>
  <r>
    <x v="0"/>
    <s v="mid April"/>
    <n v="3"/>
    <x v="12"/>
    <x v="10"/>
    <x v="2"/>
    <n v="6"/>
    <n v="38"/>
    <n v="22"/>
    <n v="306"/>
    <n v="1"/>
    <x v="0"/>
    <n v="4"/>
    <n v="4.2"/>
    <n v="4"/>
    <n v="4.0666666666666664"/>
  </r>
  <r>
    <x v="1"/>
    <s v="mid May"/>
    <n v="4"/>
    <x v="14"/>
    <x v="11"/>
    <x v="2"/>
    <n v="7"/>
    <n v="39"/>
    <n v="27"/>
    <n v="307"/>
    <n v="1"/>
    <x v="1"/>
    <n v="3.2"/>
    <n v="3.2"/>
    <n v="3.2"/>
    <n v="3.2000000000000006"/>
  </r>
  <r>
    <x v="1"/>
    <s v="mid May"/>
    <n v="4"/>
    <x v="15"/>
    <x v="12"/>
    <x v="2"/>
    <n v="8"/>
    <n v="40"/>
    <n v="30"/>
    <n v="308"/>
    <n v="1"/>
    <x v="1"/>
    <n v="2.9"/>
    <n v="3"/>
    <n v="3.1"/>
    <n v="3"/>
  </r>
  <r>
    <x v="0"/>
    <s v="mid April"/>
    <n v="5"/>
    <x v="13"/>
    <x v="7"/>
    <x v="2"/>
    <n v="9"/>
    <n v="41"/>
    <n v="35"/>
    <n v="309"/>
    <n v="1"/>
    <x v="0"/>
    <n v="4.3"/>
    <n v="4.2"/>
    <n v="4"/>
    <n v="4.166666666666667"/>
  </r>
  <r>
    <x v="0"/>
    <s v="mid April"/>
    <n v="5"/>
    <x v="1"/>
    <x v="1"/>
    <x v="2"/>
    <n v="10"/>
    <n v="42"/>
    <n v="38"/>
    <n v="310"/>
    <n v="1"/>
    <x v="0"/>
    <n v="3.6"/>
    <n v="4.0999999999999996"/>
    <n v="4.2"/>
    <n v="3.9666666666666663"/>
  </r>
  <r>
    <x v="1"/>
    <s v="mid May"/>
    <n v="6"/>
    <x v="3"/>
    <x v="3"/>
    <x v="2"/>
    <n v="11"/>
    <n v="43"/>
    <n v="43"/>
    <n v="311"/>
    <n v="1"/>
    <x v="1"/>
    <n v="3.1"/>
    <n v="3"/>
    <n v="3.1"/>
    <n v="3.0666666666666664"/>
  </r>
  <r>
    <x v="1"/>
    <s v="mid May"/>
    <n v="6"/>
    <x v="6"/>
    <x v="6"/>
    <x v="2"/>
    <n v="12"/>
    <n v="44"/>
    <n v="46"/>
    <n v="312"/>
    <n v="1"/>
    <x v="1"/>
    <n v="2.8"/>
    <n v="3.1"/>
    <n v="3"/>
    <n v="2.9666666666666668"/>
  </r>
  <r>
    <x v="0"/>
    <s v="mid April"/>
    <n v="7"/>
    <x v="9"/>
    <x v="2"/>
    <x v="2"/>
    <n v="13"/>
    <n v="45"/>
    <n v="51"/>
    <n v="313"/>
    <n v="1"/>
    <x v="0"/>
    <n v="3.6"/>
    <n v="4.0999999999999996"/>
    <n v="4.3"/>
    <n v="4"/>
  </r>
  <r>
    <x v="0"/>
    <s v="mid April"/>
    <n v="7"/>
    <x v="0"/>
    <x v="0"/>
    <x v="2"/>
    <n v="14"/>
    <n v="46"/>
    <n v="54"/>
    <n v="314"/>
    <n v="1"/>
    <x v="0"/>
    <n v="4.4000000000000004"/>
    <n v="4.2"/>
    <n v="4.5999999999999996"/>
    <n v="4.4000000000000004"/>
  </r>
  <r>
    <x v="1"/>
    <s v="mid May"/>
    <n v="8"/>
    <x v="2"/>
    <x v="2"/>
    <x v="2"/>
    <n v="15"/>
    <n v="47"/>
    <n v="59"/>
    <n v="315"/>
    <n v="1"/>
    <x v="1"/>
    <n v="3.2"/>
    <n v="3.2"/>
    <n v="3.3"/>
    <n v="3.2333333333333329"/>
  </r>
  <r>
    <x v="1"/>
    <s v="mid May"/>
    <n v="8"/>
    <x v="7"/>
    <x v="7"/>
    <x v="2"/>
    <n v="16"/>
    <n v="48"/>
    <n v="62"/>
    <n v="316"/>
    <n v="1"/>
    <x v="1"/>
    <n v="3.1"/>
    <n v="3.2"/>
    <n v="3.1"/>
    <n v="3.1333333333333333"/>
  </r>
  <r>
    <x v="1"/>
    <s v="mid May"/>
    <n v="8"/>
    <x v="3"/>
    <x v="3"/>
    <x v="3"/>
    <n v="16"/>
    <n v="49"/>
    <n v="61"/>
    <n v="416"/>
    <n v="1"/>
    <x v="1"/>
    <n v="3.1"/>
    <n v="3.1"/>
    <n v="3.2"/>
    <n v="3.1333333333333333"/>
  </r>
  <r>
    <x v="1"/>
    <s v="mid May"/>
    <n v="8"/>
    <x v="11"/>
    <x v="5"/>
    <x v="3"/>
    <n v="15"/>
    <n v="50"/>
    <n v="60"/>
    <n v="415"/>
    <n v="1"/>
    <x v="1"/>
    <n v="3.1"/>
    <n v="3.2"/>
    <n v="3.1"/>
    <n v="3.1333333333333333"/>
  </r>
  <r>
    <x v="0"/>
    <s v="mid April"/>
    <n v="7"/>
    <x v="8"/>
    <x v="8"/>
    <x v="3"/>
    <n v="14"/>
    <n v="51"/>
    <n v="53"/>
    <n v="414"/>
    <n v="1"/>
    <x v="0"/>
    <n v="4"/>
    <n v="3.8"/>
    <n v="3.7"/>
    <n v="3.8333333333333335"/>
  </r>
  <r>
    <x v="0"/>
    <s v="mid April"/>
    <n v="7"/>
    <x v="5"/>
    <x v="5"/>
    <x v="3"/>
    <n v="13"/>
    <n v="52"/>
    <n v="52"/>
    <n v="413"/>
    <n v="1"/>
    <x v="0"/>
    <n v="4.2"/>
    <n v="4.0999999999999996"/>
    <n v="3.7"/>
    <n v="4"/>
  </r>
  <r>
    <x v="1"/>
    <s v="mid May"/>
    <n v="6"/>
    <x v="7"/>
    <x v="7"/>
    <x v="3"/>
    <n v="12"/>
    <n v="53"/>
    <n v="45"/>
    <n v="412"/>
    <n v="1"/>
    <x v="1"/>
    <n v="3"/>
    <n v="3.3"/>
    <n v="3.2"/>
    <n v="3.1666666666666665"/>
  </r>
  <r>
    <x v="1"/>
    <s v="mid May"/>
    <n v="6"/>
    <x v="15"/>
    <x v="12"/>
    <x v="3"/>
    <n v="11"/>
    <n v="54"/>
    <n v="44"/>
    <n v="411"/>
    <n v="1"/>
    <x v="1"/>
    <n v="3.3"/>
    <n v="3"/>
    <n v="3.1"/>
    <n v="3.1333333333333333"/>
  </r>
  <r>
    <x v="0"/>
    <s v="mid April"/>
    <n v="5"/>
    <x v="4"/>
    <x v="4"/>
    <x v="3"/>
    <n v="10"/>
    <n v="55"/>
    <n v="37"/>
    <n v="410"/>
    <n v="1"/>
    <x v="0"/>
    <n v="4.0999999999999996"/>
    <n v="4.0999999999999996"/>
    <n v="4.3"/>
    <n v="4.166666666666667"/>
  </r>
  <r>
    <x v="0"/>
    <s v="mid April"/>
    <n v="5"/>
    <x v="0"/>
    <x v="0"/>
    <x v="3"/>
    <n v="9"/>
    <n v="56"/>
    <n v="37"/>
    <n v="409"/>
    <n v="1"/>
    <x v="0"/>
    <n v="4.0999999999999996"/>
    <n v="4.3"/>
    <n v="3.7"/>
    <n v="4.0333333333333323"/>
  </r>
  <r>
    <x v="1"/>
    <s v="mid May"/>
    <n v="4"/>
    <x v="2"/>
    <x v="2"/>
    <x v="3"/>
    <n v="8"/>
    <n v="57"/>
    <n v="29"/>
    <n v="408"/>
    <n v="1"/>
    <x v="1"/>
    <n v="3.1"/>
    <n v="3.2"/>
    <n v="3.2"/>
    <n v="3.1666666666666665"/>
  </r>
  <r>
    <x v="1"/>
    <s v="mid May"/>
    <n v="4"/>
    <x v="10"/>
    <x v="9"/>
    <x v="3"/>
    <n v="7"/>
    <n v="58"/>
    <n v="28"/>
    <n v="407"/>
    <n v="1"/>
    <x v="1"/>
    <n v="3.1"/>
    <n v="3"/>
    <n v="3.2"/>
    <n v="3.1"/>
  </r>
  <r>
    <x v="0"/>
    <s v="mid April"/>
    <n v="3"/>
    <x v="1"/>
    <x v="1"/>
    <x v="3"/>
    <n v="6"/>
    <n v="59"/>
    <n v="21"/>
    <n v="406"/>
    <n v="1"/>
    <x v="0"/>
    <n v="4.0999999999999996"/>
    <n v="3.6"/>
    <n v="4.0999999999999996"/>
    <n v="3.9333333333333331"/>
  </r>
  <r>
    <x v="0"/>
    <s v="mid April"/>
    <n v="3"/>
    <x v="9"/>
    <x v="2"/>
    <x v="3"/>
    <n v="5"/>
    <n v="60"/>
    <n v="20"/>
    <n v="405"/>
    <n v="1"/>
    <x v="0"/>
    <n v="4.3"/>
    <n v="4.0999999999999996"/>
    <n v="4.0999999999999996"/>
    <n v="4.1666666666666661"/>
  </r>
  <r>
    <x v="1"/>
    <s v="mid May"/>
    <n v="2"/>
    <x v="6"/>
    <x v="6"/>
    <x v="3"/>
    <n v="4"/>
    <n v="61"/>
    <n v="13"/>
    <n v="404"/>
    <n v="1"/>
    <x v="1"/>
    <n v="3.1"/>
    <n v="3.4"/>
    <n v="2.7"/>
    <n v="3.0666666666666664"/>
  </r>
  <r>
    <x v="1"/>
    <s v="mid May"/>
    <n v="2"/>
    <x v="14"/>
    <x v="11"/>
    <x v="3"/>
    <n v="3"/>
    <n v="62"/>
    <n v="12"/>
    <n v="403"/>
    <n v="1"/>
    <x v="1"/>
    <n v="3.1"/>
    <n v="3"/>
    <n v="3.2"/>
    <n v="3.1"/>
  </r>
  <r>
    <x v="0"/>
    <s v="mid April"/>
    <n v="1"/>
    <x v="12"/>
    <x v="10"/>
    <x v="3"/>
    <n v="2"/>
    <n v="63"/>
    <n v="5"/>
    <n v="402"/>
    <n v="1"/>
    <x v="0"/>
    <n v="4.0999999999999996"/>
    <n v="4.0999999999999996"/>
    <n v="4.5"/>
    <n v="4.2333333333333334"/>
  </r>
  <r>
    <x v="0"/>
    <s v="mid April"/>
    <n v="1"/>
    <x v="13"/>
    <x v="7"/>
    <x v="3"/>
    <n v="1"/>
    <n v="64"/>
    <n v="4"/>
    <n v="401"/>
    <n v="1"/>
    <x v="0"/>
    <n v="4.2"/>
    <n v="3.7"/>
    <n v="4.4000000000000004"/>
    <n v="4.1000000000000005"/>
  </r>
  <r>
    <x v="0"/>
    <s v="mid April"/>
    <n v="1"/>
    <x v="0"/>
    <x v="0"/>
    <x v="0"/>
    <n v="1"/>
    <n v="1"/>
    <n v="1"/>
    <n v="101"/>
    <n v="2"/>
    <x v="2"/>
    <n v="5.2"/>
    <n v="5.2"/>
    <n v="5.3"/>
    <n v="5.2333333333333334"/>
  </r>
  <r>
    <x v="0"/>
    <s v="mid April"/>
    <n v="1"/>
    <x v="1"/>
    <x v="1"/>
    <x v="0"/>
    <n v="2"/>
    <n v="2"/>
    <n v="8"/>
    <n v="102"/>
    <n v="2"/>
    <x v="2"/>
    <n v="5.4"/>
    <n v="5.4"/>
    <n v="5.0999999999999996"/>
    <n v="5.3"/>
  </r>
  <r>
    <x v="1"/>
    <s v="mid May"/>
    <n v="2"/>
    <x v="2"/>
    <x v="2"/>
    <x v="0"/>
    <n v="3"/>
    <n v="3"/>
    <n v="9"/>
    <n v="103"/>
    <n v="2"/>
    <x v="3"/>
    <n v="4.2"/>
    <n v="4.2"/>
    <n v="4.2"/>
    <n v="4.2"/>
  </r>
  <r>
    <x v="1"/>
    <s v="mid May"/>
    <n v="2"/>
    <x v="3"/>
    <x v="3"/>
    <x v="0"/>
    <n v="4"/>
    <n v="4"/>
    <n v="16"/>
    <n v="104"/>
    <n v="2"/>
    <x v="3"/>
    <n v="4.3"/>
    <n v="4.3"/>
    <n v="3.6"/>
    <n v="4.0666666666666664"/>
  </r>
  <r>
    <x v="0"/>
    <s v="mid April"/>
    <n v="3"/>
    <x v="4"/>
    <x v="4"/>
    <x v="0"/>
    <n v="5"/>
    <n v="5"/>
    <n v="17"/>
    <n v="105"/>
    <n v="2"/>
    <x v="2"/>
    <n v="5.4"/>
    <n v="4.5999999999999996"/>
    <n v="5.3"/>
    <n v="5.1000000000000005"/>
  </r>
  <r>
    <x v="0"/>
    <s v="mid April"/>
    <n v="3"/>
    <x v="5"/>
    <x v="5"/>
    <x v="0"/>
    <n v="6"/>
    <n v="6"/>
    <n v="24"/>
    <n v="106"/>
    <n v="2"/>
    <x v="2"/>
    <n v="5.4"/>
    <n v="5.4"/>
    <n v="5.4"/>
    <n v="5.4000000000000012"/>
  </r>
  <r>
    <x v="1"/>
    <s v="mid May"/>
    <n v="4"/>
    <x v="6"/>
    <x v="6"/>
    <x v="0"/>
    <n v="7"/>
    <n v="7"/>
    <n v="25"/>
    <n v="107"/>
    <n v="2"/>
    <x v="3"/>
    <n v="4"/>
    <n v="4.4000000000000004"/>
    <n v="4.4000000000000004"/>
    <n v="4.2666666666666666"/>
  </r>
  <r>
    <x v="1"/>
    <s v="mid May"/>
    <n v="4"/>
    <x v="7"/>
    <x v="7"/>
    <x v="0"/>
    <n v="8"/>
    <n v="8"/>
    <n v="32"/>
    <n v="108"/>
    <n v="2"/>
    <x v="3"/>
    <n v="3.8"/>
    <n v="4"/>
    <n v="3.7"/>
    <n v="3.8333333333333335"/>
  </r>
  <r>
    <x v="0"/>
    <s v="mid April"/>
    <n v="5"/>
    <x v="8"/>
    <x v="8"/>
    <x v="0"/>
    <n v="9"/>
    <n v="9"/>
    <n v="33"/>
    <n v="109"/>
    <n v="2"/>
    <x v="2"/>
    <n v="4.5999999999999996"/>
    <n v="5"/>
    <n v="4.7"/>
    <n v="4.7666666666666666"/>
  </r>
  <r>
    <x v="0"/>
    <s v="mid April"/>
    <n v="5"/>
    <x v="9"/>
    <x v="2"/>
    <x v="0"/>
    <n v="10"/>
    <n v="10"/>
    <n v="40"/>
    <n v="110"/>
    <n v="2"/>
    <x v="2"/>
    <n v="5.4"/>
    <n v="5.0999999999999996"/>
    <n v="4.8"/>
    <n v="5.1000000000000005"/>
  </r>
  <r>
    <x v="1"/>
    <s v="mid May"/>
    <n v="6"/>
    <x v="10"/>
    <x v="9"/>
    <x v="0"/>
    <n v="11"/>
    <n v="11"/>
    <n v="41"/>
    <n v="111"/>
    <n v="2"/>
    <x v="3"/>
    <n v="4.0999999999999996"/>
    <n v="4.0999999999999996"/>
    <n v="4"/>
    <n v="4.0666666666666664"/>
  </r>
  <r>
    <x v="1"/>
    <s v="mid May"/>
    <n v="6"/>
    <x v="11"/>
    <x v="5"/>
    <x v="0"/>
    <n v="12"/>
    <n v="12"/>
    <n v="48"/>
    <n v="112"/>
    <n v="2"/>
    <x v="3"/>
    <n v="4"/>
    <n v="4"/>
    <n v="3.7"/>
    <n v="3.9"/>
  </r>
  <r>
    <x v="0"/>
    <s v="mid April"/>
    <n v="7"/>
    <x v="12"/>
    <x v="10"/>
    <x v="0"/>
    <n v="13"/>
    <n v="13"/>
    <n v="49"/>
    <n v="113"/>
    <n v="2"/>
    <x v="2"/>
    <n v="5.3"/>
    <n v="5.0999999999999996"/>
    <n v="5"/>
    <n v="5.1333333333333329"/>
  </r>
  <r>
    <x v="0"/>
    <s v="mid April"/>
    <n v="7"/>
    <x v="13"/>
    <x v="7"/>
    <x v="0"/>
    <n v="14"/>
    <n v="14"/>
    <n v="56"/>
    <n v="114"/>
    <n v="2"/>
    <x v="2"/>
    <n v="5.3"/>
    <n v="4.8"/>
    <n v="5"/>
    <n v="5.0333333333333332"/>
  </r>
  <r>
    <x v="1"/>
    <s v="mid May"/>
    <n v="8"/>
    <x v="14"/>
    <x v="11"/>
    <x v="0"/>
    <n v="15"/>
    <n v="15"/>
    <n v="57"/>
    <n v="115"/>
    <n v="2"/>
    <x v="3"/>
    <n v="4.0999999999999996"/>
    <n v="3.6"/>
    <n v="4"/>
    <n v="3.9"/>
  </r>
  <r>
    <x v="1"/>
    <s v="mid May"/>
    <n v="8"/>
    <x v="15"/>
    <x v="12"/>
    <x v="0"/>
    <n v="16"/>
    <n v="16"/>
    <n v="64"/>
    <n v="116"/>
    <n v="2"/>
    <x v="3"/>
    <n v="3.6"/>
    <n v="4.3"/>
    <n v="3.5"/>
    <n v="3.8000000000000003"/>
  </r>
  <r>
    <x v="1"/>
    <s v="mid May"/>
    <n v="8"/>
    <x v="6"/>
    <x v="6"/>
    <x v="1"/>
    <n v="16"/>
    <n v="17"/>
    <n v="63"/>
    <n v="216"/>
    <n v="2"/>
    <x v="3"/>
    <n v="3.7"/>
    <n v="4"/>
    <n v="3.6"/>
    <n v="3.7666666666666671"/>
  </r>
  <r>
    <x v="1"/>
    <s v="mid May"/>
    <n v="8"/>
    <x v="10"/>
    <x v="9"/>
    <x v="1"/>
    <n v="15"/>
    <n v="18"/>
    <n v="58"/>
    <n v="215"/>
    <n v="2"/>
    <x v="3"/>
    <n v="4.0999999999999996"/>
    <n v="4.2"/>
    <n v="3.7"/>
    <n v="4"/>
  </r>
  <r>
    <x v="0"/>
    <s v="mid April"/>
    <n v="7"/>
    <x v="4"/>
    <x v="4"/>
    <x v="1"/>
    <n v="14"/>
    <n v="19"/>
    <n v="55"/>
    <n v="214"/>
    <n v="2"/>
    <x v="2"/>
    <n v="5"/>
    <n v="4.5"/>
    <n v="5.4"/>
    <n v="4.9666666666666668"/>
  </r>
  <r>
    <x v="0"/>
    <s v="mid April"/>
    <n v="7"/>
    <x v="1"/>
    <x v="1"/>
    <x v="1"/>
    <n v="13"/>
    <n v="20"/>
    <n v="50"/>
    <n v="213"/>
    <n v="2"/>
    <x v="2"/>
    <n v="5.2"/>
    <n v="4.5999999999999996"/>
    <n v="4.8"/>
    <n v="4.8666666666666671"/>
  </r>
  <r>
    <x v="1"/>
    <s v="mid May"/>
    <n v="6"/>
    <x v="14"/>
    <x v="11"/>
    <x v="1"/>
    <n v="12"/>
    <n v="21"/>
    <n v="47"/>
    <n v="212"/>
    <n v="2"/>
    <x v="3"/>
    <n v="4"/>
    <n v="4.0999999999999996"/>
    <n v="4.2"/>
    <n v="4.1000000000000005"/>
  </r>
  <r>
    <x v="1"/>
    <s v="mid May"/>
    <n v="6"/>
    <x v="2"/>
    <x v="2"/>
    <x v="1"/>
    <n v="11"/>
    <n v="22"/>
    <n v="42"/>
    <n v="211"/>
    <n v="2"/>
    <x v="3"/>
    <n v="4.0999999999999996"/>
    <n v="4"/>
    <n v="4.2"/>
    <n v="4.1000000000000005"/>
  </r>
  <r>
    <x v="0"/>
    <s v="mid April"/>
    <n v="5"/>
    <x v="12"/>
    <x v="10"/>
    <x v="1"/>
    <n v="10"/>
    <n v="23"/>
    <n v="39"/>
    <n v="210"/>
    <n v="2"/>
    <x v="2"/>
    <n v="5.3"/>
    <n v="4.5999999999999996"/>
    <n v="5.4"/>
    <n v="5.0999999999999996"/>
  </r>
  <r>
    <x v="0"/>
    <s v="mid April"/>
    <n v="5"/>
    <x v="5"/>
    <x v="5"/>
    <x v="1"/>
    <n v="9"/>
    <n v="24"/>
    <n v="34"/>
    <n v="209"/>
    <n v="2"/>
    <x v="2"/>
    <n v="5.4"/>
    <n v="5.0999999999999996"/>
    <n v="5.2"/>
    <n v="5.2333333333333334"/>
  </r>
  <r>
    <x v="1"/>
    <s v="mid May"/>
    <n v="4"/>
    <x v="3"/>
    <x v="3"/>
    <x v="1"/>
    <n v="8"/>
    <n v="25"/>
    <n v="31"/>
    <n v="208"/>
    <n v="2"/>
    <x v="3"/>
    <n v="4.3"/>
    <n v="4.3"/>
    <n v="4.3"/>
    <n v="4.3"/>
  </r>
  <r>
    <x v="1"/>
    <s v="mid May"/>
    <n v="4"/>
    <x v="11"/>
    <x v="5"/>
    <x v="1"/>
    <n v="7"/>
    <n v="26"/>
    <n v="26"/>
    <n v="207"/>
    <n v="2"/>
    <x v="3"/>
    <n v="4.2"/>
    <n v="3.7"/>
    <n v="4.2"/>
    <n v="4.0333333333333341"/>
  </r>
  <r>
    <x v="0"/>
    <s v="mid April"/>
    <n v="3"/>
    <x v="0"/>
    <x v="0"/>
    <x v="1"/>
    <n v="6"/>
    <n v="27"/>
    <n v="23"/>
    <n v="206"/>
    <n v="2"/>
    <x v="2"/>
    <n v="5.2"/>
    <n v="5.2"/>
    <n v="5"/>
    <n v="5.1333333333333337"/>
  </r>
  <r>
    <x v="0"/>
    <s v="mid April"/>
    <n v="3"/>
    <x v="13"/>
    <x v="7"/>
    <x v="1"/>
    <n v="5"/>
    <n v="28"/>
    <n v="18"/>
    <n v="205"/>
    <n v="2"/>
    <x v="2"/>
    <n v="5.6"/>
    <n v="5.5"/>
    <n v="5.3"/>
    <n v="5.4666666666666659"/>
  </r>
  <r>
    <x v="1"/>
    <s v="mid May"/>
    <n v="2"/>
    <x v="15"/>
    <x v="12"/>
    <x v="1"/>
    <n v="4"/>
    <n v="29"/>
    <n v="15"/>
    <n v="204"/>
    <n v="2"/>
    <x v="3"/>
    <n v="3.5"/>
    <n v="3.7"/>
    <n v="3.7"/>
    <n v="3.6333333333333333"/>
  </r>
  <r>
    <x v="1"/>
    <s v="mid May"/>
    <n v="2"/>
    <x v="7"/>
    <x v="7"/>
    <x v="1"/>
    <n v="3"/>
    <n v="30"/>
    <n v="10"/>
    <n v="203"/>
    <n v="2"/>
    <x v="3"/>
    <n v="4.3"/>
    <n v="4"/>
    <n v="3.8"/>
    <n v="4.0333333333333341"/>
  </r>
  <r>
    <x v="0"/>
    <s v="mid April"/>
    <n v="1"/>
    <x v="9"/>
    <x v="2"/>
    <x v="1"/>
    <n v="2"/>
    <n v="31"/>
    <n v="7"/>
    <n v="202"/>
    <n v="2"/>
    <x v="2"/>
    <n v="5.4"/>
    <n v="5.3"/>
    <n v="5.2"/>
    <n v="5.3"/>
  </r>
  <r>
    <x v="0"/>
    <s v="mid April"/>
    <n v="1"/>
    <x v="8"/>
    <x v="8"/>
    <x v="1"/>
    <n v="1"/>
    <n v="32"/>
    <n v="2"/>
    <n v="201"/>
    <n v="2"/>
    <x v="2"/>
    <n v="5.3"/>
    <n v="5.3"/>
    <n v="4.5999999999999996"/>
    <n v="5.0666666666666664"/>
  </r>
  <r>
    <x v="0"/>
    <s v="mid April"/>
    <n v="1"/>
    <x v="5"/>
    <x v="5"/>
    <x v="2"/>
    <n v="1"/>
    <n v="33"/>
    <n v="3"/>
    <n v="301"/>
    <n v="2"/>
    <x v="2"/>
    <n v="4.7"/>
    <n v="5.4"/>
    <n v="5.0999999999999996"/>
    <n v="5.0666666666666673"/>
  </r>
  <r>
    <x v="0"/>
    <s v="mid April"/>
    <n v="1"/>
    <x v="4"/>
    <x v="4"/>
    <x v="2"/>
    <n v="2"/>
    <n v="34"/>
    <n v="6"/>
    <n v="302"/>
    <n v="2"/>
    <x v="2"/>
    <n v="5.0999999999999996"/>
    <n v="5.5"/>
    <n v="5"/>
    <n v="5.2"/>
  </r>
  <r>
    <x v="1"/>
    <s v="mid May"/>
    <n v="2"/>
    <x v="11"/>
    <x v="5"/>
    <x v="2"/>
    <n v="3"/>
    <n v="35"/>
    <n v="11"/>
    <n v="303"/>
    <n v="2"/>
    <x v="3"/>
    <n v="4"/>
    <n v="4"/>
    <n v="4.0999999999999996"/>
    <n v="4.0333333333333332"/>
  </r>
  <r>
    <x v="1"/>
    <s v="mid May"/>
    <n v="2"/>
    <x v="10"/>
    <x v="9"/>
    <x v="2"/>
    <n v="4"/>
    <n v="36"/>
    <n v="14"/>
    <n v="304"/>
    <n v="2"/>
    <x v="3"/>
    <n v="4.4000000000000004"/>
    <n v="4.2"/>
    <n v="4.4000000000000004"/>
    <n v="4.3333333333333339"/>
  </r>
  <r>
    <x v="0"/>
    <s v="mid April"/>
    <n v="3"/>
    <x v="8"/>
    <x v="8"/>
    <x v="2"/>
    <n v="5"/>
    <n v="37"/>
    <n v="19"/>
    <n v="305"/>
    <n v="2"/>
    <x v="2"/>
    <n v="4.7"/>
    <n v="5.2"/>
    <n v="5"/>
    <n v="4.9666666666666668"/>
  </r>
  <r>
    <x v="0"/>
    <s v="mid April"/>
    <n v="3"/>
    <x v="12"/>
    <x v="10"/>
    <x v="2"/>
    <n v="6"/>
    <n v="38"/>
    <n v="22"/>
    <n v="306"/>
    <n v="2"/>
    <x v="2"/>
    <n v="5"/>
    <n v="5.2"/>
    <n v="5.2"/>
    <n v="5.1333333333333329"/>
  </r>
  <r>
    <x v="1"/>
    <s v="mid May"/>
    <n v="4"/>
    <x v="14"/>
    <x v="11"/>
    <x v="2"/>
    <n v="7"/>
    <n v="39"/>
    <n v="27"/>
    <n v="307"/>
    <n v="2"/>
    <x v="3"/>
    <n v="4"/>
    <n v="4"/>
    <n v="4.2"/>
    <n v="4.0666666666666664"/>
  </r>
  <r>
    <x v="1"/>
    <s v="mid May"/>
    <n v="4"/>
    <x v="15"/>
    <x v="12"/>
    <x v="2"/>
    <n v="8"/>
    <n v="40"/>
    <n v="30"/>
    <n v="308"/>
    <n v="2"/>
    <x v="3"/>
    <n v="4"/>
    <n v="3.6"/>
    <n v="4.0999999999999996"/>
    <n v="3.9"/>
  </r>
  <r>
    <x v="0"/>
    <s v="mid April"/>
    <n v="5"/>
    <x v="13"/>
    <x v="7"/>
    <x v="2"/>
    <n v="9"/>
    <n v="41"/>
    <n v="35"/>
    <n v="309"/>
    <n v="2"/>
    <x v="2"/>
    <n v="5.4"/>
    <n v="5.4"/>
    <n v="5.0999999999999996"/>
    <n v="5.3"/>
  </r>
  <r>
    <x v="0"/>
    <s v="mid April"/>
    <n v="5"/>
    <x v="1"/>
    <x v="1"/>
    <x v="2"/>
    <n v="10"/>
    <n v="42"/>
    <n v="38"/>
    <n v="310"/>
    <n v="2"/>
    <x v="2"/>
    <n v="4.7"/>
    <n v="5.4"/>
    <n v="5.4"/>
    <n v="5.166666666666667"/>
  </r>
  <r>
    <x v="1"/>
    <s v="mid May"/>
    <n v="6"/>
    <x v="3"/>
    <x v="3"/>
    <x v="2"/>
    <n v="11"/>
    <n v="43"/>
    <n v="43"/>
    <n v="311"/>
    <n v="2"/>
    <x v="3"/>
    <n v="4.0999999999999996"/>
    <n v="4"/>
    <n v="4.0999999999999996"/>
    <n v="4.0666666666666664"/>
  </r>
  <r>
    <x v="1"/>
    <s v="mid May"/>
    <n v="6"/>
    <x v="6"/>
    <x v="6"/>
    <x v="2"/>
    <n v="12"/>
    <n v="44"/>
    <n v="46"/>
    <n v="312"/>
    <n v="2"/>
    <x v="3"/>
    <n v="4"/>
    <n v="3.5"/>
    <n v="3.7"/>
    <n v="3.7333333333333329"/>
  </r>
  <r>
    <x v="0"/>
    <s v="mid April"/>
    <n v="7"/>
    <x v="9"/>
    <x v="2"/>
    <x v="2"/>
    <n v="13"/>
    <n v="45"/>
    <n v="51"/>
    <n v="313"/>
    <n v="2"/>
    <x v="2"/>
    <n v="5.0999999999999996"/>
    <n v="5.2"/>
    <n v="5.3"/>
    <n v="5.2"/>
  </r>
  <r>
    <x v="0"/>
    <s v="mid April"/>
    <n v="7"/>
    <x v="0"/>
    <x v="0"/>
    <x v="2"/>
    <n v="14"/>
    <n v="46"/>
    <n v="54"/>
    <n v="314"/>
    <n v="2"/>
    <x v="2"/>
    <n v="5.4"/>
    <n v="5.3"/>
    <n v="5.6"/>
    <n v="5.4333333333333327"/>
  </r>
  <r>
    <x v="1"/>
    <s v="mid May"/>
    <n v="8"/>
    <x v="2"/>
    <x v="2"/>
    <x v="2"/>
    <n v="15"/>
    <n v="47"/>
    <n v="59"/>
    <n v="315"/>
    <n v="2"/>
    <x v="3"/>
    <n v="4.0999999999999996"/>
    <n v="4"/>
    <n v="4.0999999999999996"/>
    <n v="4.0666666666666664"/>
  </r>
  <r>
    <x v="1"/>
    <s v="mid May"/>
    <n v="8"/>
    <x v="7"/>
    <x v="7"/>
    <x v="2"/>
    <n v="16"/>
    <n v="48"/>
    <n v="62"/>
    <n v="316"/>
    <n v="2"/>
    <x v="3"/>
    <n v="4"/>
    <n v="4"/>
    <n v="4"/>
    <n v="4"/>
  </r>
  <r>
    <x v="1"/>
    <s v="mid May"/>
    <n v="8"/>
    <x v="3"/>
    <x v="3"/>
    <x v="3"/>
    <n v="16"/>
    <n v="49"/>
    <n v="61"/>
    <n v="416"/>
    <n v="2"/>
    <x v="3"/>
    <n v="4.0999999999999996"/>
    <n v="4.0999999999999996"/>
    <n v="4.2"/>
    <n v="4.1333333333333329"/>
  </r>
  <r>
    <x v="1"/>
    <s v="mid May"/>
    <n v="8"/>
    <x v="11"/>
    <x v="5"/>
    <x v="3"/>
    <n v="15"/>
    <n v="50"/>
    <n v="60"/>
    <n v="415"/>
    <n v="2"/>
    <x v="3"/>
    <n v="4"/>
    <n v="4.0999999999999996"/>
    <n v="4"/>
    <n v="4.0333333333333332"/>
  </r>
  <r>
    <x v="0"/>
    <s v="mid April"/>
    <n v="7"/>
    <x v="8"/>
    <x v="8"/>
    <x v="3"/>
    <n v="14"/>
    <n v="51"/>
    <n v="53"/>
    <n v="414"/>
    <n v="2"/>
    <x v="2"/>
    <n v="4.5999999999999996"/>
    <n v="4.7"/>
    <n v="5.4"/>
    <n v="4.9000000000000004"/>
  </r>
  <r>
    <x v="0"/>
    <s v="mid April"/>
    <n v="7"/>
    <x v="5"/>
    <x v="5"/>
    <x v="3"/>
    <n v="13"/>
    <n v="52"/>
    <n v="52"/>
    <n v="413"/>
    <n v="2"/>
    <x v="2"/>
    <n v="4.8"/>
    <n v="5.2"/>
    <n v="4.8"/>
    <n v="4.9333333333333336"/>
  </r>
  <r>
    <x v="1"/>
    <s v="mid May"/>
    <n v="6"/>
    <x v="7"/>
    <x v="7"/>
    <x v="3"/>
    <n v="12"/>
    <n v="53"/>
    <n v="45"/>
    <n v="412"/>
    <n v="2"/>
    <x v="3"/>
    <n v="3.7"/>
    <n v="4"/>
    <n v="4"/>
    <n v="3.9"/>
  </r>
  <r>
    <x v="1"/>
    <s v="mid May"/>
    <n v="6"/>
    <x v="15"/>
    <x v="12"/>
    <x v="3"/>
    <n v="11"/>
    <n v="54"/>
    <n v="44"/>
    <n v="411"/>
    <n v="2"/>
    <x v="3"/>
    <n v="4"/>
    <n v="3.7"/>
    <n v="4.4000000000000004"/>
    <n v="4.0333333333333341"/>
  </r>
  <r>
    <x v="0"/>
    <s v="mid April"/>
    <n v="5"/>
    <x v="4"/>
    <x v="4"/>
    <x v="3"/>
    <n v="10"/>
    <n v="55"/>
    <n v="37"/>
    <n v="410"/>
    <n v="2"/>
    <x v="2"/>
    <n v="5.2"/>
    <n v="5.0999999999999996"/>
    <n v="4.7"/>
    <n v="5"/>
  </r>
  <r>
    <x v="0"/>
    <s v="mid April"/>
    <n v="5"/>
    <x v="0"/>
    <x v="0"/>
    <x v="3"/>
    <n v="9"/>
    <n v="56"/>
    <n v="37"/>
    <n v="409"/>
    <n v="2"/>
    <x v="2"/>
    <n v="5.0999999999999996"/>
    <n v="5.3"/>
    <n v="4.5999999999999996"/>
    <n v="4.9999999999999991"/>
  </r>
  <r>
    <x v="1"/>
    <s v="mid May"/>
    <n v="4"/>
    <x v="2"/>
    <x v="2"/>
    <x v="3"/>
    <n v="8"/>
    <n v="57"/>
    <n v="29"/>
    <n v="408"/>
    <n v="2"/>
    <x v="3"/>
    <n v="3.9"/>
    <n v="4.0999999999999996"/>
    <n v="4"/>
    <n v="4"/>
  </r>
  <r>
    <x v="1"/>
    <s v="mid May"/>
    <n v="4"/>
    <x v="10"/>
    <x v="9"/>
    <x v="3"/>
    <n v="7"/>
    <n v="58"/>
    <n v="28"/>
    <n v="407"/>
    <n v="2"/>
    <x v="3"/>
    <n v="4.2"/>
    <n v="4.0999999999999996"/>
    <n v="3.7"/>
    <n v="4"/>
  </r>
  <r>
    <x v="0"/>
    <s v="mid April"/>
    <n v="3"/>
    <x v="1"/>
    <x v="1"/>
    <x v="3"/>
    <n v="6"/>
    <n v="59"/>
    <n v="21"/>
    <n v="406"/>
    <n v="2"/>
    <x v="2"/>
    <n v="5.3"/>
    <n v="4.5999999999999996"/>
    <n v="5.0999999999999996"/>
    <n v="4.9999999999999991"/>
  </r>
  <r>
    <x v="0"/>
    <s v="mid April"/>
    <n v="3"/>
    <x v="9"/>
    <x v="2"/>
    <x v="3"/>
    <n v="5"/>
    <n v="60"/>
    <n v="20"/>
    <n v="405"/>
    <n v="2"/>
    <x v="2"/>
    <n v="5.3"/>
    <n v="5.2"/>
    <n v="5.0999999999999996"/>
    <n v="5.2"/>
  </r>
  <r>
    <x v="1"/>
    <s v="mid May"/>
    <n v="2"/>
    <x v="6"/>
    <x v="6"/>
    <x v="3"/>
    <n v="4"/>
    <n v="61"/>
    <n v="13"/>
    <n v="404"/>
    <n v="2"/>
    <x v="3"/>
    <n v="4.0999999999999996"/>
    <n v="4.3"/>
    <n v="3.5"/>
    <n v="3.9666666666666663"/>
  </r>
  <r>
    <x v="1"/>
    <s v="mid May"/>
    <n v="2"/>
    <x v="14"/>
    <x v="11"/>
    <x v="3"/>
    <n v="3"/>
    <n v="62"/>
    <n v="12"/>
    <n v="403"/>
    <n v="2"/>
    <x v="3"/>
    <n v="4.2"/>
    <n v="4"/>
    <n v="4.2"/>
    <n v="4.1333333333333329"/>
  </r>
  <r>
    <x v="0"/>
    <s v="mid April"/>
    <n v="1"/>
    <x v="12"/>
    <x v="10"/>
    <x v="3"/>
    <n v="2"/>
    <n v="63"/>
    <n v="5"/>
    <n v="402"/>
    <n v="2"/>
    <x v="2"/>
    <n v="5.3"/>
    <n v="5.2"/>
    <n v="5.3"/>
    <n v="5.2666666666666666"/>
  </r>
  <r>
    <x v="0"/>
    <s v="mid April"/>
    <n v="1"/>
    <x v="13"/>
    <x v="7"/>
    <x v="3"/>
    <n v="1"/>
    <n v="64"/>
    <n v="4"/>
    <n v="401"/>
    <n v="2"/>
    <x v="2"/>
    <n v="5.3"/>
    <n v="4.7"/>
    <n v="5.3"/>
    <n v="5.1000000000000005"/>
  </r>
  <r>
    <x v="0"/>
    <s v="mid April"/>
    <n v="1"/>
    <x v="0"/>
    <x v="0"/>
    <x v="0"/>
    <n v="1"/>
    <n v="1"/>
    <n v="1"/>
    <n v="101"/>
    <n v="3"/>
    <x v="4"/>
    <n v="6.3"/>
    <n v="6.3"/>
    <n v="6.4"/>
    <n v="6.333333333333333"/>
  </r>
  <r>
    <x v="0"/>
    <s v="mid April"/>
    <n v="1"/>
    <x v="1"/>
    <x v="1"/>
    <x v="0"/>
    <n v="2"/>
    <n v="2"/>
    <n v="8"/>
    <n v="102"/>
    <n v="3"/>
    <x v="4"/>
    <n v="6.3"/>
    <n v="6.2"/>
    <n v="6.3"/>
    <n v="6.2666666666666666"/>
  </r>
  <r>
    <x v="1"/>
    <s v="mid May"/>
    <n v="2"/>
    <x v="2"/>
    <x v="2"/>
    <x v="0"/>
    <n v="3"/>
    <n v="3"/>
    <n v="9"/>
    <n v="103"/>
    <n v="3"/>
    <x v="5"/>
    <n v="5.2"/>
    <n v="5.0999999999999996"/>
    <n v="5"/>
    <n v="5.1000000000000005"/>
  </r>
  <r>
    <x v="1"/>
    <s v="mid May"/>
    <n v="2"/>
    <x v="3"/>
    <x v="3"/>
    <x v="0"/>
    <n v="4"/>
    <n v="4"/>
    <n v="16"/>
    <n v="104"/>
    <n v="3"/>
    <x v="5"/>
    <n v="5.4"/>
    <n v="5.4"/>
    <n v="4.5999999999999996"/>
    <n v="5.1333333333333337"/>
  </r>
  <r>
    <x v="0"/>
    <s v="mid April"/>
    <n v="3"/>
    <x v="4"/>
    <x v="4"/>
    <x v="0"/>
    <n v="5"/>
    <n v="5"/>
    <n v="17"/>
    <n v="105"/>
    <n v="3"/>
    <x v="4"/>
    <n v="6.4"/>
    <n v="6.2"/>
    <n v="6.2"/>
    <n v="6.2666666666666666"/>
  </r>
  <r>
    <x v="0"/>
    <s v="mid April"/>
    <n v="3"/>
    <x v="5"/>
    <x v="5"/>
    <x v="0"/>
    <n v="6"/>
    <n v="6"/>
    <n v="24"/>
    <n v="106"/>
    <n v="3"/>
    <x v="4"/>
    <n v="6.6"/>
    <n v="6.6"/>
    <n v="6.4"/>
    <n v="6.5333333333333341"/>
  </r>
  <r>
    <x v="1"/>
    <s v="mid May"/>
    <n v="4"/>
    <x v="6"/>
    <x v="6"/>
    <x v="0"/>
    <n v="7"/>
    <n v="7"/>
    <n v="25"/>
    <n v="107"/>
    <n v="3"/>
    <x v="5"/>
    <n v="5.5"/>
    <n v="5.3"/>
    <n v="4.8"/>
    <n v="5.2"/>
  </r>
  <r>
    <x v="1"/>
    <s v="mid May"/>
    <n v="4"/>
    <x v="7"/>
    <x v="7"/>
    <x v="0"/>
    <n v="8"/>
    <n v="8"/>
    <n v="32"/>
    <n v="108"/>
    <n v="3"/>
    <x v="5"/>
    <n v="4.7"/>
    <n v="4.5999999999999996"/>
    <n v="4.5"/>
    <n v="4.6000000000000005"/>
  </r>
  <r>
    <x v="0"/>
    <s v="mid April"/>
    <n v="5"/>
    <x v="8"/>
    <x v="8"/>
    <x v="0"/>
    <n v="9"/>
    <n v="9"/>
    <n v="33"/>
    <n v="109"/>
    <n v="3"/>
    <x v="4"/>
    <n v="6.1"/>
    <n v="6"/>
    <n v="5.6"/>
    <n v="5.8999999999999995"/>
  </r>
  <r>
    <x v="0"/>
    <s v="mid April"/>
    <n v="5"/>
    <x v="9"/>
    <x v="2"/>
    <x v="0"/>
    <n v="10"/>
    <n v="10"/>
    <n v="40"/>
    <n v="110"/>
    <n v="3"/>
    <x v="4"/>
    <n v="6.4"/>
    <n v="5.9"/>
    <n v="5.7"/>
    <n v="6"/>
  </r>
  <r>
    <x v="1"/>
    <s v="mid May"/>
    <n v="6"/>
    <x v="10"/>
    <x v="9"/>
    <x v="0"/>
    <n v="11"/>
    <n v="11"/>
    <n v="41"/>
    <n v="111"/>
    <n v="3"/>
    <x v="5"/>
    <n v="5"/>
    <n v="5.0999999999999996"/>
    <n v="5"/>
    <n v="5.0333333333333332"/>
  </r>
  <r>
    <x v="1"/>
    <s v="mid May"/>
    <n v="6"/>
    <x v="11"/>
    <x v="5"/>
    <x v="0"/>
    <n v="12"/>
    <n v="12"/>
    <n v="48"/>
    <n v="112"/>
    <n v="3"/>
    <x v="5"/>
    <n v="5"/>
    <n v="4.8"/>
    <n v="4.7"/>
    <n v="4.833333333333333"/>
  </r>
  <r>
    <x v="0"/>
    <s v="mid April"/>
    <n v="7"/>
    <x v="12"/>
    <x v="10"/>
    <x v="0"/>
    <n v="13"/>
    <n v="13"/>
    <n v="49"/>
    <n v="113"/>
    <n v="3"/>
    <x v="4"/>
    <n v="6.6"/>
    <n v="6.1"/>
    <n v="6.1"/>
    <n v="6.2666666666666657"/>
  </r>
  <r>
    <x v="0"/>
    <s v="mid April"/>
    <n v="7"/>
    <x v="13"/>
    <x v="7"/>
    <x v="0"/>
    <n v="14"/>
    <n v="14"/>
    <n v="56"/>
    <n v="114"/>
    <n v="3"/>
    <x v="4"/>
    <n v="6.2"/>
    <n v="5.7"/>
    <n v="5.8"/>
    <n v="5.8999999999999995"/>
  </r>
  <r>
    <x v="1"/>
    <s v="mid May"/>
    <n v="8"/>
    <x v="14"/>
    <x v="11"/>
    <x v="0"/>
    <n v="15"/>
    <n v="15"/>
    <n v="57"/>
    <n v="115"/>
    <n v="3"/>
    <x v="5"/>
    <n v="5"/>
    <n v="4.7"/>
    <n v="5"/>
    <n v="4.8999999999999995"/>
  </r>
  <r>
    <x v="1"/>
    <s v="mid May"/>
    <n v="8"/>
    <x v="15"/>
    <x v="12"/>
    <x v="0"/>
    <n v="16"/>
    <n v="16"/>
    <n v="64"/>
    <n v="116"/>
    <n v="3"/>
    <x v="5"/>
    <n v="4.4000000000000004"/>
    <n v="5.3"/>
    <n v="4.7"/>
    <n v="4.8"/>
  </r>
  <r>
    <x v="1"/>
    <s v="mid May"/>
    <n v="8"/>
    <x v="6"/>
    <x v="6"/>
    <x v="1"/>
    <n v="16"/>
    <n v="17"/>
    <n v="63"/>
    <n v="216"/>
    <n v="3"/>
    <x v="5"/>
    <n v="4.5999999999999996"/>
    <n v="5.0999999999999996"/>
    <n v="4.7"/>
    <n v="4.8"/>
  </r>
  <r>
    <x v="1"/>
    <s v="mid May"/>
    <n v="8"/>
    <x v="10"/>
    <x v="9"/>
    <x v="1"/>
    <n v="15"/>
    <n v="18"/>
    <n v="58"/>
    <n v="215"/>
    <n v="3"/>
    <x v="5"/>
    <n v="5.0999999999999996"/>
    <n v="5.3"/>
    <n v="4.8"/>
    <n v="5.0666666666666664"/>
  </r>
  <r>
    <x v="0"/>
    <s v="mid April"/>
    <n v="7"/>
    <x v="4"/>
    <x v="4"/>
    <x v="1"/>
    <n v="14"/>
    <n v="19"/>
    <n v="55"/>
    <n v="214"/>
    <n v="3"/>
    <x v="4"/>
    <n v="6.1"/>
    <n v="6"/>
    <n v="6.4"/>
    <n v="6.166666666666667"/>
  </r>
  <r>
    <x v="0"/>
    <s v="mid April"/>
    <n v="7"/>
    <x v="1"/>
    <x v="1"/>
    <x v="1"/>
    <n v="13"/>
    <n v="20"/>
    <n v="50"/>
    <n v="213"/>
    <n v="3"/>
    <x v="4"/>
    <n v="6.4"/>
    <n v="6.1"/>
    <n v="6"/>
    <n v="6.166666666666667"/>
  </r>
  <r>
    <x v="1"/>
    <s v="mid May"/>
    <n v="6"/>
    <x v="14"/>
    <x v="11"/>
    <x v="1"/>
    <n v="12"/>
    <n v="21"/>
    <n v="47"/>
    <n v="212"/>
    <n v="3"/>
    <x v="5"/>
    <n v="5"/>
    <n v="5.0999999999999996"/>
    <n v="5.2"/>
    <n v="5.1000000000000005"/>
  </r>
  <r>
    <x v="1"/>
    <s v="mid May"/>
    <n v="6"/>
    <x v="2"/>
    <x v="2"/>
    <x v="1"/>
    <n v="11"/>
    <n v="22"/>
    <n v="42"/>
    <n v="211"/>
    <n v="3"/>
    <x v="5"/>
    <n v="5"/>
    <n v="5.0999999999999996"/>
    <n v="5.2"/>
    <n v="5.1000000000000005"/>
  </r>
  <r>
    <x v="0"/>
    <s v="mid April"/>
    <n v="5"/>
    <x v="12"/>
    <x v="10"/>
    <x v="1"/>
    <n v="10"/>
    <n v="23"/>
    <n v="39"/>
    <n v="210"/>
    <n v="3"/>
    <x v="4"/>
    <n v="6.2"/>
    <n v="5.8"/>
    <n v="6.2"/>
    <n v="6.0666666666666664"/>
  </r>
  <r>
    <x v="0"/>
    <s v="mid April"/>
    <n v="5"/>
    <x v="5"/>
    <x v="5"/>
    <x v="1"/>
    <n v="9"/>
    <n v="24"/>
    <n v="34"/>
    <n v="209"/>
    <n v="3"/>
    <x v="4"/>
    <n v="6.6"/>
    <n v="6.2"/>
    <n v="6.2"/>
    <n v="6.333333333333333"/>
  </r>
  <r>
    <x v="1"/>
    <s v="mid May"/>
    <n v="4"/>
    <x v="3"/>
    <x v="3"/>
    <x v="1"/>
    <n v="8"/>
    <n v="25"/>
    <n v="31"/>
    <n v="208"/>
    <n v="3"/>
    <x v="5"/>
    <n v="5.3"/>
    <n v="5.5"/>
    <n v="5.3"/>
    <n v="5.3666666666666671"/>
  </r>
  <r>
    <x v="1"/>
    <s v="mid May"/>
    <n v="4"/>
    <x v="11"/>
    <x v="5"/>
    <x v="1"/>
    <n v="7"/>
    <n v="26"/>
    <n v="26"/>
    <n v="207"/>
    <n v="3"/>
    <x v="5"/>
    <n v="5.2"/>
    <n v="4.9000000000000004"/>
    <n v="5.2"/>
    <n v="5.1000000000000005"/>
  </r>
  <r>
    <x v="0"/>
    <s v="mid April"/>
    <n v="3"/>
    <x v="0"/>
    <x v="0"/>
    <x v="1"/>
    <n v="6"/>
    <n v="27"/>
    <n v="23"/>
    <n v="206"/>
    <n v="3"/>
    <x v="4"/>
    <n v="6.2"/>
    <n v="6.4"/>
    <n v="6"/>
    <n v="6.2"/>
  </r>
  <r>
    <x v="0"/>
    <s v="mid April"/>
    <n v="3"/>
    <x v="13"/>
    <x v="7"/>
    <x v="1"/>
    <n v="5"/>
    <n v="28"/>
    <n v="18"/>
    <n v="205"/>
    <n v="3"/>
    <x v="4"/>
    <n v="6.7"/>
    <n v="6.3"/>
    <n v="6.4"/>
    <n v="6.4666666666666659"/>
  </r>
  <r>
    <x v="1"/>
    <s v="mid May"/>
    <n v="2"/>
    <x v="15"/>
    <x v="12"/>
    <x v="1"/>
    <n v="4"/>
    <n v="29"/>
    <n v="15"/>
    <n v="204"/>
    <n v="3"/>
    <x v="5"/>
    <n v="5.0999999999999996"/>
    <n v="4.5999999999999996"/>
    <n v="4.8"/>
    <n v="4.833333333333333"/>
  </r>
  <r>
    <x v="1"/>
    <s v="mid May"/>
    <n v="2"/>
    <x v="7"/>
    <x v="7"/>
    <x v="1"/>
    <n v="3"/>
    <n v="30"/>
    <n v="10"/>
    <n v="203"/>
    <n v="3"/>
    <x v="5"/>
    <n v="4.7"/>
    <n v="5.0999999999999996"/>
    <n v="5"/>
    <n v="4.9333333333333336"/>
  </r>
  <r>
    <x v="0"/>
    <s v="mid April"/>
    <n v="1"/>
    <x v="9"/>
    <x v="2"/>
    <x v="1"/>
    <n v="2"/>
    <n v="31"/>
    <n v="7"/>
    <n v="202"/>
    <n v="3"/>
    <x v="4"/>
    <n v="6.3"/>
    <n v="6.2"/>
    <n v="6.1"/>
    <n v="6.2"/>
  </r>
  <r>
    <x v="0"/>
    <s v="mid April"/>
    <n v="1"/>
    <x v="8"/>
    <x v="8"/>
    <x v="1"/>
    <n v="1"/>
    <n v="32"/>
    <n v="2"/>
    <n v="201"/>
    <n v="3"/>
    <x v="4"/>
    <n v="6.4"/>
    <n v="6.4"/>
    <n v="6.5"/>
    <n v="6.4333333333333336"/>
  </r>
  <r>
    <x v="0"/>
    <s v="mid April"/>
    <n v="1"/>
    <x v="5"/>
    <x v="5"/>
    <x v="2"/>
    <n v="1"/>
    <n v="33"/>
    <n v="3"/>
    <n v="301"/>
    <n v="3"/>
    <x v="4"/>
    <n v="5.7"/>
    <n v="6.6"/>
    <n v="6"/>
    <n v="6.1000000000000005"/>
  </r>
  <r>
    <x v="0"/>
    <s v="mid April"/>
    <n v="1"/>
    <x v="4"/>
    <x v="4"/>
    <x v="2"/>
    <n v="2"/>
    <n v="34"/>
    <n v="6"/>
    <n v="302"/>
    <n v="3"/>
    <x v="4"/>
    <n v="6"/>
    <n v="6.6"/>
    <n v="6"/>
    <n v="6.2"/>
  </r>
  <r>
    <x v="1"/>
    <s v="mid May"/>
    <n v="2"/>
    <x v="11"/>
    <x v="5"/>
    <x v="2"/>
    <n v="3"/>
    <n v="35"/>
    <n v="11"/>
    <n v="303"/>
    <n v="3"/>
    <x v="5"/>
    <n v="5"/>
    <n v="5"/>
    <n v="5"/>
    <n v="5"/>
  </r>
  <r>
    <x v="1"/>
    <s v="mid May"/>
    <n v="2"/>
    <x v="10"/>
    <x v="9"/>
    <x v="2"/>
    <n v="4"/>
    <n v="36"/>
    <n v="14"/>
    <n v="304"/>
    <n v="3"/>
    <x v="5"/>
    <n v="5.4"/>
    <n v="5.3"/>
    <n v="5.4"/>
    <n v="5.3666666666666671"/>
  </r>
  <r>
    <x v="0"/>
    <s v="mid April"/>
    <n v="3"/>
    <x v="8"/>
    <x v="8"/>
    <x v="2"/>
    <n v="5"/>
    <n v="37"/>
    <n v="19"/>
    <n v="305"/>
    <n v="3"/>
    <x v="4"/>
    <n v="5.9"/>
    <n v="6.3"/>
    <n v="5.8"/>
    <n v="6"/>
  </r>
  <r>
    <x v="0"/>
    <s v="mid April"/>
    <n v="3"/>
    <x v="12"/>
    <x v="10"/>
    <x v="2"/>
    <n v="6"/>
    <n v="38"/>
    <n v="22"/>
    <n v="306"/>
    <n v="3"/>
    <x v="4"/>
    <n v="6"/>
    <n v="6.2"/>
    <n v="6.1"/>
    <n v="6.0999999999999988"/>
  </r>
  <r>
    <x v="1"/>
    <s v="mid May"/>
    <n v="4"/>
    <x v="14"/>
    <x v="11"/>
    <x v="2"/>
    <n v="7"/>
    <n v="39"/>
    <n v="27"/>
    <n v="307"/>
    <n v="3"/>
    <x v="5"/>
    <n v="5.0999999999999996"/>
    <n v="5.0999999999999996"/>
    <n v="5"/>
    <n v="5.0666666666666664"/>
  </r>
  <r>
    <x v="1"/>
    <s v="mid May"/>
    <n v="4"/>
    <x v="15"/>
    <x v="12"/>
    <x v="2"/>
    <n v="8"/>
    <n v="40"/>
    <n v="30"/>
    <n v="308"/>
    <n v="3"/>
    <x v="5"/>
    <n v="4.8"/>
    <n v="4.5"/>
    <n v="5.0999999999999996"/>
    <n v="4.8"/>
  </r>
  <r>
    <x v="0"/>
    <s v="mid April"/>
    <n v="5"/>
    <x v="13"/>
    <x v="7"/>
    <x v="2"/>
    <n v="9"/>
    <n v="41"/>
    <n v="35"/>
    <n v="309"/>
    <n v="3"/>
    <x v="4"/>
    <n v="6"/>
    <n v="6.5"/>
    <n v="6.2"/>
    <n v="6.2333333333333334"/>
  </r>
  <r>
    <x v="0"/>
    <s v="mid April"/>
    <n v="5"/>
    <x v="1"/>
    <x v="1"/>
    <x v="2"/>
    <n v="10"/>
    <n v="42"/>
    <n v="38"/>
    <n v="310"/>
    <n v="3"/>
    <x v="4"/>
    <n v="5.9"/>
    <n v="6.4"/>
    <n v="6.4"/>
    <n v="6.2333333333333343"/>
  </r>
  <r>
    <x v="1"/>
    <s v="mid May"/>
    <n v="6"/>
    <x v="3"/>
    <x v="3"/>
    <x v="2"/>
    <n v="11"/>
    <n v="43"/>
    <n v="43"/>
    <n v="311"/>
    <n v="3"/>
    <x v="5"/>
    <n v="5.2"/>
    <n v="4.9000000000000004"/>
    <n v="4.8"/>
    <n v="4.9666666666666677"/>
  </r>
  <r>
    <x v="1"/>
    <s v="mid May"/>
    <n v="6"/>
    <x v="6"/>
    <x v="6"/>
    <x v="2"/>
    <n v="12"/>
    <n v="44"/>
    <n v="46"/>
    <n v="312"/>
    <n v="3"/>
    <x v="5"/>
    <n v="4.7"/>
    <n v="4.4000000000000004"/>
    <n v="5"/>
    <n v="4.7"/>
  </r>
  <r>
    <x v="0"/>
    <s v="mid April"/>
    <n v="7"/>
    <x v="9"/>
    <x v="2"/>
    <x v="2"/>
    <n v="13"/>
    <n v="45"/>
    <n v="51"/>
    <n v="313"/>
    <n v="3"/>
    <x v="4"/>
    <n v="6"/>
    <n v="6.2"/>
    <n v="6.3"/>
    <n v="6.166666666666667"/>
  </r>
  <r>
    <x v="0"/>
    <s v="mid April"/>
    <n v="7"/>
    <x v="0"/>
    <x v="0"/>
    <x v="2"/>
    <n v="14"/>
    <n v="46"/>
    <n v="54"/>
    <n v="314"/>
    <n v="3"/>
    <x v="4"/>
    <n v="6.4"/>
    <n v="6.4"/>
    <n v="6.6"/>
    <n v="6.4666666666666659"/>
  </r>
  <r>
    <x v="1"/>
    <s v="mid May"/>
    <n v="8"/>
    <x v="2"/>
    <x v="2"/>
    <x v="2"/>
    <n v="15"/>
    <n v="47"/>
    <n v="59"/>
    <n v="315"/>
    <n v="3"/>
    <x v="5"/>
    <n v="5"/>
    <n v="5"/>
    <n v="5.0999999999999996"/>
    <n v="5.0333333333333332"/>
  </r>
  <r>
    <x v="1"/>
    <s v="mid May"/>
    <n v="8"/>
    <x v="7"/>
    <x v="7"/>
    <x v="2"/>
    <n v="16"/>
    <n v="48"/>
    <n v="62"/>
    <n v="316"/>
    <n v="3"/>
    <x v="5"/>
    <n v="4.8"/>
    <n v="4.8"/>
    <n v="5"/>
    <n v="4.8666666666666663"/>
  </r>
  <r>
    <x v="1"/>
    <s v="mid May"/>
    <n v="8"/>
    <x v="3"/>
    <x v="3"/>
    <x v="3"/>
    <n v="16"/>
    <n v="49"/>
    <n v="61"/>
    <n v="416"/>
    <n v="3"/>
    <x v="5"/>
    <n v="5.0999999999999996"/>
    <n v="5.0999999999999996"/>
    <n v="5.4"/>
    <n v="5.2"/>
  </r>
  <r>
    <x v="1"/>
    <s v="mid May"/>
    <n v="8"/>
    <x v="11"/>
    <x v="5"/>
    <x v="3"/>
    <n v="15"/>
    <n v="50"/>
    <n v="60"/>
    <n v="415"/>
    <n v="3"/>
    <x v="5"/>
    <n v="5"/>
    <n v="4.9000000000000004"/>
    <n v="5"/>
    <n v="4.9666666666666668"/>
  </r>
  <r>
    <x v="0"/>
    <s v="mid April"/>
    <n v="7"/>
    <x v="8"/>
    <x v="8"/>
    <x v="3"/>
    <n v="14"/>
    <n v="51"/>
    <n v="53"/>
    <n v="414"/>
    <n v="3"/>
    <x v="4"/>
    <n v="6.4"/>
    <n v="5.6"/>
    <n v="6.2"/>
    <n v="6.0666666666666664"/>
  </r>
  <r>
    <x v="0"/>
    <s v="mid April"/>
    <n v="7"/>
    <x v="5"/>
    <x v="5"/>
    <x v="3"/>
    <n v="13"/>
    <n v="52"/>
    <n v="52"/>
    <n v="413"/>
    <n v="3"/>
    <x v="4"/>
    <n v="6.7"/>
    <n v="6.5"/>
    <n v="6"/>
    <n v="6.3999999999999995"/>
  </r>
  <r>
    <x v="1"/>
    <s v="mid May"/>
    <n v="6"/>
    <x v="7"/>
    <x v="7"/>
    <x v="3"/>
    <n v="12"/>
    <n v="53"/>
    <n v="45"/>
    <n v="412"/>
    <n v="3"/>
    <x v="5"/>
    <n v="4.5999999999999996"/>
    <n v="4.7"/>
    <n v="4.8"/>
    <n v="4.7"/>
  </r>
  <r>
    <x v="1"/>
    <s v="mid May"/>
    <n v="6"/>
    <x v="15"/>
    <x v="12"/>
    <x v="3"/>
    <n v="11"/>
    <n v="54"/>
    <n v="44"/>
    <n v="411"/>
    <n v="3"/>
    <x v="5"/>
    <n v="5.4"/>
    <n v="4.7"/>
    <n v="5"/>
    <n v="5.0333333333333341"/>
  </r>
  <r>
    <x v="0"/>
    <s v="mid April"/>
    <n v="5"/>
    <x v="4"/>
    <x v="4"/>
    <x v="3"/>
    <n v="10"/>
    <n v="55"/>
    <n v="37"/>
    <n v="410"/>
    <n v="3"/>
    <x v="4"/>
    <n v="6.3"/>
    <n v="5.7"/>
    <n v="6.4"/>
    <n v="6.1333333333333329"/>
  </r>
  <r>
    <x v="0"/>
    <s v="mid April"/>
    <n v="5"/>
    <x v="0"/>
    <x v="0"/>
    <x v="3"/>
    <n v="9"/>
    <n v="56"/>
    <n v="37"/>
    <n v="409"/>
    <n v="3"/>
    <x v="4"/>
    <n v="6.6"/>
    <n v="6.2"/>
    <n v="5.9"/>
    <n v="6.2333333333333343"/>
  </r>
  <r>
    <x v="1"/>
    <s v="mid May"/>
    <n v="4"/>
    <x v="2"/>
    <x v="2"/>
    <x v="3"/>
    <n v="8"/>
    <n v="57"/>
    <n v="29"/>
    <n v="408"/>
    <n v="3"/>
    <x v="5"/>
    <n v="4.7"/>
    <n v="4.8"/>
    <n v="5.0999999999999996"/>
    <n v="4.8666666666666663"/>
  </r>
  <r>
    <x v="1"/>
    <s v="mid May"/>
    <n v="4"/>
    <x v="10"/>
    <x v="9"/>
    <x v="3"/>
    <n v="7"/>
    <n v="58"/>
    <n v="28"/>
    <n v="407"/>
    <n v="3"/>
    <x v="5"/>
    <n v="5"/>
    <n v="4.7"/>
    <n v="5.2"/>
    <n v="4.9666666666666659"/>
  </r>
  <r>
    <x v="0"/>
    <s v="mid April"/>
    <n v="3"/>
    <x v="1"/>
    <x v="1"/>
    <x v="3"/>
    <n v="6"/>
    <n v="59"/>
    <n v="21"/>
    <n v="406"/>
    <n v="3"/>
    <x v="4"/>
    <n v="5.8"/>
    <n v="6"/>
    <n v="6.2"/>
    <n v="6"/>
  </r>
  <r>
    <x v="0"/>
    <s v="mid April"/>
    <n v="3"/>
    <x v="9"/>
    <x v="2"/>
    <x v="3"/>
    <n v="5"/>
    <n v="60"/>
    <n v="20"/>
    <n v="405"/>
    <n v="3"/>
    <x v="4"/>
    <n v="6.1"/>
    <n v="6.2"/>
    <n v="6.3"/>
    <n v="6.2"/>
  </r>
  <r>
    <x v="1"/>
    <s v="mid May"/>
    <n v="2"/>
    <x v="6"/>
    <x v="6"/>
    <x v="3"/>
    <n v="4"/>
    <n v="61"/>
    <n v="13"/>
    <n v="404"/>
    <n v="3"/>
    <x v="5"/>
    <n v="4.7"/>
    <n v="5.4"/>
    <n v="5.0999999999999996"/>
    <n v="5.0666666666666673"/>
  </r>
  <r>
    <x v="1"/>
    <s v="mid May"/>
    <n v="2"/>
    <x v="14"/>
    <x v="11"/>
    <x v="3"/>
    <n v="3"/>
    <n v="62"/>
    <n v="12"/>
    <n v="403"/>
    <n v="3"/>
    <x v="5"/>
    <n v="5.0999999999999996"/>
    <n v="5"/>
    <n v="5.2"/>
    <n v="5.1000000000000005"/>
  </r>
  <r>
    <x v="0"/>
    <s v="mid April"/>
    <n v="1"/>
    <x v="12"/>
    <x v="10"/>
    <x v="3"/>
    <n v="2"/>
    <n v="63"/>
    <n v="5"/>
    <n v="402"/>
    <n v="3"/>
    <x v="4"/>
    <n v="6"/>
    <n v="6.2"/>
    <n v="6.6"/>
    <n v="6.2666666666666657"/>
  </r>
  <r>
    <x v="0"/>
    <s v="mid April"/>
    <n v="1"/>
    <x v="13"/>
    <x v="7"/>
    <x v="3"/>
    <n v="1"/>
    <n v="64"/>
    <n v="4"/>
    <n v="401"/>
    <n v="3"/>
    <x v="4"/>
    <n v="6.3"/>
    <n v="5.8"/>
    <n v="6.4"/>
    <n v="6.166666666666667"/>
  </r>
  <r>
    <x v="0"/>
    <s v="mid April"/>
    <n v="1"/>
    <x v="0"/>
    <x v="0"/>
    <x v="0"/>
    <n v="1"/>
    <n v="1"/>
    <n v="1"/>
    <n v="101"/>
    <n v="4"/>
    <x v="6"/>
    <n v="7.1"/>
    <n v="6.7"/>
    <n v="7.2"/>
    <n v="7"/>
  </r>
  <r>
    <x v="0"/>
    <s v="mid April"/>
    <n v="1"/>
    <x v="1"/>
    <x v="1"/>
    <x v="0"/>
    <n v="2"/>
    <n v="2"/>
    <n v="8"/>
    <n v="102"/>
    <n v="4"/>
    <x v="6"/>
    <n v="7.1"/>
    <n v="7"/>
    <n v="7"/>
    <n v="7.0333333333333341"/>
  </r>
  <r>
    <x v="1"/>
    <s v="mid May"/>
    <n v="2"/>
    <x v="2"/>
    <x v="2"/>
    <x v="0"/>
    <n v="3"/>
    <n v="3"/>
    <n v="9"/>
    <n v="103"/>
    <n v="4"/>
    <x v="7"/>
    <n v="6.3"/>
    <n v="6.1"/>
    <n v="5.9"/>
    <n v="6.0999999999999988"/>
  </r>
  <r>
    <x v="1"/>
    <s v="mid May"/>
    <n v="2"/>
    <x v="3"/>
    <x v="3"/>
    <x v="0"/>
    <n v="4"/>
    <n v="4"/>
    <n v="16"/>
    <n v="104"/>
    <n v="4"/>
    <x v="7"/>
    <n v="6.5"/>
    <n v="6.4"/>
    <n v="5.8"/>
    <n v="6.2333333333333334"/>
  </r>
  <r>
    <x v="0"/>
    <s v="mid April"/>
    <n v="3"/>
    <x v="4"/>
    <x v="4"/>
    <x v="0"/>
    <n v="5"/>
    <n v="5"/>
    <n v="17"/>
    <n v="105"/>
    <n v="4"/>
    <x v="6"/>
    <n v="7"/>
    <n v="7"/>
    <n v="6.6"/>
    <n v="6.8666666666666671"/>
  </r>
  <r>
    <x v="0"/>
    <s v="mid April"/>
    <n v="3"/>
    <x v="5"/>
    <x v="5"/>
    <x v="0"/>
    <n v="6"/>
    <n v="6"/>
    <n v="24"/>
    <n v="106"/>
    <n v="4"/>
    <x v="6"/>
    <n v="7.2"/>
    <n v="7.2"/>
    <n v="7.1"/>
    <n v="7.166666666666667"/>
  </r>
  <r>
    <x v="1"/>
    <s v="mid May"/>
    <n v="4"/>
    <x v="6"/>
    <x v="6"/>
    <x v="0"/>
    <n v="7"/>
    <n v="7"/>
    <n v="25"/>
    <n v="107"/>
    <n v="4"/>
    <x v="7"/>
    <n v="6.3"/>
    <n v="6.4"/>
    <n v="5.9"/>
    <n v="6.2"/>
  </r>
  <r>
    <x v="1"/>
    <s v="mid May"/>
    <n v="4"/>
    <x v="7"/>
    <x v="7"/>
    <x v="0"/>
    <n v="8"/>
    <n v="8"/>
    <n v="32"/>
    <n v="108"/>
    <n v="4"/>
    <x v="7"/>
    <n v="5.6"/>
    <n v="5.7"/>
    <n v="5.7"/>
    <n v="5.666666666666667"/>
  </r>
  <r>
    <x v="0"/>
    <s v="mid April"/>
    <n v="5"/>
    <x v="8"/>
    <x v="8"/>
    <x v="0"/>
    <n v="9"/>
    <n v="9"/>
    <n v="33"/>
    <n v="109"/>
    <n v="4"/>
    <x v="6"/>
    <n v="6.5"/>
    <n v="6.5"/>
    <n v="6.3"/>
    <n v="6.4333333333333336"/>
  </r>
  <r>
    <x v="0"/>
    <s v="mid April"/>
    <n v="5"/>
    <x v="9"/>
    <x v="2"/>
    <x v="0"/>
    <n v="10"/>
    <n v="10"/>
    <n v="40"/>
    <n v="110"/>
    <n v="4"/>
    <x v="6"/>
    <n v="7.2"/>
    <n v="6.6"/>
    <n v="6.5"/>
    <n v="6.7666666666666666"/>
  </r>
  <r>
    <x v="1"/>
    <s v="mid May"/>
    <n v="6"/>
    <x v="10"/>
    <x v="9"/>
    <x v="0"/>
    <n v="11"/>
    <n v="11"/>
    <n v="41"/>
    <n v="111"/>
    <n v="4"/>
    <x v="7"/>
    <n v="6"/>
    <n v="6.1"/>
    <n v="6.1"/>
    <n v="6.0666666666666664"/>
  </r>
  <r>
    <x v="1"/>
    <s v="mid May"/>
    <n v="6"/>
    <x v="11"/>
    <x v="5"/>
    <x v="0"/>
    <n v="12"/>
    <n v="12"/>
    <n v="48"/>
    <n v="112"/>
    <n v="4"/>
    <x v="7"/>
    <n v="5.9"/>
    <n v="5.9"/>
    <n v="5.7"/>
    <n v="5.833333333333333"/>
  </r>
  <r>
    <x v="0"/>
    <s v="mid April"/>
    <n v="7"/>
    <x v="12"/>
    <x v="10"/>
    <x v="0"/>
    <n v="13"/>
    <n v="13"/>
    <n v="49"/>
    <n v="113"/>
    <n v="4"/>
    <x v="6"/>
    <n v="7.4"/>
    <n v="6.6"/>
    <n v="6.6"/>
    <n v="6.8666666666666671"/>
  </r>
  <r>
    <x v="0"/>
    <s v="mid April"/>
    <n v="7"/>
    <x v="13"/>
    <x v="7"/>
    <x v="0"/>
    <n v="14"/>
    <n v="14"/>
    <n v="56"/>
    <n v="114"/>
    <n v="4"/>
    <x v="6"/>
    <n v="7"/>
    <n v="6.4"/>
    <n v="6.5"/>
    <n v="6.6333333333333329"/>
  </r>
  <r>
    <x v="1"/>
    <s v="mid May"/>
    <n v="8"/>
    <x v="14"/>
    <x v="11"/>
    <x v="0"/>
    <n v="15"/>
    <n v="15"/>
    <n v="57"/>
    <n v="115"/>
    <n v="4"/>
    <x v="7"/>
    <n v="6"/>
    <n v="5.8"/>
    <n v="6"/>
    <n v="5.9333333333333336"/>
  </r>
  <r>
    <x v="1"/>
    <s v="mid May"/>
    <n v="8"/>
    <x v="15"/>
    <x v="12"/>
    <x v="0"/>
    <n v="16"/>
    <n v="16"/>
    <n v="64"/>
    <n v="116"/>
    <n v="4"/>
    <x v="7"/>
    <n v="5.4"/>
    <n v="6.4"/>
    <n v="6"/>
    <n v="5.9333333333333336"/>
  </r>
  <r>
    <x v="1"/>
    <s v="mid May"/>
    <n v="8"/>
    <x v="6"/>
    <x v="6"/>
    <x v="1"/>
    <n v="16"/>
    <n v="17"/>
    <n v="63"/>
    <n v="216"/>
    <n v="4"/>
    <x v="7"/>
    <n v="5.5"/>
    <n v="6.3"/>
    <n v="5.8"/>
    <n v="5.8666666666666671"/>
  </r>
  <r>
    <x v="1"/>
    <s v="mid May"/>
    <n v="8"/>
    <x v="10"/>
    <x v="9"/>
    <x v="1"/>
    <n v="15"/>
    <n v="18"/>
    <n v="58"/>
    <n v="215"/>
    <n v="4"/>
    <x v="7"/>
    <n v="5.8"/>
    <n v="6.2"/>
    <n v="6.4"/>
    <n v="6.1333333333333329"/>
  </r>
  <r>
    <x v="0"/>
    <s v="mid April"/>
    <n v="7"/>
    <x v="4"/>
    <x v="4"/>
    <x v="1"/>
    <n v="14"/>
    <n v="19"/>
    <n v="55"/>
    <n v="214"/>
    <n v="4"/>
    <x v="6"/>
    <n v="6.6"/>
    <n v="7.2"/>
    <n v="6.6"/>
    <n v="6.8"/>
  </r>
  <r>
    <x v="0"/>
    <s v="mid April"/>
    <n v="7"/>
    <x v="1"/>
    <x v="1"/>
    <x v="1"/>
    <n v="13"/>
    <n v="20"/>
    <n v="50"/>
    <n v="213"/>
    <n v="4"/>
    <x v="6"/>
    <n v="7.2"/>
    <n v="6.6"/>
    <n v="6.5"/>
    <n v="6.7666666666666666"/>
  </r>
  <r>
    <x v="1"/>
    <s v="mid May"/>
    <n v="6"/>
    <x v="14"/>
    <x v="11"/>
    <x v="1"/>
    <n v="12"/>
    <n v="21"/>
    <n v="47"/>
    <n v="212"/>
    <n v="4"/>
    <x v="7"/>
    <n v="6"/>
    <n v="6.1"/>
    <n v="6.2"/>
    <n v="6.1000000000000005"/>
  </r>
  <r>
    <x v="1"/>
    <s v="mid May"/>
    <n v="6"/>
    <x v="2"/>
    <x v="2"/>
    <x v="1"/>
    <n v="11"/>
    <n v="22"/>
    <n v="42"/>
    <n v="211"/>
    <n v="4"/>
    <x v="7"/>
    <n v="6"/>
    <n v="6"/>
    <n v="5.9"/>
    <n v="5.9666666666666659"/>
  </r>
  <r>
    <x v="0"/>
    <s v="mid April"/>
    <n v="5"/>
    <x v="12"/>
    <x v="10"/>
    <x v="1"/>
    <n v="10"/>
    <n v="23"/>
    <n v="39"/>
    <n v="210"/>
    <n v="4"/>
    <x v="6"/>
    <n v="7"/>
    <n v="6.3"/>
    <n v="7.1"/>
    <n v="6.8"/>
  </r>
  <r>
    <x v="0"/>
    <s v="mid April"/>
    <n v="5"/>
    <x v="5"/>
    <x v="5"/>
    <x v="1"/>
    <n v="9"/>
    <n v="24"/>
    <n v="34"/>
    <n v="209"/>
    <n v="4"/>
    <x v="6"/>
    <n v="7.3"/>
    <n v="6.8"/>
    <n v="6.7"/>
    <n v="6.9333333333333336"/>
  </r>
  <r>
    <x v="1"/>
    <s v="mid May"/>
    <n v="4"/>
    <x v="3"/>
    <x v="3"/>
    <x v="1"/>
    <n v="8"/>
    <n v="25"/>
    <n v="31"/>
    <n v="208"/>
    <n v="4"/>
    <x v="7"/>
    <n v="6.3"/>
    <n v="6.4"/>
    <n v="6.4"/>
    <n v="6.3666666666666671"/>
  </r>
  <r>
    <x v="1"/>
    <s v="mid May"/>
    <n v="4"/>
    <x v="11"/>
    <x v="5"/>
    <x v="1"/>
    <n v="7"/>
    <n v="26"/>
    <n v="26"/>
    <n v="207"/>
    <n v="4"/>
    <x v="7"/>
    <n v="5.8"/>
    <n v="6.4"/>
    <n v="5.7"/>
    <n v="5.9666666666666659"/>
  </r>
  <r>
    <x v="0"/>
    <s v="mid April"/>
    <n v="3"/>
    <x v="0"/>
    <x v="0"/>
    <x v="1"/>
    <n v="6"/>
    <n v="27"/>
    <n v="23"/>
    <n v="206"/>
    <n v="4"/>
    <x v="6"/>
    <n v="7"/>
    <n v="7.1"/>
    <n v="6.4"/>
    <n v="6.833333333333333"/>
  </r>
  <r>
    <x v="0"/>
    <s v="mid April"/>
    <n v="3"/>
    <x v="13"/>
    <x v="7"/>
    <x v="1"/>
    <n v="5"/>
    <n v="28"/>
    <n v="18"/>
    <n v="205"/>
    <n v="4"/>
    <x v="6"/>
    <n v="7.5"/>
    <n v="7"/>
    <n v="7.5"/>
    <n v="7.333333333333333"/>
  </r>
  <r>
    <x v="1"/>
    <s v="mid May"/>
    <n v="2"/>
    <x v="15"/>
    <x v="12"/>
    <x v="1"/>
    <n v="4"/>
    <n v="29"/>
    <n v="15"/>
    <n v="204"/>
    <n v="4"/>
    <x v="7"/>
    <n v="6.2"/>
    <n v="5.6"/>
    <n v="5.8"/>
    <n v="5.8666666666666671"/>
  </r>
  <r>
    <x v="1"/>
    <s v="mid May"/>
    <n v="2"/>
    <x v="7"/>
    <x v="7"/>
    <x v="1"/>
    <n v="3"/>
    <n v="30"/>
    <n v="10"/>
    <n v="203"/>
    <n v="4"/>
    <x v="7"/>
    <n v="5.8"/>
    <n v="5.6"/>
    <n v="6.1"/>
    <n v="5.833333333333333"/>
  </r>
  <r>
    <x v="0"/>
    <s v="mid April"/>
    <n v="1"/>
    <x v="9"/>
    <x v="2"/>
    <x v="1"/>
    <n v="2"/>
    <n v="31"/>
    <n v="7"/>
    <n v="202"/>
    <n v="4"/>
    <x v="6"/>
    <n v="7.1"/>
    <n v="6.7"/>
    <n v="6.6"/>
    <n v="6.8"/>
  </r>
  <r>
    <x v="0"/>
    <s v="mid April"/>
    <n v="1"/>
    <x v="8"/>
    <x v="8"/>
    <x v="1"/>
    <n v="1"/>
    <n v="32"/>
    <n v="2"/>
    <n v="201"/>
    <n v="4"/>
    <x v="6"/>
    <n v="6.8"/>
    <n v="6.5"/>
    <n v="6.7"/>
    <n v="6.666666666666667"/>
  </r>
  <r>
    <x v="0"/>
    <s v="mid April"/>
    <n v="1"/>
    <x v="5"/>
    <x v="5"/>
    <x v="2"/>
    <n v="1"/>
    <n v="33"/>
    <n v="3"/>
    <n v="301"/>
    <n v="4"/>
    <x v="6"/>
    <n v="6.4"/>
    <n v="7.3"/>
    <n v="6.7"/>
    <n v="6.8"/>
  </r>
  <r>
    <x v="0"/>
    <s v="mid April"/>
    <n v="1"/>
    <x v="4"/>
    <x v="4"/>
    <x v="2"/>
    <n v="2"/>
    <n v="34"/>
    <n v="6"/>
    <n v="302"/>
    <n v="4"/>
    <x v="6"/>
    <n v="6.5"/>
    <n v="6.6"/>
    <n v="7.4"/>
    <n v="6.833333333333333"/>
  </r>
  <r>
    <x v="1"/>
    <s v="mid May"/>
    <n v="2"/>
    <x v="11"/>
    <x v="5"/>
    <x v="2"/>
    <n v="3"/>
    <n v="35"/>
    <n v="11"/>
    <n v="303"/>
    <n v="4"/>
    <x v="7"/>
    <n v="6.1"/>
    <n v="6.1"/>
    <n v="6"/>
    <n v="6.0666666666666664"/>
  </r>
  <r>
    <x v="1"/>
    <s v="mid May"/>
    <n v="2"/>
    <x v="10"/>
    <x v="9"/>
    <x v="2"/>
    <n v="4"/>
    <n v="36"/>
    <n v="14"/>
    <n v="304"/>
    <n v="4"/>
    <x v="7"/>
    <n v="6.4"/>
    <n v="6.3"/>
    <n v="6.4"/>
    <n v="6.3666666666666671"/>
  </r>
  <r>
    <x v="0"/>
    <s v="mid April"/>
    <n v="3"/>
    <x v="8"/>
    <x v="8"/>
    <x v="2"/>
    <n v="5"/>
    <n v="37"/>
    <n v="19"/>
    <n v="305"/>
    <n v="4"/>
    <x v="6"/>
    <n v="6.4"/>
    <n v="6.8"/>
    <n v="6.3"/>
    <n v="6.5"/>
  </r>
  <r>
    <x v="0"/>
    <s v="mid April"/>
    <n v="3"/>
    <x v="12"/>
    <x v="10"/>
    <x v="2"/>
    <n v="6"/>
    <n v="38"/>
    <n v="22"/>
    <n v="306"/>
    <n v="4"/>
    <x v="6"/>
    <n v="6.5"/>
    <n v="6.7"/>
    <n v="6.7"/>
    <n v="6.6333333333333329"/>
  </r>
  <r>
    <x v="1"/>
    <s v="mid May"/>
    <n v="4"/>
    <x v="14"/>
    <x v="11"/>
    <x v="2"/>
    <n v="7"/>
    <n v="39"/>
    <n v="27"/>
    <n v="307"/>
    <n v="4"/>
    <x v="7"/>
    <n v="6.2"/>
    <n v="6.2"/>
    <n v="5.9"/>
    <n v="6.1000000000000005"/>
  </r>
  <r>
    <x v="1"/>
    <s v="mid May"/>
    <n v="4"/>
    <x v="15"/>
    <x v="12"/>
    <x v="2"/>
    <n v="8"/>
    <n v="40"/>
    <n v="30"/>
    <n v="308"/>
    <n v="4"/>
    <x v="7"/>
    <n v="6.3"/>
    <n v="5.5"/>
    <n v="5.8"/>
    <n v="5.8666666666666671"/>
  </r>
  <r>
    <x v="0"/>
    <s v="mid April"/>
    <n v="5"/>
    <x v="13"/>
    <x v="7"/>
    <x v="2"/>
    <n v="9"/>
    <n v="41"/>
    <n v="35"/>
    <n v="309"/>
    <n v="4"/>
    <x v="6"/>
    <n v="6.7"/>
    <n v="7.4"/>
    <n v="6.7"/>
    <n v="6.9333333333333336"/>
  </r>
  <r>
    <x v="0"/>
    <s v="mid April"/>
    <n v="5"/>
    <x v="1"/>
    <x v="1"/>
    <x v="2"/>
    <n v="10"/>
    <n v="42"/>
    <n v="38"/>
    <n v="310"/>
    <n v="4"/>
    <x v="6"/>
    <n v="6.4"/>
    <n v="7.4"/>
    <n v="7.2"/>
    <n v="7"/>
  </r>
  <r>
    <x v="1"/>
    <s v="mid May"/>
    <n v="6"/>
    <x v="3"/>
    <x v="3"/>
    <x v="2"/>
    <n v="11"/>
    <n v="43"/>
    <n v="43"/>
    <n v="311"/>
    <n v="4"/>
    <x v="7"/>
    <n v="6"/>
    <n v="6.3"/>
    <n v="5.8"/>
    <n v="6.0333333333333341"/>
  </r>
  <r>
    <x v="1"/>
    <s v="mid May"/>
    <n v="6"/>
    <x v="6"/>
    <x v="6"/>
    <x v="2"/>
    <n v="12"/>
    <n v="44"/>
    <n v="46"/>
    <n v="312"/>
    <n v="4"/>
    <x v="7"/>
    <n v="5.7"/>
    <n v="5.4"/>
    <n v="5.9"/>
    <n v="5.666666666666667"/>
  </r>
  <r>
    <x v="0"/>
    <s v="mid April"/>
    <n v="7"/>
    <x v="9"/>
    <x v="2"/>
    <x v="2"/>
    <n v="13"/>
    <n v="45"/>
    <n v="51"/>
    <n v="313"/>
    <n v="4"/>
    <x v="6"/>
    <n v="6.5"/>
    <n v="6.8"/>
    <n v="6.7"/>
    <n v="6.666666666666667"/>
  </r>
  <r>
    <x v="0"/>
    <s v="mid April"/>
    <n v="7"/>
    <x v="0"/>
    <x v="0"/>
    <x v="2"/>
    <n v="14"/>
    <n v="46"/>
    <n v="54"/>
    <n v="314"/>
    <n v="4"/>
    <x v="6"/>
    <n v="7.2"/>
    <n v="7.2"/>
    <n v="7.3"/>
    <n v="7.2333333333333334"/>
  </r>
  <r>
    <x v="1"/>
    <s v="mid May"/>
    <n v="8"/>
    <x v="2"/>
    <x v="2"/>
    <x v="2"/>
    <n v="15"/>
    <n v="47"/>
    <n v="59"/>
    <n v="315"/>
    <n v="4"/>
    <x v="7"/>
    <n v="5.9"/>
    <n v="5.9"/>
    <n v="6"/>
    <n v="5.9333333333333336"/>
  </r>
  <r>
    <x v="1"/>
    <s v="mid May"/>
    <n v="8"/>
    <x v="7"/>
    <x v="7"/>
    <x v="2"/>
    <n v="16"/>
    <n v="48"/>
    <n v="62"/>
    <n v="316"/>
    <n v="4"/>
    <x v="7"/>
    <n v="5.7"/>
    <n v="5.9"/>
    <n v="5.8"/>
    <n v="5.8000000000000007"/>
  </r>
  <r>
    <x v="1"/>
    <s v="mid May"/>
    <n v="8"/>
    <x v="3"/>
    <x v="3"/>
    <x v="3"/>
    <n v="16"/>
    <n v="49"/>
    <n v="61"/>
    <n v="416"/>
    <n v="4"/>
    <x v="7"/>
    <n v="6.2"/>
    <n v="6.2"/>
    <n v="6.4"/>
    <n v="6.2666666666666666"/>
  </r>
  <r>
    <x v="1"/>
    <s v="mid May"/>
    <n v="8"/>
    <x v="11"/>
    <x v="5"/>
    <x v="3"/>
    <n v="15"/>
    <n v="50"/>
    <n v="60"/>
    <n v="415"/>
    <n v="4"/>
    <x v="7"/>
    <n v="6"/>
    <n v="5.9"/>
    <n v="5.8"/>
    <n v="5.8999999999999995"/>
  </r>
  <r>
    <x v="0"/>
    <s v="mid April"/>
    <n v="7"/>
    <x v="8"/>
    <x v="8"/>
    <x v="3"/>
    <n v="14"/>
    <n v="51"/>
    <n v="53"/>
    <n v="414"/>
    <n v="4"/>
    <x v="6"/>
    <n v="7.1"/>
    <n v="6.3"/>
    <n v="6.5"/>
    <n v="6.6333333333333329"/>
  </r>
  <r>
    <x v="0"/>
    <s v="mid April"/>
    <n v="7"/>
    <x v="5"/>
    <x v="5"/>
    <x v="3"/>
    <n v="13"/>
    <n v="52"/>
    <n v="52"/>
    <n v="413"/>
    <n v="4"/>
    <x v="6"/>
    <n v="7.3"/>
    <n v="6.6"/>
    <n v="7"/>
    <n v="6.9666666666666659"/>
  </r>
  <r>
    <x v="1"/>
    <s v="mid May"/>
    <n v="6"/>
    <x v="7"/>
    <x v="7"/>
    <x v="3"/>
    <n v="12"/>
    <n v="53"/>
    <n v="45"/>
    <n v="412"/>
    <n v="4"/>
    <x v="7"/>
    <n v="5.5"/>
    <n v="5.5"/>
    <n v="5.8"/>
    <n v="5.6000000000000005"/>
  </r>
  <r>
    <x v="1"/>
    <s v="mid May"/>
    <n v="6"/>
    <x v="15"/>
    <x v="12"/>
    <x v="3"/>
    <n v="11"/>
    <n v="54"/>
    <n v="44"/>
    <n v="411"/>
    <n v="4"/>
    <x v="7"/>
    <n v="6.1"/>
    <n v="6"/>
    <n v="6.4"/>
    <n v="6.166666666666667"/>
  </r>
  <r>
    <x v="0"/>
    <s v="mid April"/>
    <n v="5"/>
    <x v="4"/>
    <x v="4"/>
    <x v="3"/>
    <n v="10"/>
    <n v="55"/>
    <n v="37"/>
    <n v="410"/>
    <n v="4"/>
    <x v="6"/>
    <n v="7.1"/>
    <n v="6.5"/>
    <n v="7"/>
    <n v="6.8666666666666671"/>
  </r>
  <r>
    <x v="0"/>
    <s v="mid April"/>
    <n v="5"/>
    <x v="0"/>
    <x v="0"/>
    <x v="3"/>
    <n v="9"/>
    <n v="56"/>
    <n v="37"/>
    <n v="409"/>
    <n v="4"/>
    <x v="6"/>
    <n v="6.5"/>
    <n v="6.7"/>
    <n v="7.2"/>
    <n v="6.8"/>
  </r>
  <r>
    <x v="1"/>
    <s v="mid May"/>
    <n v="4"/>
    <x v="2"/>
    <x v="2"/>
    <x v="3"/>
    <n v="8"/>
    <n v="57"/>
    <n v="29"/>
    <n v="408"/>
    <n v="4"/>
    <x v="7"/>
    <n v="5.6"/>
    <n v="6"/>
    <n v="5.7"/>
    <n v="5.7666666666666666"/>
  </r>
  <r>
    <x v="1"/>
    <s v="mid May"/>
    <n v="4"/>
    <x v="10"/>
    <x v="9"/>
    <x v="3"/>
    <n v="7"/>
    <n v="58"/>
    <n v="28"/>
    <n v="407"/>
    <n v="4"/>
    <x v="7"/>
    <n v="6.3"/>
    <n v="5.7"/>
    <n v="6"/>
    <n v="6"/>
  </r>
  <r>
    <x v="0"/>
    <s v="mid April"/>
    <n v="3"/>
    <x v="1"/>
    <x v="1"/>
    <x v="3"/>
    <n v="6"/>
    <n v="59"/>
    <n v="21"/>
    <n v="406"/>
    <n v="4"/>
    <x v="6"/>
    <n v="6.4"/>
    <n v="6.5"/>
    <n v="6.7"/>
    <n v="6.5333333333333341"/>
  </r>
  <r>
    <x v="0"/>
    <s v="mid April"/>
    <n v="3"/>
    <x v="9"/>
    <x v="2"/>
    <x v="3"/>
    <n v="5"/>
    <n v="60"/>
    <n v="20"/>
    <n v="405"/>
    <n v="4"/>
    <x v="6"/>
    <n v="7"/>
    <n v="6.7"/>
    <n v="6.6"/>
    <n v="6.7666666666666657"/>
  </r>
  <r>
    <x v="1"/>
    <s v="mid May"/>
    <n v="2"/>
    <x v="6"/>
    <x v="6"/>
    <x v="3"/>
    <n v="4"/>
    <n v="61"/>
    <n v="13"/>
    <n v="404"/>
    <n v="4"/>
    <x v="7"/>
    <n v="6.1"/>
    <n v="6.4"/>
    <n v="5.8"/>
    <n v="6.1000000000000005"/>
  </r>
  <r>
    <x v="1"/>
    <s v="mid May"/>
    <n v="2"/>
    <x v="14"/>
    <x v="11"/>
    <x v="3"/>
    <n v="3"/>
    <n v="62"/>
    <n v="12"/>
    <n v="403"/>
    <n v="4"/>
    <x v="7"/>
    <n v="6"/>
    <n v="6"/>
    <n v="6.4"/>
    <n v="6.1333333333333329"/>
  </r>
  <r>
    <x v="0"/>
    <s v="mid April"/>
    <n v="1"/>
    <x v="12"/>
    <x v="10"/>
    <x v="3"/>
    <n v="2"/>
    <n v="63"/>
    <n v="5"/>
    <n v="402"/>
    <n v="4"/>
    <x v="6"/>
    <n v="6"/>
    <n v="7"/>
    <n v="7.2"/>
    <n v="6.7333333333333334"/>
  </r>
  <r>
    <x v="0"/>
    <s v="mid April"/>
    <n v="1"/>
    <x v="13"/>
    <x v="7"/>
    <x v="3"/>
    <n v="1"/>
    <n v="64"/>
    <n v="4"/>
    <n v="401"/>
    <n v="4"/>
    <x v="6"/>
    <n v="7.1"/>
    <n v="6.4"/>
    <n v="7"/>
    <n v="6.833333333333333"/>
  </r>
  <r>
    <x v="0"/>
    <s v="mid April"/>
    <n v="1"/>
    <x v="0"/>
    <x v="0"/>
    <x v="0"/>
    <n v="1"/>
    <n v="1"/>
    <n v="1"/>
    <n v="101"/>
    <n v="5"/>
    <x v="8"/>
    <n v="8.1"/>
    <n v="7.7"/>
    <n v="8.1999999999999993"/>
    <n v="8"/>
  </r>
  <r>
    <x v="0"/>
    <s v="mid April"/>
    <n v="1"/>
    <x v="1"/>
    <x v="1"/>
    <x v="0"/>
    <n v="2"/>
    <n v="2"/>
    <n v="8"/>
    <n v="102"/>
    <n v="5"/>
    <x v="8"/>
    <n v="8.1999999999999993"/>
    <n v="7.7"/>
    <n v="8.1999999999999993"/>
    <n v="8.0333333333333332"/>
  </r>
  <r>
    <x v="1"/>
    <s v="mid May"/>
    <n v="2"/>
    <x v="2"/>
    <x v="2"/>
    <x v="0"/>
    <n v="3"/>
    <n v="3"/>
    <n v="9"/>
    <n v="103"/>
    <n v="5"/>
    <x v="9"/>
    <n v="6.7"/>
    <n v="6.9"/>
    <n v="6.9"/>
    <n v="6.833333333333333"/>
  </r>
  <r>
    <x v="1"/>
    <s v="mid May"/>
    <n v="2"/>
    <x v="3"/>
    <x v="3"/>
    <x v="0"/>
    <n v="4"/>
    <n v="4"/>
    <n v="16"/>
    <n v="104"/>
    <n v="5"/>
    <x v="9"/>
    <n v="7.4"/>
    <n v="7.5"/>
    <n v="7.7"/>
    <n v="7.5333333333333341"/>
  </r>
  <r>
    <x v="0"/>
    <s v="mid April"/>
    <n v="3"/>
    <x v="4"/>
    <x v="4"/>
    <x v="0"/>
    <n v="5"/>
    <n v="5"/>
    <n v="17"/>
    <n v="105"/>
    <n v="5"/>
    <x v="8"/>
    <n v="7.8"/>
    <n v="8.1"/>
    <n v="7.5"/>
    <n v="7.8"/>
  </r>
  <r>
    <x v="0"/>
    <s v="mid April"/>
    <n v="3"/>
    <x v="5"/>
    <x v="5"/>
    <x v="0"/>
    <n v="6"/>
    <n v="6"/>
    <n v="24"/>
    <n v="106"/>
    <n v="5"/>
    <x v="8"/>
    <n v="8"/>
    <n v="8.1999999999999993"/>
    <n v="8.3000000000000007"/>
    <n v="8.1666666666666661"/>
  </r>
  <r>
    <x v="1"/>
    <s v="mid May"/>
    <n v="4"/>
    <x v="6"/>
    <x v="6"/>
    <x v="0"/>
    <n v="7"/>
    <n v="7"/>
    <n v="25"/>
    <n v="107"/>
    <n v="5"/>
    <x v="9"/>
    <n v="6.9"/>
    <n v="6.9"/>
    <n v="6.8"/>
    <n v="6.8666666666666671"/>
  </r>
  <r>
    <x v="1"/>
    <s v="mid May"/>
    <n v="4"/>
    <x v="7"/>
    <x v="7"/>
    <x v="0"/>
    <n v="8"/>
    <n v="8"/>
    <n v="32"/>
    <n v="108"/>
    <n v="5"/>
    <x v="9"/>
    <n v="6.6"/>
    <n v="6.6"/>
    <n v="6.8"/>
    <n v="6.666666666666667"/>
  </r>
  <r>
    <x v="0"/>
    <s v="mid April"/>
    <n v="5"/>
    <x v="8"/>
    <x v="8"/>
    <x v="0"/>
    <n v="9"/>
    <n v="9"/>
    <n v="33"/>
    <n v="109"/>
    <n v="5"/>
    <x v="8"/>
    <n v="7.2"/>
    <n v="7.4"/>
    <n v="7.1"/>
    <n v="7.2333333333333343"/>
  </r>
  <r>
    <x v="0"/>
    <s v="mid April"/>
    <n v="5"/>
    <x v="9"/>
    <x v="2"/>
    <x v="0"/>
    <n v="10"/>
    <n v="10"/>
    <n v="40"/>
    <n v="110"/>
    <n v="5"/>
    <x v="8"/>
    <n v="8.4"/>
    <n v="8.1"/>
    <n v="7.3"/>
    <n v="7.9333333333333336"/>
  </r>
  <r>
    <x v="1"/>
    <s v="mid May"/>
    <n v="6"/>
    <x v="10"/>
    <x v="9"/>
    <x v="0"/>
    <n v="11"/>
    <n v="11"/>
    <n v="41"/>
    <n v="111"/>
    <n v="5"/>
    <x v="9"/>
    <n v="7.4"/>
    <n v="7.4"/>
    <n v="7.2"/>
    <n v="7.333333333333333"/>
  </r>
  <r>
    <x v="1"/>
    <s v="mid May"/>
    <n v="6"/>
    <x v="11"/>
    <x v="5"/>
    <x v="0"/>
    <n v="12"/>
    <n v="12"/>
    <n v="48"/>
    <n v="112"/>
    <n v="5"/>
    <x v="9"/>
    <n v="6.9"/>
    <n v="6.9"/>
    <n v="6.9"/>
    <n v="6.9000000000000012"/>
  </r>
  <r>
    <x v="0"/>
    <s v="mid April"/>
    <n v="7"/>
    <x v="12"/>
    <x v="10"/>
    <x v="0"/>
    <n v="13"/>
    <n v="13"/>
    <n v="49"/>
    <n v="113"/>
    <n v="5"/>
    <x v="8"/>
    <n v="8.3000000000000007"/>
    <n v="7.6"/>
    <n v="7.7"/>
    <n v="7.8666666666666671"/>
  </r>
  <r>
    <x v="0"/>
    <s v="mid April"/>
    <n v="7"/>
    <x v="13"/>
    <x v="7"/>
    <x v="0"/>
    <n v="14"/>
    <n v="14"/>
    <n v="56"/>
    <n v="114"/>
    <n v="5"/>
    <x v="8"/>
    <n v="8.1"/>
    <n v="7.3"/>
    <n v="7.5"/>
    <n v="7.6333333333333329"/>
  </r>
  <r>
    <x v="1"/>
    <s v="mid May"/>
    <n v="8"/>
    <x v="14"/>
    <x v="11"/>
    <x v="0"/>
    <n v="15"/>
    <n v="15"/>
    <n v="57"/>
    <n v="115"/>
    <n v="5"/>
    <x v="9"/>
    <n v="6.9"/>
    <n v="6.9"/>
    <n v="7"/>
    <n v="6.9333333333333336"/>
  </r>
  <r>
    <x v="1"/>
    <s v="mid May"/>
    <n v="8"/>
    <x v="15"/>
    <x v="12"/>
    <x v="0"/>
    <n v="16"/>
    <n v="16"/>
    <n v="64"/>
    <n v="116"/>
    <n v="5"/>
    <x v="9"/>
    <n v="7"/>
    <n v="6.7"/>
    <n v="7.6"/>
    <n v="7.0999999999999988"/>
  </r>
  <r>
    <x v="1"/>
    <s v="mid May"/>
    <n v="8"/>
    <x v="6"/>
    <x v="6"/>
    <x v="1"/>
    <n v="16"/>
    <n v="17"/>
    <n v="63"/>
    <n v="216"/>
    <n v="5"/>
    <x v="9"/>
    <n v="6.5"/>
    <n v="7.3"/>
    <n v="6.8"/>
    <n v="6.8666666666666671"/>
  </r>
  <r>
    <x v="1"/>
    <s v="mid May"/>
    <n v="8"/>
    <x v="10"/>
    <x v="9"/>
    <x v="1"/>
    <n v="15"/>
    <n v="18"/>
    <n v="58"/>
    <n v="215"/>
    <n v="5"/>
    <x v="9"/>
    <n v="7.4"/>
    <n v="7.7"/>
    <n v="6.9"/>
    <n v="7.333333333333333"/>
  </r>
  <r>
    <x v="0"/>
    <s v="mid April"/>
    <n v="7"/>
    <x v="4"/>
    <x v="4"/>
    <x v="1"/>
    <n v="14"/>
    <n v="19"/>
    <n v="55"/>
    <n v="214"/>
    <n v="5"/>
    <x v="8"/>
    <n v="7.5"/>
    <n v="8.3000000000000007"/>
    <n v="7.4"/>
    <n v="7.7333333333333343"/>
  </r>
  <r>
    <x v="0"/>
    <s v="mid April"/>
    <n v="7"/>
    <x v="1"/>
    <x v="1"/>
    <x v="1"/>
    <n v="13"/>
    <n v="20"/>
    <n v="50"/>
    <n v="213"/>
    <n v="5"/>
    <x v="8"/>
    <n v="8.4"/>
    <n v="7.6"/>
    <n v="7.5"/>
    <n v="7.833333333333333"/>
  </r>
  <r>
    <x v="1"/>
    <s v="mid May"/>
    <n v="6"/>
    <x v="14"/>
    <x v="11"/>
    <x v="1"/>
    <n v="12"/>
    <n v="21"/>
    <n v="47"/>
    <n v="212"/>
    <n v="5"/>
    <x v="9"/>
    <n v="6.8"/>
    <n v="6.9"/>
    <n v="7.4"/>
    <n v="7.0333333333333341"/>
  </r>
  <r>
    <x v="1"/>
    <s v="mid May"/>
    <n v="6"/>
    <x v="2"/>
    <x v="2"/>
    <x v="1"/>
    <n v="11"/>
    <n v="22"/>
    <n v="42"/>
    <n v="211"/>
    <n v="5"/>
    <x v="9"/>
    <n v="6.9"/>
    <n v="6.9"/>
    <n v="7.4"/>
    <n v="7.0666666666666673"/>
  </r>
  <r>
    <x v="0"/>
    <s v="mid April"/>
    <n v="5"/>
    <x v="12"/>
    <x v="10"/>
    <x v="1"/>
    <n v="10"/>
    <n v="23"/>
    <n v="39"/>
    <n v="210"/>
    <n v="5"/>
    <x v="8"/>
    <n v="7.7"/>
    <n v="7.6"/>
    <n v="7.7"/>
    <n v="7.666666666666667"/>
  </r>
  <r>
    <x v="0"/>
    <s v="mid April"/>
    <n v="5"/>
    <x v="5"/>
    <x v="5"/>
    <x v="1"/>
    <n v="9"/>
    <n v="24"/>
    <n v="34"/>
    <n v="209"/>
    <n v="5"/>
    <x v="8"/>
    <n v="8.3000000000000007"/>
    <n v="7.8"/>
    <n v="7.6"/>
    <n v="7.9000000000000012"/>
  </r>
  <r>
    <x v="1"/>
    <s v="mid May"/>
    <n v="4"/>
    <x v="3"/>
    <x v="3"/>
    <x v="1"/>
    <n v="8"/>
    <n v="25"/>
    <n v="31"/>
    <n v="208"/>
    <n v="5"/>
    <x v="9"/>
    <n v="7.3"/>
    <n v="7.4"/>
    <n v="7.2"/>
    <n v="7.3"/>
  </r>
  <r>
    <x v="1"/>
    <s v="mid May"/>
    <n v="4"/>
    <x v="11"/>
    <x v="5"/>
    <x v="1"/>
    <n v="7"/>
    <n v="26"/>
    <n v="26"/>
    <n v="207"/>
    <n v="5"/>
    <x v="9"/>
    <n v="6.8"/>
    <n v="6.8"/>
    <n v="6.7"/>
    <n v="6.7666666666666666"/>
  </r>
  <r>
    <x v="0"/>
    <s v="mid April"/>
    <n v="3"/>
    <x v="0"/>
    <x v="0"/>
    <x v="1"/>
    <n v="6"/>
    <n v="27"/>
    <n v="23"/>
    <n v="206"/>
    <n v="5"/>
    <x v="8"/>
    <n v="8.1"/>
    <n v="8.1999999999999993"/>
    <n v="7.4"/>
    <n v="7.8999999999999986"/>
  </r>
  <r>
    <x v="0"/>
    <s v="mid April"/>
    <n v="3"/>
    <x v="13"/>
    <x v="7"/>
    <x v="1"/>
    <n v="5"/>
    <n v="28"/>
    <n v="18"/>
    <n v="205"/>
    <n v="5"/>
    <x v="8"/>
    <n v="8.6"/>
    <n v="8"/>
    <n v="8.6"/>
    <n v="8.4"/>
  </r>
  <r>
    <x v="1"/>
    <s v="mid May"/>
    <n v="2"/>
    <x v="15"/>
    <x v="12"/>
    <x v="1"/>
    <n v="4"/>
    <n v="29"/>
    <n v="15"/>
    <n v="204"/>
    <n v="5"/>
    <x v="9"/>
    <n v="6.6"/>
    <n v="6.9"/>
    <n v="6.8"/>
    <n v="6.7666666666666666"/>
  </r>
  <r>
    <x v="1"/>
    <s v="mid May"/>
    <n v="2"/>
    <x v="7"/>
    <x v="7"/>
    <x v="1"/>
    <n v="3"/>
    <n v="30"/>
    <n v="10"/>
    <n v="203"/>
    <n v="5"/>
    <x v="9"/>
    <n v="6.9"/>
    <n v="6.8"/>
    <n v="6.7"/>
    <n v="6.8"/>
  </r>
  <r>
    <x v="0"/>
    <s v="mid April"/>
    <n v="1"/>
    <x v="9"/>
    <x v="2"/>
    <x v="1"/>
    <n v="2"/>
    <n v="31"/>
    <n v="7"/>
    <n v="202"/>
    <n v="5"/>
    <x v="8"/>
    <n v="8.1"/>
    <n v="7.6"/>
    <n v="7.4"/>
    <n v="7.7"/>
  </r>
  <r>
    <x v="0"/>
    <s v="mid April"/>
    <n v="1"/>
    <x v="8"/>
    <x v="8"/>
    <x v="1"/>
    <n v="1"/>
    <n v="32"/>
    <n v="2"/>
    <n v="201"/>
    <n v="5"/>
    <x v="8"/>
    <n v="7.8"/>
    <n v="7.4"/>
    <n v="7.6"/>
    <n v="7.5999999999999988"/>
  </r>
  <r>
    <x v="0"/>
    <s v="mid April"/>
    <n v="1"/>
    <x v="5"/>
    <x v="5"/>
    <x v="2"/>
    <n v="1"/>
    <n v="33"/>
    <n v="3"/>
    <n v="301"/>
    <n v="5"/>
    <x v="8"/>
    <n v="7.4"/>
    <n v="8.1999999999999993"/>
    <n v="7.6"/>
    <n v="7.7333333333333334"/>
  </r>
  <r>
    <x v="0"/>
    <s v="mid April"/>
    <n v="1"/>
    <x v="4"/>
    <x v="4"/>
    <x v="2"/>
    <n v="2"/>
    <n v="34"/>
    <n v="6"/>
    <n v="302"/>
    <n v="5"/>
    <x v="8"/>
    <n v="7.4"/>
    <n v="8.4"/>
    <n v="7.4"/>
    <n v="7.7333333333333343"/>
  </r>
  <r>
    <x v="1"/>
    <s v="mid May"/>
    <n v="2"/>
    <x v="11"/>
    <x v="5"/>
    <x v="2"/>
    <n v="3"/>
    <n v="35"/>
    <n v="11"/>
    <n v="303"/>
    <n v="5"/>
    <x v="9"/>
    <n v="6.8"/>
    <n v="6.9"/>
    <n v="6.9"/>
    <n v="6.8666666666666671"/>
  </r>
  <r>
    <x v="1"/>
    <s v="mid May"/>
    <n v="2"/>
    <x v="10"/>
    <x v="9"/>
    <x v="2"/>
    <n v="4"/>
    <n v="36"/>
    <n v="14"/>
    <n v="304"/>
    <n v="5"/>
    <x v="9"/>
    <n v="7.7"/>
    <n v="7.5"/>
    <n v="7.8"/>
    <n v="7.666666666666667"/>
  </r>
  <r>
    <x v="0"/>
    <s v="mid April"/>
    <n v="3"/>
    <x v="8"/>
    <x v="8"/>
    <x v="2"/>
    <n v="5"/>
    <n v="37"/>
    <n v="19"/>
    <n v="305"/>
    <n v="5"/>
    <x v="8"/>
    <n v="7.3"/>
    <n v="7.6"/>
    <n v="7.2"/>
    <n v="7.3666666666666663"/>
  </r>
  <r>
    <x v="0"/>
    <s v="mid April"/>
    <n v="3"/>
    <x v="12"/>
    <x v="10"/>
    <x v="2"/>
    <n v="6"/>
    <n v="38"/>
    <n v="22"/>
    <n v="306"/>
    <n v="5"/>
    <x v="8"/>
    <n v="7.6"/>
    <n v="7.6"/>
    <n v="7.5"/>
    <n v="7.5666666666666664"/>
  </r>
  <r>
    <x v="1"/>
    <s v="mid May"/>
    <n v="4"/>
    <x v="14"/>
    <x v="11"/>
    <x v="2"/>
    <n v="7"/>
    <n v="39"/>
    <n v="27"/>
    <n v="307"/>
    <n v="5"/>
    <x v="9"/>
    <n v="7.2"/>
    <n v="7.1"/>
    <n v="6.9"/>
    <n v="7.0666666666666673"/>
  </r>
  <r>
    <x v="1"/>
    <s v="mid May"/>
    <n v="4"/>
    <x v="15"/>
    <x v="12"/>
    <x v="2"/>
    <n v="8"/>
    <n v="40"/>
    <n v="30"/>
    <n v="308"/>
    <n v="5"/>
    <x v="9"/>
    <n v="6.9"/>
    <n v="6.9"/>
    <n v="7.2"/>
    <n v="7"/>
  </r>
  <r>
    <x v="0"/>
    <s v="mid April"/>
    <n v="5"/>
    <x v="13"/>
    <x v="7"/>
    <x v="2"/>
    <n v="9"/>
    <n v="41"/>
    <n v="35"/>
    <n v="309"/>
    <n v="5"/>
    <x v="8"/>
    <n v="7.7"/>
    <n v="8.5"/>
    <n v="7.6"/>
    <n v="7.9333333333333327"/>
  </r>
  <r>
    <x v="0"/>
    <s v="mid April"/>
    <n v="5"/>
    <x v="1"/>
    <x v="1"/>
    <x v="2"/>
    <n v="10"/>
    <n v="42"/>
    <n v="38"/>
    <n v="310"/>
    <n v="5"/>
    <x v="8"/>
    <n v="7.4"/>
    <n v="8.4"/>
    <n v="8.3000000000000007"/>
    <n v="8.0333333333333332"/>
  </r>
  <r>
    <x v="1"/>
    <s v="mid May"/>
    <n v="6"/>
    <x v="3"/>
    <x v="3"/>
    <x v="2"/>
    <n v="11"/>
    <n v="43"/>
    <n v="43"/>
    <n v="311"/>
    <n v="5"/>
    <x v="9"/>
    <n v="7.1"/>
    <n v="7.2"/>
    <n v="7.5"/>
    <n v="7.2666666666666666"/>
  </r>
  <r>
    <x v="1"/>
    <s v="mid May"/>
    <n v="6"/>
    <x v="6"/>
    <x v="6"/>
    <x v="2"/>
    <n v="12"/>
    <n v="44"/>
    <n v="46"/>
    <n v="312"/>
    <n v="5"/>
    <x v="9"/>
    <n v="6.7"/>
    <n v="6.8"/>
    <n v="6.2"/>
    <n v="6.5666666666666664"/>
  </r>
  <r>
    <x v="0"/>
    <s v="mid April"/>
    <n v="7"/>
    <x v="9"/>
    <x v="2"/>
    <x v="2"/>
    <n v="13"/>
    <n v="45"/>
    <n v="51"/>
    <n v="313"/>
    <n v="5"/>
    <x v="8"/>
    <n v="7.4"/>
    <n v="7.9"/>
    <n v="7.7"/>
    <n v="7.666666666666667"/>
  </r>
  <r>
    <x v="0"/>
    <s v="mid April"/>
    <n v="7"/>
    <x v="0"/>
    <x v="0"/>
    <x v="2"/>
    <n v="14"/>
    <n v="46"/>
    <n v="54"/>
    <n v="314"/>
    <n v="5"/>
    <x v="8"/>
    <n v="8.1"/>
    <n v="8.3000000000000007"/>
    <n v="8.3000000000000007"/>
    <n v="8.2333333333333325"/>
  </r>
  <r>
    <x v="1"/>
    <s v="mid May"/>
    <n v="8"/>
    <x v="2"/>
    <x v="2"/>
    <x v="2"/>
    <n v="15"/>
    <n v="47"/>
    <n v="59"/>
    <n v="315"/>
    <n v="5"/>
    <x v="9"/>
    <n v="6.9"/>
    <n v="6.9"/>
    <n v="6.9"/>
    <n v="6.9000000000000012"/>
  </r>
  <r>
    <x v="1"/>
    <s v="mid May"/>
    <n v="8"/>
    <x v="7"/>
    <x v="7"/>
    <x v="2"/>
    <n v="16"/>
    <n v="48"/>
    <n v="62"/>
    <n v="316"/>
    <n v="5"/>
    <x v="9"/>
    <n v="6.7"/>
    <n v="6.8"/>
    <n v="6.8"/>
    <n v="6.7666666666666666"/>
  </r>
  <r>
    <x v="1"/>
    <s v="mid May"/>
    <n v="8"/>
    <x v="3"/>
    <x v="3"/>
    <x v="3"/>
    <n v="16"/>
    <n v="49"/>
    <n v="61"/>
    <n v="416"/>
    <n v="5"/>
    <x v="9"/>
    <n v="7.3"/>
    <n v="7.5"/>
    <n v="7"/>
    <n v="7.2666666666666666"/>
  </r>
  <r>
    <x v="1"/>
    <s v="mid May"/>
    <n v="8"/>
    <x v="11"/>
    <x v="5"/>
    <x v="3"/>
    <n v="15"/>
    <n v="50"/>
    <n v="60"/>
    <n v="415"/>
    <n v="5"/>
    <x v="9"/>
    <n v="6.9"/>
    <n v="6.9"/>
    <n v="6.8"/>
    <n v="6.8666666666666671"/>
  </r>
  <r>
    <x v="0"/>
    <s v="mid April"/>
    <n v="7"/>
    <x v="8"/>
    <x v="8"/>
    <x v="3"/>
    <n v="14"/>
    <n v="51"/>
    <n v="53"/>
    <n v="414"/>
    <n v="5"/>
    <x v="8"/>
    <n v="7.7"/>
    <n v="7.4"/>
    <n v="7.4"/>
    <n v="7.5"/>
  </r>
  <r>
    <x v="0"/>
    <s v="mid April"/>
    <n v="7"/>
    <x v="5"/>
    <x v="5"/>
    <x v="3"/>
    <n v="13"/>
    <n v="52"/>
    <n v="52"/>
    <n v="413"/>
    <n v="5"/>
    <x v="8"/>
    <n v="8.3000000000000007"/>
    <n v="8.1"/>
    <n v="7.4"/>
    <n v="7.9333333333333327"/>
  </r>
  <r>
    <x v="1"/>
    <s v="mid May"/>
    <n v="6"/>
    <x v="7"/>
    <x v="7"/>
    <x v="3"/>
    <n v="12"/>
    <n v="53"/>
    <n v="45"/>
    <n v="412"/>
    <n v="5"/>
    <x v="9"/>
    <n v="6.6"/>
    <n v="6.7"/>
    <n v="6.8"/>
    <n v="6.7"/>
  </r>
  <r>
    <x v="1"/>
    <s v="mid May"/>
    <n v="6"/>
    <x v="15"/>
    <x v="12"/>
    <x v="3"/>
    <n v="11"/>
    <n v="54"/>
    <n v="44"/>
    <n v="411"/>
    <n v="5"/>
    <x v="9"/>
    <n v="6.8"/>
    <n v="6.9"/>
    <n v="7.5"/>
    <n v="7.0666666666666664"/>
  </r>
  <r>
    <x v="0"/>
    <s v="mid April"/>
    <n v="5"/>
    <x v="4"/>
    <x v="4"/>
    <x v="3"/>
    <n v="10"/>
    <n v="55"/>
    <n v="37"/>
    <n v="410"/>
    <n v="5"/>
    <x v="8"/>
    <n v="8"/>
    <n v="7.4"/>
    <n v="7.8"/>
    <n v="7.7333333333333334"/>
  </r>
  <r>
    <x v="0"/>
    <s v="mid April"/>
    <n v="5"/>
    <x v="0"/>
    <x v="0"/>
    <x v="3"/>
    <n v="9"/>
    <n v="56"/>
    <n v="37"/>
    <n v="409"/>
    <n v="5"/>
    <x v="8"/>
    <n v="7.3"/>
    <n v="7.6"/>
    <n v="8.3000000000000007"/>
    <n v="7.7333333333333334"/>
  </r>
  <r>
    <x v="1"/>
    <s v="mid May"/>
    <n v="4"/>
    <x v="2"/>
    <x v="2"/>
    <x v="3"/>
    <n v="8"/>
    <n v="57"/>
    <n v="29"/>
    <n v="408"/>
    <n v="5"/>
    <x v="9"/>
    <n v="6.6"/>
    <n v="6.9"/>
    <n v="6.8"/>
    <n v="6.7666666666666666"/>
  </r>
  <r>
    <x v="1"/>
    <s v="mid May"/>
    <n v="4"/>
    <x v="10"/>
    <x v="9"/>
    <x v="3"/>
    <n v="7"/>
    <n v="58"/>
    <n v="28"/>
    <n v="407"/>
    <n v="5"/>
    <x v="9"/>
    <n v="7.4"/>
    <n v="7.4"/>
    <n v="7.3"/>
    <n v="7.3666666666666671"/>
  </r>
  <r>
    <x v="0"/>
    <s v="mid April"/>
    <n v="3"/>
    <x v="1"/>
    <x v="1"/>
    <x v="3"/>
    <n v="6"/>
    <n v="59"/>
    <n v="21"/>
    <n v="406"/>
    <n v="5"/>
    <x v="8"/>
    <n v="7.5"/>
    <n v="7.6"/>
    <n v="7.6"/>
    <n v="7.5666666666666664"/>
  </r>
  <r>
    <x v="0"/>
    <s v="mid April"/>
    <n v="3"/>
    <x v="9"/>
    <x v="2"/>
    <x v="3"/>
    <n v="5"/>
    <n v="60"/>
    <n v="20"/>
    <n v="405"/>
    <n v="5"/>
    <x v="8"/>
    <n v="7.7"/>
    <n v="7.7"/>
    <n v="7.6"/>
    <n v="7.666666666666667"/>
  </r>
  <r>
    <x v="1"/>
    <s v="mid May"/>
    <n v="2"/>
    <x v="6"/>
    <x v="6"/>
    <x v="3"/>
    <n v="4"/>
    <n v="61"/>
    <n v="13"/>
    <n v="404"/>
    <n v="5"/>
    <x v="9"/>
    <n v="6.7"/>
    <n v="6.9"/>
    <n v="7.1"/>
    <n v="6.9000000000000012"/>
  </r>
  <r>
    <x v="1"/>
    <s v="mid May"/>
    <n v="2"/>
    <x v="14"/>
    <x v="11"/>
    <x v="3"/>
    <n v="3"/>
    <n v="62"/>
    <n v="12"/>
    <n v="403"/>
    <n v="5"/>
    <x v="9"/>
    <n v="7.4"/>
    <n v="6.9"/>
    <n v="6.9"/>
    <n v="7.0666666666666673"/>
  </r>
  <r>
    <x v="0"/>
    <s v="mid April"/>
    <n v="1"/>
    <x v="12"/>
    <x v="10"/>
    <x v="3"/>
    <n v="2"/>
    <n v="63"/>
    <n v="5"/>
    <n v="402"/>
    <n v="5"/>
    <x v="8"/>
    <n v="7.6"/>
    <n v="8"/>
    <n v="8.1999999999999993"/>
    <n v="7.9333333333333327"/>
  </r>
  <r>
    <x v="0"/>
    <s v="mid April"/>
    <n v="1"/>
    <x v="13"/>
    <x v="7"/>
    <x v="3"/>
    <n v="1"/>
    <n v="64"/>
    <n v="4"/>
    <n v="401"/>
    <n v="5"/>
    <x v="8"/>
    <n v="8.1"/>
    <n v="7.4"/>
    <n v="8.1"/>
    <n v="7.8666666666666671"/>
  </r>
  <r>
    <x v="0"/>
    <s v="mid April"/>
    <n v="1"/>
    <x v="0"/>
    <x v="0"/>
    <x v="0"/>
    <n v="1"/>
    <n v="1"/>
    <n v="1"/>
    <n v="101"/>
    <n v="6"/>
    <x v="10"/>
    <n v="9.1"/>
    <n v="8.4"/>
    <n v="9.1"/>
    <n v="8.8666666666666671"/>
  </r>
  <r>
    <x v="0"/>
    <s v="mid April"/>
    <n v="1"/>
    <x v="1"/>
    <x v="1"/>
    <x v="0"/>
    <n v="2"/>
    <n v="2"/>
    <n v="8"/>
    <n v="102"/>
    <n v="6"/>
    <x v="10"/>
    <n v="9"/>
    <n v="8.6999999999999993"/>
    <n v="9.1"/>
    <n v="8.9333333333333318"/>
  </r>
  <r>
    <x v="1"/>
    <s v="mid May"/>
    <n v="2"/>
    <x v="2"/>
    <x v="2"/>
    <x v="0"/>
    <n v="3"/>
    <n v="3"/>
    <n v="9"/>
    <n v="103"/>
    <n v="6"/>
    <x v="11"/>
    <n v="8"/>
    <n v="7.9"/>
    <n v="7.8"/>
    <n v="7.8999999999999995"/>
  </r>
  <r>
    <x v="1"/>
    <s v="mid May"/>
    <n v="2"/>
    <x v="3"/>
    <x v="3"/>
    <x v="0"/>
    <n v="4"/>
    <n v="4"/>
    <n v="16"/>
    <n v="104"/>
    <n v="6"/>
    <x v="11"/>
    <n v="8.5"/>
    <n v="8.6"/>
    <n v="8.6"/>
    <n v="8.5666666666666682"/>
  </r>
  <r>
    <x v="0"/>
    <s v="mid April"/>
    <n v="3"/>
    <x v="4"/>
    <x v="4"/>
    <x v="0"/>
    <n v="5"/>
    <n v="5"/>
    <n v="17"/>
    <n v="105"/>
    <n v="6"/>
    <x v="10"/>
    <n v="8.6999999999999993"/>
    <n v="9"/>
    <n v="8.5"/>
    <n v="8.7333333333333325"/>
  </r>
  <r>
    <x v="0"/>
    <s v="mid April"/>
    <n v="3"/>
    <x v="5"/>
    <x v="5"/>
    <x v="0"/>
    <n v="6"/>
    <n v="6"/>
    <n v="24"/>
    <n v="106"/>
    <n v="6"/>
    <x v="10"/>
    <n v="8.8000000000000007"/>
    <n v="9"/>
    <n v="9.1999999999999993"/>
    <n v="9"/>
  </r>
  <r>
    <x v="1"/>
    <s v="mid May"/>
    <n v="4"/>
    <x v="6"/>
    <x v="6"/>
    <x v="0"/>
    <n v="7"/>
    <n v="7"/>
    <n v="25"/>
    <n v="107"/>
    <n v="6"/>
    <x v="11"/>
    <n v="7.8"/>
    <n v="7.7"/>
    <n v="8"/>
    <n v="7.833333333333333"/>
  </r>
  <r>
    <x v="1"/>
    <s v="mid May"/>
    <n v="4"/>
    <x v="7"/>
    <x v="7"/>
    <x v="0"/>
    <n v="8"/>
    <n v="8"/>
    <n v="32"/>
    <n v="108"/>
    <n v="6"/>
    <x v="11"/>
    <n v="7.8"/>
    <n v="7.6"/>
    <n v="7.6"/>
    <n v="7.666666666666667"/>
  </r>
  <r>
    <x v="0"/>
    <s v="mid April"/>
    <n v="5"/>
    <x v="8"/>
    <x v="8"/>
    <x v="0"/>
    <n v="9"/>
    <n v="9"/>
    <n v="33"/>
    <n v="109"/>
    <n v="6"/>
    <x v="10"/>
    <n v="7.9"/>
    <n v="8.4"/>
    <n v="7.8"/>
    <n v="8.0333333333333332"/>
  </r>
  <r>
    <x v="0"/>
    <s v="mid April"/>
    <n v="5"/>
    <x v="9"/>
    <x v="2"/>
    <x v="0"/>
    <n v="10"/>
    <n v="10"/>
    <n v="40"/>
    <n v="110"/>
    <n v="6"/>
    <x v="10"/>
    <n v="9.4"/>
    <n v="8.8000000000000007"/>
    <n v="8.3000000000000007"/>
    <n v="8.8333333333333339"/>
  </r>
  <r>
    <x v="1"/>
    <s v="mid May"/>
    <n v="6"/>
    <x v="10"/>
    <x v="9"/>
    <x v="0"/>
    <n v="11"/>
    <n v="11"/>
    <n v="41"/>
    <n v="111"/>
    <n v="6"/>
    <x v="11"/>
    <n v="8.4"/>
    <n v="8.3000000000000007"/>
    <n v="8.4"/>
    <n v="8.3666666666666671"/>
  </r>
  <r>
    <x v="1"/>
    <s v="mid May"/>
    <n v="6"/>
    <x v="11"/>
    <x v="5"/>
    <x v="0"/>
    <n v="12"/>
    <n v="12"/>
    <n v="48"/>
    <n v="112"/>
    <n v="6"/>
    <x v="11"/>
    <n v="7.8"/>
    <n v="7.9"/>
    <n v="7.9"/>
    <n v="7.8666666666666671"/>
  </r>
  <r>
    <x v="0"/>
    <s v="mid April"/>
    <n v="7"/>
    <x v="12"/>
    <x v="10"/>
    <x v="0"/>
    <n v="13"/>
    <n v="13"/>
    <n v="49"/>
    <n v="113"/>
    <n v="6"/>
    <x v="10"/>
    <n v="9.1999999999999993"/>
    <n v="8.6"/>
    <n v="8.8000000000000007"/>
    <n v="8.8666666666666654"/>
  </r>
  <r>
    <x v="0"/>
    <s v="mid April"/>
    <n v="7"/>
    <x v="13"/>
    <x v="7"/>
    <x v="0"/>
    <n v="14"/>
    <n v="14"/>
    <n v="56"/>
    <n v="114"/>
    <n v="6"/>
    <x v="10"/>
    <n v="9.1"/>
    <n v="8.3000000000000007"/>
    <n v="8.5"/>
    <n v="8.6333333333333329"/>
  </r>
  <r>
    <x v="1"/>
    <s v="mid May"/>
    <n v="8"/>
    <x v="14"/>
    <x v="11"/>
    <x v="0"/>
    <n v="15"/>
    <n v="15"/>
    <n v="57"/>
    <n v="115"/>
    <n v="6"/>
    <x v="11"/>
    <n v="7.8"/>
    <n v="8.1"/>
    <n v="8.3000000000000007"/>
    <n v="8.0666666666666664"/>
  </r>
  <r>
    <x v="1"/>
    <s v="mid May"/>
    <n v="8"/>
    <x v="15"/>
    <x v="12"/>
    <x v="0"/>
    <n v="16"/>
    <n v="16"/>
    <n v="64"/>
    <n v="116"/>
    <n v="6"/>
    <x v="11"/>
    <n v="8"/>
    <n v="7.6"/>
    <n v="8.6"/>
    <n v="8.0666666666666664"/>
  </r>
  <r>
    <x v="1"/>
    <s v="mid May"/>
    <n v="8"/>
    <x v="6"/>
    <x v="6"/>
    <x v="1"/>
    <n v="16"/>
    <n v="17"/>
    <n v="63"/>
    <n v="216"/>
    <n v="6"/>
    <x v="11"/>
    <n v="7.5"/>
    <n v="8.1999999999999993"/>
    <n v="7.8"/>
    <n v="7.833333333333333"/>
  </r>
  <r>
    <x v="1"/>
    <s v="mid May"/>
    <n v="8"/>
    <x v="10"/>
    <x v="9"/>
    <x v="1"/>
    <n v="15"/>
    <n v="18"/>
    <n v="58"/>
    <n v="215"/>
    <n v="6"/>
    <x v="11"/>
    <n v="8.6999999999999993"/>
    <n v="7.9"/>
    <n v="8.4"/>
    <n v="8.3333333333333339"/>
  </r>
  <r>
    <x v="0"/>
    <s v="mid April"/>
    <n v="7"/>
    <x v="4"/>
    <x v="4"/>
    <x v="1"/>
    <n v="14"/>
    <n v="19"/>
    <n v="55"/>
    <n v="214"/>
    <n v="6"/>
    <x v="10"/>
    <n v="8.5"/>
    <n v="9.3000000000000007"/>
    <n v="8.4"/>
    <n v="8.7333333333333343"/>
  </r>
  <r>
    <x v="0"/>
    <s v="mid April"/>
    <n v="7"/>
    <x v="1"/>
    <x v="1"/>
    <x v="1"/>
    <n v="13"/>
    <n v="20"/>
    <n v="50"/>
    <n v="213"/>
    <n v="6"/>
    <x v="10"/>
    <n v="9.3000000000000007"/>
    <n v="8.6999999999999993"/>
    <n v="8.4"/>
    <n v="8.7999999999999989"/>
  </r>
  <r>
    <x v="1"/>
    <s v="mid May"/>
    <n v="6"/>
    <x v="14"/>
    <x v="11"/>
    <x v="1"/>
    <n v="12"/>
    <n v="21"/>
    <n v="47"/>
    <n v="212"/>
    <n v="6"/>
    <x v="11"/>
    <n v="8.4"/>
    <n v="8.1"/>
    <n v="8"/>
    <n v="8.1666666666666661"/>
  </r>
  <r>
    <x v="1"/>
    <s v="mid May"/>
    <n v="6"/>
    <x v="2"/>
    <x v="2"/>
    <x v="1"/>
    <n v="11"/>
    <n v="22"/>
    <n v="42"/>
    <n v="211"/>
    <n v="6"/>
    <x v="11"/>
    <n v="8.3000000000000007"/>
    <n v="7.8"/>
    <n v="7.8"/>
    <n v="7.9666666666666677"/>
  </r>
  <r>
    <x v="0"/>
    <s v="mid April"/>
    <n v="5"/>
    <x v="12"/>
    <x v="10"/>
    <x v="1"/>
    <n v="10"/>
    <n v="23"/>
    <n v="39"/>
    <n v="210"/>
    <n v="6"/>
    <x v="10"/>
    <n v="8.6"/>
    <n v="8.5"/>
    <n v="8.6"/>
    <n v="8.5666666666666682"/>
  </r>
  <r>
    <x v="0"/>
    <s v="mid April"/>
    <n v="5"/>
    <x v="5"/>
    <x v="5"/>
    <x v="1"/>
    <n v="9"/>
    <n v="24"/>
    <n v="34"/>
    <n v="209"/>
    <n v="6"/>
    <x v="10"/>
    <n v="9.1"/>
    <n v="8.8000000000000007"/>
    <n v="8.3000000000000007"/>
    <n v="8.7333333333333325"/>
  </r>
  <r>
    <x v="1"/>
    <s v="mid May"/>
    <n v="4"/>
    <x v="3"/>
    <x v="3"/>
    <x v="1"/>
    <n v="8"/>
    <n v="25"/>
    <n v="31"/>
    <n v="208"/>
    <n v="6"/>
    <x v="11"/>
    <n v="8.4"/>
    <n v="8.1999999999999993"/>
    <n v="8.5"/>
    <n v="8.3666666666666671"/>
  </r>
  <r>
    <x v="1"/>
    <s v="mid May"/>
    <n v="4"/>
    <x v="11"/>
    <x v="5"/>
    <x v="1"/>
    <n v="7"/>
    <n v="26"/>
    <n v="26"/>
    <n v="207"/>
    <n v="6"/>
    <x v="11"/>
    <n v="7.7"/>
    <n v="8.1999999999999993"/>
    <n v="7.7"/>
    <n v="7.8666666666666663"/>
  </r>
  <r>
    <x v="0"/>
    <s v="mid April"/>
    <n v="3"/>
    <x v="0"/>
    <x v="0"/>
    <x v="1"/>
    <n v="6"/>
    <n v="27"/>
    <n v="23"/>
    <n v="206"/>
    <n v="6"/>
    <x v="10"/>
    <n v="9"/>
    <n v="9.1999999999999993"/>
    <n v="8.3000000000000007"/>
    <n v="8.8333333333333339"/>
  </r>
  <r>
    <x v="0"/>
    <s v="mid April"/>
    <n v="3"/>
    <x v="13"/>
    <x v="7"/>
    <x v="1"/>
    <n v="5"/>
    <n v="28"/>
    <n v="18"/>
    <n v="205"/>
    <n v="6"/>
    <x v="10"/>
    <n v="9.6"/>
    <n v="9.1"/>
    <n v="9.5"/>
    <n v="9.4"/>
  </r>
  <r>
    <x v="1"/>
    <s v="mid May"/>
    <n v="2"/>
    <x v="15"/>
    <x v="12"/>
    <x v="1"/>
    <n v="4"/>
    <n v="29"/>
    <n v="15"/>
    <n v="204"/>
    <n v="6"/>
    <x v="11"/>
    <n v="7.9"/>
    <n v="8.1"/>
    <n v="7.7"/>
    <n v="7.8999999999999995"/>
  </r>
  <r>
    <x v="1"/>
    <s v="mid May"/>
    <n v="2"/>
    <x v="7"/>
    <x v="7"/>
    <x v="1"/>
    <n v="3"/>
    <n v="30"/>
    <n v="10"/>
    <n v="203"/>
    <n v="6"/>
    <x v="11"/>
    <n v="7.7"/>
    <n v="7.7"/>
    <n v="7.9"/>
    <n v="7.7666666666666666"/>
  </r>
  <r>
    <x v="0"/>
    <s v="mid April"/>
    <n v="1"/>
    <x v="9"/>
    <x v="2"/>
    <x v="1"/>
    <n v="2"/>
    <n v="31"/>
    <n v="7"/>
    <n v="202"/>
    <n v="6"/>
    <x v="10"/>
    <n v="8.8000000000000007"/>
    <n v="8.6"/>
    <n v="8.3000000000000007"/>
    <n v="8.5666666666666664"/>
  </r>
  <r>
    <x v="0"/>
    <s v="mid April"/>
    <n v="1"/>
    <x v="8"/>
    <x v="8"/>
    <x v="1"/>
    <n v="1"/>
    <n v="32"/>
    <n v="2"/>
    <n v="201"/>
    <n v="6"/>
    <x v="10"/>
    <n v="8.6"/>
    <n v="8.4"/>
    <n v="8.4"/>
    <n v="8.4666666666666668"/>
  </r>
  <r>
    <x v="0"/>
    <s v="mid April"/>
    <n v="1"/>
    <x v="5"/>
    <x v="5"/>
    <x v="2"/>
    <n v="1"/>
    <n v="33"/>
    <n v="3"/>
    <n v="301"/>
    <n v="6"/>
    <x v="10"/>
    <n v="8.3000000000000007"/>
    <n v="8.1"/>
    <n v="8.6"/>
    <n v="8.3333333333333339"/>
  </r>
  <r>
    <x v="0"/>
    <s v="mid April"/>
    <n v="1"/>
    <x v="4"/>
    <x v="4"/>
    <x v="2"/>
    <n v="2"/>
    <n v="34"/>
    <n v="6"/>
    <n v="302"/>
    <n v="6"/>
    <x v="10"/>
    <n v="8.4"/>
    <n v="9.5"/>
    <n v="8.4"/>
    <n v="8.7666666666666657"/>
  </r>
  <r>
    <x v="1"/>
    <s v="mid May"/>
    <n v="2"/>
    <x v="11"/>
    <x v="5"/>
    <x v="2"/>
    <n v="3"/>
    <n v="35"/>
    <n v="11"/>
    <n v="303"/>
    <n v="6"/>
    <x v="11"/>
    <n v="8"/>
    <n v="7.8"/>
    <n v="8"/>
    <n v="7.9333333333333336"/>
  </r>
  <r>
    <x v="1"/>
    <s v="mid May"/>
    <n v="2"/>
    <x v="10"/>
    <x v="9"/>
    <x v="2"/>
    <n v="4"/>
    <n v="36"/>
    <n v="14"/>
    <n v="304"/>
    <n v="6"/>
    <x v="11"/>
    <n v="8.6999999999999993"/>
    <n v="8.6"/>
    <n v="8.8000000000000007"/>
    <n v="8.6999999999999993"/>
  </r>
  <r>
    <x v="0"/>
    <s v="mid April"/>
    <n v="3"/>
    <x v="8"/>
    <x v="8"/>
    <x v="2"/>
    <n v="5"/>
    <n v="37"/>
    <n v="19"/>
    <n v="305"/>
    <n v="6"/>
    <x v="10"/>
    <n v="8.1"/>
    <n v="8.3000000000000007"/>
    <n v="7.9"/>
    <n v="8.1"/>
  </r>
  <r>
    <x v="0"/>
    <s v="mid April"/>
    <n v="3"/>
    <x v="12"/>
    <x v="10"/>
    <x v="2"/>
    <n v="6"/>
    <n v="38"/>
    <n v="22"/>
    <n v="306"/>
    <n v="6"/>
    <x v="10"/>
    <n v="8.4"/>
    <n v="8.6"/>
    <n v="8.3000000000000007"/>
    <n v="8.4333333333333336"/>
  </r>
  <r>
    <x v="1"/>
    <s v="mid May"/>
    <n v="4"/>
    <x v="14"/>
    <x v="11"/>
    <x v="2"/>
    <n v="7"/>
    <n v="39"/>
    <n v="27"/>
    <n v="307"/>
    <n v="6"/>
    <x v="11"/>
    <n v="8.1999999999999993"/>
    <n v="8.1999999999999993"/>
    <n v="8.4"/>
    <n v="8.2666666666666657"/>
  </r>
  <r>
    <x v="1"/>
    <s v="mid May"/>
    <n v="4"/>
    <x v="15"/>
    <x v="12"/>
    <x v="2"/>
    <n v="8"/>
    <n v="40"/>
    <n v="30"/>
    <n v="308"/>
    <n v="6"/>
    <x v="11"/>
    <n v="8.4"/>
    <n v="7.8"/>
    <n v="8"/>
    <n v="8.0666666666666664"/>
  </r>
  <r>
    <x v="0"/>
    <s v="mid April"/>
    <n v="5"/>
    <x v="13"/>
    <x v="7"/>
    <x v="2"/>
    <n v="9"/>
    <n v="41"/>
    <n v="35"/>
    <n v="309"/>
    <n v="6"/>
    <x v="10"/>
    <n v="8.8000000000000007"/>
    <n v="9.6"/>
    <n v="8.5"/>
    <n v="8.9666666666666668"/>
  </r>
  <r>
    <x v="0"/>
    <s v="mid April"/>
    <n v="5"/>
    <x v="1"/>
    <x v="1"/>
    <x v="2"/>
    <n v="10"/>
    <n v="42"/>
    <n v="38"/>
    <n v="310"/>
    <n v="6"/>
    <x v="10"/>
    <n v="8.3000000000000007"/>
    <n v="9.4"/>
    <n v="9.1999999999999993"/>
    <n v="8.9666666666666668"/>
  </r>
  <r>
    <x v="1"/>
    <s v="mid May"/>
    <n v="6"/>
    <x v="3"/>
    <x v="3"/>
    <x v="2"/>
    <n v="11"/>
    <n v="43"/>
    <n v="43"/>
    <n v="311"/>
    <n v="6"/>
    <x v="11"/>
    <n v="8.3000000000000007"/>
    <n v="8.4"/>
    <n v="8.5"/>
    <n v="8.4"/>
  </r>
  <r>
    <x v="1"/>
    <s v="mid May"/>
    <n v="6"/>
    <x v="6"/>
    <x v="6"/>
    <x v="2"/>
    <n v="12"/>
    <n v="44"/>
    <n v="46"/>
    <n v="312"/>
    <n v="6"/>
    <x v="11"/>
    <n v="7.5"/>
    <n v="7.1"/>
    <n v="7.6"/>
    <n v="7.3999999999999995"/>
  </r>
  <r>
    <x v="0"/>
    <s v="mid April"/>
    <n v="7"/>
    <x v="9"/>
    <x v="2"/>
    <x v="2"/>
    <n v="13"/>
    <n v="45"/>
    <n v="51"/>
    <n v="313"/>
    <n v="6"/>
    <x v="10"/>
    <n v="8.3000000000000007"/>
    <n v="8.8000000000000007"/>
    <n v="8.5"/>
    <n v="8.5333333333333332"/>
  </r>
  <r>
    <x v="0"/>
    <s v="mid April"/>
    <n v="7"/>
    <x v="0"/>
    <x v="0"/>
    <x v="2"/>
    <n v="14"/>
    <n v="46"/>
    <n v="54"/>
    <n v="314"/>
    <n v="6"/>
    <x v="10"/>
    <n v="9"/>
    <n v="9.1"/>
    <n v="9.3000000000000007"/>
    <n v="9.1333333333333346"/>
  </r>
  <r>
    <x v="1"/>
    <s v="mid May"/>
    <n v="8"/>
    <x v="2"/>
    <x v="2"/>
    <x v="2"/>
    <n v="15"/>
    <n v="47"/>
    <n v="59"/>
    <n v="315"/>
    <n v="6"/>
    <x v="11"/>
    <n v="7.9"/>
    <n v="7.8"/>
    <n v="7.9"/>
    <n v="7.8666666666666671"/>
  </r>
  <r>
    <x v="1"/>
    <s v="mid May"/>
    <n v="8"/>
    <x v="7"/>
    <x v="7"/>
    <x v="2"/>
    <n v="16"/>
    <n v="48"/>
    <n v="62"/>
    <n v="316"/>
    <n v="6"/>
    <x v="11"/>
    <n v="7.8"/>
    <n v="7.8"/>
    <n v="7.7"/>
    <n v="7.7666666666666666"/>
  </r>
  <r>
    <x v="1"/>
    <s v="mid May"/>
    <n v="8"/>
    <x v="3"/>
    <x v="3"/>
    <x v="3"/>
    <n v="16"/>
    <n v="49"/>
    <n v="61"/>
    <n v="416"/>
    <n v="6"/>
    <x v="11"/>
    <n v="8.4"/>
    <n v="8.1"/>
    <n v="8.4"/>
    <n v="8.2999999999999989"/>
  </r>
  <r>
    <x v="1"/>
    <s v="mid May"/>
    <n v="8"/>
    <x v="11"/>
    <x v="5"/>
    <x v="3"/>
    <n v="15"/>
    <n v="50"/>
    <n v="60"/>
    <n v="415"/>
    <n v="6"/>
    <x v="11"/>
    <n v="8"/>
    <n v="8.1"/>
    <n v="7.7"/>
    <n v="7.9333333333333336"/>
  </r>
  <r>
    <x v="0"/>
    <s v="mid April"/>
    <n v="7"/>
    <x v="8"/>
    <x v="8"/>
    <x v="3"/>
    <n v="14"/>
    <n v="51"/>
    <n v="53"/>
    <n v="414"/>
    <n v="6"/>
    <x v="10"/>
    <n v="8.5"/>
    <n v="9.1999999999999993"/>
    <n v="8.1999999999999993"/>
    <n v="8.6333333333333329"/>
  </r>
  <r>
    <x v="0"/>
    <s v="mid April"/>
    <n v="7"/>
    <x v="5"/>
    <x v="5"/>
    <x v="3"/>
    <n v="13"/>
    <n v="52"/>
    <n v="52"/>
    <n v="413"/>
    <n v="6"/>
    <x v="10"/>
    <n v="9"/>
    <n v="8.9"/>
    <n v="8.3000000000000007"/>
    <n v="8.7333333333333325"/>
  </r>
  <r>
    <x v="1"/>
    <s v="mid May"/>
    <n v="6"/>
    <x v="7"/>
    <x v="7"/>
    <x v="3"/>
    <n v="12"/>
    <n v="53"/>
    <n v="45"/>
    <n v="412"/>
    <n v="6"/>
    <x v="11"/>
    <n v="7.6"/>
    <n v="7.8"/>
    <n v="7.7"/>
    <n v="7.6999999999999993"/>
  </r>
  <r>
    <x v="1"/>
    <s v="mid May"/>
    <n v="6"/>
    <x v="15"/>
    <x v="12"/>
    <x v="3"/>
    <n v="11"/>
    <n v="54"/>
    <n v="44"/>
    <n v="411"/>
    <n v="6"/>
    <x v="11"/>
    <n v="8"/>
    <n v="8.1"/>
    <n v="8.6999999999999993"/>
    <n v="8.2666666666666675"/>
  </r>
  <r>
    <x v="0"/>
    <s v="mid April"/>
    <n v="5"/>
    <x v="4"/>
    <x v="4"/>
    <x v="3"/>
    <n v="10"/>
    <n v="55"/>
    <n v="37"/>
    <n v="410"/>
    <n v="6"/>
    <x v="10"/>
    <n v="8.8000000000000007"/>
    <n v="8.4"/>
    <n v="8.6"/>
    <n v="8.6000000000000014"/>
  </r>
  <r>
    <x v="0"/>
    <s v="mid April"/>
    <n v="5"/>
    <x v="0"/>
    <x v="0"/>
    <x v="3"/>
    <n v="9"/>
    <n v="56"/>
    <n v="37"/>
    <n v="409"/>
    <n v="6"/>
    <x v="10"/>
    <n v="8.1"/>
    <n v="8.5"/>
    <n v="9.3000000000000007"/>
    <n v="8.6333333333333346"/>
  </r>
  <r>
    <x v="1"/>
    <s v="mid May"/>
    <n v="4"/>
    <x v="2"/>
    <x v="2"/>
    <x v="3"/>
    <n v="8"/>
    <n v="57"/>
    <n v="29"/>
    <n v="408"/>
    <n v="6"/>
    <x v="11"/>
    <n v="7.8"/>
    <n v="7.9"/>
    <n v="7.6"/>
    <n v="7.7666666666666657"/>
  </r>
  <r>
    <x v="1"/>
    <s v="mid May"/>
    <n v="4"/>
    <x v="10"/>
    <x v="9"/>
    <x v="3"/>
    <n v="7"/>
    <n v="58"/>
    <n v="28"/>
    <n v="407"/>
    <n v="6"/>
    <x v="11"/>
    <n v="8.3000000000000007"/>
    <n v="8.4"/>
    <n v="8.4"/>
    <n v="8.3666666666666671"/>
  </r>
  <r>
    <x v="0"/>
    <s v="mid April"/>
    <n v="3"/>
    <x v="1"/>
    <x v="1"/>
    <x v="3"/>
    <n v="6"/>
    <n v="59"/>
    <n v="21"/>
    <n v="406"/>
    <n v="6"/>
    <x v="10"/>
    <n v="8.5"/>
    <n v="8.5"/>
    <n v="8.6"/>
    <n v="8.5333333333333332"/>
  </r>
  <r>
    <x v="0"/>
    <s v="mid April"/>
    <n v="3"/>
    <x v="9"/>
    <x v="2"/>
    <x v="3"/>
    <n v="5"/>
    <n v="60"/>
    <n v="20"/>
    <n v="405"/>
    <n v="6"/>
    <x v="10"/>
    <n v="8.5"/>
    <n v="8.6"/>
    <n v="8.4"/>
    <n v="8.5"/>
  </r>
  <r>
    <x v="1"/>
    <s v="mid May"/>
    <n v="2"/>
    <x v="6"/>
    <x v="6"/>
    <x v="3"/>
    <n v="4"/>
    <n v="61"/>
    <n v="13"/>
    <n v="404"/>
    <n v="6"/>
    <x v="11"/>
    <n v="7.9"/>
    <n v="7.7"/>
    <n v="7.7"/>
    <n v="7.7666666666666666"/>
  </r>
  <r>
    <x v="1"/>
    <s v="mid May"/>
    <n v="2"/>
    <x v="14"/>
    <x v="11"/>
    <x v="3"/>
    <n v="3"/>
    <n v="62"/>
    <n v="12"/>
    <n v="403"/>
    <n v="6"/>
    <x v="11"/>
    <n v="7.8"/>
    <n v="8.3000000000000007"/>
    <n v="8.6"/>
    <n v="8.2333333333333343"/>
  </r>
  <r>
    <x v="0"/>
    <s v="mid April"/>
    <n v="1"/>
    <x v="12"/>
    <x v="10"/>
    <x v="3"/>
    <n v="2"/>
    <n v="63"/>
    <n v="5"/>
    <n v="402"/>
    <n v="6"/>
    <x v="10"/>
    <n v="8.6"/>
    <n v="8.8000000000000007"/>
    <n v="9.1"/>
    <n v="8.8333333333333339"/>
  </r>
  <r>
    <x v="0"/>
    <s v="mid April"/>
    <n v="1"/>
    <x v="13"/>
    <x v="7"/>
    <x v="3"/>
    <n v="1"/>
    <n v="64"/>
    <n v="4"/>
    <n v="401"/>
    <n v="6"/>
    <x v="10"/>
    <n v="9.1"/>
    <n v="9.1"/>
    <n v="8.4"/>
    <n v="8.8666666666666671"/>
  </r>
  <r>
    <x v="0"/>
    <s v="mid April"/>
    <n v="1"/>
    <x v="0"/>
    <x v="0"/>
    <x v="0"/>
    <n v="1"/>
    <n v="1"/>
    <n v="1"/>
    <n v="101"/>
    <n v="7"/>
    <x v="12"/>
    <n v="10.199999999999999"/>
    <n v="9.9"/>
    <n v="10.3"/>
    <n v="10.133333333333335"/>
  </r>
  <r>
    <x v="0"/>
    <s v="mid April"/>
    <n v="1"/>
    <x v="1"/>
    <x v="1"/>
    <x v="0"/>
    <n v="2"/>
    <n v="2"/>
    <n v="8"/>
    <n v="102"/>
    <n v="7"/>
    <x v="12"/>
    <n v="10.5"/>
    <n v="9.9"/>
    <n v="10.1"/>
    <n v="10.166666666666666"/>
  </r>
  <r>
    <x v="1"/>
    <s v="mid May"/>
    <n v="2"/>
    <x v="2"/>
    <x v="2"/>
    <x v="0"/>
    <n v="3"/>
    <n v="3"/>
    <n v="9"/>
    <n v="103"/>
    <n v="7"/>
    <x v="13"/>
    <n v="9.1"/>
    <n v="9.1"/>
    <n v="9.1999999999999993"/>
    <n v="9.1333333333333329"/>
  </r>
  <r>
    <x v="1"/>
    <s v="mid May"/>
    <n v="2"/>
    <x v="3"/>
    <x v="3"/>
    <x v="0"/>
    <n v="4"/>
    <n v="4"/>
    <n v="16"/>
    <n v="104"/>
    <n v="7"/>
    <x v="13"/>
    <n v="10"/>
    <n v="9.9"/>
    <n v="10"/>
    <n v="9.9666666666666668"/>
  </r>
  <r>
    <x v="0"/>
    <s v="mid April"/>
    <n v="3"/>
    <x v="4"/>
    <x v="4"/>
    <x v="0"/>
    <n v="5"/>
    <n v="5"/>
    <n v="17"/>
    <n v="105"/>
    <n v="7"/>
    <x v="12"/>
    <n v="10.1"/>
    <n v="10.4"/>
    <n v="10.1"/>
    <n v="10.200000000000001"/>
  </r>
  <r>
    <x v="0"/>
    <s v="mid April"/>
    <n v="3"/>
    <x v="5"/>
    <x v="5"/>
    <x v="0"/>
    <n v="6"/>
    <n v="6"/>
    <n v="24"/>
    <n v="106"/>
    <n v="7"/>
    <x v="12"/>
    <n v="9.8000000000000007"/>
    <n v="9.9"/>
    <n v="9.8000000000000007"/>
    <n v="9.8333333333333339"/>
  </r>
  <r>
    <x v="1"/>
    <s v="mid May"/>
    <n v="4"/>
    <x v="6"/>
    <x v="6"/>
    <x v="0"/>
    <n v="7"/>
    <n v="7"/>
    <n v="25"/>
    <n v="107"/>
    <n v="7"/>
    <x v="13"/>
    <n v="9.1"/>
    <n v="8.9"/>
    <n v="9.1999999999999993"/>
    <n v="9.0666666666666664"/>
  </r>
  <r>
    <x v="1"/>
    <s v="mid May"/>
    <n v="4"/>
    <x v="7"/>
    <x v="7"/>
    <x v="0"/>
    <n v="8"/>
    <n v="8"/>
    <n v="32"/>
    <n v="108"/>
    <n v="7"/>
    <x v="13"/>
    <n v="8.9"/>
    <n v="8.9"/>
    <n v="9.1"/>
    <n v="8.9666666666666668"/>
  </r>
  <r>
    <x v="0"/>
    <s v="mid April"/>
    <n v="5"/>
    <x v="8"/>
    <x v="8"/>
    <x v="0"/>
    <n v="9"/>
    <n v="9"/>
    <n v="33"/>
    <n v="109"/>
    <n v="7"/>
    <x v="12"/>
    <n v="9"/>
    <n v="9.4"/>
    <n v="9"/>
    <n v="9.1333333333333329"/>
  </r>
  <r>
    <x v="0"/>
    <s v="mid April"/>
    <n v="5"/>
    <x v="9"/>
    <x v="2"/>
    <x v="0"/>
    <n v="10"/>
    <n v="10"/>
    <n v="40"/>
    <n v="110"/>
    <n v="7"/>
    <x v="12"/>
    <n v="9.4"/>
    <n v="10.1"/>
    <n v="10.4"/>
    <n v="9.9666666666666668"/>
  </r>
  <r>
    <x v="1"/>
    <s v="mid May"/>
    <n v="6"/>
    <x v="10"/>
    <x v="9"/>
    <x v="0"/>
    <n v="11"/>
    <n v="11"/>
    <n v="41"/>
    <n v="111"/>
    <n v="7"/>
    <x v="13"/>
    <n v="10.1"/>
    <n v="9.5"/>
    <n v="9.5"/>
    <n v="9.7000000000000011"/>
  </r>
  <r>
    <x v="1"/>
    <s v="mid May"/>
    <n v="6"/>
    <x v="11"/>
    <x v="5"/>
    <x v="0"/>
    <n v="12"/>
    <n v="12"/>
    <n v="48"/>
    <n v="112"/>
    <n v="7"/>
    <x v="13"/>
    <n v="9.3000000000000007"/>
    <n v="9.1999999999999993"/>
    <n v="9.1"/>
    <n v="9.2000000000000011"/>
  </r>
  <r>
    <x v="0"/>
    <s v="mid April"/>
    <n v="7"/>
    <x v="12"/>
    <x v="10"/>
    <x v="0"/>
    <n v="13"/>
    <n v="13"/>
    <n v="49"/>
    <n v="113"/>
    <n v="7"/>
    <x v="12"/>
    <n v="10.199999999999999"/>
    <n v="9.8000000000000007"/>
    <n v="9.9"/>
    <n v="9.9666666666666668"/>
  </r>
  <r>
    <x v="0"/>
    <s v="mid April"/>
    <n v="7"/>
    <x v="13"/>
    <x v="7"/>
    <x v="0"/>
    <n v="14"/>
    <n v="14"/>
    <n v="56"/>
    <n v="114"/>
    <n v="7"/>
    <x v="12"/>
    <n v="10.199999999999999"/>
    <n v="9.8000000000000007"/>
    <n v="9.8000000000000007"/>
    <n v="9.9333333333333336"/>
  </r>
  <r>
    <x v="1"/>
    <s v="mid May"/>
    <n v="8"/>
    <x v="14"/>
    <x v="11"/>
    <x v="0"/>
    <n v="15"/>
    <n v="15"/>
    <n v="57"/>
    <n v="115"/>
    <n v="7"/>
    <x v="13"/>
    <n v="8.9"/>
    <n v="9.4"/>
    <n v="9.4"/>
    <n v="9.2333333333333343"/>
  </r>
  <r>
    <x v="1"/>
    <s v="mid May"/>
    <n v="8"/>
    <x v="15"/>
    <x v="12"/>
    <x v="0"/>
    <n v="16"/>
    <n v="16"/>
    <n v="64"/>
    <n v="116"/>
    <n v="7"/>
    <x v="13"/>
    <n v="9.8000000000000007"/>
    <n v="9"/>
    <n v="9.9"/>
    <n v="9.5666666666666682"/>
  </r>
  <r>
    <x v="1"/>
    <s v="mid May"/>
    <n v="8"/>
    <x v="6"/>
    <x v="6"/>
    <x v="1"/>
    <n v="16"/>
    <n v="17"/>
    <n v="63"/>
    <n v="216"/>
    <n v="7"/>
    <x v="13"/>
    <n v="8.6999999999999993"/>
    <n v="9.4"/>
    <n v="9.1"/>
    <n v="9.0666666666666682"/>
  </r>
  <r>
    <x v="1"/>
    <s v="mid May"/>
    <n v="8"/>
    <x v="10"/>
    <x v="9"/>
    <x v="1"/>
    <n v="15"/>
    <n v="18"/>
    <n v="58"/>
    <n v="215"/>
    <n v="7"/>
    <x v="13"/>
    <n v="8.9"/>
    <n v="10.4"/>
    <n v="9.6"/>
    <n v="9.6333333333333329"/>
  </r>
  <r>
    <x v="0"/>
    <s v="mid April"/>
    <n v="7"/>
    <x v="4"/>
    <x v="4"/>
    <x v="1"/>
    <n v="14"/>
    <n v="19"/>
    <n v="55"/>
    <n v="214"/>
    <n v="7"/>
    <x v="12"/>
    <n v="9.6999999999999993"/>
    <n v="10.5"/>
    <n v="10.3"/>
    <n v="10.166666666666666"/>
  </r>
  <r>
    <x v="0"/>
    <s v="mid April"/>
    <n v="7"/>
    <x v="1"/>
    <x v="1"/>
    <x v="1"/>
    <n v="13"/>
    <n v="20"/>
    <n v="50"/>
    <n v="213"/>
    <n v="7"/>
    <x v="12"/>
    <n v="10.4"/>
    <n v="9.6999999999999993"/>
    <n v="9.6"/>
    <n v="9.9"/>
  </r>
  <r>
    <x v="1"/>
    <s v="mid May"/>
    <n v="6"/>
    <x v="14"/>
    <x v="11"/>
    <x v="1"/>
    <n v="12"/>
    <n v="21"/>
    <n v="47"/>
    <n v="212"/>
    <n v="7"/>
    <x v="13"/>
    <n v="9.4"/>
    <n v="9.4"/>
    <n v="9.6999999999999993"/>
    <n v="9.5"/>
  </r>
  <r>
    <x v="1"/>
    <s v="mid May"/>
    <n v="6"/>
    <x v="2"/>
    <x v="2"/>
    <x v="1"/>
    <n v="11"/>
    <n v="22"/>
    <n v="42"/>
    <n v="211"/>
    <n v="7"/>
    <x v="13"/>
    <n v="9.4"/>
    <n v="9"/>
    <n v="9"/>
    <n v="9.1333333333333329"/>
  </r>
  <r>
    <x v="0"/>
    <s v="mid April"/>
    <n v="5"/>
    <x v="12"/>
    <x v="10"/>
    <x v="1"/>
    <n v="10"/>
    <n v="23"/>
    <n v="39"/>
    <n v="210"/>
    <n v="7"/>
    <x v="12"/>
    <n v="9.6999999999999993"/>
    <n v="9.6"/>
    <n v="9.6"/>
    <n v="9.6333333333333329"/>
  </r>
  <r>
    <x v="0"/>
    <s v="mid April"/>
    <n v="5"/>
    <x v="5"/>
    <x v="5"/>
    <x v="1"/>
    <n v="9"/>
    <n v="24"/>
    <n v="34"/>
    <n v="209"/>
    <n v="7"/>
    <x v="12"/>
    <n v="10.4"/>
    <n v="10"/>
    <n v="9.6"/>
    <n v="10"/>
  </r>
  <r>
    <x v="1"/>
    <s v="mid May"/>
    <n v="4"/>
    <x v="3"/>
    <x v="3"/>
    <x v="1"/>
    <n v="8"/>
    <n v="25"/>
    <n v="31"/>
    <n v="208"/>
    <n v="7"/>
    <x v="13"/>
    <n v="9.8000000000000007"/>
    <n v="9.9"/>
    <n v="10"/>
    <n v="9.9"/>
  </r>
  <r>
    <x v="1"/>
    <s v="mid May"/>
    <n v="4"/>
    <x v="11"/>
    <x v="5"/>
    <x v="1"/>
    <n v="7"/>
    <n v="26"/>
    <n v="26"/>
    <n v="207"/>
    <n v="7"/>
    <x v="13"/>
    <n v="9.5"/>
    <n v="8.6999999999999993"/>
    <n v="8.8000000000000007"/>
    <n v="9"/>
  </r>
  <r>
    <x v="0"/>
    <s v="mid April"/>
    <n v="3"/>
    <x v="0"/>
    <x v="0"/>
    <x v="1"/>
    <n v="6"/>
    <n v="27"/>
    <n v="23"/>
    <n v="206"/>
    <n v="7"/>
    <x v="12"/>
    <n v="9.8000000000000007"/>
    <n v="10.199999999999999"/>
    <n v="10.1"/>
    <n v="10.033333333333333"/>
  </r>
  <r>
    <x v="0"/>
    <s v="mid April"/>
    <n v="3"/>
    <x v="13"/>
    <x v="7"/>
    <x v="1"/>
    <n v="5"/>
    <n v="28"/>
    <n v="18"/>
    <n v="205"/>
    <n v="7"/>
    <x v="12"/>
    <n v="10.9"/>
    <n v="10.4"/>
    <n v="10.8"/>
    <n v="10.700000000000001"/>
  </r>
  <r>
    <x v="1"/>
    <s v="mid May"/>
    <n v="2"/>
    <x v="15"/>
    <x v="12"/>
    <x v="1"/>
    <n v="4"/>
    <n v="29"/>
    <n v="15"/>
    <n v="204"/>
    <n v="7"/>
    <x v="13"/>
    <n v="9.5"/>
    <n v="9.3000000000000007"/>
    <n v="9.1"/>
    <n v="9.2999999999999989"/>
  </r>
  <r>
    <x v="1"/>
    <s v="mid May"/>
    <n v="2"/>
    <x v="7"/>
    <x v="7"/>
    <x v="1"/>
    <n v="3"/>
    <n v="30"/>
    <n v="10"/>
    <n v="203"/>
    <n v="7"/>
    <x v="13"/>
    <n v="9"/>
    <n v="9"/>
    <n v="9.1999999999999993"/>
    <n v="9.0666666666666664"/>
  </r>
  <r>
    <x v="0"/>
    <s v="mid April"/>
    <n v="1"/>
    <x v="9"/>
    <x v="2"/>
    <x v="1"/>
    <n v="2"/>
    <n v="31"/>
    <n v="7"/>
    <n v="202"/>
    <n v="7"/>
    <x v="12"/>
    <n v="9.3000000000000007"/>
    <n v="9.6999999999999993"/>
    <n v="9.9"/>
    <n v="9.6333333333333329"/>
  </r>
  <r>
    <x v="0"/>
    <s v="mid April"/>
    <n v="1"/>
    <x v="8"/>
    <x v="8"/>
    <x v="1"/>
    <n v="1"/>
    <n v="32"/>
    <n v="2"/>
    <n v="201"/>
    <n v="7"/>
    <x v="12"/>
    <n v="9.8000000000000007"/>
    <n v="9.3000000000000007"/>
    <n v="9.4"/>
    <n v="9.5"/>
  </r>
  <r>
    <x v="0"/>
    <s v="mid April"/>
    <n v="1"/>
    <x v="5"/>
    <x v="5"/>
    <x v="2"/>
    <n v="1"/>
    <n v="33"/>
    <n v="3"/>
    <n v="301"/>
    <n v="7"/>
    <x v="12"/>
    <n v="9.4"/>
    <n v="9.8000000000000007"/>
    <n v="9.3000000000000007"/>
    <n v="9.5000000000000018"/>
  </r>
  <r>
    <x v="0"/>
    <s v="mid April"/>
    <n v="1"/>
    <x v="4"/>
    <x v="4"/>
    <x v="2"/>
    <n v="2"/>
    <n v="34"/>
    <n v="6"/>
    <n v="302"/>
    <n v="7"/>
    <x v="12"/>
    <n v="9.5"/>
    <n v="10.6"/>
    <n v="9.8000000000000007"/>
    <n v="9.9666666666666668"/>
  </r>
  <r>
    <x v="1"/>
    <s v="mid May"/>
    <n v="2"/>
    <x v="11"/>
    <x v="5"/>
    <x v="2"/>
    <n v="3"/>
    <n v="35"/>
    <n v="11"/>
    <n v="303"/>
    <n v="7"/>
    <x v="13"/>
    <n v="9.3000000000000007"/>
    <n v="9.1999999999999993"/>
    <n v="9.3000000000000007"/>
    <n v="9.2666666666666675"/>
  </r>
  <r>
    <x v="1"/>
    <s v="mid May"/>
    <n v="2"/>
    <x v="10"/>
    <x v="9"/>
    <x v="2"/>
    <n v="4"/>
    <n v="36"/>
    <n v="14"/>
    <n v="304"/>
    <n v="7"/>
    <x v="13"/>
    <n v="10.3"/>
    <n v="10.199999999999999"/>
    <n v="10.3"/>
    <n v="10.266666666666667"/>
  </r>
  <r>
    <x v="0"/>
    <s v="mid April"/>
    <n v="3"/>
    <x v="8"/>
    <x v="8"/>
    <x v="2"/>
    <n v="5"/>
    <n v="37"/>
    <n v="19"/>
    <n v="305"/>
    <n v="7"/>
    <x v="12"/>
    <n v="9.3000000000000007"/>
    <n v="9.3000000000000007"/>
    <n v="9.5"/>
    <n v="9.3666666666666671"/>
  </r>
  <r>
    <x v="0"/>
    <s v="mid April"/>
    <n v="3"/>
    <x v="12"/>
    <x v="10"/>
    <x v="2"/>
    <n v="6"/>
    <n v="38"/>
    <n v="22"/>
    <n v="306"/>
    <n v="7"/>
    <x v="12"/>
    <n v="9.3000000000000007"/>
    <n v="9.6999999999999993"/>
    <n v="9.6999999999999993"/>
    <n v="9.5666666666666664"/>
  </r>
  <r>
    <x v="1"/>
    <s v="mid May"/>
    <n v="4"/>
    <x v="14"/>
    <x v="11"/>
    <x v="2"/>
    <n v="7"/>
    <n v="39"/>
    <n v="27"/>
    <n v="307"/>
    <n v="7"/>
    <x v="13"/>
    <n v="9.5"/>
    <n v="9.4"/>
    <n v="9.5"/>
    <n v="9.4666666666666668"/>
  </r>
  <r>
    <x v="1"/>
    <s v="mid May"/>
    <n v="4"/>
    <x v="15"/>
    <x v="12"/>
    <x v="2"/>
    <n v="8"/>
    <n v="40"/>
    <n v="30"/>
    <n v="308"/>
    <n v="7"/>
    <x v="13"/>
    <n v="9.8000000000000007"/>
    <n v="9.1"/>
    <n v="9.1999999999999993"/>
    <n v="9.3666666666666654"/>
  </r>
  <r>
    <x v="0"/>
    <s v="mid April"/>
    <n v="5"/>
    <x v="13"/>
    <x v="7"/>
    <x v="2"/>
    <n v="9"/>
    <n v="41"/>
    <n v="35"/>
    <n v="309"/>
    <n v="7"/>
    <x v="12"/>
    <n v="10.1"/>
    <n v="10.8"/>
    <n v="10"/>
    <n v="10.299999999999999"/>
  </r>
  <r>
    <x v="0"/>
    <s v="mid April"/>
    <n v="5"/>
    <x v="1"/>
    <x v="1"/>
    <x v="2"/>
    <n v="10"/>
    <n v="42"/>
    <n v="38"/>
    <n v="310"/>
    <n v="7"/>
    <x v="12"/>
    <n v="10.4"/>
    <n v="10.6"/>
    <n v="9.4"/>
    <n v="10.133333333333333"/>
  </r>
  <r>
    <x v="1"/>
    <s v="mid May"/>
    <n v="6"/>
    <x v="3"/>
    <x v="3"/>
    <x v="2"/>
    <n v="11"/>
    <n v="43"/>
    <n v="43"/>
    <n v="311"/>
    <n v="7"/>
    <x v="13"/>
    <n v="9.9"/>
    <n v="9.4"/>
    <n v="9.9"/>
    <n v="9.7333333333333343"/>
  </r>
  <r>
    <x v="1"/>
    <s v="mid May"/>
    <n v="6"/>
    <x v="6"/>
    <x v="6"/>
    <x v="2"/>
    <n v="12"/>
    <n v="44"/>
    <n v="46"/>
    <n v="312"/>
    <n v="7"/>
    <x v="13"/>
    <n v="9"/>
    <n v="8.3000000000000007"/>
    <n v="8.5"/>
    <n v="8.6"/>
  </r>
  <r>
    <x v="0"/>
    <s v="mid April"/>
    <n v="7"/>
    <x v="9"/>
    <x v="2"/>
    <x v="2"/>
    <n v="13"/>
    <n v="45"/>
    <n v="51"/>
    <n v="313"/>
    <n v="7"/>
    <x v="12"/>
    <n v="9.6"/>
    <n v="9.9"/>
    <n v="9.6999999999999993"/>
    <n v="9.7333333333333325"/>
  </r>
  <r>
    <x v="0"/>
    <s v="mid April"/>
    <n v="7"/>
    <x v="0"/>
    <x v="0"/>
    <x v="2"/>
    <n v="14"/>
    <n v="46"/>
    <n v="54"/>
    <n v="314"/>
    <n v="7"/>
    <x v="12"/>
    <n v="10.199999999999999"/>
    <n v="10.199999999999999"/>
    <n v="10.1"/>
    <n v="10.166666666666666"/>
  </r>
  <r>
    <x v="1"/>
    <s v="mid May"/>
    <n v="8"/>
    <x v="2"/>
    <x v="2"/>
    <x v="2"/>
    <n v="15"/>
    <n v="47"/>
    <n v="59"/>
    <n v="315"/>
    <n v="7"/>
    <x v="13"/>
    <n v="9.1"/>
    <n v="9.1999999999999993"/>
    <n v="9"/>
    <n v="9.1"/>
  </r>
  <r>
    <x v="1"/>
    <s v="mid May"/>
    <n v="8"/>
    <x v="7"/>
    <x v="7"/>
    <x v="2"/>
    <n v="16"/>
    <n v="48"/>
    <n v="62"/>
    <n v="316"/>
    <n v="7"/>
    <x v="13"/>
    <n v="9.1999999999999993"/>
    <n v="9"/>
    <n v="9.4"/>
    <n v="9.2000000000000011"/>
  </r>
  <r>
    <x v="1"/>
    <s v="mid May"/>
    <n v="8"/>
    <x v="3"/>
    <x v="3"/>
    <x v="3"/>
    <n v="16"/>
    <n v="49"/>
    <n v="61"/>
    <n v="416"/>
    <n v="7"/>
    <x v="13"/>
    <n v="10"/>
    <n v="9.6999999999999993"/>
    <n v="9.9"/>
    <n v="9.8666666666666671"/>
  </r>
  <r>
    <x v="1"/>
    <s v="mid May"/>
    <n v="8"/>
    <x v="11"/>
    <x v="5"/>
    <x v="3"/>
    <n v="15"/>
    <n v="50"/>
    <n v="60"/>
    <n v="415"/>
    <n v="7"/>
    <x v="13"/>
    <n v="8.8000000000000007"/>
    <n v="9.1999999999999993"/>
    <n v="9.4"/>
    <n v="9.1333333333333329"/>
  </r>
  <r>
    <x v="0"/>
    <s v="mid April"/>
    <n v="7"/>
    <x v="8"/>
    <x v="8"/>
    <x v="3"/>
    <n v="14"/>
    <n v="51"/>
    <n v="53"/>
    <n v="414"/>
    <n v="7"/>
    <x v="12"/>
    <n v="9"/>
    <n v="9.8000000000000007"/>
    <n v="9.1999999999999993"/>
    <n v="9.3333333333333339"/>
  </r>
  <r>
    <x v="0"/>
    <s v="mid April"/>
    <n v="7"/>
    <x v="5"/>
    <x v="5"/>
    <x v="3"/>
    <n v="13"/>
    <n v="52"/>
    <n v="52"/>
    <n v="413"/>
    <n v="7"/>
    <x v="12"/>
    <n v="10"/>
    <n v="10"/>
    <n v="10.199999999999999"/>
    <n v="10.066666666666666"/>
  </r>
  <r>
    <x v="1"/>
    <s v="mid May"/>
    <n v="6"/>
    <x v="7"/>
    <x v="7"/>
    <x v="3"/>
    <n v="12"/>
    <n v="53"/>
    <n v="45"/>
    <n v="412"/>
    <n v="7"/>
    <x v="13"/>
    <n v="9"/>
    <n v="9"/>
    <n v="9.1"/>
    <n v="9.0333333333333332"/>
  </r>
  <r>
    <x v="1"/>
    <s v="mid May"/>
    <n v="6"/>
    <x v="15"/>
    <x v="12"/>
    <x v="3"/>
    <n v="11"/>
    <n v="54"/>
    <n v="44"/>
    <n v="411"/>
    <n v="7"/>
    <x v="13"/>
    <n v="10"/>
    <n v="9.8000000000000007"/>
    <n v="9.5"/>
    <n v="9.7666666666666675"/>
  </r>
  <r>
    <x v="0"/>
    <s v="mid April"/>
    <n v="5"/>
    <x v="4"/>
    <x v="4"/>
    <x v="3"/>
    <n v="10"/>
    <n v="55"/>
    <n v="37"/>
    <n v="410"/>
    <n v="7"/>
    <x v="12"/>
    <n v="9.8000000000000007"/>
    <n v="9.8000000000000007"/>
    <n v="10"/>
    <n v="9.8666666666666671"/>
  </r>
  <r>
    <x v="0"/>
    <s v="mid April"/>
    <n v="5"/>
    <x v="0"/>
    <x v="0"/>
    <x v="3"/>
    <n v="9"/>
    <n v="56"/>
    <n v="37"/>
    <n v="409"/>
    <n v="7"/>
    <x v="12"/>
    <n v="10.4"/>
    <n v="9.6999999999999993"/>
    <n v="10.3"/>
    <n v="10.133333333333335"/>
  </r>
  <r>
    <x v="1"/>
    <s v="mid May"/>
    <n v="4"/>
    <x v="2"/>
    <x v="2"/>
    <x v="3"/>
    <n v="8"/>
    <n v="57"/>
    <n v="29"/>
    <n v="408"/>
    <n v="7"/>
    <x v="13"/>
    <n v="9.1"/>
    <n v="9"/>
    <n v="8.6999999999999993"/>
    <n v="8.9333333333333336"/>
  </r>
  <r>
    <x v="1"/>
    <s v="mid May"/>
    <n v="4"/>
    <x v="10"/>
    <x v="9"/>
    <x v="3"/>
    <n v="7"/>
    <n v="58"/>
    <n v="28"/>
    <n v="407"/>
    <n v="7"/>
    <x v="13"/>
    <n v="9.8000000000000007"/>
    <n v="10"/>
    <n v="10"/>
    <n v="9.9333333333333336"/>
  </r>
  <r>
    <x v="0"/>
    <s v="mid April"/>
    <n v="3"/>
    <x v="1"/>
    <x v="1"/>
    <x v="3"/>
    <n v="6"/>
    <n v="59"/>
    <n v="21"/>
    <n v="406"/>
    <n v="7"/>
    <x v="12"/>
    <n v="9.8000000000000007"/>
    <n v="9.9"/>
    <n v="9.6"/>
    <n v="9.7666666666666675"/>
  </r>
  <r>
    <x v="0"/>
    <s v="mid April"/>
    <n v="3"/>
    <x v="9"/>
    <x v="2"/>
    <x v="3"/>
    <n v="5"/>
    <n v="60"/>
    <n v="20"/>
    <n v="405"/>
    <n v="7"/>
    <x v="12"/>
    <n v="9.8000000000000007"/>
    <n v="9.8000000000000007"/>
    <n v="9.6"/>
    <n v="9.7333333333333343"/>
  </r>
  <r>
    <x v="1"/>
    <s v="mid May"/>
    <n v="2"/>
    <x v="6"/>
    <x v="6"/>
    <x v="3"/>
    <n v="4"/>
    <n v="61"/>
    <n v="13"/>
    <n v="404"/>
    <n v="7"/>
    <x v="13"/>
    <n v="9.6"/>
    <n v="8.9"/>
    <n v="9"/>
    <n v="9.1666666666666661"/>
  </r>
  <r>
    <x v="1"/>
    <s v="mid May"/>
    <n v="2"/>
    <x v="14"/>
    <x v="11"/>
    <x v="3"/>
    <n v="3"/>
    <n v="62"/>
    <n v="12"/>
    <n v="403"/>
    <n v="7"/>
    <x v="13"/>
    <n v="8.8000000000000007"/>
    <n v="9.6"/>
    <n v="9.4"/>
    <n v="9.2666666666666657"/>
  </r>
  <r>
    <x v="0"/>
    <s v="mid April"/>
    <n v="1"/>
    <x v="12"/>
    <x v="10"/>
    <x v="3"/>
    <n v="2"/>
    <n v="63"/>
    <n v="5"/>
    <n v="402"/>
    <n v="7"/>
    <x v="12"/>
    <n v="10.199999999999999"/>
    <n v="9.9"/>
    <n v="9.8000000000000007"/>
    <n v="9.9666666666666668"/>
  </r>
  <r>
    <x v="0"/>
    <s v="mid April"/>
    <n v="1"/>
    <x v="13"/>
    <x v="7"/>
    <x v="3"/>
    <n v="1"/>
    <n v="64"/>
    <n v="4"/>
    <n v="401"/>
    <n v="7"/>
    <x v="12"/>
    <n v="10.4"/>
    <n v="9.6999999999999993"/>
    <n v="10.3"/>
    <n v="10.133333333333335"/>
  </r>
  <r>
    <x v="0"/>
    <s v="mid April"/>
    <n v="1"/>
    <x v="0"/>
    <x v="0"/>
    <x v="0"/>
    <n v="1"/>
    <n v="1"/>
    <n v="1"/>
    <n v="101"/>
    <n v="8"/>
    <x v="14"/>
    <n v="10.9"/>
    <n v="10.7"/>
    <n v="11.3"/>
    <n v="10.966666666666669"/>
  </r>
  <r>
    <x v="0"/>
    <s v="mid April"/>
    <n v="1"/>
    <x v="1"/>
    <x v="1"/>
    <x v="0"/>
    <n v="2"/>
    <n v="2"/>
    <n v="8"/>
    <n v="102"/>
    <n v="8"/>
    <x v="14"/>
    <n v="11"/>
    <n v="11.1"/>
    <n v="11.6"/>
    <n v="11.233333333333334"/>
  </r>
  <r>
    <x v="1"/>
    <s v="mid May"/>
    <n v="2"/>
    <x v="2"/>
    <x v="2"/>
    <x v="0"/>
    <n v="3"/>
    <n v="3"/>
    <n v="9"/>
    <n v="103"/>
    <n v="8"/>
    <x v="15"/>
    <n v="10"/>
    <n v="10"/>
    <n v="10"/>
    <n v="10"/>
  </r>
  <r>
    <x v="1"/>
    <s v="mid May"/>
    <n v="2"/>
    <x v="3"/>
    <x v="3"/>
    <x v="0"/>
    <n v="4"/>
    <n v="4"/>
    <n v="16"/>
    <n v="104"/>
    <n v="8"/>
    <x v="15"/>
    <n v="11"/>
    <n v="11"/>
    <n v="11"/>
    <n v="11"/>
  </r>
  <r>
    <x v="0"/>
    <s v="mid April"/>
    <n v="3"/>
    <x v="4"/>
    <x v="4"/>
    <x v="0"/>
    <n v="5"/>
    <n v="5"/>
    <n v="17"/>
    <n v="105"/>
    <n v="8"/>
    <x v="14"/>
    <n v="11.4"/>
    <n v="11.4"/>
    <n v="11.5"/>
    <n v="11.433333333333332"/>
  </r>
  <r>
    <x v="0"/>
    <s v="mid April"/>
    <n v="3"/>
    <x v="5"/>
    <x v="5"/>
    <x v="0"/>
    <n v="6"/>
    <n v="6"/>
    <n v="24"/>
    <n v="106"/>
    <n v="8"/>
    <x v="14"/>
    <n v="10.6"/>
    <n v="10.7"/>
    <n v="10.5"/>
    <n v="10.6"/>
  </r>
  <r>
    <x v="1"/>
    <s v="mid May"/>
    <n v="4"/>
    <x v="6"/>
    <x v="6"/>
    <x v="0"/>
    <n v="7"/>
    <n v="7"/>
    <n v="25"/>
    <n v="107"/>
    <n v="8"/>
    <x v="15"/>
    <n v="10"/>
    <n v="10"/>
    <n v="9"/>
    <n v="9.6666666666666661"/>
  </r>
  <r>
    <x v="1"/>
    <s v="mid May"/>
    <n v="4"/>
    <x v="7"/>
    <x v="7"/>
    <x v="0"/>
    <n v="8"/>
    <n v="8"/>
    <n v="32"/>
    <n v="108"/>
    <n v="8"/>
    <x v="15"/>
    <n v="10"/>
    <n v="10"/>
    <n v="10"/>
    <n v="10"/>
  </r>
  <r>
    <x v="0"/>
    <s v="mid April"/>
    <n v="5"/>
    <x v="8"/>
    <x v="8"/>
    <x v="0"/>
    <n v="9"/>
    <n v="9"/>
    <n v="33"/>
    <n v="109"/>
    <n v="8"/>
    <x v="14"/>
    <n v="9.8000000000000007"/>
    <n v="10.3"/>
    <n v="9.6999999999999993"/>
    <n v="9.9333333333333336"/>
  </r>
  <r>
    <x v="0"/>
    <s v="mid April"/>
    <n v="5"/>
    <x v="9"/>
    <x v="2"/>
    <x v="0"/>
    <n v="10"/>
    <n v="10"/>
    <n v="40"/>
    <n v="110"/>
    <n v="8"/>
    <x v="14"/>
    <n v="11.5"/>
    <n v="11.2"/>
    <n v="10.4"/>
    <n v="11.033333333333333"/>
  </r>
  <r>
    <x v="1"/>
    <s v="mid May"/>
    <n v="6"/>
    <x v="10"/>
    <x v="9"/>
    <x v="0"/>
    <n v="11"/>
    <n v="11"/>
    <n v="41"/>
    <n v="111"/>
    <n v="8"/>
    <x v="15"/>
    <n v="10"/>
    <n v="10"/>
    <n v="11"/>
    <n v="10.333333333333334"/>
  </r>
  <r>
    <x v="1"/>
    <s v="mid May"/>
    <n v="6"/>
    <x v="11"/>
    <x v="5"/>
    <x v="0"/>
    <n v="12"/>
    <n v="12"/>
    <n v="48"/>
    <n v="112"/>
    <n v="8"/>
    <x v="15"/>
    <n v="10"/>
    <n v="10"/>
    <n v="10"/>
    <n v="10"/>
  </r>
  <r>
    <x v="0"/>
    <s v="mid April"/>
    <n v="7"/>
    <x v="12"/>
    <x v="10"/>
    <x v="0"/>
    <n v="13"/>
    <n v="13"/>
    <n v="49"/>
    <n v="113"/>
    <n v="8"/>
    <x v="14"/>
    <n v="11.3"/>
    <n v="10.6"/>
    <n v="10.9"/>
    <n v="10.933333333333332"/>
  </r>
  <r>
    <x v="0"/>
    <s v="mid April"/>
    <n v="7"/>
    <x v="13"/>
    <x v="7"/>
    <x v="0"/>
    <n v="14"/>
    <n v="14"/>
    <n v="56"/>
    <n v="114"/>
    <n v="8"/>
    <x v="14"/>
    <n v="11.4"/>
    <n v="10.6"/>
    <n v="10.8"/>
    <n v="10.933333333333332"/>
  </r>
  <r>
    <x v="1"/>
    <s v="mid May"/>
    <n v="8"/>
    <x v="14"/>
    <x v="11"/>
    <x v="0"/>
    <n v="15"/>
    <n v="15"/>
    <n v="57"/>
    <n v="115"/>
    <n v="8"/>
    <x v="15"/>
    <n v="10"/>
    <n v="9"/>
    <n v="10"/>
    <n v="9.6666666666666661"/>
  </r>
  <r>
    <x v="1"/>
    <s v="mid May"/>
    <n v="8"/>
    <x v="15"/>
    <x v="12"/>
    <x v="0"/>
    <n v="16"/>
    <n v="16"/>
    <n v="64"/>
    <n v="116"/>
    <n v="8"/>
    <x v="15"/>
    <n v="10"/>
    <n v="11"/>
    <n v="11"/>
    <n v="10.666666666666666"/>
  </r>
  <r>
    <x v="1"/>
    <s v="mid May"/>
    <n v="8"/>
    <x v="6"/>
    <x v="6"/>
    <x v="1"/>
    <n v="16"/>
    <n v="17"/>
    <n v="63"/>
    <n v="216"/>
    <n v="8"/>
    <x v="15"/>
    <n v="10"/>
    <n v="10"/>
    <n v="10"/>
    <n v="10"/>
  </r>
  <r>
    <x v="1"/>
    <s v="mid May"/>
    <n v="8"/>
    <x v="10"/>
    <x v="9"/>
    <x v="1"/>
    <n v="15"/>
    <n v="18"/>
    <n v="58"/>
    <n v="215"/>
    <n v="8"/>
    <x v="15"/>
    <n v="10"/>
    <n v="11"/>
    <n v="9"/>
    <n v="10"/>
  </r>
  <r>
    <x v="0"/>
    <s v="mid April"/>
    <n v="7"/>
    <x v="4"/>
    <x v="4"/>
    <x v="1"/>
    <n v="14"/>
    <n v="19"/>
    <n v="55"/>
    <n v="214"/>
    <n v="8"/>
    <x v="14"/>
    <n v="10.8"/>
    <n v="11.3"/>
    <n v="11.4"/>
    <n v="11.166666666666666"/>
  </r>
  <r>
    <x v="0"/>
    <s v="mid April"/>
    <n v="7"/>
    <x v="1"/>
    <x v="1"/>
    <x v="1"/>
    <n v="13"/>
    <n v="20"/>
    <n v="50"/>
    <n v="213"/>
    <n v="8"/>
    <x v="14"/>
    <n v="11.5"/>
    <n v="10.8"/>
    <n v="10.7"/>
    <n v="11"/>
  </r>
  <r>
    <x v="1"/>
    <s v="mid May"/>
    <n v="6"/>
    <x v="14"/>
    <x v="11"/>
    <x v="1"/>
    <n v="12"/>
    <n v="21"/>
    <n v="47"/>
    <n v="212"/>
    <n v="8"/>
    <x v="15"/>
    <n v="10"/>
    <n v="10"/>
    <n v="10"/>
    <n v="10"/>
  </r>
  <r>
    <x v="1"/>
    <s v="mid May"/>
    <n v="6"/>
    <x v="2"/>
    <x v="2"/>
    <x v="1"/>
    <n v="11"/>
    <n v="22"/>
    <n v="42"/>
    <n v="211"/>
    <n v="8"/>
    <x v="15"/>
    <n v="10"/>
    <n v="10"/>
    <n v="10"/>
    <n v="10"/>
  </r>
  <r>
    <x v="0"/>
    <s v="mid April"/>
    <n v="5"/>
    <x v="12"/>
    <x v="10"/>
    <x v="1"/>
    <n v="10"/>
    <n v="23"/>
    <n v="39"/>
    <n v="210"/>
    <n v="8"/>
    <x v="14"/>
    <n v="10.7"/>
    <n v="10.7"/>
    <n v="10.7"/>
    <n v="10.699999999999998"/>
  </r>
  <r>
    <x v="0"/>
    <s v="mid April"/>
    <n v="5"/>
    <x v="5"/>
    <x v="5"/>
    <x v="1"/>
    <n v="9"/>
    <n v="24"/>
    <n v="34"/>
    <n v="209"/>
    <n v="8"/>
    <x v="14"/>
    <n v="11"/>
    <n v="10.9"/>
    <n v="10.6"/>
    <n v="10.833333333333334"/>
  </r>
  <r>
    <x v="1"/>
    <s v="mid May"/>
    <n v="4"/>
    <x v="3"/>
    <x v="3"/>
    <x v="1"/>
    <n v="8"/>
    <n v="25"/>
    <n v="31"/>
    <n v="208"/>
    <n v="8"/>
    <x v="15"/>
    <n v="11"/>
    <n v="11"/>
    <n v="11"/>
    <n v="11"/>
  </r>
  <r>
    <x v="1"/>
    <s v="mid May"/>
    <n v="4"/>
    <x v="11"/>
    <x v="5"/>
    <x v="1"/>
    <n v="7"/>
    <n v="26"/>
    <n v="26"/>
    <n v="207"/>
    <n v="8"/>
    <x v="15"/>
    <n v="9"/>
    <n v="9"/>
    <n v="10"/>
    <n v="9.3333333333333339"/>
  </r>
  <r>
    <x v="0"/>
    <s v="mid April"/>
    <n v="3"/>
    <x v="0"/>
    <x v="0"/>
    <x v="1"/>
    <n v="6"/>
    <n v="27"/>
    <n v="23"/>
    <n v="206"/>
    <n v="8"/>
    <x v="14"/>
    <n v="10.9"/>
    <n v="11.4"/>
    <n v="10.6"/>
    <n v="10.966666666666667"/>
  </r>
  <r>
    <x v="0"/>
    <s v="mid April"/>
    <n v="3"/>
    <x v="13"/>
    <x v="7"/>
    <x v="1"/>
    <n v="5"/>
    <n v="28"/>
    <n v="18"/>
    <n v="205"/>
    <n v="8"/>
    <x v="14"/>
    <n v="12.2"/>
    <n v="11.5"/>
    <n v="12"/>
    <n v="11.9"/>
  </r>
  <r>
    <x v="1"/>
    <s v="mid May"/>
    <n v="2"/>
    <x v="15"/>
    <x v="12"/>
    <x v="1"/>
    <n v="4"/>
    <n v="29"/>
    <n v="15"/>
    <n v="204"/>
    <n v="8"/>
    <x v="15"/>
    <n v="10"/>
    <n v="10"/>
    <n v="10"/>
    <n v="10"/>
  </r>
  <r>
    <x v="1"/>
    <s v="mid May"/>
    <n v="2"/>
    <x v="7"/>
    <x v="7"/>
    <x v="1"/>
    <n v="3"/>
    <n v="30"/>
    <n v="10"/>
    <n v="203"/>
    <n v="8"/>
    <x v="15"/>
    <n v="10"/>
    <n v="10"/>
    <n v="10"/>
    <n v="10"/>
  </r>
  <r>
    <x v="0"/>
    <s v="mid April"/>
    <n v="1"/>
    <x v="9"/>
    <x v="2"/>
    <x v="1"/>
    <n v="2"/>
    <n v="31"/>
    <n v="7"/>
    <n v="202"/>
    <n v="8"/>
    <x v="14"/>
    <n v="11.2"/>
    <n v="10.6"/>
    <n v="10.3"/>
    <n v="10.699999999999998"/>
  </r>
  <r>
    <x v="0"/>
    <s v="mid April"/>
    <n v="1"/>
    <x v="8"/>
    <x v="8"/>
    <x v="1"/>
    <n v="1"/>
    <n v="32"/>
    <n v="2"/>
    <n v="201"/>
    <n v="8"/>
    <x v="14"/>
    <n v="10.7"/>
    <n v="10.3"/>
    <n v="10.1"/>
    <n v="10.366666666666667"/>
  </r>
  <r>
    <x v="0"/>
    <s v="mid April"/>
    <n v="1"/>
    <x v="5"/>
    <x v="5"/>
    <x v="2"/>
    <n v="1"/>
    <n v="33"/>
    <n v="3"/>
    <n v="301"/>
    <n v="8"/>
    <x v="14"/>
    <n v="10.199999999999999"/>
    <n v="10.8"/>
    <n v="10.199999999999999"/>
    <n v="10.4"/>
  </r>
  <r>
    <x v="0"/>
    <s v="mid April"/>
    <n v="1"/>
    <x v="4"/>
    <x v="4"/>
    <x v="2"/>
    <n v="2"/>
    <n v="34"/>
    <n v="6"/>
    <n v="302"/>
    <n v="8"/>
    <x v="14"/>
    <n v="10.3"/>
    <n v="11.7"/>
    <n v="10.4"/>
    <n v="10.799999999999999"/>
  </r>
  <r>
    <x v="1"/>
    <s v="mid May"/>
    <n v="2"/>
    <x v="11"/>
    <x v="5"/>
    <x v="2"/>
    <n v="3"/>
    <n v="35"/>
    <n v="11"/>
    <n v="303"/>
    <n v="8"/>
    <x v="15"/>
    <n v="10"/>
    <n v="10"/>
    <n v="10"/>
    <n v="10"/>
  </r>
  <r>
    <x v="1"/>
    <s v="mid May"/>
    <n v="2"/>
    <x v="10"/>
    <x v="9"/>
    <x v="2"/>
    <n v="4"/>
    <n v="36"/>
    <n v="14"/>
    <n v="304"/>
    <n v="8"/>
    <x v="15"/>
    <n v="11"/>
    <n v="11"/>
    <n v="11"/>
    <n v="11"/>
  </r>
  <r>
    <x v="0"/>
    <s v="mid April"/>
    <n v="3"/>
    <x v="8"/>
    <x v="8"/>
    <x v="2"/>
    <n v="5"/>
    <n v="37"/>
    <n v="19"/>
    <n v="305"/>
    <n v="8"/>
    <x v="14"/>
    <n v="10.3"/>
    <n v="10.4"/>
    <n v="10.4"/>
    <n v="10.366666666666667"/>
  </r>
  <r>
    <x v="0"/>
    <s v="mid April"/>
    <n v="3"/>
    <x v="12"/>
    <x v="10"/>
    <x v="2"/>
    <n v="6"/>
    <n v="38"/>
    <n v="22"/>
    <n v="306"/>
    <n v="8"/>
    <x v="14"/>
    <n v="10.4"/>
    <n v="10.4"/>
    <n v="10"/>
    <n v="10.266666666666667"/>
  </r>
  <r>
    <x v="1"/>
    <s v="mid May"/>
    <n v="4"/>
    <x v="14"/>
    <x v="11"/>
    <x v="2"/>
    <n v="7"/>
    <n v="39"/>
    <n v="27"/>
    <n v="307"/>
    <n v="8"/>
    <x v="15"/>
    <n v="10"/>
    <n v="10"/>
    <n v="10"/>
    <n v="10"/>
  </r>
  <r>
    <x v="1"/>
    <s v="mid May"/>
    <n v="4"/>
    <x v="15"/>
    <x v="12"/>
    <x v="2"/>
    <n v="8"/>
    <n v="40"/>
    <n v="30"/>
    <n v="308"/>
    <n v="8"/>
    <x v="15"/>
    <n v="10"/>
    <n v="11"/>
    <n v="10"/>
    <n v="10.333333333333334"/>
  </r>
  <r>
    <x v="0"/>
    <s v="mid April"/>
    <n v="5"/>
    <x v="13"/>
    <x v="7"/>
    <x v="2"/>
    <n v="9"/>
    <n v="41"/>
    <n v="35"/>
    <n v="309"/>
    <n v="8"/>
    <x v="14"/>
    <n v="11.2"/>
    <n v="11.6"/>
    <n v="10.9"/>
    <n v="11.233333333333333"/>
  </r>
  <r>
    <x v="0"/>
    <s v="mid April"/>
    <n v="5"/>
    <x v="1"/>
    <x v="1"/>
    <x v="2"/>
    <n v="10"/>
    <n v="42"/>
    <n v="38"/>
    <n v="310"/>
    <n v="8"/>
    <x v="14"/>
    <n v="10.4"/>
    <n v="11.5"/>
    <n v="11.4"/>
    <n v="11.1"/>
  </r>
  <r>
    <x v="1"/>
    <s v="mid May"/>
    <n v="6"/>
    <x v="3"/>
    <x v="3"/>
    <x v="2"/>
    <n v="11"/>
    <n v="43"/>
    <n v="43"/>
    <n v="311"/>
    <n v="8"/>
    <x v="15"/>
    <n v="10"/>
    <n v="11"/>
    <n v="11"/>
    <n v="10.666666666666666"/>
  </r>
  <r>
    <x v="1"/>
    <s v="mid May"/>
    <n v="6"/>
    <x v="6"/>
    <x v="6"/>
    <x v="2"/>
    <n v="12"/>
    <n v="44"/>
    <n v="46"/>
    <n v="312"/>
    <n v="8"/>
    <x v="15"/>
    <n v="9"/>
    <n v="10"/>
    <n v="9"/>
    <n v="9.3333333333333339"/>
  </r>
  <r>
    <x v="0"/>
    <s v="mid April"/>
    <n v="7"/>
    <x v="9"/>
    <x v="2"/>
    <x v="2"/>
    <n v="13"/>
    <n v="45"/>
    <n v="51"/>
    <n v="313"/>
    <n v="8"/>
    <x v="14"/>
    <n v="10.4"/>
    <n v="10.7"/>
    <n v="10.5"/>
    <n v="10.533333333333333"/>
  </r>
  <r>
    <x v="0"/>
    <s v="mid April"/>
    <n v="7"/>
    <x v="0"/>
    <x v="0"/>
    <x v="2"/>
    <n v="14"/>
    <n v="46"/>
    <n v="54"/>
    <n v="314"/>
    <n v="8"/>
    <x v="14"/>
    <n v="10.9"/>
    <n v="11.1"/>
    <n v="11"/>
    <n v="11"/>
  </r>
  <r>
    <x v="1"/>
    <s v="mid May"/>
    <n v="8"/>
    <x v="2"/>
    <x v="2"/>
    <x v="2"/>
    <n v="15"/>
    <n v="47"/>
    <n v="59"/>
    <n v="315"/>
    <n v="8"/>
    <x v="15"/>
    <n v="10"/>
    <n v="10"/>
    <n v="10"/>
    <n v="10"/>
  </r>
  <r>
    <x v="1"/>
    <s v="mid May"/>
    <n v="8"/>
    <x v="7"/>
    <x v="7"/>
    <x v="2"/>
    <n v="16"/>
    <n v="48"/>
    <n v="62"/>
    <n v="316"/>
    <n v="8"/>
    <x v="15"/>
    <n v="10"/>
    <n v="10"/>
    <n v="10.6"/>
    <n v="10.200000000000001"/>
  </r>
  <r>
    <x v="1"/>
    <s v="mid May"/>
    <n v="8"/>
    <x v="3"/>
    <x v="3"/>
    <x v="3"/>
    <n v="16"/>
    <n v="49"/>
    <n v="61"/>
    <n v="416"/>
    <n v="8"/>
    <x v="15"/>
    <n v="11"/>
    <n v="11"/>
    <n v="11"/>
    <n v="11"/>
  </r>
  <r>
    <x v="1"/>
    <s v="mid May"/>
    <n v="8"/>
    <x v="11"/>
    <x v="5"/>
    <x v="3"/>
    <n v="15"/>
    <n v="50"/>
    <n v="60"/>
    <n v="415"/>
    <n v="8"/>
    <x v="15"/>
    <n v="9"/>
    <n v="10"/>
    <n v="10"/>
    <n v="9.6666666666666661"/>
  </r>
  <r>
    <x v="0"/>
    <s v="mid April"/>
    <n v="7"/>
    <x v="8"/>
    <x v="8"/>
    <x v="3"/>
    <n v="14"/>
    <n v="51"/>
    <n v="53"/>
    <n v="414"/>
    <n v="8"/>
    <x v="14"/>
    <n v="10.7"/>
    <n v="10.1"/>
    <n v="9.8000000000000007"/>
    <n v="10.199999999999999"/>
  </r>
  <r>
    <x v="0"/>
    <s v="mid April"/>
    <n v="7"/>
    <x v="5"/>
    <x v="5"/>
    <x v="3"/>
    <n v="13"/>
    <n v="52"/>
    <n v="52"/>
    <n v="413"/>
    <n v="8"/>
    <x v="14"/>
    <n v="10.9"/>
    <n v="11"/>
    <n v="10.8"/>
    <n v="10.9"/>
  </r>
  <r>
    <x v="1"/>
    <s v="mid May"/>
    <n v="6"/>
    <x v="7"/>
    <x v="7"/>
    <x v="3"/>
    <n v="12"/>
    <n v="53"/>
    <n v="45"/>
    <n v="412"/>
    <n v="8"/>
    <x v="15"/>
    <n v="10"/>
    <n v="10"/>
    <n v="10"/>
    <n v="10"/>
  </r>
  <r>
    <x v="1"/>
    <s v="mid May"/>
    <n v="6"/>
    <x v="15"/>
    <x v="12"/>
    <x v="3"/>
    <n v="11"/>
    <n v="54"/>
    <n v="44"/>
    <n v="411"/>
    <n v="8"/>
    <x v="15"/>
    <n v="10"/>
    <n v="11"/>
    <n v="11"/>
    <n v="10.666666666666666"/>
  </r>
  <r>
    <x v="0"/>
    <s v="mid April"/>
    <n v="5"/>
    <x v="4"/>
    <x v="4"/>
    <x v="3"/>
    <n v="10"/>
    <n v="55"/>
    <n v="37"/>
    <n v="410"/>
    <n v="8"/>
    <x v="14"/>
    <n v="11"/>
    <n v="10.7"/>
    <n v="10.9"/>
    <n v="10.866666666666667"/>
  </r>
  <r>
    <x v="0"/>
    <s v="mid April"/>
    <n v="5"/>
    <x v="0"/>
    <x v="0"/>
    <x v="3"/>
    <n v="9"/>
    <n v="56"/>
    <n v="37"/>
    <n v="409"/>
    <n v="8"/>
    <x v="14"/>
    <n v="10.6"/>
    <n v="11.1"/>
    <n v="11.3"/>
    <n v="11"/>
  </r>
  <r>
    <x v="1"/>
    <s v="mid May"/>
    <n v="4"/>
    <x v="2"/>
    <x v="2"/>
    <x v="3"/>
    <n v="8"/>
    <n v="57"/>
    <n v="29"/>
    <n v="408"/>
    <n v="8"/>
    <x v="15"/>
    <n v="9"/>
    <n v="10"/>
    <n v="10"/>
    <n v="9.6666666666666661"/>
  </r>
  <r>
    <x v="1"/>
    <s v="mid May"/>
    <n v="4"/>
    <x v="10"/>
    <x v="9"/>
    <x v="3"/>
    <n v="7"/>
    <n v="58"/>
    <n v="28"/>
    <n v="407"/>
    <n v="8"/>
    <x v="15"/>
    <n v="10"/>
    <n v="11"/>
    <n v="11"/>
    <n v="10.666666666666666"/>
  </r>
  <r>
    <x v="0"/>
    <s v="mid April"/>
    <n v="3"/>
    <x v="1"/>
    <x v="1"/>
    <x v="3"/>
    <n v="6"/>
    <n v="59"/>
    <n v="21"/>
    <n v="406"/>
    <n v="8"/>
    <x v="14"/>
    <n v="10.8"/>
    <n v="10.9"/>
    <n v="10.8"/>
    <n v="10.833333333333334"/>
  </r>
  <r>
    <x v="0"/>
    <s v="mid April"/>
    <n v="3"/>
    <x v="9"/>
    <x v="2"/>
    <x v="3"/>
    <n v="5"/>
    <n v="60"/>
    <n v="20"/>
    <n v="405"/>
    <n v="8"/>
    <x v="14"/>
    <n v="10.7"/>
    <n v="10.8"/>
    <n v="10.5"/>
    <n v="10.666666666666666"/>
  </r>
  <r>
    <x v="1"/>
    <s v="mid May"/>
    <n v="2"/>
    <x v="6"/>
    <x v="6"/>
    <x v="3"/>
    <n v="4"/>
    <n v="61"/>
    <n v="13"/>
    <n v="404"/>
    <n v="8"/>
    <x v="15"/>
    <n v="10"/>
    <n v="10.6"/>
    <n v="10"/>
    <n v="10.200000000000001"/>
  </r>
  <r>
    <x v="1"/>
    <s v="mid May"/>
    <n v="2"/>
    <x v="14"/>
    <x v="11"/>
    <x v="3"/>
    <n v="3"/>
    <n v="62"/>
    <n v="12"/>
    <n v="403"/>
    <n v="8"/>
    <x v="15"/>
    <n v="10"/>
    <n v="10"/>
    <n v="9"/>
    <n v="9.6666666666666661"/>
  </r>
  <r>
    <x v="0"/>
    <s v="mid April"/>
    <n v="1"/>
    <x v="12"/>
    <x v="10"/>
    <x v="3"/>
    <n v="2"/>
    <n v="63"/>
    <n v="5"/>
    <n v="402"/>
    <n v="8"/>
    <x v="14"/>
    <n v="10.8"/>
    <n v="10.9"/>
    <n v="10.9"/>
    <n v="10.866666666666667"/>
  </r>
  <r>
    <x v="0"/>
    <s v="mid April"/>
    <n v="1"/>
    <x v="13"/>
    <x v="7"/>
    <x v="3"/>
    <n v="1"/>
    <n v="64"/>
    <n v="4"/>
    <n v="401"/>
    <n v="8"/>
    <x v="14"/>
    <n v="11.4"/>
    <n v="10.6"/>
    <n v="11.1"/>
    <n v="11.033333333333333"/>
  </r>
  <r>
    <x v="0"/>
    <s v="mid April"/>
    <n v="1"/>
    <x v="0"/>
    <x v="0"/>
    <x v="0"/>
    <n v="1"/>
    <n v="1"/>
    <n v="1"/>
    <n v="101"/>
    <n v="9"/>
    <x v="16"/>
    <n v="11.7"/>
    <n v="11.9"/>
    <n v="12.4"/>
    <n v="12"/>
  </r>
  <r>
    <x v="0"/>
    <s v="mid April"/>
    <n v="1"/>
    <x v="1"/>
    <x v="1"/>
    <x v="0"/>
    <n v="2"/>
    <n v="2"/>
    <n v="8"/>
    <n v="102"/>
    <n v="9"/>
    <x v="16"/>
    <n v="12.1"/>
    <n v="12.5"/>
    <n v="12.9"/>
    <n v="12.5"/>
  </r>
  <r>
    <x v="1"/>
    <s v="mid May"/>
    <n v="2"/>
    <x v="2"/>
    <x v="2"/>
    <x v="0"/>
    <n v="3"/>
    <n v="3"/>
    <n v="9"/>
    <n v="103"/>
    <n v="9"/>
    <x v="17"/>
    <m/>
    <m/>
    <m/>
    <m/>
  </r>
  <r>
    <x v="1"/>
    <s v="mid May"/>
    <n v="2"/>
    <x v="3"/>
    <x v="3"/>
    <x v="0"/>
    <n v="4"/>
    <n v="4"/>
    <n v="16"/>
    <n v="104"/>
    <n v="9"/>
    <x v="17"/>
    <m/>
    <m/>
    <m/>
    <m/>
  </r>
  <r>
    <x v="0"/>
    <s v="mid April"/>
    <n v="3"/>
    <x v="4"/>
    <x v="4"/>
    <x v="0"/>
    <n v="5"/>
    <n v="5"/>
    <n v="17"/>
    <n v="105"/>
    <n v="9"/>
    <x v="16"/>
    <n v="12.5"/>
    <n v="12.3"/>
    <n v="12.4"/>
    <n v="12.4"/>
  </r>
  <r>
    <x v="0"/>
    <s v="mid April"/>
    <n v="3"/>
    <x v="5"/>
    <x v="5"/>
    <x v="0"/>
    <n v="6"/>
    <n v="6"/>
    <n v="24"/>
    <n v="106"/>
    <n v="9"/>
    <x v="16"/>
    <n v="11.9"/>
    <n v="12"/>
    <n v="11.4"/>
    <n v="11.766666666666666"/>
  </r>
  <r>
    <x v="1"/>
    <s v="mid May"/>
    <n v="4"/>
    <x v="6"/>
    <x v="6"/>
    <x v="0"/>
    <n v="7"/>
    <n v="7"/>
    <n v="25"/>
    <n v="107"/>
    <n v="9"/>
    <x v="17"/>
    <n v="10"/>
    <n v="10"/>
    <n v="9"/>
    <n v="9.6666666666666661"/>
  </r>
  <r>
    <x v="1"/>
    <s v="mid May"/>
    <n v="4"/>
    <x v="7"/>
    <x v="7"/>
    <x v="0"/>
    <n v="8"/>
    <n v="8"/>
    <n v="32"/>
    <n v="108"/>
    <n v="9"/>
    <x v="17"/>
    <n v="10"/>
    <n v="10"/>
    <n v="10"/>
    <n v="10"/>
  </r>
  <r>
    <x v="0"/>
    <s v="mid April"/>
    <n v="5"/>
    <x v="8"/>
    <x v="8"/>
    <x v="0"/>
    <n v="9"/>
    <n v="9"/>
    <n v="33"/>
    <n v="109"/>
    <n v="9"/>
    <x v="16"/>
    <n v="10.9"/>
    <n v="11.3"/>
    <n v="11"/>
    <n v="11.066666666666668"/>
  </r>
  <r>
    <x v="0"/>
    <s v="mid April"/>
    <n v="5"/>
    <x v="9"/>
    <x v="2"/>
    <x v="0"/>
    <n v="10"/>
    <n v="10"/>
    <n v="40"/>
    <n v="110"/>
    <n v="9"/>
    <x v="16"/>
    <n v="12.7"/>
    <n v="12.5"/>
    <n v="11.7"/>
    <n v="12.299999999999999"/>
  </r>
  <r>
    <x v="1"/>
    <s v="mid May"/>
    <n v="6"/>
    <x v="10"/>
    <x v="9"/>
    <x v="0"/>
    <n v="11"/>
    <n v="11"/>
    <n v="41"/>
    <n v="111"/>
    <n v="9"/>
    <x v="17"/>
    <m/>
    <m/>
    <m/>
    <m/>
  </r>
  <r>
    <x v="1"/>
    <s v="mid May"/>
    <n v="6"/>
    <x v="11"/>
    <x v="5"/>
    <x v="0"/>
    <n v="12"/>
    <n v="12"/>
    <n v="48"/>
    <n v="112"/>
    <n v="9"/>
    <x v="17"/>
    <m/>
    <m/>
    <m/>
    <m/>
  </r>
  <r>
    <x v="0"/>
    <s v="mid April"/>
    <n v="7"/>
    <x v="12"/>
    <x v="10"/>
    <x v="0"/>
    <n v="13"/>
    <n v="13"/>
    <n v="49"/>
    <n v="113"/>
    <n v="9"/>
    <x v="16"/>
    <n v="12.4"/>
    <n v="11.8"/>
    <n v="12.4"/>
    <n v="12.200000000000001"/>
  </r>
  <r>
    <x v="0"/>
    <s v="mid April"/>
    <n v="7"/>
    <x v="13"/>
    <x v="7"/>
    <x v="0"/>
    <n v="14"/>
    <n v="14"/>
    <n v="56"/>
    <n v="114"/>
    <n v="9"/>
    <x v="16"/>
    <n v="12.6"/>
    <n v="11.6"/>
    <n v="12.2"/>
    <n v="12.133333333333333"/>
  </r>
  <r>
    <x v="1"/>
    <s v="mid May"/>
    <n v="8"/>
    <x v="14"/>
    <x v="11"/>
    <x v="0"/>
    <n v="15"/>
    <n v="15"/>
    <n v="57"/>
    <n v="115"/>
    <n v="9"/>
    <x v="17"/>
    <m/>
    <m/>
    <m/>
    <m/>
  </r>
  <r>
    <x v="1"/>
    <s v="mid May"/>
    <n v="8"/>
    <x v="15"/>
    <x v="12"/>
    <x v="0"/>
    <n v="16"/>
    <n v="16"/>
    <n v="64"/>
    <n v="116"/>
    <n v="9"/>
    <x v="17"/>
    <m/>
    <m/>
    <m/>
    <m/>
  </r>
  <r>
    <x v="1"/>
    <s v="mid May"/>
    <n v="8"/>
    <x v="6"/>
    <x v="6"/>
    <x v="1"/>
    <n v="16"/>
    <n v="17"/>
    <n v="63"/>
    <n v="216"/>
    <n v="9"/>
    <x v="17"/>
    <n v="10"/>
    <n v="10"/>
    <n v="10"/>
    <n v="10"/>
  </r>
  <r>
    <x v="1"/>
    <s v="mid May"/>
    <n v="8"/>
    <x v="10"/>
    <x v="9"/>
    <x v="1"/>
    <n v="15"/>
    <n v="18"/>
    <n v="58"/>
    <n v="215"/>
    <n v="9"/>
    <x v="17"/>
    <m/>
    <m/>
    <m/>
    <m/>
  </r>
  <r>
    <x v="0"/>
    <s v="mid April"/>
    <n v="7"/>
    <x v="4"/>
    <x v="4"/>
    <x v="1"/>
    <n v="14"/>
    <n v="19"/>
    <n v="55"/>
    <n v="214"/>
    <n v="9"/>
    <x v="16"/>
    <n v="12.1"/>
    <n v="12.1"/>
    <n v="12.5"/>
    <n v="12.233333333333334"/>
  </r>
  <r>
    <x v="0"/>
    <s v="mid April"/>
    <n v="7"/>
    <x v="1"/>
    <x v="1"/>
    <x v="1"/>
    <n v="13"/>
    <n v="20"/>
    <n v="50"/>
    <n v="213"/>
    <n v="9"/>
    <x v="16"/>
    <n v="12.9"/>
    <n v="12.4"/>
    <n v="11.9"/>
    <n v="12.4"/>
  </r>
  <r>
    <x v="1"/>
    <s v="mid May"/>
    <n v="6"/>
    <x v="14"/>
    <x v="11"/>
    <x v="1"/>
    <n v="12"/>
    <n v="21"/>
    <n v="47"/>
    <n v="212"/>
    <n v="9"/>
    <x v="17"/>
    <m/>
    <m/>
    <m/>
    <m/>
  </r>
  <r>
    <x v="1"/>
    <s v="mid May"/>
    <n v="6"/>
    <x v="2"/>
    <x v="2"/>
    <x v="1"/>
    <n v="11"/>
    <n v="22"/>
    <n v="42"/>
    <n v="211"/>
    <n v="9"/>
    <x v="17"/>
    <m/>
    <m/>
    <m/>
    <m/>
  </r>
  <r>
    <x v="0"/>
    <s v="mid April"/>
    <n v="5"/>
    <x v="12"/>
    <x v="10"/>
    <x v="1"/>
    <n v="10"/>
    <n v="23"/>
    <n v="39"/>
    <n v="210"/>
    <n v="9"/>
    <x v="16"/>
    <n v="11.8"/>
    <n v="11.9"/>
    <n v="11.9"/>
    <n v="11.866666666666667"/>
  </r>
  <r>
    <x v="0"/>
    <s v="mid April"/>
    <n v="5"/>
    <x v="5"/>
    <x v="5"/>
    <x v="1"/>
    <n v="9"/>
    <n v="24"/>
    <n v="34"/>
    <n v="209"/>
    <n v="9"/>
    <x v="16"/>
    <n v="12.1"/>
    <n v="12"/>
    <n v="11.7"/>
    <n v="11.933333333333332"/>
  </r>
  <r>
    <x v="1"/>
    <s v="mid May"/>
    <n v="4"/>
    <x v="3"/>
    <x v="3"/>
    <x v="1"/>
    <n v="8"/>
    <n v="25"/>
    <n v="31"/>
    <n v="208"/>
    <n v="9"/>
    <x v="17"/>
    <m/>
    <m/>
    <m/>
    <m/>
  </r>
  <r>
    <x v="1"/>
    <s v="mid May"/>
    <n v="4"/>
    <x v="11"/>
    <x v="5"/>
    <x v="1"/>
    <n v="7"/>
    <n v="26"/>
    <n v="26"/>
    <n v="207"/>
    <n v="9"/>
    <x v="17"/>
    <m/>
    <m/>
    <m/>
    <m/>
  </r>
  <r>
    <x v="0"/>
    <s v="mid April"/>
    <n v="3"/>
    <x v="0"/>
    <x v="0"/>
    <x v="1"/>
    <n v="6"/>
    <n v="27"/>
    <n v="23"/>
    <n v="206"/>
    <n v="9"/>
    <x v="16"/>
    <n v="11.8"/>
    <n v="12.4"/>
    <n v="11.5"/>
    <n v="11.9"/>
  </r>
  <r>
    <x v="0"/>
    <s v="mid April"/>
    <n v="3"/>
    <x v="13"/>
    <x v="7"/>
    <x v="1"/>
    <n v="5"/>
    <n v="28"/>
    <n v="18"/>
    <n v="205"/>
    <n v="9"/>
    <x v="16"/>
    <n v="13.4"/>
    <n v="12.4"/>
    <n v="13.1"/>
    <n v="12.966666666666667"/>
  </r>
  <r>
    <x v="1"/>
    <s v="mid May"/>
    <n v="2"/>
    <x v="15"/>
    <x v="12"/>
    <x v="1"/>
    <n v="4"/>
    <n v="29"/>
    <n v="15"/>
    <n v="204"/>
    <n v="9"/>
    <x v="17"/>
    <m/>
    <m/>
    <m/>
    <m/>
  </r>
  <r>
    <x v="1"/>
    <s v="mid May"/>
    <n v="2"/>
    <x v="7"/>
    <x v="7"/>
    <x v="1"/>
    <n v="3"/>
    <n v="30"/>
    <n v="10"/>
    <n v="203"/>
    <n v="9"/>
    <x v="17"/>
    <n v="10"/>
    <n v="10"/>
    <n v="10"/>
    <n v="10"/>
  </r>
  <r>
    <x v="0"/>
    <s v="mid April"/>
    <n v="1"/>
    <x v="9"/>
    <x v="2"/>
    <x v="1"/>
    <n v="2"/>
    <n v="31"/>
    <n v="7"/>
    <n v="202"/>
    <n v="9"/>
    <x v="16"/>
    <n v="12.6"/>
    <n v="12"/>
    <n v="11.6"/>
    <n v="12.066666666666668"/>
  </r>
  <r>
    <x v="0"/>
    <s v="mid April"/>
    <n v="1"/>
    <x v="8"/>
    <x v="8"/>
    <x v="1"/>
    <n v="1"/>
    <n v="32"/>
    <n v="2"/>
    <n v="201"/>
    <n v="9"/>
    <x v="16"/>
    <n v="12.1"/>
    <n v="11.2"/>
    <n v="11"/>
    <n v="11.433333333333332"/>
  </r>
  <r>
    <x v="0"/>
    <s v="mid April"/>
    <n v="1"/>
    <x v="5"/>
    <x v="5"/>
    <x v="2"/>
    <n v="1"/>
    <n v="33"/>
    <n v="3"/>
    <n v="301"/>
    <n v="9"/>
    <x v="16"/>
    <n v="11.5"/>
    <n v="11.8"/>
    <n v="11.5"/>
    <n v="11.6"/>
  </r>
  <r>
    <x v="0"/>
    <s v="mid April"/>
    <n v="1"/>
    <x v="4"/>
    <x v="4"/>
    <x v="2"/>
    <n v="2"/>
    <n v="34"/>
    <n v="6"/>
    <n v="302"/>
    <n v="9"/>
    <x v="16"/>
    <n v="11.2"/>
    <n v="12.6"/>
    <n v="11.3"/>
    <n v="11.699999999999998"/>
  </r>
  <r>
    <x v="1"/>
    <s v="mid May"/>
    <n v="2"/>
    <x v="11"/>
    <x v="5"/>
    <x v="2"/>
    <n v="3"/>
    <n v="35"/>
    <n v="11"/>
    <n v="303"/>
    <n v="9"/>
    <x v="17"/>
    <m/>
    <m/>
    <m/>
    <m/>
  </r>
  <r>
    <x v="1"/>
    <s v="mid May"/>
    <n v="2"/>
    <x v="10"/>
    <x v="9"/>
    <x v="2"/>
    <n v="4"/>
    <n v="36"/>
    <n v="14"/>
    <n v="304"/>
    <n v="9"/>
    <x v="17"/>
    <m/>
    <m/>
    <m/>
    <m/>
  </r>
  <r>
    <x v="0"/>
    <s v="mid April"/>
    <n v="3"/>
    <x v="8"/>
    <x v="8"/>
    <x v="2"/>
    <n v="5"/>
    <n v="37"/>
    <n v="19"/>
    <n v="305"/>
    <n v="9"/>
    <x v="16"/>
    <n v="11.3"/>
    <n v="11.6"/>
    <n v="11.4"/>
    <n v="11.433333333333332"/>
  </r>
  <r>
    <x v="0"/>
    <s v="mid April"/>
    <n v="3"/>
    <x v="12"/>
    <x v="10"/>
    <x v="2"/>
    <n v="6"/>
    <n v="38"/>
    <n v="22"/>
    <n v="306"/>
    <n v="9"/>
    <x v="16"/>
    <n v="11.6"/>
    <n v="11.5"/>
    <n v="10.9"/>
    <n v="11.333333333333334"/>
  </r>
  <r>
    <x v="1"/>
    <s v="mid May"/>
    <n v="4"/>
    <x v="14"/>
    <x v="11"/>
    <x v="2"/>
    <n v="7"/>
    <n v="39"/>
    <n v="27"/>
    <n v="307"/>
    <n v="9"/>
    <x v="17"/>
    <m/>
    <m/>
    <m/>
    <m/>
  </r>
  <r>
    <x v="1"/>
    <s v="mid May"/>
    <n v="4"/>
    <x v="15"/>
    <x v="12"/>
    <x v="2"/>
    <n v="8"/>
    <n v="40"/>
    <n v="30"/>
    <n v="308"/>
    <n v="9"/>
    <x v="17"/>
    <m/>
    <m/>
    <m/>
    <m/>
  </r>
  <r>
    <x v="0"/>
    <s v="mid April"/>
    <n v="5"/>
    <x v="13"/>
    <x v="7"/>
    <x v="2"/>
    <n v="9"/>
    <n v="41"/>
    <n v="35"/>
    <n v="309"/>
    <n v="9"/>
    <x v="16"/>
    <n v="12.3"/>
    <n v="12.7"/>
    <n v="11.8"/>
    <n v="12.266666666666666"/>
  </r>
  <r>
    <x v="0"/>
    <s v="mid April"/>
    <n v="5"/>
    <x v="1"/>
    <x v="1"/>
    <x v="2"/>
    <n v="10"/>
    <n v="42"/>
    <n v="38"/>
    <n v="310"/>
    <n v="9"/>
    <x v="16"/>
    <n v="11.8"/>
    <n v="12.5"/>
    <n v="12.8"/>
    <n v="12.366666666666667"/>
  </r>
  <r>
    <x v="1"/>
    <s v="mid May"/>
    <n v="6"/>
    <x v="3"/>
    <x v="3"/>
    <x v="2"/>
    <n v="11"/>
    <n v="43"/>
    <n v="43"/>
    <n v="311"/>
    <n v="9"/>
    <x v="17"/>
    <m/>
    <m/>
    <m/>
    <m/>
  </r>
  <r>
    <x v="1"/>
    <s v="mid May"/>
    <n v="6"/>
    <x v="6"/>
    <x v="6"/>
    <x v="2"/>
    <n v="12"/>
    <n v="44"/>
    <n v="46"/>
    <n v="312"/>
    <n v="9"/>
    <x v="17"/>
    <n v="9"/>
    <n v="10"/>
    <n v="9"/>
    <n v="9.3333333333333339"/>
  </r>
  <r>
    <x v="0"/>
    <s v="mid April"/>
    <n v="7"/>
    <x v="9"/>
    <x v="2"/>
    <x v="2"/>
    <n v="13"/>
    <n v="45"/>
    <n v="51"/>
    <n v="313"/>
    <n v="9"/>
    <x v="16"/>
    <n v="11.6"/>
    <n v="12.4"/>
    <n v="11.8"/>
    <n v="11.933333333333332"/>
  </r>
  <r>
    <x v="0"/>
    <s v="mid April"/>
    <n v="7"/>
    <x v="0"/>
    <x v="0"/>
    <x v="2"/>
    <n v="14"/>
    <n v="46"/>
    <n v="54"/>
    <n v="314"/>
    <n v="9"/>
    <x v="16"/>
    <n v="11.7"/>
    <n v="12.2"/>
    <n v="11.9"/>
    <n v="11.933333333333332"/>
  </r>
  <r>
    <x v="1"/>
    <s v="mid May"/>
    <n v="8"/>
    <x v="2"/>
    <x v="2"/>
    <x v="2"/>
    <n v="15"/>
    <n v="47"/>
    <n v="59"/>
    <n v="315"/>
    <n v="9"/>
    <x v="17"/>
    <m/>
    <m/>
    <m/>
    <m/>
  </r>
  <r>
    <x v="1"/>
    <s v="mid May"/>
    <n v="8"/>
    <x v="7"/>
    <x v="7"/>
    <x v="2"/>
    <n v="16"/>
    <n v="48"/>
    <n v="62"/>
    <n v="316"/>
    <n v="9"/>
    <x v="17"/>
    <n v="10"/>
    <n v="10"/>
    <n v="11"/>
    <n v="10.333333333333334"/>
  </r>
  <r>
    <x v="1"/>
    <s v="mid May"/>
    <n v="8"/>
    <x v="3"/>
    <x v="3"/>
    <x v="3"/>
    <n v="16"/>
    <n v="49"/>
    <n v="61"/>
    <n v="416"/>
    <n v="9"/>
    <x v="17"/>
    <m/>
    <m/>
    <m/>
    <m/>
  </r>
  <r>
    <x v="1"/>
    <s v="mid May"/>
    <n v="8"/>
    <x v="11"/>
    <x v="5"/>
    <x v="3"/>
    <n v="15"/>
    <n v="50"/>
    <n v="60"/>
    <n v="415"/>
    <n v="9"/>
    <x v="17"/>
    <m/>
    <m/>
    <m/>
    <m/>
  </r>
  <r>
    <x v="0"/>
    <s v="mid April"/>
    <n v="7"/>
    <x v="8"/>
    <x v="8"/>
    <x v="3"/>
    <n v="14"/>
    <n v="51"/>
    <n v="53"/>
    <n v="414"/>
    <n v="9"/>
    <x v="16"/>
    <n v="11.8"/>
    <n v="11.1"/>
    <n v="11.2"/>
    <n v="11.366666666666665"/>
  </r>
  <r>
    <x v="0"/>
    <s v="mid April"/>
    <n v="7"/>
    <x v="5"/>
    <x v="5"/>
    <x v="3"/>
    <n v="13"/>
    <n v="52"/>
    <n v="52"/>
    <n v="413"/>
    <n v="9"/>
    <x v="16"/>
    <n v="11.8"/>
    <n v="12.1"/>
    <n v="12.1"/>
    <n v="12"/>
  </r>
  <r>
    <x v="1"/>
    <s v="mid May"/>
    <n v="6"/>
    <x v="7"/>
    <x v="7"/>
    <x v="3"/>
    <n v="12"/>
    <n v="53"/>
    <n v="45"/>
    <n v="412"/>
    <n v="9"/>
    <x v="17"/>
    <n v="10"/>
    <n v="10"/>
    <n v="10"/>
    <n v="10"/>
  </r>
  <r>
    <x v="1"/>
    <s v="mid May"/>
    <n v="6"/>
    <x v="15"/>
    <x v="12"/>
    <x v="3"/>
    <n v="11"/>
    <n v="54"/>
    <n v="44"/>
    <n v="411"/>
    <n v="9"/>
    <x v="17"/>
    <m/>
    <m/>
    <m/>
    <m/>
  </r>
  <r>
    <x v="0"/>
    <s v="mid April"/>
    <n v="5"/>
    <x v="4"/>
    <x v="4"/>
    <x v="3"/>
    <n v="10"/>
    <n v="55"/>
    <n v="37"/>
    <n v="410"/>
    <n v="9"/>
    <x v="16"/>
    <n v="12"/>
    <n v="11.9"/>
    <n v="12.2"/>
    <n v="12.033333333333331"/>
  </r>
  <r>
    <x v="0"/>
    <s v="mid April"/>
    <n v="5"/>
    <x v="0"/>
    <x v="0"/>
    <x v="3"/>
    <n v="9"/>
    <n v="56"/>
    <n v="37"/>
    <n v="409"/>
    <n v="9"/>
    <x v="16"/>
    <n v="11.5"/>
    <n v="11.9"/>
    <n v="12.4"/>
    <n v="11.933333333333332"/>
  </r>
  <r>
    <x v="1"/>
    <s v="mid May"/>
    <n v="4"/>
    <x v="2"/>
    <x v="2"/>
    <x v="3"/>
    <n v="8"/>
    <n v="57"/>
    <n v="29"/>
    <n v="408"/>
    <n v="9"/>
    <x v="17"/>
    <m/>
    <m/>
    <m/>
    <m/>
  </r>
  <r>
    <x v="1"/>
    <s v="mid May"/>
    <n v="4"/>
    <x v="10"/>
    <x v="9"/>
    <x v="3"/>
    <n v="7"/>
    <n v="58"/>
    <n v="28"/>
    <n v="407"/>
    <n v="9"/>
    <x v="17"/>
    <m/>
    <m/>
    <m/>
    <m/>
  </r>
  <r>
    <x v="0"/>
    <s v="mid April"/>
    <n v="3"/>
    <x v="1"/>
    <x v="1"/>
    <x v="3"/>
    <n v="6"/>
    <n v="59"/>
    <n v="21"/>
    <n v="406"/>
    <n v="9"/>
    <x v="16"/>
    <n v="12.2"/>
    <n v="12.1"/>
    <n v="12.6"/>
    <n v="12.299999999999999"/>
  </r>
  <r>
    <x v="0"/>
    <s v="mid April"/>
    <n v="3"/>
    <x v="9"/>
    <x v="2"/>
    <x v="3"/>
    <n v="5"/>
    <n v="60"/>
    <n v="20"/>
    <n v="405"/>
    <n v="9"/>
    <x v="16"/>
    <n v="11.7"/>
    <n v="11.8"/>
    <n v="11.7"/>
    <n v="11.733333333333334"/>
  </r>
  <r>
    <x v="1"/>
    <s v="mid May"/>
    <n v="2"/>
    <x v="6"/>
    <x v="6"/>
    <x v="3"/>
    <n v="4"/>
    <n v="61"/>
    <n v="13"/>
    <n v="404"/>
    <n v="9"/>
    <x v="17"/>
    <n v="10"/>
    <n v="11"/>
    <n v="10"/>
    <n v="11"/>
  </r>
  <r>
    <x v="1"/>
    <s v="mid May"/>
    <n v="2"/>
    <x v="14"/>
    <x v="11"/>
    <x v="3"/>
    <n v="3"/>
    <n v="62"/>
    <n v="12"/>
    <n v="403"/>
    <n v="9"/>
    <x v="17"/>
    <m/>
    <m/>
    <m/>
    <m/>
  </r>
  <r>
    <x v="0"/>
    <s v="mid April"/>
    <n v="1"/>
    <x v="12"/>
    <x v="10"/>
    <x v="3"/>
    <n v="2"/>
    <n v="63"/>
    <n v="5"/>
    <n v="402"/>
    <n v="9"/>
    <x v="16"/>
    <n v="11.8"/>
    <n v="11.9"/>
    <n v="12"/>
    <n v="11.9"/>
  </r>
  <r>
    <x v="0"/>
    <s v="mid April"/>
    <n v="1"/>
    <x v="13"/>
    <x v="7"/>
    <x v="3"/>
    <n v="1"/>
    <n v="64"/>
    <n v="4"/>
    <n v="401"/>
    <n v="9"/>
    <x v="16"/>
    <n v="12.4"/>
    <n v="11.5"/>
    <n v="12.3"/>
    <n v="12.066666666666668"/>
  </r>
  <r>
    <x v="0"/>
    <s v="mid April"/>
    <n v="1"/>
    <x v="0"/>
    <x v="0"/>
    <x v="0"/>
    <n v="1"/>
    <n v="1"/>
    <n v="1"/>
    <n v="101"/>
    <n v="10"/>
    <x v="15"/>
    <n v="12"/>
    <n v="13"/>
    <n v="13"/>
    <n v="12.666666666666666"/>
  </r>
  <r>
    <x v="0"/>
    <s v="mid April"/>
    <n v="1"/>
    <x v="1"/>
    <x v="1"/>
    <x v="0"/>
    <n v="2"/>
    <n v="2"/>
    <n v="8"/>
    <n v="102"/>
    <n v="10"/>
    <x v="15"/>
    <n v="13"/>
    <n v="14"/>
    <n v="14"/>
    <n v="13.666666666666666"/>
  </r>
  <r>
    <x v="1"/>
    <s v="mid May"/>
    <n v="2"/>
    <x v="2"/>
    <x v="2"/>
    <x v="0"/>
    <n v="3"/>
    <n v="3"/>
    <n v="9"/>
    <n v="103"/>
    <n v="10"/>
    <x v="18"/>
    <m/>
    <m/>
    <m/>
    <m/>
  </r>
  <r>
    <x v="1"/>
    <s v="mid May"/>
    <n v="2"/>
    <x v="3"/>
    <x v="3"/>
    <x v="0"/>
    <n v="4"/>
    <n v="4"/>
    <n v="16"/>
    <n v="104"/>
    <n v="10"/>
    <x v="18"/>
    <m/>
    <m/>
    <m/>
    <m/>
  </r>
  <r>
    <x v="0"/>
    <s v="mid April"/>
    <n v="3"/>
    <x v="4"/>
    <x v="4"/>
    <x v="0"/>
    <n v="5"/>
    <n v="5"/>
    <n v="17"/>
    <n v="105"/>
    <n v="10"/>
    <x v="15"/>
    <n v="13"/>
    <n v="13"/>
    <n v="13"/>
    <n v="13"/>
  </r>
  <r>
    <x v="0"/>
    <s v="mid April"/>
    <n v="3"/>
    <x v="5"/>
    <x v="5"/>
    <x v="0"/>
    <n v="6"/>
    <n v="6"/>
    <n v="24"/>
    <n v="106"/>
    <n v="10"/>
    <x v="15"/>
    <n v="13"/>
    <n v="14"/>
    <n v="12"/>
    <n v="13"/>
  </r>
  <r>
    <x v="1"/>
    <s v="mid May"/>
    <n v="4"/>
    <x v="6"/>
    <x v="6"/>
    <x v="0"/>
    <n v="7"/>
    <n v="7"/>
    <n v="25"/>
    <n v="107"/>
    <n v="10"/>
    <x v="18"/>
    <m/>
    <m/>
    <m/>
    <m/>
  </r>
  <r>
    <x v="1"/>
    <s v="mid May"/>
    <n v="4"/>
    <x v="7"/>
    <x v="7"/>
    <x v="0"/>
    <n v="8"/>
    <n v="8"/>
    <n v="32"/>
    <n v="108"/>
    <n v="10"/>
    <x v="18"/>
    <m/>
    <m/>
    <m/>
    <m/>
  </r>
  <r>
    <x v="0"/>
    <s v="mid April"/>
    <n v="5"/>
    <x v="8"/>
    <x v="8"/>
    <x v="0"/>
    <n v="9"/>
    <n v="9"/>
    <n v="33"/>
    <n v="109"/>
    <n v="10"/>
    <x v="15"/>
    <n v="12"/>
    <n v="12"/>
    <n v="12"/>
    <n v="12"/>
  </r>
  <r>
    <x v="0"/>
    <s v="mid April"/>
    <n v="5"/>
    <x v="9"/>
    <x v="2"/>
    <x v="0"/>
    <n v="10"/>
    <n v="10"/>
    <n v="40"/>
    <n v="110"/>
    <n v="10"/>
    <x v="15"/>
    <n v="14"/>
    <n v="14"/>
    <n v="13"/>
    <n v="13.666666666666666"/>
  </r>
  <r>
    <x v="1"/>
    <s v="mid May"/>
    <n v="6"/>
    <x v="10"/>
    <x v="9"/>
    <x v="0"/>
    <n v="11"/>
    <n v="11"/>
    <n v="41"/>
    <n v="111"/>
    <n v="10"/>
    <x v="18"/>
    <m/>
    <m/>
    <m/>
    <m/>
  </r>
  <r>
    <x v="1"/>
    <s v="mid May"/>
    <n v="6"/>
    <x v="11"/>
    <x v="5"/>
    <x v="0"/>
    <n v="12"/>
    <n v="12"/>
    <n v="48"/>
    <n v="112"/>
    <n v="10"/>
    <x v="18"/>
    <m/>
    <m/>
    <m/>
    <m/>
  </r>
  <r>
    <x v="0"/>
    <s v="mid April"/>
    <n v="7"/>
    <x v="12"/>
    <x v="10"/>
    <x v="0"/>
    <n v="13"/>
    <n v="13"/>
    <n v="49"/>
    <n v="113"/>
    <n v="10"/>
    <x v="15"/>
    <n v="13"/>
    <n v="13"/>
    <n v="14"/>
    <n v="13.333333333333334"/>
  </r>
  <r>
    <x v="0"/>
    <s v="mid April"/>
    <n v="7"/>
    <x v="13"/>
    <x v="7"/>
    <x v="0"/>
    <n v="14"/>
    <n v="14"/>
    <n v="56"/>
    <n v="114"/>
    <n v="10"/>
    <x v="15"/>
    <n v="13"/>
    <n v="12"/>
    <n v="13"/>
    <n v="12.666666666666666"/>
  </r>
  <r>
    <x v="1"/>
    <s v="mid May"/>
    <n v="8"/>
    <x v="14"/>
    <x v="11"/>
    <x v="0"/>
    <n v="15"/>
    <n v="15"/>
    <n v="57"/>
    <n v="115"/>
    <n v="10"/>
    <x v="18"/>
    <m/>
    <m/>
    <m/>
    <m/>
  </r>
  <r>
    <x v="1"/>
    <s v="mid May"/>
    <n v="8"/>
    <x v="15"/>
    <x v="12"/>
    <x v="0"/>
    <n v="16"/>
    <n v="16"/>
    <n v="64"/>
    <n v="116"/>
    <n v="10"/>
    <x v="18"/>
    <m/>
    <m/>
    <m/>
    <m/>
  </r>
  <r>
    <x v="1"/>
    <s v="mid May"/>
    <n v="8"/>
    <x v="6"/>
    <x v="6"/>
    <x v="1"/>
    <n v="16"/>
    <n v="17"/>
    <n v="63"/>
    <n v="216"/>
    <n v="10"/>
    <x v="18"/>
    <m/>
    <m/>
    <m/>
    <m/>
  </r>
  <r>
    <x v="1"/>
    <s v="mid May"/>
    <n v="8"/>
    <x v="10"/>
    <x v="9"/>
    <x v="1"/>
    <n v="15"/>
    <n v="18"/>
    <n v="58"/>
    <n v="215"/>
    <n v="10"/>
    <x v="18"/>
    <m/>
    <m/>
    <m/>
    <m/>
  </r>
  <r>
    <x v="0"/>
    <s v="mid April"/>
    <n v="7"/>
    <x v="4"/>
    <x v="4"/>
    <x v="1"/>
    <n v="14"/>
    <n v="19"/>
    <n v="55"/>
    <n v="214"/>
    <n v="10"/>
    <x v="15"/>
    <n v="13"/>
    <n v="13"/>
    <n v="13"/>
    <n v="13"/>
  </r>
  <r>
    <x v="0"/>
    <s v="mid April"/>
    <n v="7"/>
    <x v="1"/>
    <x v="1"/>
    <x v="1"/>
    <n v="13"/>
    <n v="20"/>
    <n v="50"/>
    <n v="213"/>
    <n v="10"/>
    <x v="15"/>
    <n v="14"/>
    <n v="14"/>
    <n v="13"/>
    <n v="13.666666666666666"/>
  </r>
  <r>
    <x v="1"/>
    <s v="mid May"/>
    <n v="6"/>
    <x v="14"/>
    <x v="11"/>
    <x v="1"/>
    <n v="12"/>
    <n v="21"/>
    <n v="47"/>
    <n v="212"/>
    <n v="10"/>
    <x v="18"/>
    <m/>
    <m/>
    <m/>
    <m/>
  </r>
  <r>
    <x v="1"/>
    <s v="mid May"/>
    <n v="6"/>
    <x v="2"/>
    <x v="2"/>
    <x v="1"/>
    <n v="11"/>
    <n v="22"/>
    <n v="42"/>
    <n v="211"/>
    <n v="10"/>
    <x v="18"/>
    <m/>
    <m/>
    <m/>
    <m/>
  </r>
  <r>
    <x v="0"/>
    <s v="mid April"/>
    <n v="5"/>
    <x v="12"/>
    <x v="10"/>
    <x v="1"/>
    <n v="10"/>
    <n v="23"/>
    <n v="39"/>
    <n v="210"/>
    <n v="10"/>
    <x v="15"/>
    <n v="13"/>
    <n v="13"/>
    <n v="13"/>
    <n v="13"/>
  </r>
  <r>
    <x v="0"/>
    <s v="mid April"/>
    <n v="5"/>
    <x v="5"/>
    <x v="5"/>
    <x v="1"/>
    <n v="9"/>
    <n v="24"/>
    <n v="34"/>
    <n v="209"/>
    <n v="10"/>
    <x v="15"/>
    <n v="13"/>
    <n v="13"/>
    <n v="13"/>
    <n v="13"/>
  </r>
  <r>
    <x v="1"/>
    <s v="mid May"/>
    <n v="4"/>
    <x v="3"/>
    <x v="3"/>
    <x v="1"/>
    <n v="8"/>
    <n v="25"/>
    <n v="31"/>
    <n v="208"/>
    <n v="10"/>
    <x v="18"/>
    <m/>
    <m/>
    <m/>
    <m/>
  </r>
  <r>
    <x v="1"/>
    <s v="mid May"/>
    <n v="4"/>
    <x v="11"/>
    <x v="5"/>
    <x v="1"/>
    <n v="7"/>
    <n v="26"/>
    <n v="26"/>
    <n v="207"/>
    <n v="10"/>
    <x v="18"/>
    <m/>
    <m/>
    <m/>
    <m/>
  </r>
  <r>
    <x v="0"/>
    <s v="mid April"/>
    <n v="3"/>
    <x v="0"/>
    <x v="0"/>
    <x v="1"/>
    <n v="6"/>
    <n v="27"/>
    <n v="23"/>
    <n v="206"/>
    <n v="10"/>
    <x v="15"/>
    <n v="12"/>
    <n v="13"/>
    <n v="12"/>
    <n v="12.333333333333334"/>
  </r>
  <r>
    <x v="0"/>
    <s v="mid April"/>
    <n v="3"/>
    <x v="13"/>
    <x v="7"/>
    <x v="1"/>
    <n v="5"/>
    <n v="28"/>
    <n v="18"/>
    <n v="205"/>
    <n v="10"/>
    <x v="15"/>
    <n v="14"/>
    <n v="13"/>
    <n v="14"/>
    <n v="13.666666666666666"/>
  </r>
  <r>
    <x v="1"/>
    <s v="mid May"/>
    <n v="2"/>
    <x v="15"/>
    <x v="12"/>
    <x v="1"/>
    <n v="4"/>
    <n v="29"/>
    <n v="15"/>
    <n v="204"/>
    <n v="10"/>
    <x v="18"/>
    <m/>
    <m/>
    <m/>
    <m/>
  </r>
  <r>
    <x v="1"/>
    <s v="mid May"/>
    <n v="2"/>
    <x v="7"/>
    <x v="7"/>
    <x v="1"/>
    <n v="3"/>
    <n v="30"/>
    <n v="10"/>
    <n v="203"/>
    <n v="10"/>
    <x v="18"/>
    <m/>
    <m/>
    <m/>
    <m/>
  </r>
  <r>
    <x v="0"/>
    <s v="mid April"/>
    <n v="1"/>
    <x v="9"/>
    <x v="2"/>
    <x v="1"/>
    <n v="2"/>
    <n v="31"/>
    <n v="7"/>
    <n v="202"/>
    <n v="10"/>
    <x v="15"/>
    <n v="14"/>
    <n v="14"/>
    <n v="13.5"/>
    <n v="13.833333333333334"/>
  </r>
  <r>
    <x v="0"/>
    <s v="mid April"/>
    <n v="1"/>
    <x v="8"/>
    <x v="8"/>
    <x v="1"/>
    <n v="1"/>
    <n v="32"/>
    <n v="2"/>
    <n v="201"/>
    <n v="10"/>
    <x v="15"/>
    <n v="13"/>
    <n v="12"/>
    <n v="12"/>
    <n v="12.333333333333334"/>
  </r>
  <r>
    <x v="0"/>
    <s v="mid April"/>
    <n v="1"/>
    <x v="5"/>
    <x v="5"/>
    <x v="2"/>
    <n v="1"/>
    <n v="33"/>
    <n v="3"/>
    <n v="301"/>
    <n v="10"/>
    <x v="15"/>
    <n v="13"/>
    <n v="13"/>
    <n v="13"/>
    <n v="13"/>
  </r>
  <r>
    <x v="0"/>
    <s v="mid April"/>
    <n v="1"/>
    <x v="4"/>
    <x v="4"/>
    <x v="2"/>
    <n v="2"/>
    <n v="34"/>
    <n v="6"/>
    <n v="302"/>
    <n v="10"/>
    <x v="15"/>
    <n v="12"/>
    <n v="13"/>
    <n v="12"/>
    <n v="12.333333333333334"/>
  </r>
  <r>
    <x v="1"/>
    <s v="mid May"/>
    <n v="2"/>
    <x v="11"/>
    <x v="5"/>
    <x v="2"/>
    <n v="3"/>
    <n v="35"/>
    <n v="11"/>
    <n v="303"/>
    <n v="10"/>
    <x v="18"/>
    <m/>
    <m/>
    <m/>
    <m/>
  </r>
  <r>
    <x v="1"/>
    <s v="mid May"/>
    <n v="2"/>
    <x v="10"/>
    <x v="9"/>
    <x v="2"/>
    <n v="4"/>
    <n v="36"/>
    <n v="14"/>
    <n v="304"/>
    <n v="10"/>
    <x v="18"/>
    <m/>
    <m/>
    <m/>
    <m/>
  </r>
  <r>
    <x v="0"/>
    <s v="mid April"/>
    <n v="3"/>
    <x v="8"/>
    <x v="8"/>
    <x v="2"/>
    <n v="5"/>
    <n v="37"/>
    <n v="19"/>
    <n v="305"/>
    <n v="10"/>
    <x v="15"/>
    <n v="12"/>
    <n v="13"/>
    <n v="12"/>
    <n v="12.333333333333334"/>
  </r>
  <r>
    <x v="0"/>
    <s v="mid April"/>
    <n v="3"/>
    <x v="12"/>
    <x v="10"/>
    <x v="2"/>
    <n v="6"/>
    <n v="38"/>
    <n v="22"/>
    <n v="306"/>
    <n v="10"/>
    <x v="15"/>
    <n v="13"/>
    <n v="13"/>
    <n v="12"/>
    <n v="12.666666666666666"/>
  </r>
  <r>
    <x v="1"/>
    <s v="mid May"/>
    <n v="4"/>
    <x v="14"/>
    <x v="11"/>
    <x v="2"/>
    <n v="7"/>
    <n v="39"/>
    <n v="27"/>
    <n v="307"/>
    <n v="10"/>
    <x v="18"/>
    <m/>
    <m/>
    <m/>
    <m/>
  </r>
  <r>
    <x v="1"/>
    <s v="mid May"/>
    <n v="4"/>
    <x v="15"/>
    <x v="12"/>
    <x v="2"/>
    <n v="8"/>
    <n v="40"/>
    <n v="30"/>
    <n v="308"/>
    <n v="10"/>
    <x v="18"/>
    <m/>
    <m/>
    <m/>
    <m/>
  </r>
  <r>
    <x v="0"/>
    <s v="mid April"/>
    <n v="5"/>
    <x v="13"/>
    <x v="7"/>
    <x v="2"/>
    <n v="9"/>
    <n v="41"/>
    <n v="35"/>
    <n v="309"/>
    <n v="10"/>
    <x v="15"/>
    <n v="13"/>
    <n v="13"/>
    <n v="12"/>
    <n v="12.666666666666666"/>
  </r>
  <r>
    <x v="0"/>
    <s v="mid April"/>
    <n v="5"/>
    <x v="1"/>
    <x v="1"/>
    <x v="2"/>
    <n v="10"/>
    <n v="42"/>
    <n v="38"/>
    <n v="310"/>
    <n v="10"/>
    <x v="15"/>
    <n v="13"/>
    <n v="13"/>
    <n v="14"/>
    <n v="13.333333333333334"/>
  </r>
  <r>
    <x v="1"/>
    <s v="mid May"/>
    <n v="6"/>
    <x v="3"/>
    <x v="3"/>
    <x v="2"/>
    <n v="11"/>
    <n v="43"/>
    <n v="43"/>
    <n v="311"/>
    <n v="10"/>
    <x v="18"/>
    <m/>
    <m/>
    <m/>
    <m/>
  </r>
  <r>
    <x v="1"/>
    <s v="mid May"/>
    <n v="6"/>
    <x v="6"/>
    <x v="6"/>
    <x v="2"/>
    <n v="12"/>
    <n v="44"/>
    <n v="46"/>
    <n v="312"/>
    <n v="10"/>
    <x v="18"/>
    <m/>
    <m/>
    <m/>
    <m/>
  </r>
  <r>
    <x v="0"/>
    <s v="mid April"/>
    <n v="7"/>
    <x v="9"/>
    <x v="2"/>
    <x v="2"/>
    <n v="13"/>
    <n v="45"/>
    <n v="51"/>
    <n v="313"/>
    <n v="10"/>
    <x v="15"/>
    <n v="13"/>
    <n v="14"/>
    <n v="13"/>
    <n v="13.333333333333334"/>
  </r>
  <r>
    <x v="0"/>
    <s v="mid April"/>
    <n v="7"/>
    <x v="0"/>
    <x v="0"/>
    <x v="2"/>
    <n v="14"/>
    <n v="46"/>
    <n v="54"/>
    <n v="314"/>
    <n v="10"/>
    <x v="15"/>
    <n v="12"/>
    <n v="13"/>
    <n v="12"/>
    <n v="12.333333333333334"/>
  </r>
  <r>
    <x v="1"/>
    <s v="mid May"/>
    <n v="8"/>
    <x v="2"/>
    <x v="2"/>
    <x v="2"/>
    <n v="15"/>
    <n v="47"/>
    <n v="59"/>
    <n v="315"/>
    <n v="10"/>
    <x v="18"/>
    <m/>
    <m/>
    <m/>
    <m/>
  </r>
  <r>
    <x v="1"/>
    <s v="mid May"/>
    <n v="8"/>
    <x v="7"/>
    <x v="7"/>
    <x v="2"/>
    <n v="16"/>
    <n v="48"/>
    <n v="62"/>
    <n v="316"/>
    <n v="10"/>
    <x v="18"/>
    <m/>
    <m/>
    <m/>
    <m/>
  </r>
  <r>
    <x v="1"/>
    <s v="mid May"/>
    <n v="8"/>
    <x v="3"/>
    <x v="3"/>
    <x v="3"/>
    <n v="16"/>
    <n v="49"/>
    <n v="61"/>
    <n v="416"/>
    <n v="10"/>
    <x v="18"/>
    <m/>
    <m/>
    <m/>
    <m/>
  </r>
  <r>
    <x v="1"/>
    <s v="mid May"/>
    <n v="8"/>
    <x v="11"/>
    <x v="5"/>
    <x v="3"/>
    <n v="15"/>
    <n v="50"/>
    <n v="60"/>
    <n v="415"/>
    <n v="10"/>
    <x v="18"/>
    <m/>
    <m/>
    <m/>
    <m/>
  </r>
  <r>
    <x v="0"/>
    <s v="mid April"/>
    <n v="7"/>
    <x v="8"/>
    <x v="8"/>
    <x v="3"/>
    <n v="14"/>
    <n v="51"/>
    <n v="53"/>
    <n v="414"/>
    <n v="10"/>
    <x v="15"/>
    <n v="13"/>
    <n v="12"/>
    <n v="13"/>
    <n v="12.666666666666666"/>
  </r>
  <r>
    <x v="0"/>
    <s v="mid April"/>
    <n v="7"/>
    <x v="5"/>
    <x v="5"/>
    <x v="3"/>
    <n v="13"/>
    <n v="52"/>
    <n v="52"/>
    <n v="413"/>
    <n v="10"/>
    <x v="15"/>
    <n v="13"/>
    <n v="13.8"/>
    <n v="13"/>
    <n v="13.266666666666666"/>
  </r>
  <r>
    <x v="1"/>
    <s v="mid May"/>
    <n v="6"/>
    <x v="7"/>
    <x v="7"/>
    <x v="3"/>
    <n v="12"/>
    <n v="53"/>
    <n v="45"/>
    <n v="412"/>
    <n v="10"/>
    <x v="18"/>
    <m/>
    <m/>
    <m/>
    <m/>
  </r>
  <r>
    <x v="1"/>
    <s v="mid May"/>
    <n v="6"/>
    <x v="15"/>
    <x v="12"/>
    <x v="3"/>
    <n v="11"/>
    <n v="54"/>
    <n v="44"/>
    <n v="411"/>
    <n v="10"/>
    <x v="18"/>
    <m/>
    <m/>
    <m/>
    <m/>
  </r>
  <r>
    <x v="0"/>
    <s v="mid April"/>
    <n v="5"/>
    <x v="4"/>
    <x v="4"/>
    <x v="3"/>
    <n v="10"/>
    <n v="55"/>
    <n v="37"/>
    <n v="410"/>
    <n v="10"/>
    <x v="15"/>
    <n v="13"/>
    <n v="13"/>
    <n v="13"/>
    <n v="13"/>
  </r>
  <r>
    <x v="0"/>
    <s v="mid April"/>
    <n v="5"/>
    <x v="0"/>
    <x v="0"/>
    <x v="3"/>
    <n v="9"/>
    <n v="56"/>
    <n v="37"/>
    <n v="409"/>
    <n v="10"/>
    <x v="15"/>
    <n v="12"/>
    <n v="12"/>
    <n v="13"/>
    <n v="12.333333333333334"/>
  </r>
  <r>
    <x v="1"/>
    <s v="mid May"/>
    <n v="4"/>
    <x v="2"/>
    <x v="2"/>
    <x v="3"/>
    <n v="8"/>
    <n v="57"/>
    <n v="29"/>
    <n v="408"/>
    <n v="10"/>
    <x v="18"/>
    <m/>
    <m/>
    <m/>
    <m/>
  </r>
  <r>
    <x v="1"/>
    <s v="mid May"/>
    <n v="4"/>
    <x v="10"/>
    <x v="9"/>
    <x v="3"/>
    <n v="7"/>
    <n v="58"/>
    <n v="28"/>
    <n v="407"/>
    <n v="10"/>
    <x v="18"/>
    <m/>
    <m/>
    <m/>
    <m/>
  </r>
  <r>
    <x v="0"/>
    <s v="mid April"/>
    <n v="3"/>
    <x v="1"/>
    <x v="1"/>
    <x v="3"/>
    <n v="6"/>
    <n v="59"/>
    <n v="21"/>
    <n v="406"/>
    <n v="10"/>
    <x v="15"/>
    <n v="14"/>
    <n v="13"/>
    <n v="13"/>
    <n v="13.333333333333334"/>
  </r>
  <r>
    <x v="0"/>
    <s v="mid April"/>
    <n v="3"/>
    <x v="9"/>
    <x v="2"/>
    <x v="3"/>
    <n v="5"/>
    <n v="60"/>
    <n v="20"/>
    <n v="405"/>
    <n v="10"/>
    <x v="15"/>
    <n v="13"/>
    <n v="13"/>
    <n v="13"/>
    <n v="13"/>
  </r>
  <r>
    <x v="1"/>
    <s v="mid May"/>
    <n v="2"/>
    <x v="6"/>
    <x v="6"/>
    <x v="3"/>
    <n v="4"/>
    <n v="61"/>
    <n v="13"/>
    <n v="404"/>
    <n v="10"/>
    <x v="18"/>
    <m/>
    <m/>
    <m/>
    <m/>
  </r>
  <r>
    <x v="1"/>
    <s v="mid May"/>
    <n v="2"/>
    <x v="14"/>
    <x v="11"/>
    <x v="3"/>
    <n v="3"/>
    <n v="62"/>
    <n v="12"/>
    <n v="403"/>
    <n v="10"/>
    <x v="18"/>
    <m/>
    <m/>
    <m/>
    <m/>
  </r>
  <r>
    <x v="0"/>
    <s v="mid April"/>
    <n v="1"/>
    <x v="12"/>
    <x v="10"/>
    <x v="3"/>
    <n v="2"/>
    <n v="63"/>
    <n v="5"/>
    <n v="402"/>
    <n v="10"/>
    <x v="15"/>
    <n v="13"/>
    <n v="13"/>
    <n v="13"/>
    <n v="13"/>
  </r>
  <r>
    <x v="0"/>
    <s v="mid April"/>
    <n v="1"/>
    <x v="13"/>
    <x v="7"/>
    <x v="3"/>
    <n v="1"/>
    <n v="64"/>
    <n v="4"/>
    <n v="401"/>
    <n v="10"/>
    <x v="15"/>
    <n v="13"/>
    <n v="12"/>
    <n v="13"/>
    <n v="12.666666666666666"/>
  </r>
  <r>
    <x v="0"/>
    <s v="mid April"/>
    <n v="1"/>
    <x v="0"/>
    <x v="0"/>
    <x v="0"/>
    <n v="1"/>
    <n v="1"/>
    <n v="1"/>
    <n v="101"/>
    <n v="11"/>
    <x v="17"/>
    <m/>
    <m/>
    <m/>
    <m/>
  </r>
  <r>
    <x v="0"/>
    <s v="mid April"/>
    <n v="1"/>
    <x v="1"/>
    <x v="1"/>
    <x v="0"/>
    <n v="2"/>
    <n v="2"/>
    <n v="8"/>
    <n v="102"/>
    <n v="11"/>
    <x v="17"/>
    <m/>
    <m/>
    <m/>
    <m/>
  </r>
  <r>
    <x v="1"/>
    <s v="mid May"/>
    <n v="2"/>
    <x v="2"/>
    <x v="2"/>
    <x v="0"/>
    <n v="3"/>
    <n v="3"/>
    <n v="9"/>
    <n v="103"/>
    <n v="11"/>
    <x v="18"/>
    <m/>
    <m/>
    <m/>
    <m/>
  </r>
  <r>
    <x v="1"/>
    <s v="mid May"/>
    <n v="2"/>
    <x v="3"/>
    <x v="3"/>
    <x v="0"/>
    <n v="4"/>
    <n v="4"/>
    <n v="16"/>
    <n v="104"/>
    <n v="11"/>
    <x v="18"/>
    <m/>
    <m/>
    <m/>
    <m/>
  </r>
  <r>
    <x v="0"/>
    <s v="mid April"/>
    <n v="3"/>
    <x v="4"/>
    <x v="4"/>
    <x v="0"/>
    <n v="5"/>
    <n v="5"/>
    <n v="17"/>
    <n v="105"/>
    <n v="11"/>
    <x v="17"/>
    <m/>
    <m/>
    <m/>
    <m/>
  </r>
  <r>
    <x v="0"/>
    <s v="mid April"/>
    <n v="3"/>
    <x v="5"/>
    <x v="5"/>
    <x v="0"/>
    <n v="6"/>
    <n v="6"/>
    <n v="24"/>
    <n v="106"/>
    <n v="11"/>
    <x v="17"/>
    <n v="13"/>
    <n v="14"/>
    <n v="12"/>
    <n v="13"/>
  </r>
  <r>
    <x v="1"/>
    <s v="mid May"/>
    <n v="4"/>
    <x v="6"/>
    <x v="6"/>
    <x v="0"/>
    <n v="7"/>
    <n v="7"/>
    <n v="25"/>
    <n v="107"/>
    <n v="11"/>
    <x v="18"/>
    <m/>
    <m/>
    <m/>
    <m/>
  </r>
  <r>
    <x v="1"/>
    <s v="mid May"/>
    <n v="4"/>
    <x v="7"/>
    <x v="7"/>
    <x v="0"/>
    <n v="8"/>
    <n v="8"/>
    <n v="32"/>
    <n v="108"/>
    <n v="11"/>
    <x v="18"/>
    <m/>
    <m/>
    <m/>
    <m/>
  </r>
  <r>
    <x v="0"/>
    <s v="mid April"/>
    <n v="5"/>
    <x v="8"/>
    <x v="8"/>
    <x v="0"/>
    <n v="9"/>
    <n v="9"/>
    <n v="33"/>
    <n v="109"/>
    <n v="11"/>
    <x v="17"/>
    <m/>
    <m/>
    <m/>
    <m/>
  </r>
  <r>
    <x v="0"/>
    <s v="mid April"/>
    <n v="5"/>
    <x v="9"/>
    <x v="2"/>
    <x v="0"/>
    <n v="10"/>
    <n v="10"/>
    <n v="40"/>
    <n v="110"/>
    <n v="11"/>
    <x v="17"/>
    <n v="14"/>
    <n v="14"/>
    <n v="13"/>
    <n v="13.666666666666666"/>
  </r>
  <r>
    <x v="1"/>
    <s v="mid May"/>
    <n v="6"/>
    <x v="10"/>
    <x v="9"/>
    <x v="0"/>
    <n v="11"/>
    <n v="11"/>
    <n v="41"/>
    <n v="111"/>
    <n v="11"/>
    <x v="18"/>
    <m/>
    <m/>
    <m/>
    <m/>
  </r>
  <r>
    <x v="1"/>
    <s v="mid May"/>
    <n v="6"/>
    <x v="11"/>
    <x v="5"/>
    <x v="0"/>
    <n v="12"/>
    <n v="12"/>
    <n v="48"/>
    <n v="112"/>
    <n v="11"/>
    <x v="18"/>
    <m/>
    <m/>
    <m/>
    <m/>
  </r>
  <r>
    <x v="0"/>
    <s v="mid April"/>
    <n v="7"/>
    <x v="12"/>
    <x v="10"/>
    <x v="0"/>
    <n v="13"/>
    <n v="13"/>
    <n v="49"/>
    <n v="113"/>
    <n v="11"/>
    <x v="17"/>
    <m/>
    <m/>
    <m/>
    <m/>
  </r>
  <r>
    <x v="0"/>
    <s v="mid April"/>
    <n v="7"/>
    <x v="13"/>
    <x v="7"/>
    <x v="0"/>
    <n v="14"/>
    <n v="14"/>
    <n v="56"/>
    <n v="114"/>
    <n v="11"/>
    <x v="17"/>
    <m/>
    <m/>
    <m/>
    <m/>
  </r>
  <r>
    <x v="1"/>
    <s v="mid May"/>
    <n v="8"/>
    <x v="14"/>
    <x v="11"/>
    <x v="0"/>
    <n v="15"/>
    <n v="15"/>
    <n v="57"/>
    <n v="115"/>
    <n v="11"/>
    <x v="18"/>
    <m/>
    <m/>
    <m/>
    <m/>
  </r>
  <r>
    <x v="1"/>
    <s v="mid May"/>
    <n v="8"/>
    <x v="15"/>
    <x v="12"/>
    <x v="0"/>
    <n v="16"/>
    <n v="16"/>
    <n v="64"/>
    <n v="116"/>
    <n v="11"/>
    <x v="18"/>
    <m/>
    <m/>
    <m/>
    <m/>
  </r>
  <r>
    <x v="1"/>
    <s v="mid May"/>
    <n v="8"/>
    <x v="6"/>
    <x v="6"/>
    <x v="1"/>
    <n v="16"/>
    <n v="17"/>
    <n v="63"/>
    <n v="216"/>
    <n v="11"/>
    <x v="18"/>
    <m/>
    <m/>
    <m/>
    <m/>
  </r>
  <r>
    <x v="1"/>
    <s v="mid May"/>
    <n v="8"/>
    <x v="10"/>
    <x v="9"/>
    <x v="1"/>
    <n v="15"/>
    <n v="18"/>
    <n v="58"/>
    <n v="215"/>
    <n v="11"/>
    <x v="18"/>
    <m/>
    <m/>
    <m/>
    <m/>
  </r>
  <r>
    <x v="0"/>
    <s v="mid April"/>
    <n v="7"/>
    <x v="4"/>
    <x v="4"/>
    <x v="1"/>
    <n v="14"/>
    <n v="19"/>
    <n v="55"/>
    <n v="214"/>
    <n v="11"/>
    <x v="17"/>
    <m/>
    <m/>
    <m/>
    <m/>
  </r>
  <r>
    <x v="0"/>
    <s v="mid April"/>
    <n v="7"/>
    <x v="1"/>
    <x v="1"/>
    <x v="1"/>
    <n v="13"/>
    <n v="20"/>
    <n v="50"/>
    <n v="213"/>
    <n v="11"/>
    <x v="17"/>
    <m/>
    <m/>
    <m/>
    <m/>
  </r>
  <r>
    <x v="1"/>
    <s v="mid May"/>
    <n v="6"/>
    <x v="14"/>
    <x v="11"/>
    <x v="1"/>
    <n v="12"/>
    <n v="21"/>
    <n v="47"/>
    <n v="212"/>
    <n v="11"/>
    <x v="18"/>
    <m/>
    <m/>
    <m/>
    <m/>
  </r>
  <r>
    <x v="1"/>
    <s v="mid May"/>
    <n v="6"/>
    <x v="2"/>
    <x v="2"/>
    <x v="1"/>
    <n v="11"/>
    <n v="22"/>
    <n v="42"/>
    <n v="211"/>
    <n v="11"/>
    <x v="18"/>
    <m/>
    <m/>
    <m/>
    <m/>
  </r>
  <r>
    <x v="0"/>
    <s v="mid April"/>
    <n v="5"/>
    <x v="12"/>
    <x v="10"/>
    <x v="1"/>
    <n v="10"/>
    <n v="23"/>
    <n v="39"/>
    <n v="210"/>
    <n v="11"/>
    <x v="17"/>
    <m/>
    <m/>
    <m/>
    <m/>
  </r>
  <r>
    <x v="0"/>
    <s v="mid April"/>
    <n v="5"/>
    <x v="5"/>
    <x v="5"/>
    <x v="1"/>
    <n v="9"/>
    <n v="24"/>
    <n v="34"/>
    <n v="209"/>
    <n v="11"/>
    <x v="17"/>
    <n v="13"/>
    <n v="13"/>
    <n v="13"/>
    <n v="13"/>
  </r>
  <r>
    <x v="1"/>
    <s v="mid May"/>
    <n v="4"/>
    <x v="3"/>
    <x v="3"/>
    <x v="1"/>
    <n v="8"/>
    <n v="25"/>
    <n v="31"/>
    <n v="208"/>
    <n v="11"/>
    <x v="18"/>
    <m/>
    <m/>
    <m/>
    <m/>
  </r>
  <r>
    <x v="1"/>
    <s v="mid May"/>
    <n v="4"/>
    <x v="11"/>
    <x v="5"/>
    <x v="1"/>
    <n v="7"/>
    <n v="26"/>
    <n v="26"/>
    <n v="207"/>
    <n v="11"/>
    <x v="18"/>
    <m/>
    <m/>
    <m/>
    <m/>
  </r>
  <r>
    <x v="0"/>
    <s v="mid April"/>
    <n v="3"/>
    <x v="0"/>
    <x v="0"/>
    <x v="1"/>
    <n v="6"/>
    <n v="27"/>
    <n v="23"/>
    <n v="206"/>
    <n v="11"/>
    <x v="17"/>
    <m/>
    <m/>
    <m/>
    <m/>
  </r>
  <r>
    <x v="0"/>
    <s v="mid April"/>
    <n v="3"/>
    <x v="13"/>
    <x v="7"/>
    <x v="1"/>
    <n v="5"/>
    <n v="28"/>
    <n v="18"/>
    <n v="205"/>
    <n v="11"/>
    <x v="17"/>
    <m/>
    <m/>
    <m/>
    <m/>
  </r>
  <r>
    <x v="1"/>
    <s v="mid May"/>
    <n v="2"/>
    <x v="15"/>
    <x v="12"/>
    <x v="1"/>
    <n v="4"/>
    <n v="29"/>
    <n v="15"/>
    <n v="204"/>
    <n v="11"/>
    <x v="18"/>
    <m/>
    <m/>
    <m/>
    <m/>
  </r>
  <r>
    <x v="1"/>
    <s v="mid May"/>
    <n v="2"/>
    <x v="7"/>
    <x v="7"/>
    <x v="1"/>
    <n v="3"/>
    <n v="30"/>
    <n v="10"/>
    <n v="203"/>
    <n v="11"/>
    <x v="18"/>
    <m/>
    <m/>
    <m/>
    <m/>
  </r>
  <r>
    <x v="0"/>
    <s v="mid April"/>
    <n v="1"/>
    <x v="9"/>
    <x v="2"/>
    <x v="1"/>
    <n v="2"/>
    <n v="31"/>
    <n v="7"/>
    <n v="202"/>
    <n v="11"/>
    <x v="17"/>
    <n v="14"/>
    <n v="14"/>
    <n v="14"/>
    <n v="14"/>
  </r>
  <r>
    <x v="0"/>
    <s v="mid April"/>
    <n v="1"/>
    <x v="8"/>
    <x v="8"/>
    <x v="1"/>
    <n v="1"/>
    <n v="32"/>
    <n v="2"/>
    <n v="201"/>
    <n v="11"/>
    <x v="17"/>
    <m/>
    <m/>
    <m/>
    <m/>
  </r>
  <r>
    <x v="0"/>
    <s v="mid April"/>
    <n v="1"/>
    <x v="5"/>
    <x v="5"/>
    <x v="2"/>
    <n v="1"/>
    <n v="33"/>
    <n v="3"/>
    <n v="301"/>
    <n v="11"/>
    <x v="17"/>
    <n v="13"/>
    <n v="13"/>
    <n v="13"/>
    <n v="13"/>
  </r>
  <r>
    <x v="0"/>
    <s v="mid April"/>
    <n v="1"/>
    <x v="4"/>
    <x v="4"/>
    <x v="2"/>
    <n v="2"/>
    <n v="34"/>
    <n v="6"/>
    <n v="302"/>
    <n v="11"/>
    <x v="17"/>
    <m/>
    <m/>
    <m/>
    <m/>
  </r>
  <r>
    <x v="1"/>
    <s v="mid May"/>
    <n v="2"/>
    <x v="11"/>
    <x v="5"/>
    <x v="2"/>
    <n v="3"/>
    <n v="35"/>
    <n v="11"/>
    <n v="303"/>
    <n v="11"/>
    <x v="18"/>
    <m/>
    <m/>
    <m/>
    <m/>
  </r>
  <r>
    <x v="1"/>
    <s v="mid May"/>
    <n v="2"/>
    <x v="10"/>
    <x v="9"/>
    <x v="2"/>
    <n v="4"/>
    <n v="36"/>
    <n v="14"/>
    <n v="304"/>
    <n v="11"/>
    <x v="18"/>
    <m/>
    <m/>
    <m/>
    <m/>
  </r>
  <r>
    <x v="0"/>
    <s v="mid April"/>
    <n v="3"/>
    <x v="8"/>
    <x v="8"/>
    <x v="2"/>
    <n v="5"/>
    <n v="37"/>
    <n v="19"/>
    <n v="305"/>
    <n v="11"/>
    <x v="17"/>
    <m/>
    <m/>
    <m/>
    <m/>
  </r>
  <r>
    <x v="0"/>
    <s v="mid April"/>
    <n v="3"/>
    <x v="12"/>
    <x v="10"/>
    <x v="2"/>
    <n v="6"/>
    <n v="38"/>
    <n v="22"/>
    <n v="306"/>
    <n v="11"/>
    <x v="17"/>
    <m/>
    <m/>
    <m/>
    <m/>
  </r>
  <r>
    <x v="1"/>
    <s v="mid May"/>
    <n v="4"/>
    <x v="14"/>
    <x v="11"/>
    <x v="2"/>
    <n v="7"/>
    <n v="39"/>
    <n v="27"/>
    <n v="307"/>
    <n v="11"/>
    <x v="18"/>
    <m/>
    <m/>
    <m/>
    <m/>
  </r>
  <r>
    <x v="1"/>
    <s v="mid May"/>
    <n v="4"/>
    <x v="15"/>
    <x v="12"/>
    <x v="2"/>
    <n v="8"/>
    <n v="40"/>
    <n v="30"/>
    <n v="308"/>
    <n v="11"/>
    <x v="18"/>
    <m/>
    <m/>
    <m/>
    <m/>
  </r>
  <r>
    <x v="0"/>
    <s v="mid April"/>
    <n v="5"/>
    <x v="13"/>
    <x v="7"/>
    <x v="2"/>
    <n v="9"/>
    <n v="41"/>
    <n v="35"/>
    <n v="309"/>
    <n v="11"/>
    <x v="17"/>
    <m/>
    <m/>
    <m/>
    <m/>
  </r>
  <r>
    <x v="0"/>
    <s v="mid April"/>
    <n v="5"/>
    <x v="1"/>
    <x v="1"/>
    <x v="2"/>
    <n v="10"/>
    <n v="42"/>
    <n v="38"/>
    <n v="310"/>
    <n v="11"/>
    <x v="17"/>
    <m/>
    <m/>
    <m/>
    <m/>
  </r>
  <r>
    <x v="1"/>
    <s v="mid May"/>
    <n v="6"/>
    <x v="3"/>
    <x v="3"/>
    <x v="2"/>
    <n v="11"/>
    <n v="43"/>
    <n v="43"/>
    <n v="311"/>
    <n v="11"/>
    <x v="18"/>
    <m/>
    <m/>
    <m/>
    <m/>
  </r>
  <r>
    <x v="1"/>
    <s v="mid May"/>
    <n v="6"/>
    <x v="6"/>
    <x v="6"/>
    <x v="2"/>
    <n v="12"/>
    <n v="44"/>
    <n v="46"/>
    <n v="312"/>
    <n v="11"/>
    <x v="18"/>
    <m/>
    <m/>
    <m/>
    <m/>
  </r>
  <r>
    <x v="0"/>
    <s v="mid April"/>
    <n v="7"/>
    <x v="9"/>
    <x v="2"/>
    <x v="2"/>
    <n v="13"/>
    <n v="45"/>
    <n v="51"/>
    <n v="313"/>
    <n v="11"/>
    <x v="17"/>
    <n v="13"/>
    <n v="13"/>
    <n v="13"/>
    <n v="13"/>
  </r>
  <r>
    <x v="0"/>
    <s v="mid April"/>
    <n v="7"/>
    <x v="0"/>
    <x v="0"/>
    <x v="2"/>
    <n v="14"/>
    <n v="46"/>
    <n v="54"/>
    <n v="314"/>
    <n v="11"/>
    <x v="17"/>
    <m/>
    <m/>
    <m/>
    <m/>
  </r>
  <r>
    <x v="1"/>
    <s v="mid May"/>
    <n v="8"/>
    <x v="2"/>
    <x v="2"/>
    <x v="2"/>
    <n v="15"/>
    <n v="47"/>
    <n v="59"/>
    <n v="315"/>
    <n v="11"/>
    <x v="18"/>
    <m/>
    <m/>
    <m/>
    <m/>
  </r>
  <r>
    <x v="1"/>
    <s v="mid May"/>
    <n v="8"/>
    <x v="7"/>
    <x v="7"/>
    <x v="2"/>
    <n v="16"/>
    <n v="48"/>
    <n v="62"/>
    <n v="316"/>
    <n v="11"/>
    <x v="18"/>
    <m/>
    <m/>
    <m/>
    <m/>
  </r>
  <r>
    <x v="1"/>
    <s v="mid May"/>
    <n v="8"/>
    <x v="3"/>
    <x v="3"/>
    <x v="3"/>
    <n v="16"/>
    <n v="49"/>
    <n v="61"/>
    <n v="416"/>
    <n v="11"/>
    <x v="18"/>
    <m/>
    <m/>
    <m/>
    <m/>
  </r>
  <r>
    <x v="1"/>
    <s v="mid May"/>
    <n v="8"/>
    <x v="11"/>
    <x v="5"/>
    <x v="3"/>
    <n v="15"/>
    <n v="50"/>
    <n v="60"/>
    <n v="415"/>
    <n v="11"/>
    <x v="18"/>
    <m/>
    <m/>
    <m/>
    <m/>
  </r>
  <r>
    <x v="0"/>
    <s v="mid April"/>
    <n v="7"/>
    <x v="8"/>
    <x v="8"/>
    <x v="3"/>
    <n v="14"/>
    <n v="51"/>
    <n v="53"/>
    <n v="414"/>
    <n v="11"/>
    <x v="17"/>
    <m/>
    <m/>
    <m/>
    <m/>
  </r>
  <r>
    <x v="0"/>
    <s v="mid April"/>
    <n v="7"/>
    <x v="5"/>
    <x v="5"/>
    <x v="3"/>
    <n v="13"/>
    <n v="52"/>
    <n v="52"/>
    <n v="413"/>
    <n v="11"/>
    <x v="17"/>
    <n v="13"/>
    <n v="14"/>
    <n v="13"/>
    <n v="14"/>
  </r>
  <r>
    <x v="1"/>
    <s v="mid May"/>
    <n v="6"/>
    <x v="7"/>
    <x v="7"/>
    <x v="3"/>
    <n v="12"/>
    <n v="53"/>
    <n v="45"/>
    <n v="412"/>
    <n v="11"/>
    <x v="18"/>
    <m/>
    <m/>
    <m/>
    <m/>
  </r>
  <r>
    <x v="1"/>
    <s v="mid May"/>
    <n v="6"/>
    <x v="15"/>
    <x v="12"/>
    <x v="3"/>
    <n v="11"/>
    <n v="54"/>
    <n v="44"/>
    <n v="411"/>
    <n v="11"/>
    <x v="18"/>
    <m/>
    <m/>
    <m/>
    <m/>
  </r>
  <r>
    <x v="0"/>
    <s v="mid April"/>
    <n v="5"/>
    <x v="4"/>
    <x v="4"/>
    <x v="3"/>
    <n v="10"/>
    <n v="55"/>
    <n v="37"/>
    <n v="410"/>
    <n v="11"/>
    <x v="17"/>
    <m/>
    <m/>
    <m/>
    <m/>
  </r>
  <r>
    <x v="0"/>
    <s v="mid April"/>
    <n v="5"/>
    <x v="0"/>
    <x v="0"/>
    <x v="3"/>
    <n v="9"/>
    <n v="56"/>
    <n v="37"/>
    <n v="409"/>
    <n v="11"/>
    <x v="17"/>
    <m/>
    <m/>
    <m/>
    <m/>
  </r>
  <r>
    <x v="1"/>
    <s v="mid May"/>
    <n v="4"/>
    <x v="2"/>
    <x v="2"/>
    <x v="3"/>
    <n v="8"/>
    <n v="57"/>
    <n v="29"/>
    <n v="408"/>
    <n v="11"/>
    <x v="18"/>
    <m/>
    <m/>
    <m/>
    <m/>
  </r>
  <r>
    <x v="1"/>
    <s v="mid May"/>
    <n v="4"/>
    <x v="10"/>
    <x v="9"/>
    <x v="3"/>
    <n v="7"/>
    <n v="58"/>
    <n v="28"/>
    <n v="407"/>
    <n v="11"/>
    <x v="18"/>
    <m/>
    <m/>
    <m/>
    <m/>
  </r>
  <r>
    <x v="0"/>
    <s v="mid April"/>
    <n v="3"/>
    <x v="1"/>
    <x v="1"/>
    <x v="3"/>
    <n v="6"/>
    <n v="59"/>
    <n v="21"/>
    <n v="406"/>
    <n v="11"/>
    <x v="17"/>
    <m/>
    <m/>
    <m/>
    <m/>
  </r>
  <r>
    <x v="0"/>
    <s v="mid April"/>
    <n v="3"/>
    <x v="9"/>
    <x v="2"/>
    <x v="3"/>
    <n v="5"/>
    <n v="60"/>
    <n v="20"/>
    <n v="405"/>
    <n v="11"/>
    <x v="17"/>
    <n v="13"/>
    <n v="13"/>
    <n v="13"/>
    <n v="13"/>
  </r>
  <r>
    <x v="1"/>
    <s v="mid May"/>
    <n v="2"/>
    <x v="6"/>
    <x v="6"/>
    <x v="3"/>
    <n v="4"/>
    <n v="61"/>
    <n v="13"/>
    <n v="404"/>
    <n v="11"/>
    <x v="18"/>
    <m/>
    <m/>
    <m/>
    <m/>
  </r>
  <r>
    <x v="1"/>
    <s v="mid May"/>
    <n v="2"/>
    <x v="14"/>
    <x v="11"/>
    <x v="3"/>
    <n v="3"/>
    <n v="62"/>
    <n v="12"/>
    <n v="403"/>
    <n v="11"/>
    <x v="18"/>
    <m/>
    <m/>
    <m/>
    <m/>
  </r>
  <r>
    <x v="0"/>
    <s v="mid April"/>
    <n v="1"/>
    <x v="12"/>
    <x v="10"/>
    <x v="3"/>
    <n v="2"/>
    <n v="63"/>
    <n v="5"/>
    <n v="402"/>
    <n v="11"/>
    <x v="17"/>
    <m/>
    <m/>
    <m/>
    <m/>
  </r>
  <r>
    <x v="0"/>
    <s v="mid April"/>
    <n v="1"/>
    <x v="13"/>
    <x v="7"/>
    <x v="3"/>
    <n v="1"/>
    <n v="64"/>
    <n v="4"/>
    <n v="401"/>
    <n v="11"/>
    <x v="17"/>
    <m/>
    <m/>
    <m/>
    <m/>
  </r>
  <r>
    <x v="2"/>
    <m/>
    <m/>
    <x v="16"/>
    <x v="13"/>
    <x v="4"/>
    <m/>
    <m/>
    <m/>
    <m/>
    <m/>
    <x v="18"/>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s v="mid April"/>
    <n v="1"/>
    <x v="0"/>
    <x v="0"/>
    <n v="1"/>
    <n v="1"/>
    <n v="1"/>
    <n v="1"/>
    <n v="101"/>
    <d v="2024-09-25T00:00:00"/>
    <n v="0.82"/>
    <n v="3.5999999999999997E-2"/>
    <n v="5.0999999999999997E-2"/>
    <n v="8.8999999999999996E-2"/>
    <n v="0.191"/>
    <n v="0.96399999999999997"/>
    <n v="0.94899999999999995"/>
    <n v="0.91100000000000003"/>
    <n v="0.80899999999999994"/>
    <n v="0"/>
    <n v="0"/>
    <n v="0.2"/>
    <n v="0"/>
    <n v="15.7"/>
    <n v="38.700000000000003"/>
    <n v="1.3"/>
    <n v="7.7"/>
    <n v="45.2"/>
    <n v="47.9"/>
    <n v="44.7"/>
    <n v="30.4"/>
    <n v="48.2"/>
    <n v="48.9"/>
    <n v="47.8"/>
    <n v="44.3"/>
    <n v="45.2"/>
    <n v="43.4"/>
    <n v="39.799999999999997"/>
    <n v="41.8"/>
    <n v="89"/>
    <n v="0.5"/>
    <n v="2134.6"/>
    <n v="4269.2"/>
    <n v="475.9"/>
    <n v="50"/>
    <n v="301.39999999999998"/>
    <n v="66.099999999999994"/>
    <n v="30"/>
    <n v="7.07"/>
    <n v="2.23"/>
    <n v="20.9"/>
    <n v="6.86"/>
    <n v="21"/>
    <n v="37.06"/>
    <n v="35.295238095238098"/>
    <n v="1.764761904761905"/>
    <n v="8.3095238095238102"/>
    <n v="0.21930988719309888"/>
    <n v="468.13888520238885"/>
    <n v="936.2777704047777"/>
    <n v="0.19077172153264976"/>
    <n v="6.0172692930383159E-2"/>
    <n v="0.56395035078251476"/>
    <n v="0.18510523475445223"/>
    <n v="178.61532209287043"/>
    <n v="56.338354776110471"/>
    <n v="528.01417704964524"/>
    <n v="173.30991648615151"/>
    <n v="0.05"/>
    <n v="15.850000000000001"/>
    <n v="42.050000000000004"/>
    <n v="47.3"/>
    <n v="42.55"/>
  </r>
  <r>
    <x v="0"/>
    <s v="mid April"/>
    <n v="1"/>
    <x v="1"/>
    <x v="1"/>
    <n v="1"/>
    <n v="2"/>
    <n v="2"/>
    <n v="8"/>
    <n v="102"/>
    <d v="2024-09-30T00:00:00"/>
    <n v="0.76"/>
    <n v="3.5999999999999997E-2"/>
    <n v="4.4999999999999998E-2"/>
    <n v="7.0000000000000007E-2"/>
    <n v="0.3"/>
    <n v="0.96399999999999997"/>
    <n v="0.95499999999999996"/>
    <n v="0.92999999999999994"/>
    <n v="0.7"/>
    <n v="0"/>
    <n v="0"/>
    <n v="0"/>
    <n v="0"/>
    <n v="15.9"/>
    <n v="19.899999999999999"/>
    <n v="17.5"/>
    <n v="37.6"/>
    <n v="39.799999999999997"/>
    <n v="42.2"/>
    <n v="41.1"/>
    <n v="46.9"/>
    <n v="42"/>
    <n v="41.6"/>
    <n v="48"/>
    <n v="44.8"/>
    <n v="49.4"/>
    <n v="44.5"/>
    <n v="48.1"/>
    <n v="45"/>
    <n v="103"/>
    <n v="0.5"/>
    <n v="1154"/>
    <n v="2308"/>
    <n v="350"/>
    <n v="50"/>
    <n v="223"/>
    <n v="73.599999999999994"/>
    <n v="30"/>
    <n v="6.48"/>
    <n v="3.37"/>
    <n v="22.79"/>
    <n v="6.81"/>
    <n v="20"/>
    <n v="39.450000000000003"/>
    <n v="39.450000000000003"/>
    <n v="1.9725000000000001"/>
    <n v="6.35"/>
    <n v="0.33004484304932735"/>
    <n v="380.87174887892377"/>
    <n v="761.74349775784754"/>
    <n v="0.16425855513307985"/>
    <n v="8.5424588086185041E-2"/>
    <n v="0.57769328263624831"/>
    <n v="0.17262357414448667"/>
    <n v="125.12288632372248"/>
    <n v="65.071624523293949"/>
    <n v="440.05410174654861"/>
    <n v="131.49488516428241"/>
    <n v="0"/>
    <n v="22.725000000000001"/>
    <n v="42.5"/>
    <n v="44.099999999999994"/>
    <n v="46.75"/>
  </r>
  <r>
    <x v="1"/>
    <s v="mid May"/>
    <n v="2"/>
    <x v="2"/>
    <x v="2"/>
    <n v="1"/>
    <n v="3"/>
    <n v="3"/>
    <n v="9"/>
    <n v="103"/>
    <d v="2024-10-03T00:00:00"/>
    <n v="0.75"/>
    <n v="4.3999999999999997E-2"/>
    <n v="6.9000000000000006E-2"/>
    <n v="0.182"/>
    <n v="0.36699999999999999"/>
    <n v="0.95599999999999996"/>
    <n v="0.93100000000000005"/>
    <n v="0.81800000000000006"/>
    <n v="0.63300000000000001"/>
    <n v="0"/>
    <n v="0"/>
    <n v="0"/>
    <n v="0"/>
    <n v="0"/>
    <n v="0"/>
    <n v="17.7"/>
    <n v="0"/>
    <n v="46.2"/>
    <n v="23.6"/>
    <n v="58.8"/>
    <n v="53.1"/>
    <n v="36.4"/>
    <n v="48.8"/>
    <n v="54.5"/>
    <n v="56.8"/>
    <n v="47.9"/>
    <n v="52.1"/>
    <n v="54.4"/>
    <n v="53.5"/>
    <n v="90"/>
    <n v="0.5"/>
    <n v="1625"/>
    <n v="3250"/>
    <n v="358"/>
    <n v="50"/>
    <n v="218"/>
    <n v="75.2"/>
    <n v="30"/>
    <n v="8.48"/>
    <n v="3.88"/>
    <n v="25.71"/>
    <n v="8.2899999999999991"/>
    <n v="20"/>
    <n v="46.36"/>
    <n v="46.36"/>
    <n v="2.3180000000000001"/>
    <n v="7"/>
    <n v="0.34495412844036699"/>
    <n v="560.55045871559639"/>
    <n v="1121.1009174311928"/>
    <n v="0.18291630716134599"/>
    <n v="8.3692838654012072E-2"/>
    <n v="0.55457290767903367"/>
    <n v="0.17881794650560826"/>
    <n v="205.06763977171084"/>
    <n v="93.828118197433724"/>
    <n v="621.73219558144888"/>
    <n v="200.47296388059937"/>
    <n v="0"/>
    <n v="26.875"/>
    <n v="46.325000000000003"/>
    <n v="48.85"/>
    <n v="46.25"/>
  </r>
  <r>
    <x v="1"/>
    <s v="mid May"/>
    <n v="2"/>
    <x v="3"/>
    <x v="3"/>
    <n v="1"/>
    <n v="4"/>
    <n v="4"/>
    <n v="16"/>
    <n v="104"/>
    <d v="2024-10-03T00:00:00"/>
    <n v="0.81"/>
    <n v="2.7E-2"/>
    <n v="5.0999999999999997E-2"/>
    <n v="8.1000000000000003E-2"/>
    <n v="0.44500000000000001"/>
    <n v="0.97299999999999998"/>
    <n v="0.94899999999999995"/>
    <n v="0.91900000000000004"/>
    <n v="0.55499999999999994"/>
    <n v="0"/>
    <n v="0"/>
    <n v="4.5"/>
    <n v="28.8"/>
    <n v="23"/>
    <n v="1.8"/>
    <n v="32.5"/>
    <n v="14.5"/>
    <n v="51.7"/>
    <n v="31.4"/>
    <n v="47.3"/>
    <n v="55.6"/>
    <n v="49.5"/>
    <n v="53.7"/>
    <n v="52.5"/>
    <n v="53.5"/>
    <n v="46.6"/>
    <n v="50.1"/>
    <n v="48.5"/>
    <n v="47.7"/>
    <n v="83"/>
    <n v="0.5"/>
    <n v="1364"/>
    <n v="2728"/>
    <n v="367"/>
    <n v="50"/>
    <n v="212"/>
    <n v="62.4"/>
    <n v="30"/>
    <n v="10.24"/>
    <n v="2.15"/>
    <n v="27.78"/>
    <n v="7.62"/>
    <n v="20"/>
    <n v="47.79"/>
    <n v="47.79"/>
    <n v="2.3895"/>
    <n v="7.75"/>
    <n v="0.29433962264150942"/>
    <n v="401.47924528301883"/>
    <n v="802.95849056603765"/>
    <n v="0.21427076794308433"/>
    <n v="4.4988491316174932E-2"/>
    <n v="0.58129315756434408"/>
    <n v="0.15944758317639673"/>
    <n v="172.05053240000473"/>
    <n v="36.123891080079119"/>
    <n v="466.75427637423161"/>
    <n v="128.02979071172226"/>
    <n v="8.3249999999999993"/>
    <n v="17.95"/>
    <n v="46.499999999999993"/>
    <n v="52.3"/>
    <n v="48.224999999999994"/>
  </r>
  <r>
    <x v="0"/>
    <s v="mid April"/>
    <n v="3"/>
    <x v="4"/>
    <x v="4"/>
    <n v="1"/>
    <n v="5"/>
    <n v="5"/>
    <n v="17"/>
    <n v="105"/>
    <d v="2024-10-01T00:00:00"/>
    <n v="0.8"/>
    <n v="2.3E-2"/>
    <n v="4.4999999999999998E-2"/>
    <n v="7.3999999999999996E-2"/>
    <n v="0.35"/>
    <n v="0.97699999999999998"/>
    <n v="0.95499999999999996"/>
    <n v="0.92600000000000005"/>
    <n v="0.65"/>
    <n v="0"/>
    <n v="0"/>
    <n v="0"/>
    <n v="0"/>
    <n v="4.5999999999999996"/>
    <n v="3.6"/>
    <n v="8.4"/>
    <n v="16.100000000000001"/>
    <n v="51.3"/>
    <n v="51.7"/>
    <n v="51.6"/>
    <n v="55.4"/>
    <n v="51.5"/>
    <n v="55.2"/>
    <n v="52.7"/>
    <n v="52.8"/>
    <n v="45.3"/>
    <n v="50.4"/>
    <n v="48.2"/>
    <n v="50"/>
    <n v="88"/>
    <n v="0.5"/>
    <n v="1633"/>
    <n v="3266"/>
    <n v="408"/>
    <n v="50"/>
    <n v="260"/>
    <n v="81.2"/>
    <n v="30"/>
    <n v="9.5299999999999994"/>
    <n v="3.36"/>
    <n v="23.14"/>
    <n v="8.26"/>
    <n v="21"/>
    <n v="44.29"/>
    <n v="42.180952380952377"/>
    <n v="2.1090476190476188"/>
    <n v="7.0476190476190474"/>
    <n v="0.31230769230769234"/>
    <n v="509.99846153846158"/>
    <n v="1019.9969230769232"/>
    <n v="0.21517272522013997"/>
    <n v="7.5863626100699924E-2"/>
    <n v="0.5224655678482728"/>
    <n v="0.18649808083088734"/>
    <n v="219.47551765461904"/>
    <n v="77.380665196172075"/>
    <n v="532.91327161887568"/>
    <n v="190.22746860725638"/>
    <n v="0"/>
    <n v="8.1750000000000007"/>
    <n v="52.5"/>
    <n v="53.05"/>
    <n v="48.474999999999994"/>
  </r>
  <r>
    <x v="0"/>
    <s v="mid April"/>
    <n v="3"/>
    <x v="5"/>
    <x v="5"/>
    <n v="1"/>
    <n v="6"/>
    <n v="6"/>
    <n v="24"/>
    <n v="106"/>
    <d v="2024-10-02T00:00:00"/>
    <n v="0.81"/>
    <n v="2.5000000000000001E-2"/>
    <n v="2.4E-2"/>
    <n v="6.9000000000000006E-2"/>
    <n v="0.378"/>
    <n v="0.97499999999999998"/>
    <n v="0.97599999999999998"/>
    <n v="0.93100000000000005"/>
    <n v="0.622"/>
    <n v="0"/>
    <n v="0"/>
    <n v="0"/>
    <n v="0"/>
    <n v="0"/>
    <n v="4.8"/>
    <n v="0"/>
    <n v="0"/>
    <n v="24.2"/>
    <n v="26.3"/>
    <n v="5.8"/>
    <n v="8.1999999999999993"/>
    <n v="47.7"/>
    <n v="42.5"/>
    <n v="36.6"/>
    <n v="43"/>
    <n v="46.4"/>
    <n v="36.6"/>
    <n v="45.9"/>
    <n v="40.4"/>
    <n v="92"/>
    <n v="0.5"/>
    <n v="1647"/>
    <n v="3294"/>
    <n v="501"/>
    <n v="50"/>
    <n v="318"/>
    <n v="84.5"/>
    <n v="30"/>
    <n v="12.03"/>
    <n v="5.47"/>
    <n v="27.42"/>
    <n v="8.5500000000000007"/>
    <n v="20"/>
    <n v="53.47"/>
    <n v="53.470000000000006"/>
    <n v="2.6735000000000002"/>
    <n v="9.15"/>
    <n v="0.26572327044025157"/>
    <n v="437.64622641509436"/>
    <n v="875.29245283018872"/>
    <n v="0.22498597344305218"/>
    <n v="0.10230035533944268"/>
    <n v="0.51281092201234346"/>
    <n v="0.15990274920516179"/>
    <n v="196.92852454735686"/>
    <n v="89.54272895046067"/>
    <n v="448.85952976629471"/>
    <n v="139.96166956607658"/>
    <n v="0"/>
    <n v="1.2"/>
    <n v="16.125"/>
    <n v="42.45"/>
    <n v="42.325000000000003"/>
  </r>
  <r>
    <x v="1"/>
    <s v="mid May"/>
    <n v="4"/>
    <x v="6"/>
    <x v="6"/>
    <n v="1"/>
    <n v="7"/>
    <n v="7"/>
    <n v="25"/>
    <n v="107"/>
    <d v="2024-10-02T00:00:00"/>
    <n v="0.77"/>
    <n v="4.4999999999999998E-2"/>
    <n v="0.1"/>
    <n v="0.13600000000000001"/>
    <n v="0.70899999999999996"/>
    <n v="0.95499999999999996"/>
    <n v="0.9"/>
    <n v="0.86399999999999999"/>
    <n v="0.29100000000000004"/>
    <n v="0"/>
    <n v="0"/>
    <n v="0"/>
    <n v="0"/>
    <n v="16.8"/>
    <n v="32.1"/>
    <n v="18.399999999999999"/>
    <n v="0.6"/>
    <n v="35.5"/>
    <n v="47"/>
    <n v="47.4"/>
    <n v="35.1"/>
    <n v="50.8"/>
    <n v="45.7"/>
    <n v="47.3"/>
    <n v="47.8"/>
    <n v="47.9"/>
    <n v="49.3"/>
    <n v="47.1"/>
    <n v="43.6"/>
    <n v="77"/>
    <n v="0.5"/>
    <n v="1820"/>
    <n v="3640"/>
    <n v="408"/>
    <n v="50"/>
    <n v="242"/>
    <n v="70.3"/>
    <n v="30"/>
    <n v="9.51"/>
    <n v="2.08"/>
    <n v="26.12"/>
    <n v="8.65"/>
    <n v="21"/>
    <n v="46.36"/>
    <n v="44.152380952380952"/>
    <n v="2.2076190476190476"/>
    <n v="7.9047619047619051"/>
    <n v="0.29049586776859504"/>
    <n v="528.70247933884298"/>
    <n v="1057.404958677686"/>
    <n v="0.20513373597929249"/>
    <n v="4.4866264020707508E-2"/>
    <n v="0.56341673856773078"/>
    <n v="0.18658326143226922"/>
    <n v="216.90942961658311"/>
    <n v="47.44181005283837"/>
    <n v="595.7596531635279"/>
    <n v="197.29406584473651"/>
    <n v="0"/>
    <n v="16.975000000000001"/>
    <n v="41.25"/>
    <n v="47.900000000000006"/>
    <n v="46.974999999999994"/>
  </r>
  <r>
    <x v="1"/>
    <s v="mid May"/>
    <n v="4"/>
    <x v="7"/>
    <x v="7"/>
    <n v="1"/>
    <n v="8"/>
    <n v="8"/>
    <n v="32"/>
    <n v="108"/>
    <d v="2024-10-02T00:00:00"/>
    <n v="0.82"/>
    <n v="3.5999999999999997E-2"/>
    <n v="8.4000000000000005E-2"/>
    <n v="0.154"/>
    <n v="0.498"/>
    <n v="0.96399999999999997"/>
    <n v="0.91600000000000004"/>
    <n v="0.84599999999999997"/>
    <n v="0.502"/>
    <n v="0.4"/>
    <n v="0"/>
    <n v="37.1"/>
    <n v="0"/>
    <n v="28.6"/>
    <n v="30.8"/>
    <n v="49.7"/>
    <n v="2.6"/>
    <n v="56.4"/>
    <n v="52.9"/>
    <n v="51.3"/>
    <n v="53.2"/>
    <n v="57.7"/>
    <n v="52.1"/>
    <n v="53.3"/>
    <n v="52.5"/>
    <n v="48.9"/>
    <n v="46.9"/>
    <n v="46.5"/>
    <n v="47.4"/>
    <n v="91"/>
    <n v="0.5"/>
    <n v="1933"/>
    <n v="3866"/>
    <n v="451"/>
    <n v="50"/>
    <n v="255"/>
    <n v="74.099999999999994"/>
    <n v="30"/>
    <n v="12.32"/>
    <n v="0.55000000000000004"/>
    <n v="31.43"/>
    <n v="7.19"/>
    <n v="20"/>
    <n v="51.489999999999995"/>
    <n v="51.489999999999995"/>
    <n v="2.5744999999999996"/>
    <n v="9.8000000000000007"/>
    <n v="0.29058823529411765"/>
    <n v="561.70705882352945"/>
    <n v="1123.4141176470589"/>
    <n v="0.23926976111866385"/>
    <n v="1.0681685764226066E-2"/>
    <n v="0.61040978830840942"/>
    <n v="0.13963876480870074"/>
    <n v="268.7990275667463"/>
    <n v="11.999956587801176"/>
    <n v="685.74297373561978"/>
    <n v="156.87215975689173"/>
    <n v="9.375"/>
    <n v="27.925000000000001"/>
    <n v="53.45"/>
    <n v="53.900000000000006"/>
    <n v="47.425000000000004"/>
  </r>
  <r>
    <x v="0"/>
    <s v="mid April"/>
    <n v="5"/>
    <x v="8"/>
    <x v="8"/>
    <n v="1"/>
    <n v="9"/>
    <n v="9"/>
    <n v="33"/>
    <n v="109"/>
    <d v="2024-10-01T00:00:00"/>
    <n v="0.8"/>
    <n v="3.4000000000000002E-2"/>
    <n v="5.6000000000000001E-2"/>
    <n v="9.1999999999999998E-2"/>
    <n v="0.312"/>
    <n v="0.96599999999999997"/>
    <n v="0.94399999999999995"/>
    <n v="0.90800000000000003"/>
    <n v="0.68799999999999994"/>
    <n v="0"/>
    <n v="0"/>
    <n v="0"/>
    <n v="0"/>
    <n v="0"/>
    <n v="30.8"/>
    <n v="0"/>
    <n v="0"/>
    <n v="30.3"/>
    <n v="57.3"/>
    <n v="52.2"/>
    <n v="0"/>
    <n v="48.6"/>
    <n v="46.3"/>
    <n v="51"/>
    <n v="35.5"/>
    <n v="47.9"/>
    <n v="49.5"/>
    <n v="47.7"/>
    <n v="47.9"/>
    <n v="83"/>
    <n v="0.5"/>
    <n v="1571"/>
    <n v="3142"/>
    <n v="391"/>
    <n v="50"/>
    <n v="241"/>
    <n v="67.3"/>
    <n v="30"/>
    <n v="8.41"/>
    <n v="1.46"/>
    <n v="23.18"/>
    <n v="6.76"/>
    <n v="18"/>
    <n v="39.809999999999995"/>
    <n v="44.233333333333327"/>
    <n v="2.2116666666666664"/>
    <n v="8.3333333333333339"/>
    <n v="0.27925311203319503"/>
    <n v="438.70663900414939"/>
    <n v="877.41327800829879"/>
    <n v="0.2112534539060538"/>
    <n v="3.6674202461693048E-2"/>
    <n v="0.5822657623712636"/>
    <n v="0.16980658126098971"/>
    <n v="185.35658548228571"/>
    <n v="32.178432200254115"/>
    <n v="510.88771123417155"/>
    <n v="148.99054909158755"/>
    <n v="0"/>
    <n v="7.7"/>
    <n v="34.950000000000003"/>
    <n v="45.35"/>
    <n v="48.250000000000007"/>
  </r>
  <r>
    <x v="0"/>
    <s v="mid April"/>
    <n v="5"/>
    <x v="9"/>
    <x v="2"/>
    <n v="1"/>
    <n v="10"/>
    <n v="10"/>
    <n v="40"/>
    <n v="110"/>
    <d v="2024-10-02T00:00:00"/>
    <n v="0.76"/>
    <n v="0.06"/>
    <n v="9.9000000000000005E-2"/>
    <n v="0.20599999999999999"/>
    <n v="0.60199999999999998"/>
    <n v="0.94"/>
    <n v="0.90100000000000002"/>
    <n v="0.79400000000000004"/>
    <n v="0.39800000000000002"/>
    <n v="0"/>
    <n v="0"/>
    <n v="0"/>
    <n v="0"/>
    <n v="0"/>
    <n v="53.3"/>
    <n v="48.2"/>
    <n v="23.1"/>
    <n v="43.4"/>
    <n v="56.1"/>
    <n v="49.1"/>
    <n v="51"/>
    <n v="50"/>
    <n v="51.4"/>
    <n v="51.3"/>
    <n v="52.3"/>
    <n v="44.2"/>
    <n v="44.4"/>
    <n v="44.5"/>
    <n v="46.1"/>
    <n v="93"/>
    <n v="0.5"/>
    <n v="1349"/>
    <n v="2698"/>
    <n v="284"/>
    <n v="50"/>
    <n v="162"/>
    <n v="57.8"/>
    <n v="30"/>
    <n v="9.3699999999999992"/>
    <n v="3.64"/>
    <n v="23.37"/>
    <n v="7.38"/>
    <n v="20"/>
    <n v="43.760000000000005"/>
    <n v="43.760000000000005"/>
    <n v="2.1880000000000002"/>
    <n v="6.1"/>
    <n v="0.35679012345679012"/>
    <n v="481.3098765432099"/>
    <n v="962.61975308641979"/>
    <n v="0.21412248628884822"/>
    <n v="8.3180987202925036E-2"/>
    <n v="0.53404936014625226"/>
    <n v="0.16864716636197438"/>
    <n v="206.11853488162137"/>
    <n v="80.071661362764345"/>
    <n v="514.0864631999458"/>
    <n v="162.34309364208815"/>
    <n v="0"/>
    <n v="31.15"/>
    <n v="49.9"/>
    <n v="51.25"/>
    <n v="44.8"/>
  </r>
  <r>
    <x v="1"/>
    <s v="mid May"/>
    <n v="6"/>
    <x v="10"/>
    <x v="9"/>
    <n v="1"/>
    <n v="11"/>
    <n v="11"/>
    <n v="41"/>
    <n v="111"/>
    <d v="2024-10-01T00:00:00"/>
    <n v="0.78"/>
    <n v="7.3999999999999996E-2"/>
    <n v="9.9000000000000005E-2"/>
    <n v="0.20499999999999999"/>
    <n v="0.745"/>
    <n v="0.92600000000000005"/>
    <n v="0.90100000000000002"/>
    <n v="0.79500000000000004"/>
    <n v="0.255"/>
    <n v="2.9"/>
    <n v="0"/>
    <n v="0"/>
    <n v="0"/>
    <n v="45"/>
    <n v="0"/>
    <n v="22.2"/>
    <n v="30.4"/>
    <n v="53.3"/>
    <n v="39.799999999999997"/>
    <n v="49.5"/>
    <n v="47.2"/>
    <n v="50.4"/>
    <n v="49"/>
    <n v="51"/>
    <n v="52.7"/>
    <n v="44.6"/>
    <n v="47.9"/>
    <n v="45.7"/>
    <n v="45"/>
    <n v="81"/>
    <n v="0.5"/>
    <n v="1258"/>
    <n v="2516"/>
    <n v="256"/>
    <n v="50"/>
    <n v="170"/>
    <n v="58.4"/>
    <n v="30"/>
    <n v="5.55"/>
    <n v="1.17"/>
    <n v="15.61"/>
    <n v="5.46"/>
    <n v="20"/>
    <n v="27.79"/>
    <n v="27.79"/>
    <n v="1.3895"/>
    <n v="4.3"/>
    <n v="0.34352941176470586"/>
    <n v="432.15999999999997"/>
    <n v="864.31999999999994"/>
    <n v="0.19971212666426771"/>
    <n v="4.210147535084563E-2"/>
    <n v="0.5617128463476071"/>
    <n v="0.19647355163727961"/>
    <n v="172.61518531845985"/>
    <n v="36.38914717524289"/>
    <n v="485.49964735516375"/>
    <n v="169.8160201511335"/>
    <n v="0.72499999999999998"/>
    <n v="24.4"/>
    <n v="47.45"/>
    <n v="50.775000000000006"/>
    <n v="45.8"/>
  </r>
  <r>
    <x v="1"/>
    <s v="mid May"/>
    <n v="6"/>
    <x v="11"/>
    <x v="5"/>
    <n v="1"/>
    <n v="12"/>
    <n v="12"/>
    <n v="48"/>
    <n v="112"/>
    <d v="2024-09-26T00:00:00"/>
    <n v="0.74"/>
    <n v="3.3000000000000002E-2"/>
    <n v="8.5999999999999993E-2"/>
    <n v="0.159"/>
    <n v="0.34399999999999997"/>
    <n v="0.96699999999999997"/>
    <n v="0.91400000000000003"/>
    <n v="0.84099999999999997"/>
    <n v="0.65600000000000003"/>
    <n v="0"/>
    <n v="0"/>
    <n v="0"/>
    <n v="2.7"/>
    <n v="0.1"/>
    <n v="12.4"/>
    <n v="0.2"/>
    <n v="30.9"/>
    <n v="45"/>
    <n v="45.7"/>
    <n v="16"/>
    <n v="46.3"/>
    <n v="51.4"/>
    <n v="47.6"/>
    <n v="48.9"/>
    <n v="49.9"/>
    <n v="48.9"/>
    <n v="48.8"/>
    <n v="44.8"/>
    <n v="42.8"/>
    <n v="81"/>
    <n v="0.5"/>
    <n v="1257.0999999999999"/>
    <n v="2514.1999999999998"/>
    <n v="457.3"/>
    <n v="50"/>
    <n v="284.7"/>
    <n v="82.5"/>
    <n v="30"/>
    <n v="8.4700000000000006"/>
    <n v="2.4500000000000002"/>
    <n v="31.63"/>
    <n v="9.16"/>
    <n v="20"/>
    <n v="51.709999999999994"/>
    <n v="51.709999999999994"/>
    <n v="2.5854999999999997"/>
    <n v="8.6300000000000008"/>
    <n v="0.2897787144362487"/>
    <n v="364.28082191780823"/>
    <n v="728.56164383561645"/>
    <n v="0.16379810481531623"/>
    <n v="4.7379617095339402E-2"/>
    <n v="0.61168052601044287"/>
    <n v="0.17714175207890159"/>
    <n v="119.3370165014054"/>
    <n v="34.518971715282547"/>
    <n v="445.64696953240281"/>
    <n v="129.05868608652577"/>
    <n v="0.67500000000000004"/>
    <n v="4.2333333333333334"/>
    <n v="34.400000000000006"/>
    <n v="48.55"/>
    <n v="48.099999999999994"/>
  </r>
  <r>
    <x v="0"/>
    <s v="mid April"/>
    <n v="7"/>
    <x v="12"/>
    <x v="10"/>
    <n v="1"/>
    <n v="13"/>
    <n v="13"/>
    <n v="49"/>
    <n v="113"/>
    <d v="2024-10-02T00:00:00"/>
    <n v="0.78"/>
    <n v="5.1999999999999998E-2"/>
    <n v="9.6000000000000002E-2"/>
    <n v="0.25900000000000001"/>
    <n v="0.63700000000000001"/>
    <n v="0.94799999999999995"/>
    <n v="0.90400000000000003"/>
    <n v="0.74099999999999999"/>
    <n v="0.36299999999999999"/>
    <n v="0"/>
    <n v="0"/>
    <n v="0"/>
    <n v="0"/>
    <n v="0"/>
    <n v="39.200000000000003"/>
    <n v="31.6"/>
    <n v="2.2000000000000002"/>
    <n v="55.3"/>
    <n v="45.8"/>
    <n v="46.9"/>
    <n v="49.4"/>
    <n v="50"/>
    <n v="50.4"/>
    <n v="47.7"/>
    <n v="47.4"/>
    <n v="46.9"/>
    <n v="44.2"/>
    <n v="48.9"/>
    <n v="43.8"/>
    <n v="90"/>
    <n v="0.5"/>
    <n v="1584"/>
    <n v="3168"/>
    <n v="388"/>
    <n v="50"/>
    <n v="229"/>
    <n v="76.2"/>
    <n v="30"/>
    <n v="9.66"/>
    <n v="2.85"/>
    <n v="28.41"/>
    <n v="8.5299999999999994"/>
    <n v="20"/>
    <n v="49.45"/>
    <n v="49.45"/>
    <n v="2.4725000000000001"/>
    <n v="7.95"/>
    <n v="0.33275109170305678"/>
    <n v="527.07772925764198"/>
    <n v="1054.155458515284"/>
    <n v="0.19534883720930232"/>
    <n v="5.7633973710819006E-2"/>
    <n v="0.5745197168857431"/>
    <n v="0.17249747219413547"/>
    <n v="205.92804305879966"/>
    <n v="60.755167983186233"/>
    <n v="605.63309557976163"/>
    <n v="181.83915189353633"/>
    <n v="0"/>
    <n v="18.250000000000004"/>
    <n v="49.35"/>
    <n v="48.875000000000007"/>
    <n v="45.95"/>
  </r>
  <r>
    <x v="0"/>
    <s v="mid April"/>
    <n v="7"/>
    <x v="13"/>
    <x v="11"/>
    <n v="1"/>
    <n v="14"/>
    <n v="14"/>
    <n v="56"/>
    <n v="114"/>
    <d v="2024-09-25T00:00:00"/>
    <n v="0.77"/>
    <n v="7.5999999999999998E-2"/>
    <n v="9.2999999999999999E-2"/>
    <n v="0.13800000000000001"/>
    <n v="0.27300000000000002"/>
    <n v="0.92400000000000004"/>
    <n v="0.90700000000000003"/>
    <n v="0.86199999999999999"/>
    <n v="0.72699999999999998"/>
    <n v="0"/>
    <n v="0.7"/>
    <n v="0"/>
    <n v="0"/>
    <n v="14.7"/>
    <n v="15.3"/>
    <n v="48"/>
    <n v="39.6"/>
    <n v="47.9"/>
    <n v="39"/>
    <n v="53.1"/>
    <n v="42"/>
    <n v="56"/>
    <n v="41.2"/>
    <n v="51.4"/>
    <n v="46.8"/>
    <n v="49.7"/>
    <n v="46.3"/>
    <n v="46.5"/>
    <n v="42.7"/>
    <n v="86"/>
    <n v="0.5"/>
    <n v="1690.2"/>
    <n v="3380.4"/>
    <n v="377.1"/>
    <n v="50"/>
    <n v="231.7"/>
    <n v="63.7"/>
    <n v="30"/>
    <n v="6.38"/>
    <n v="2.0499999999999998"/>
    <n v="24.9"/>
    <n v="7.14"/>
    <n v="20"/>
    <n v="40.47"/>
    <n v="40.47"/>
    <n v="2.0234999999999999"/>
    <n v="7.2700000000000014"/>
    <n v="0.2749244712990937"/>
    <n v="464.67734138972816"/>
    <n v="929.35468277945631"/>
    <n v="0.15764764022732888"/>
    <n v="5.0654806029157395E-2"/>
    <n v="0.61527057079318015"/>
    <n v="0.17642698295033357"/>
    <n v="146.5105726743991"/>
    <n v="47.076281188482461"/>
    <n v="571.80458614303097"/>
    <n v="163.96324277354381"/>
    <n v="0.17499999999999999"/>
    <n v="29.4"/>
    <n v="45.5"/>
    <n v="48.849999999999994"/>
    <n v="46.3"/>
  </r>
  <r>
    <x v="1"/>
    <s v="mid May"/>
    <n v="8"/>
    <x v="14"/>
    <x v="12"/>
    <n v="1"/>
    <n v="15"/>
    <n v="15"/>
    <n v="57"/>
    <n v="115"/>
    <d v="2024-09-25T00:00:00"/>
    <n v="0.73"/>
    <n v="9.7000000000000003E-2"/>
    <n v="0.125"/>
    <n v="0.20399999999999999"/>
    <n v="0.32400000000000001"/>
    <n v="0.90300000000000002"/>
    <n v="0.875"/>
    <n v="0.79600000000000004"/>
    <n v="0.67599999999999993"/>
    <n v="0"/>
    <n v="0"/>
    <n v="0"/>
    <n v="1.2"/>
    <n v="36.700000000000003"/>
    <n v="14.5"/>
    <n v="32.1"/>
    <n v="16.600000000000001"/>
    <n v="44.5"/>
    <n v="45.7"/>
    <n v="47.1"/>
    <n v="45"/>
    <n v="41.8"/>
    <n v="45.8"/>
    <n v="43.6"/>
    <n v="49"/>
    <n v="39.700000000000003"/>
    <n v="40.5"/>
    <n v="41.4"/>
    <n v="49.4"/>
    <n v="83"/>
    <n v="0.5"/>
    <n v="1461.7"/>
    <n v="2923.4"/>
    <n v="410.1"/>
    <n v="50"/>
    <n v="264.89999999999998"/>
    <n v="70.900000000000006"/>
    <n v="30"/>
    <n v="6.25"/>
    <n v="1.87"/>
    <n v="21.87"/>
    <n v="5.55"/>
    <n v="16"/>
    <n v="35.54"/>
    <n v="44.424999999999997"/>
    <n v="2.2212499999999999"/>
    <n v="9.0750000000000028"/>
    <n v="0.26764816912042283"/>
    <n v="391.22132880332208"/>
    <n v="782.44265760664416"/>
    <n v="0.17585818795723129"/>
    <n v="5.2616769836803606E-2"/>
    <n v="0.61536297129994377"/>
    <n v="0.15616207090602138"/>
    <n v="137.59894794714481"/>
    <n v="41.169605225785723"/>
    <n v="481.48623865664911"/>
    <n v="122.18786577706457"/>
    <n v="0.3"/>
    <n v="24.975000000000001"/>
    <n v="45.575000000000003"/>
    <n v="45.05"/>
    <n v="42.75"/>
  </r>
  <r>
    <x v="1"/>
    <s v="mid May"/>
    <n v="8"/>
    <x v="15"/>
    <x v="13"/>
    <n v="1"/>
    <n v="16"/>
    <n v="16"/>
    <n v="64"/>
    <n v="116"/>
    <d v="2024-10-03T00:00:00"/>
    <n v="0.77"/>
    <n v="9.9000000000000005E-2"/>
    <n v="7.2999999999999995E-2"/>
    <n v="0.17499999999999999"/>
    <n v="0.38300000000000001"/>
    <n v="0.90100000000000002"/>
    <n v="0.92700000000000005"/>
    <n v="0.82499999999999996"/>
    <n v="0.61699999999999999"/>
    <n v="0"/>
    <n v="0"/>
    <n v="0"/>
    <n v="0"/>
    <n v="7.2"/>
    <n v="42.8"/>
    <n v="30.6"/>
    <n v="31"/>
    <n v="28"/>
    <n v="51.4"/>
    <n v="57.1"/>
    <n v="56"/>
    <n v="48.1"/>
    <n v="52.7"/>
    <n v="51.6"/>
    <n v="56.4"/>
    <n v="46.7"/>
    <n v="44.6"/>
    <n v="43"/>
    <n v="48.5"/>
    <n v="90"/>
    <n v="0.5"/>
    <n v="1108"/>
    <n v="2216"/>
    <n v="343"/>
    <n v="50"/>
    <n v="213"/>
    <n v="73.099999999999994"/>
    <n v="30"/>
    <n v="8.2200000000000006"/>
    <n v="1.47"/>
    <n v="27.43"/>
    <n v="7.34"/>
    <n v="19"/>
    <n v="44.460000000000008"/>
    <n v="46.800000000000011"/>
    <n v="2.3400000000000007"/>
    <n v="6.8421052631578947"/>
    <n v="0.34319248826291077"/>
    <n v="380.25727699530512"/>
    <n v="760.51455399061024"/>
    <n v="0.18488529014844801"/>
    <n v="3.3063427800269898E-2"/>
    <n v="0.61695906432748526"/>
    <n v="0.16509221772379665"/>
    <n v="140.6079539766715"/>
    <n v="25.145218046923006"/>
    <n v="469.20634763748166"/>
    <n v="125.55503432953392"/>
    <n v="0"/>
    <n v="27.9"/>
    <n v="48.125"/>
    <n v="52.2"/>
    <n v="45.7"/>
  </r>
  <r>
    <x v="0"/>
    <s v="mid April"/>
    <n v="1"/>
    <x v="8"/>
    <x v="8"/>
    <n v="2"/>
    <n v="1"/>
    <n v="32"/>
    <n v="2"/>
    <n v="201"/>
    <d v="2024-10-01T00:00:00"/>
    <n v="0.75"/>
    <n v="3.1E-2"/>
    <n v="0.05"/>
    <n v="6.5000000000000002E-2"/>
    <n v="0.32300000000000001"/>
    <n v="0.96899999999999997"/>
    <n v="0.95"/>
    <n v="0.93500000000000005"/>
    <n v="0.67700000000000005"/>
    <n v="0"/>
    <n v="0"/>
    <n v="0"/>
    <n v="0"/>
    <n v="0"/>
    <n v="18.100000000000001"/>
    <n v="0.3"/>
    <n v="0"/>
    <n v="55"/>
    <n v="50.4"/>
    <n v="39.200000000000003"/>
    <n v="51.8"/>
    <n v="47.4"/>
    <n v="50.7"/>
    <n v="40.4"/>
    <n v="50.7"/>
    <n v="50.8"/>
    <n v="46.9"/>
    <n v="43.9"/>
    <n v="51.8"/>
    <n v="90"/>
    <n v="0.5"/>
    <n v="1906"/>
    <n v="3812"/>
    <n v="444"/>
    <n v="50"/>
    <n v="266"/>
    <n v="81.3"/>
    <n v="30"/>
    <n v="11.16"/>
    <n v="3.55"/>
    <n v="28.75"/>
    <n v="8.1300000000000008"/>
    <n v="20"/>
    <n v="51.59"/>
    <n v="51.590000000000011"/>
    <n v="2.5795000000000003"/>
    <n v="8.9"/>
    <n v="0.30563909774436088"/>
    <n v="582.54812030075186"/>
    <n v="1165.0962406015037"/>
    <n v="0.2163209924403954"/>
    <n v="6.8811785229695666E-2"/>
    <n v="0.5572785423531692"/>
    <n v="0.15758867997673967"/>
    <n v="252.034775055491"/>
    <n v="80.172352280196506"/>
    <n v="649.28313466356326"/>
    <n v="183.60597860225286"/>
    <n v="0"/>
    <n v="4.6000000000000005"/>
    <n v="49.100000000000009"/>
    <n v="47.3"/>
    <n v="48.349999999999994"/>
  </r>
  <r>
    <x v="0"/>
    <s v="mid April"/>
    <n v="1"/>
    <x v="9"/>
    <x v="2"/>
    <n v="2"/>
    <n v="2"/>
    <n v="31"/>
    <n v="7"/>
    <n v="202"/>
    <d v="2024-10-02T00:00:00"/>
    <n v="0.76"/>
    <n v="1.0999999999999999E-2"/>
    <n v="0.02"/>
    <n v="9.0999999999999998E-2"/>
    <n v="0.34"/>
    <n v="0.98899999999999999"/>
    <n v="0.98"/>
    <n v="0.90900000000000003"/>
    <n v="0.65999999999999992"/>
    <n v="14.8"/>
    <n v="0"/>
    <n v="0"/>
    <n v="0"/>
    <n v="43.7"/>
    <n v="0.2"/>
    <n v="0.1"/>
    <n v="40"/>
    <n v="44.4"/>
    <n v="43.9"/>
    <n v="48"/>
    <n v="47.9"/>
    <n v="47.8"/>
    <n v="54.8"/>
    <n v="48.1"/>
    <n v="48.4"/>
    <n v="42.9"/>
    <n v="49"/>
    <n v="44.2"/>
    <n v="48"/>
    <n v="100"/>
    <n v="0.5"/>
    <n v="1774"/>
    <n v="3548"/>
    <n v="401"/>
    <n v="50"/>
    <n v="227"/>
    <n v="75.7"/>
    <n v="30"/>
    <n v="10.89"/>
    <n v="5.72"/>
    <n v="30.73"/>
    <n v="6.03"/>
    <n v="17"/>
    <n v="53.370000000000005"/>
    <n v="62.788235294117655"/>
    <n v="3.1394117647058826"/>
    <n v="10.235294117647058"/>
    <n v="0.33348017621145376"/>
    <n v="591.59383259911897"/>
    <n v="1183.1876651982379"/>
    <n v="0.20404721753794267"/>
    <n v="0.10717631628255572"/>
    <n v="0.57579164324526888"/>
    <n v="0.1129848229342327"/>
    <n v="241.42615090891533"/>
    <n v="126.80969542690499"/>
    <n v="681.26957001202641"/>
    <n v="133.68224885039112"/>
    <n v="3.7"/>
    <n v="21"/>
    <n v="46.050000000000004"/>
    <n v="49.774999999999999"/>
    <n v="46.025000000000006"/>
  </r>
  <r>
    <x v="1"/>
    <s v="mid May"/>
    <n v="2"/>
    <x v="7"/>
    <x v="7"/>
    <n v="2"/>
    <n v="3"/>
    <n v="30"/>
    <n v="10"/>
    <n v="203"/>
    <d v="2024-10-02T00:00:00"/>
    <n v="0.75"/>
    <n v="1.7000000000000001E-2"/>
    <n v="2.1999999999999999E-2"/>
    <n v="8.7999999999999995E-2"/>
    <n v="0.38800000000000001"/>
    <n v="0.98299999999999998"/>
    <n v="0.97799999999999998"/>
    <n v="0.91200000000000003"/>
    <n v="0.61199999999999999"/>
    <n v="2.8"/>
    <n v="0"/>
    <n v="1.7"/>
    <n v="31.9"/>
    <n v="32.4"/>
    <n v="11.5"/>
    <n v="37.200000000000003"/>
    <n v="48.8"/>
    <n v="49.2"/>
    <n v="43.7"/>
    <n v="49.7"/>
    <n v="48.5"/>
    <n v="48.9"/>
    <n v="47.8"/>
    <n v="46.8"/>
    <n v="49.9"/>
    <n v="47.7"/>
    <n v="46.1"/>
    <n v="46.5"/>
    <n v="49.2"/>
    <n v="100"/>
    <n v="0.5"/>
    <n v="1899"/>
    <n v="3798"/>
    <n v="461"/>
    <n v="50"/>
    <n v="276"/>
    <n v="81.5"/>
    <n v="30"/>
    <n v="10.11"/>
    <n v="1.18"/>
    <n v="33.229999999999997"/>
    <n v="7.63"/>
    <n v="19"/>
    <n v="52.15"/>
    <n v="54.89473684210526"/>
    <n v="2.7447368421052629"/>
    <n v="9.7368421052631575"/>
    <n v="0.29528985507246375"/>
    <n v="560.75543478260863"/>
    <n v="1121.5108695652173"/>
    <n v="0.19386385426653882"/>
    <n v="2.2627037392138064E-2"/>
    <n v="0.63720038350910835"/>
    <n v="0.14630872483221477"/>
    <n v="217.42041977573049"/>
    <n v="25.376468381341446"/>
    <n v="714.62715619659002"/>
    <n v="164.08682521155529"/>
    <n v="9.1"/>
    <n v="32.474999999999994"/>
    <n v="47.775000000000006"/>
    <n v="48.35"/>
    <n v="47.375"/>
  </r>
  <r>
    <x v="1"/>
    <s v="mid May"/>
    <n v="2"/>
    <x v="15"/>
    <x v="13"/>
    <n v="2"/>
    <n v="4"/>
    <n v="29"/>
    <n v="15"/>
    <n v="204"/>
    <d v="2024-10-03T00:00:00"/>
    <n v="0.8"/>
    <n v="2.5000000000000001E-2"/>
    <n v="3.6999999999999998E-2"/>
    <n v="0.11899999999999999"/>
    <n v="0.44800000000000001"/>
    <n v="0.97499999999999998"/>
    <n v="0.96299999999999997"/>
    <n v="0.88100000000000001"/>
    <n v="0.55200000000000005"/>
    <n v="0"/>
    <n v="0"/>
    <n v="0"/>
    <n v="0"/>
    <n v="0"/>
    <n v="0"/>
    <n v="0.3"/>
    <n v="0"/>
    <n v="37.1"/>
    <n v="9.3000000000000007"/>
    <n v="47.5"/>
    <n v="37.5"/>
    <n v="49.5"/>
    <n v="24.4"/>
    <n v="58.2"/>
    <n v="52.8"/>
    <n v="45.3"/>
    <n v="49.1"/>
    <n v="50.7"/>
    <n v="47.5"/>
    <n v="98"/>
    <n v="0.5"/>
    <n v="1552"/>
    <n v="3104"/>
    <n v="431"/>
    <n v="50"/>
    <n v="277"/>
    <n v="82.6"/>
    <n v="30"/>
    <n v="8.0399999999999991"/>
    <n v="2.48"/>
    <n v="25.68"/>
    <n v="7.83"/>
    <n v="20"/>
    <n v="44.03"/>
    <n v="44.03"/>
    <n v="2.2015000000000002"/>
    <n v="7.7"/>
    <n v="0.29819494584837541"/>
    <n v="462.79855595667863"/>
    <n v="925.59711191335725"/>
    <n v="0.18260277083806492"/>
    <n v="5.632523279582103E-2"/>
    <n v="0.58323870088575969"/>
    <n v="0.17783329548035431"/>
    <n v="169.01659731508951"/>
    <n v="52.134472803659456"/>
    <n v="539.84405709595762"/>
    <n v="164.60198469865065"/>
    <n v="0"/>
    <n v="7.4999999999999997E-2"/>
    <n v="32.85"/>
    <n v="46.225000000000009"/>
    <n v="48.150000000000006"/>
  </r>
  <r>
    <x v="0"/>
    <s v="mid April"/>
    <n v="3"/>
    <x v="13"/>
    <x v="11"/>
    <n v="2"/>
    <n v="5"/>
    <n v="28"/>
    <n v="18"/>
    <n v="205"/>
    <d v="2024-09-25T00:00:00"/>
    <n v="0.79"/>
    <n v="4.2000000000000003E-2"/>
    <n v="7.6999999999999999E-2"/>
    <n v="9.6000000000000002E-2"/>
    <n v="0.20499999999999999"/>
    <n v="0.95799999999999996"/>
    <n v="0.92300000000000004"/>
    <n v="0.90400000000000003"/>
    <n v="0.79500000000000004"/>
    <n v="0"/>
    <n v="0"/>
    <n v="0"/>
    <n v="0"/>
    <n v="3.8"/>
    <n v="2.6"/>
    <n v="5"/>
    <n v="6.9"/>
    <n v="37.200000000000003"/>
    <n v="45.1"/>
    <n v="11.3"/>
    <n v="39"/>
    <n v="44.3"/>
    <n v="46.4"/>
    <n v="50.3"/>
    <n v="39.1"/>
    <n v="45.6"/>
    <n v="45.9"/>
    <n v="52.2"/>
    <n v="46.3"/>
    <n v="90"/>
    <n v="0.5"/>
    <n v="2081.6999999999998"/>
    <n v="4163.3999999999996"/>
    <n v="484.2"/>
    <n v="50"/>
    <n v="318.7"/>
    <n v="79.599999999999994"/>
    <n v="30"/>
    <n v="6.83"/>
    <n v="3.31"/>
    <n v="25.6"/>
    <n v="6.87"/>
    <n v="20"/>
    <n v="42.61"/>
    <n v="42.61"/>
    <n v="2.1305000000000001"/>
    <n v="8.2750000000000004"/>
    <n v="0.24976466896768121"/>
    <n v="519.93511139002192"/>
    <n v="1039.8702227800438"/>
    <n v="0.16029101149964797"/>
    <n v="7.7681295470546821E-2"/>
    <n v="0.60079793475709931"/>
    <n v="0.16122975827270594"/>
    <n v="166.68184983777749"/>
    <n v="80.778466026799933"/>
    <n v="624.75188226165506"/>
    <n v="167.65802465381134"/>
    <n v="0"/>
    <n v="4.5750000000000002"/>
    <n v="33.150000000000006"/>
    <n v="45.024999999999999"/>
    <n v="47.5"/>
  </r>
  <r>
    <x v="0"/>
    <s v="mid April"/>
    <n v="3"/>
    <x v="0"/>
    <x v="0"/>
    <n v="2"/>
    <n v="6"/>
    <n v="27"/>
    <n v="23"/>
    <n v="206"/>
    <d v="2024-09-25T00:00:00"/>
    <n v="0.79"/>
    <n v="3.3000000000000002E-2"/>
    <n v="4.5999999999999999E-2"/>
    <n v="9.4E-2"/>
    <n v="0.248"/>
    <n v="0.96699999999999997"/>
    <n v="0.95399999999999996"/>
    <n v="0.90600000000000003"/>
    <n v="0.752"/>
    <n v="0"/>
    <n v="0"/>
    <n v="0"/>
    <n v="0"/>
    <n v="4.9000000000000004"/>
    <n v="3"/>
    <n v="14.5"/>
    <n v="0.2"/>
    <n v="35"/>
    <n v="21.1"/>
    <n v="31.6"/>
    <n v="29.6"/>
    <n v="47.4"/>
    <n v="41.8"/>
    <n v="41.8"/>
    <n v="42"/>
    <n v="44.9"/>
    <n v="38.299999999999997"/>
    <n v="36.799999999999997"/>
    <n v="40.9"/>
    <n v="91"/>
    <n v="0.5"/>
    <n v="2271.5"/>
    <n v="4543"/>
    <n v="451.3"/>
    <n v="50"/>
    <n v="276.5"/>
    <n v="70.099999999999994"/>
    <n v="30"/>
    <n v="6.52"/>
    <n v="4.33"/>
    <n v="23.47"/>
    <n v="6.98"/>
    <n v="20"/>
    <n v="41.3"/>
    <n v="41.3"/>
    <n v="2.0649999999999999"/>
    <n v="8.74"/>
    <n v="0.25352622061482821"/>
    <n v="575.88481012658224"/>
    <n v="1151.7696202531645"/>
    <n v="0.15786924939467312"/>
    <n v="0.10484261501210655"/>
    <n v="0.56828087167070218"/>
    <n v="0.16900726392251819"/>
    <n v="181.82900542495477"/>
    <n v="120.75453887884268"/>
    <n v="654.52864376130196"/>
    <n v="194.65743218806512"/>
    <n v="0"/>
    <n v="5.6499999999999995"/>
    <n v="29.325000000000003"/>
    <n v="43.25"/>
    <n v="40.224999999999994"/>
  </r>
  <r>
    <x v="1"/>
    <s v="mid May"/>
    <n v="4"/>
    <x v="11"/>
    <x v="5"/>
    <n v="2"/>
    <n v="7"/>
    <n v="26"/>
    <n v="26"/>
    <n v="207"/>
    <d v="2024-09-26T00:00:00"/>
    <n v="0.81"/>
    <n v="1.2999999999999999E-2"/>
    <n v="2.8000000000000001E-2"/>
    <n v="0.106"/>
    <n v="0.251"/>
    <n v="0.98699999999999999"/>
    <n v="0.97199999999999998"/>
    <n v="0.89400000000000002"/>
    <n v="0.749"/>
    <n v="0"/>
    <n v="0"/>
    <n v="0"/>
    <n v="0"/>
    <n v="0"/>
    <n v="30.7"/>
    <n v="0"/>
    <n v="0"/>
    <n v="48.3"/>
    <n v="48.4"/>
    <n v="2.9"/>
    <n v="9.3000000000000007"/>
    <n v="36.4"/>
    <n v="50.4"/>
    <n v="46.4"/>
    <n v="38.5"/>
    <n v="49.2"/>
    <n v="48.6"/>
    <n v="46.2"/>
    <n v="48.8"/>
    <n v="86"/>
    <n v="0.5"/>
    <n v="2061.4"/>
    <n v="4122.8"/>
    <n v="426.5"/>
    <n v="50"/>
    <n v="247.2"/>
    <n v="63.3"/>
    <n v="30"/>
    <n v="6.83"/>
    <n v="2.09"/>
    <n v="24.92"/>
    <n v="5.86"/>
    <n v="20"/>
    <n v="39.700000000000003"/>
    <n v="39.700000000000003"/>
    <n v="1.9850000000000001"/>
    <n v="8.9649999999999999"/>
    <n v="0.25606796116504854"/>
    <n v="527.85849514563108"/>
    <n v="1055.7169902912622"/>
    <n v="0.17204030226700251"/>
    <n v="5.2644836272040293E-2"/>
    <n v="0.6277078085642317"/>
    <n v="0.14760705289672543"/>
    <n v="181.62587011811888"/>
    <n v="55.578048103494652"/>
    <n v="662.6817984397544"/>
    <n v="155.8312736298941"/>
    <n v="0"/>
    <n v="7.6749999999999998"/>
    <n v="27.224999999999998"/>
    <n v="42.924999999999997"/>
    <n v="48.2"/>
  </r>
  <r>
    <x v="1"/>
    <s v="mid May"/>
    <n v="4"/>
    <x v="3"/>
    <x v="3"/>
    <n v="2"/>
    <n v="8"/>
    <n v="25"/>
    <n v="31"/>
    <n v="208"/>
    <d v="2024-10-03T00:00:00"/>
    <n v="0.82"/>
    <n v="2.5999999999999999E-2"/>
    <n v="5.0999999999999997E-2"/>
    <n v="5.8999999999999997E-2"/>
    <n v="0.24099999999999999"/>
    <n v="0.97399999999999998"/>
    <n v="0.94899999999999995"/>
    <n v="0.94100000000000006"/>
    <n v="0.75900000000000001"/>
    <n v="0"/>
    <n v="0"/>
    <n v="0"/>
    <n v="0"/>
    <n v="3.2"/>
    <n v="46.2"/>
    <n v="29.5"/>
    <n v="28.6"/>
    <n v="43.1"/>
    <n v="46.1"/>
    <n v="49.1"/>
    <n v="47"/>
    <n v="43.2"/>
    <n v="48.6"/>
    <n v="49"/>
    <n v="54.6"/>
    <n v="47.8"/>
    <n v="45.5"/>
    <n v="45.8"/>
    <n v="45.9"/>
    <n v="89"/>
    <n v="0.5"/>
    <n v="1557"/>
    <n v="3114"/>
    <n v="445"/>
    <n v="50"/>
    <n v="273"/>
    <n v="74"/>
    <n v="30"/>
    <n v="9.73"/>
    <n v="2.98"/>
    <n v="28.41"/>
    <n v="7.32"/>
    <n v="20"/>
    <n v="48.440000000000005"/>
    <n v="48.440000000000005"/>
    <n v="2.4220000000000002"/>
    <n v="8.6"/>
    <n v="0.27106227106227104"/>
    <n v="422.04395604395603"/>
    <n v="844.08791208791206"/>
    <n v="0.20086705202312138"/>
    <n v="6.1519405450041281E-2"/>
    <n v="0.58649876135425261"/>
    <n v="0.15111478117258464"/>
    <n v="169.54945054945054"/>
    <n v="51.92778649921506"/>
    <n v="495.05651491365768"/>
    <n v="127.55416012558869"/>
    <n v="0"/>
    <n v="26.875"/>
    <n v="46.325000000000003"/>
    <n v="48.85"/>
    <n v="46.25"/>
  </r>
  <r>
    <x v="0"/>
    <s v="mid April"/>
    <n v="5"/>
    <x v="5"/>
    <x v="5"/>
    <n v="2"/>
    <n v="9"/>
    <n v="24"/>
    <n v="34"/>
    <n v="209"/>
    <d v="2024-10-02T00:00:00"/>
    <n v="0.8"/>
    <n v="1.7999999999999999E-2"/>
    <n v="0.03"/>
    <n v="9.9000000000000005E-2"/>
    <n v="0.48199999999999998"/>
    <n v="0.98199999999999998"/>
    <n v="0.97"/>
    <n v="0.90100000000000002"/>
    <n v="0.51800000000000002"/>
    <n v="12.4"/>
    <n v="0"/>
    <n v="0"/>
    <n v="0"/>
    <n v="26.1"/>
    <n v="43.9"/>
    <n v="0"/>
    <n v="0"/>
    <n v="47.4"/>
    <n v="46.2"/>
    <n v="35.700000000000003"/>
    <n v="44.2"/>
    <n v="45.4"/>
    <n v="49.2"/>
    <n v="49.3"/>
    <n v="44.4"/>
    <n v="43.3"/>
    <n v="51.6"/>
    <n v="48.3"/>
    <n v="44.5"/>
    <n v="100"/>
    <n v="0.5"/>
    <n v="1590"/>
    <n v="3180"/>
    <n v="493"/>
    <n v="50"/>
    <n v="319"/>
    <n v="98.3"/>
    <n v="30"/>
    <n v="9.66"/>
    <n v="4.12"/>
    <n v="29.23"/>
    <n v="8.16"/>
    <n v="19"/>
    <n v="51.17"/>
    <n v="53.863157894736844"/>
    <n v="2.6931578947368422"/>
    <n v="9.1578947368421044"/>
    <n v="0.3081504702194357"/>
    <n v="489.95924764890276"/>
    <n v="979.91849529780552"/>
    <n v="0.18878248974008208"/>
    <n v="8.051592730115302E-2"/>
    <n v="0.57123314442055895"/>
    <n v="0.15946843853820597"/>
    <n v="184.99145328467463"/>
    <n v="78.899046328453366"/>
    <n v="559.76192334482812"/>
    <n v="156.26607233984939"/>
    <n v="3.1"/>
    <n v="17.5"/>
    <n v="43.375"/>
    <n v="47.074999999999996"/>
    <n v="46.924999999999997"/>
  </r>
  <r>
    <x v="0"/>
    <s v="mid April"/>
    <n v="5"/>
    <x v="12"/>
    <x v="10"/>
    <n v="2"/>
    <n v="10"/>
    <n v="23"/>
    <n v="39"/>
    <n v="210"/>
    <d v="2024-10-02T00:00:00"/>
    <n v="0.77"/>
    <n v="1.7000000000000001E-2"/>
    <n v="2.5000000000000001E-2"/>
    <n v="6.6000000000000003E-2"/>
    <n v="0.45900000000000002"/>
    <n v="0.98299999999999998"/>
    <n v="0.97499999999999998"/>
    <n v="0.93399999999999994"/>
    <n v="0.54099999999999993"/>
    <n v="0"/>
    <n v="0"/>
    <n v="0"/>
    <n v="0"/>
    <n v="23.1"/>
    <n v="9.1"/>
    <n v="31.4"/>
    <n v="0"/>
    <n v="44.6"/>
    <n v="39.9"/>
    <n v="39.9"/>
    <n v="20.3"/>
    <n v="45.4"/>
    <n v="46.9"/>
    <n v="47.1"/>
    <n v="43"/>
    <n v="48.7"/>
    <n v="45.1"/>
    <n v="47"/>
    <n v="45.9"/>
    <n v="100"/>
    <n v="0.5"/>
    <n v="2005"/>
    <n v="4010"/>
    <n v="398"/>
    <n v="50"/>
    <n v="230"/>
    <n v="76"/>
    <n v="30"/>
    <n v="8.9499999999999993"/>
    <n v="6.45"/>
    <n v="28.99"/>
    <n v="6.51"/>
    <n v="19"/>
    <n v="50.9"/>
    <n v="53.578947368421055"/>
    <n v="2.6789473684210527"/>
    <n v="8.8421052631578956"/>
    <n v="0.33043478260869563"/>
    <n v="662.52173913043475"/>
    <n v="1325.0434782608695"/>
    <n v="0.17583497053045186"/>
    <n v="0.12671905697445973"/>
    <n v="0.56954813359528489"/>
    <n v="0.12789783889980352"/>
    <n v="232.98898095156741"/>
    <n v="167.90826001537542"/>
    <n v="754.67603997608262"/>
    <n v="169.470197317844"/>
    <n v="0"/>
    <n v="15.9"/>
    <n v="36.175000000000004"/>
    <n v="45.6"/>
    <n v="46.675000000000004"/>
  </r>
  <r>
    <x v="1"/>
    <s v="mid May"/>
    <n v="6"/>
    <x v="2"/>
    <x v="2"/>
    <n v="2"/>
    <n v="11"/>
    <n v="22"/>
    <n v="42"/>
    <n v="211"/>
    <d v="2024-10-03T00:00:00"/>
    <n v="0.79"/>
    <n v="2.1000000000000001E-2"/>
    <n v="0.05"/>
    <n v="5.1999999999999998E-2"/>
    <n v="0.42"/>
    <n v="0.97899999999999998"/>
    <n v="0.95"/>
    <n v="0.94799999999999995"/>
    <n v="0.58000000000000007"/>
    <n v="0"/>
    <n v="0"/>
    <n v="0"/>
    <n v="0"/>
    <n v="0"/>
    <n v="0"/>
    <n v="0"/>
    <n v="0"/>
    <n v="0"/>
    <n v="7.6"/>
    <n v="11.4"/>
    <n v="47"/>
    <n v="48.4"/>
    <n v="53"/>
    <n v="49.8"/>
    <n v="52.9"/>
    <n v="50.6"/>
    <n v="49"/>
    <n v="52.5"/>
    <n v="54.1"/>
    <n v="98"/>
    <n v="0.5"/>
    <n v="1992"/>
    <n v="3984"/>
    <n v="422"/>
    <n v="50"/>
    <n v="252"/>
    <n v="69.5"/>
    <n v="30"/>
    <n v="8.08"/>
    <n v="4.68"/>
    <n v="29.94"/>
    <n v="7.43"/>
    <n v="20"/>
    <n v="50.13"/>
    <n v="50.13"/>
    <n v="2.5065"/>
    <n v="8.5"/>
    <n v="0.27579365079365081"/>
    <n v="549.38095238095241"/>
    <n v="1098.7619047619048"/>
    <n v="0.16118092958308397"/>
    <n v="9.33572710951526E-2"/>
    <n v="0.59724715739078393"/>
    <n v="0.14821464193097944"/>
    <n v="177.09946520000381"/>
    <n v="102.57741301188339"/>
    <n v="656.23242426833087"/>
    <n v="162.85260228168664"/>
    <n v="0"/>
    <n v="4.75"/>
    <n v="49.55"/>
    <n v="51.25"/>
    <n v="51.55"/>
  </r>
  <r>
    <x v="1"/>
    <s v="mid May"/>
    <n v="6"/>
    <x v="14"/>
    <x v="12"/>
    <n v="2"/>
    <n v="12"/>
    <n v="21"/>
    <n v="47"/>
    <n v="212"/>
    <d v="2024-09-25T00:00:00"/>
    <n v="0.81"/>
    <n v="5.6000000000000001E-2"/>
    <n v="8.5000000000000006E-2"/>
    <n v="0.128"/>
    <n v="0.23300000000000001"/>
    <n v="0.94399999999999995"/>
    <n v="0.91500000000000004"/>
    <n v="0.872"/>
    <n v="0.76700000000000002"/>
    <n v="10.1"/>
    <n v="0"/>
    <n v="0"/>
    <n v="0"/>
    <n v="27.8"/>
    <n v="8.8000000000000007"/>
    <n v="4"/>
    <n v="17.5"/>
    <n v="36.4"/>
    <n v="32"/>
    <n v="23"/>
    <n v="33.1"/>
    <n v="48.2"/>
    <n v="45.9"/>
    <n v="47"/>
    <n v="50.4"/>
    <n v="48"/>
    <n v="52.1"/>
    <n v="53.5"/>
    <n v="48.6"/>
    <n v="86"/>
    <n v="0.5"/>
    <n v="2187.4"/>
    <n v="4374.8"/>
    <n v="500.6"/>
    <n v="50"/>
    <n v="311"/>
    <n v="67.400000000000006"/>
    <n v="30"/>
    <n v="7.05"/>
    <n v="2.4900000000000002"/>
    <n v="21.38"/>
    <n v="5.82"/>
    <n v="20"/>
    <n v="36.739999999999995"/>
    <n v="36.739999999999995"/>
    <n v="1.8369999999999997"/>
    <n v="9.48"/>
    <n v="0.21672025723472671"/>
    <n v="474.05389067524123"/>
    <n v="948.10778135048247"/>
    <n v="0.19188894937397932"/>
    <n v="6.7773543821448026E-2"/>
    <n v="0.58192705498094721"/>
    <n v="0.15841045182362551"/>
    <n v="181.93140605663859"/>
    <n v="64.256624266812793"/>
    <n v="551.72956900580607"/>
    <n v="150.19018202122507"/>
    <n v="2.5249999999999999"/>
    <n v="14.525"/>
    <n v="31.125"/>
    <n v="47.875"/>
    <n v="50.55"/>
  </r>
  <r>
    <x v="0"/>
    <s v="mid April"/>
    <n v="7"/>
    <x v="1"/>
    <x v="1"/>
    <n v="2"/>
    <n v="13"/>
    <n v="20"/>
    <n v="50"/>
    <n v="213"/>
    <d v="2024-09-30T00:00:00"/>
    <n v="0.74"/>
    <n v="1.2999999999999999E-2"/>
    <n v="2.3E-2"/>
    <n v="6.7000000000000004E-2"/>
    <n v="0.255"/>
    <n v="0.98699999999999999"/>
    <n v="0.97699999999999998"/>
    <n v="0.93300000000000005"/>
    <n v="0.745"/>
    <n v="6"/>
    <n v="0"/>
    <n v="0"/>
    <n v="0"/>
    <n v="4.3"/>
    <n v="0"/>
    <n v="0"/>
    <n v="40.799999999999997"/>
    <n v="47.6"/>
    <n v="27.7"/>
    <n v="38.5"/>
    <n v="44.1"/>
    <n v="42.7"/>
    <n v="34.299999999999997"/>
    <n v="38.799999999999997"/>
    <n v="48"/>
    <n v="44"/>
    <n v="31.5"/>
    <n v="43.9"/>
    <n v="45.4"/>
    <n v="101"/>
    <n v="0.5"/>
    <n v="1721"/>
    <n v="3442"/>
    <n v="391"/>
    <n v="50"/>
    <n v="219"/>
    <n v="62.9"/>
    <n v="30"/>
    <n v="8.67"/>
    <n v="2.92"/>
    <n v="27.34"/>
    <n v="7"/>
    <n v="24"/>
    <n v="45.93"/>
    <n v="38.274999999999999"/>
    <n v="1.9137499999999998"/>
    <n v="7.166666666666667"/>
    <n v="0.28721461187214609"/>
    <n v="494.29634703196342"/>
    <n v="988.59269406392684"/>
    <n v="0.18876551273677336"/>
    <n v="6.3575005443065533E-2"/>
    <n v="0.59525364685390814"/>
    <n v="0.15240583496625298"/>
    <n v="186.61220678280526"/>
    <n v="62.849785906088968"/>
    <n v="588.46340639468235"/>
    <n v="150.66729498035025"/>
    <n v="1.5"/>
    <n v="11.274999999999999"/>
    <n v="39.475000000000001"/>
    <n v="40.950000000000003"/>
    <n v="41.2"/>
  </r>
  <r>
    <x v="0"/>
    <s v="mid April"/>
    <n v="7"/>
    <x v="4"/>
    <x v="4"/>
    <n v="2"/>
    <n v="14"/>
    <n v="19"/>
    <n v="55"/>
    <n v="214"/>
    <d v="2024-10-01T00:00:00"/>
    <n v="0.75"/>
    <n v="4.7E-2"/>
    <n v="5.3999999999999999E-2"/>
    <n v="0.15"/>
    <n v="0.41899999999999998"/>
    <n v="0.95299999999999996"/>
    <n v="0.94599999999999995"/>
    <n v="0.85"/>
    <n v="0.58099999999999996"/>
    <n v="0"/>
    <n v="0"/>
    <n v="0"/>
    <n v="0"/>
    <n v="4.3"/>
    <n v="16.3"/>
    <n v="12.9"/>
    <n v="10.3"/>
    <n v="53.1"/>
    <n v="52.9"/>
    <n v="56.2"/>
    <n v="52.4"/>
    <n v="52.4"/>
    <n v="47.7"/>
    <n v="52.9"/>
    <n v="52.5"/>
    <n v="49.1"/>
    <n v="48.3"/>
    <n v="50"/>
    <n v="47.3"/>
    <n v="84"/>
    <n v="0.5"/>
    <n v="1541"/>
    <n v="3082"/>
    <n v="366"/>
    <n v="50"/>
    <n v="223"/>
    <n v="74.8"/>
    <n v="30"/>
    <n v="8.52"/>
    <n v="3.23"/>
    <n v="27.66"/>
    <n v="8.7100000000000009"/>
    <n v="20"/>
    <n v="48.12"/>
    <n v="48.12"/>
    <n v="2.4059999999999997"/>
    <n v="7.15"/>
    <n v="0.33542600896860986"/>
    <n v="516.89147982062775"/>
    <n v="1033.7829596412555"/>
    <n v="0.17705735660847879"/>
    <n v="6.7123857024106406E-2"/>
    <n v="0.57481296758104738"/>
    <n v="0.18100581878636743"/>
    <n v="183.03887814097041"/>
    <n v="69.391499576917198"/>
    <n v="594.23185086610818"/>
    <n v="187.12073105725969"/>
    <n v="0"/>
    <n v="10.95"/>
    <n v="53.65"/>
    <n v="51.375"/>
    <n v="48.674999999999997"/>
  </r>
  <r>
    <x v="1"/>
    <s v="mid May"/>
    <n v="8"/>
    <x v="10"/>
    <x v="9"/>
    <n v="2"/>
    <n v="15"/>
    <n v="18"/>
    <n v="58"/>
    <n v="215"/>
    <d v="2024-10-01T00:00:00"/>
    <n v="0.8"/>
    <n v="6.5000000000000002E-2"/>
    <n v="7.0999999999999994E-2"/>
    <n v="0.16700000000000001"/>
    <n v="0.48199999999999998"/>
    <n v="0.93500000000000005"/>
    <n v="0.92900000000000005"/>
    <n v="0.83299999999999996"/>
    <n v="0.51800000000000002"/>
    <n v="0"/>
    <n v="0"/>
    <n v="0"/>
    <n v="0"/>
    <n v="0"/>
    <n v="0"/>
    <n v="0"/>
    <n v="7.3"/>
    <n v="15.7"/>
    <n v="25.3"/>
    <n v="48.5"/>
    <n v="44.8"/>
    <n v="44.9"/>
    <n v="44.7"/>
    <n v="43.9"/>
    <n v="45.8"/>
    <n v="45.9"/>
    <n v="47.4"/>
    <n v="47"/>
    <n v="46.2"/>
    <n v="86"/>
    <n v="0.5"/>
    <n v="1223"/>
    <n v="2446"/>
    <n v="245"/>
    <n v="50"/>
    <n v="142"/>
    <n v="43.1"/>
    <n v="30"/>
    <n v="6.18"/>
    <n v="1.45"/>
    <n v="16.28"/>
    <n v="4.57"/>
    <n v="20"/>
    <n v="28.48"/>
    <n v="28.48"/>
    <n v="1.4239999999999999"/>
    <n v="5.15"/>
    <n v="0.30352112676056336"/>
    <n v="371.206338028169"/>
    <n v="742.412676056338"/>
    <n v="0.2169943820224719"/>
    <n v="5.0912921348314606E-2"/>
    <n v="0.5716292134831461"/>
    <n v="0.16046348314606743"/>
    <n v="161.09937984649468"/>
    <n v="37.798398184048104"/>
    <n v="424.38477409400224"/>
    <n v="119.13012393179301"/>
    <n v="0"/>
    <n v="1.825"/>
    <n v="33.575000000000003"/>
    <n v="44.825000000000003"/>
    <n v="46.625"/>
  </r>
  <r>
    <x v="1"/>
    <s v="mid May"/>
    <n v="8"/>
    <x v="6"/>
    <x v="6"/>
    <n v="2"/>
    <n v="16"/>
    <n v="17"/>
    <n v="63"/>
    <n v="216"/>
    <d v="2024-10-02T00:00:00"/>
    <n v="0.69"/>
    <n v="0.112"/>
    <n v="0.20599999999999999"/>
    <n v="0.48099999999999998"/>
    <n v="0.68500000000000005"/>
    <n v="0.88800000000000001"/>
    <n v="0.79400000000000004"/>
    <n v="0.51900000000000002"/>
    <n v="0.31499999999999995"/>
    <n v="0"/>
    <n v="0"/>
    <n v="0"/>
    <n v="0"/>
    <n v="0"/>
    <n v="12.6"/>
    <n v="39.299999999999997"/>
    <n v="1.1000000000000001"/>
    <n v="40.1"/>
    <n v="45.7"/>
    <n v="47.4"/>
    <n v="49.7"/>
    <n v="43.7"/>
    <n v="51.6"/>
    <n v="48.2"/>
    <n v="54.1"/>
    <n v="49.1"/>
    <n v="47.3"/>
    <n v="41.5"/>
    <n v="47"/>
    <n v="75"/>
    <n v="0.5"/>
    <n v="1497"/>
    <n v="2994"/>
    <n v="394"/>
    <n v="50"/>
    <n v="242"/>
    <n v="78.3"/>
    <n v="30"/>
    <n v="8.1300000000000008"/>
    <n v="2.1800000000000002"/>
    <n v="28.52"/>
    <n v="9.67"/>
    <n v="20"/>
    <n v="48.5"/>
    <n v="48.5"/>
    <n v="2.4249999999999998"/>
    <n v="7.6"/>
    <n v="0.32355371900826446"/>
    <n v="484.35991735537192"/>
    <n v="968.71983471074384"/>
    <n v="0.16762886597938145"/>
    <n v="4.4948453608247424E-2"/>
    <n v="0.58804123711340206"/>
    <n v="0.19938144329896906"/>
    <n v="162.38540734429583"/>
    <n v="43.542458549884984"/>
    <n v="569.64721001959617"/>
    <n v="193.14475879696687"/>
    <n v="0"/>
    <n v="13.25"/>
    <n v="45.725000000000009"/>
    <n v="49.4"/>
    <n v="46.225000000000001"/>
  </r>
  <r>
    <x v="0"/>
    <s v="mid April"/>
    <n v="1"/>
    <x v="5"/>
    <x v="5"/>
    <n v="3"/>
    <n v="1"/>
    <n v="33"/>
    <n v="3"/>
    <n v="301"/>
    <d v="2024-10-02T00:00:00"/>
    <n v="0.77"/>
    <n v="1.7999999999999999E-2"/>
    <n v="0.04"/>
    <n v="8.2000000000000003E-2"/>
    <n v="0.26500000000000001"/>
    <n v="0.98199999999999998"/>
    <n v="0.96"/>
    <n v="0.91800000000000004"/>
    <n v="0.73499999999999999"/>
    <n v="0"/>
    <n v="0"/>
    <n v="0"/>
    <n v="0"/>
    <n v="39.299999999999997"/>
    <n v="38.200000000000003"/>
    <n v="0"/>
    <n v="0"/>
    <n v="41.1"/>
    <n v="49.5"/>
    <n v="21"/>
    <n v="38.6"/>
    <n v="39.6"/>
    <n v="48.6"/>
    <n v="47.2"/>
    <n v="45.1"/>
    <n v="42.1"/>
    <n v="47.8"/>
    <n v="49.9"/>
    <n v="41.6"/>
    <n v="92"/>
    <n v="0.5"/>
    <n v="1422"/>
    <n v="2844"/>
    <n v="466"/>
    <n v="50"/>
    <n v="266"/>
    <n v="80.099999999999994"/>
    <n v="30"/>
    <n v="10.82"/>
    <n v="7.53"/>
    <n v="37.380000000000003"/>
    <n v="11.36"/>
    <n v="21"/>
    <n v="67.09"/>
    <n v="63.895238095238106"/>
    <n v="3.1947619047619051"/>
    <n v="9.5238095238095237"/>
    <n v="0.30112781954887213"/>
    <n v="428.20375939849617"/>
    <n v="856.40751879699235"/>
    <n v="0.161275898047399"/>
    <n v="0.11223729318825458"/>
    <n v="0.55716202116559843"/>
    <n v="0.16932478759874794"/>
    <n v="138.11789168852968"/>
    <n v="96.120861775843679"/>
    <n v="477.15774411434751"/>
    <n v="145.01102121827148"/>
    <n v="0"/>
    <n v="19.375"/>
    <n v="37.549999999999997"/>
    <n v="45.125"/>
    <n v="45.35"/>
  </r>
  <r>
    <x v="0"/>
    <s v="mid April"/>
    <n v="1"/>
    <x v="4"/>
    <x v="4"/>
    <n v="3"/>
    <n v="2"/>
    <n v="34"/>
    <n v="6"/>
    <n v="302"/>
    <d v="2024-10-01T00:00:00"/>
    <n v="0.77"/>
    <n v="1.7000000000000001E-2"/>
    <n v="6.2E-2"/>
    <n v="5.1999999999999998E-2"/>
    <n v="0.41799999999999998"/>
    <n v="0.98299999999999998"/>
    <n v="0.93799999999999994"/>
    <n v="0.94799999999999995"/>
    <n v="0.58200000000000007"/>
    <n v="0"/>
    <n v="0"/>
    <n v="0"/>
    <n v="0"/>
    <n v="27.5"/>
    <n v="28.6"/>
    <n v="5.4"/>
    <n v="5.2"/>
    <n v="50.9"/>
    <n v="37.700000000000003"/>
    <n v="28.2"/>
    <n v="46"/>
    <n v="47.6"/>
    <n v="52"/>
    <n v="54.7"/>
    <n v="48.7"/>
    <n v="45.4"/>
    <n v="48.7"/>
    <n v="53.4"/>
    <n v="48.3"/>
    <n v="85"/>
    <n v="0.5"/>
    <n v="1742"/>
    <n v="3484"/>
    <n v="394"/>
    <n v="50"/>
    <n v="233"/>
    <n v="70.7"/>
    <n v="30"/>
    <n v="9.93"/>
    <n v="2.97"/>
    <n v="26.27"/>
    <n v="8.06"/>
    <n v="20"/>
    <n v="47.230000000000004"/>
    <n v="47.230000000000004"/>
    <n v="2.3615000000000004"/>
    <n v="8.0500000000000007"/>
    <n v="0.3034334763948498"/>
    <n v="528.5811158798283"/>
    <n v="1057.1622317596566"/>
    <n v="0.21024772390429808"/>
    <n v="6.2883760321829338E-2"/>
    <n v="0.55621427059072615"/>
    <n v="0.17065424518314631"/>
    <n v="222.26595302505586"/>
    <n v="66.47833640326445"/>
    <n v="588.00871963426164"/>
    <n v="180.4092226970746"/>
    <n v="0"/>
    <n v="16.675000000000001"/>
    <n v="40.700000000000003"/>
    <n v="50.75"/>
    <n v="48.95"/>
  </r>
  <r>
    <x v="1"/>
    <s v="mid May"/>
    <n v="2"/>
    <x v="11"/>
    <x v="5"/>
    <n v="3"/>
    <n v="3"/>
    <n v="35"/>
    <n v="11"/>
    <n v="303"/>
    <d v="2024-09-26T00:00:00"/>
    <n v="0.78"/>
    <n v="1.9E-2"/>
    <n v="3.5000000000000003E-2"/>
    <n v="0.09"/>
    <n v="0.23499999999999999"/>
    <n v="0.98099999999999998"/>
    <n v="0.96499999999999997"/>
    <n v="0.91"/>
    <n v="0.76500000000000001"/>
    <n v="0"/>
    <n v="0"/>
    <n v="4"/>
    <n v="8.3000000000000007"/>
    <n v="0"/>
    <n v="7.9"/>
    <n v="9.5"/>
    <n v="7.8"/>
    <n v="29.8"/>
    <n v="46.9"/>
    <n v="19.3"/>
    <n v="46.2"/>
    <n v="35"/>
    <n v="44"/>
    <n v="51.9"/>
    <n v="49.1"/>
    <n v="47.8"/>
    <n v="50.3"/>
    <n v="48"/>
    <n v="47.5"/>
    <n v="86"/>
    <n v="0.5"/>
    <n v="1610.3"/>
    <n v="3220.6"/>
    <n v="414.1"/>
    <n v="50"/>
    <n v="233.8"/>
    <n v="67.3"/>
    <n v="30"/>
    <n v="8.02"/>
    <n v="2.33"/>
    <n v="19.66"/>
    <n v="7.37"/>
    <n v="20"/>
    <n v="37.379999999999995"/>
    <n v="37.379999999999995"/>
    <n v="1.8689999999999998"/>
    <n v="9.0150000000000006"/>
    <n v="0.28785286569717705"/>
    <n v="463.52946963216419"/>
    <n v="927.05893926432839"/>
    <n v="0.21455323702514714"/>
    <n v="6.2332798287854478E-2"/>
    <n v="0.52594970572498667"/>
    <n v="0.19716425896201178"/>
    <n v="198.90349633226094"/>
    <n v="57.786177862115714"/>
    <n v="487.58637629579181"/>
    <n v="182.78288877416"/>
    <n v="3.0750000000000002"/>
    <n v="6.3"/>
    <n v="35.549999999999997"/>
    <n v="45"/>
    <n v="48.4"/>
  </r>
  <r>
    <x v="1"/>
    <s v="mid May"/>
    <n v="2"/>
    <x v="10"/>
    <x v="9"/>
    <n v="3"/>
    <n v="4"/>
    <n v="36"/>
    <n v="14"/>
    <n v="304"/>
    <d v="2024-10-01T00:00:00"/>
    <n v="0.81"/>
    <n v="3.3000000000000002E-2"/>
    <n v="0.06"/>
    <n v="0.157"/>
    <n v="0.41699999999999998"/>
    <n v="0.96699999999999997"/>
    <n v="0.94"/>
    <n v="0.84299999999999997"/>
    <n v="0.58299999999999996"/>
    <n v="0"/>
    <n v="0"/>
    <n v="0"/>
    <n v="0"/>
    <n v="20.3"/>
    <n v="3.8"/>
    <n v="0.2"/>
    <n v="32.700000000000003"/>
    <n v="45.5"/>
    <n v="39.9"/>
    <n v="36.299999999999997"/>
    <n v="45.9"/>
    <n v="47.2"/>
    <n v="46.5"/>
    <n v="45"/>
    <n v="46"/>
    <n v="46.9"/>
    <n v="50.4"/>
    <n v="46"/>
    <n v="45.9"/>
    <n v="84"/>
    <n v="0.5"/>
    <n v="1309"/>
    <n v="2618"/>
    <n v="354"/>
    <n v="50"/>
    <n v="216"/>
    <n v="63.4"/>
    <n v="30"/>
    <n v="7.48"/>
    <n v="2.15"/>
    <n v="22.7"/>
    <n v="7.33"/>
    <n v="22"/>
    <n v="39.659999999999997"/>
    <n v="36.054545454545455"/>
    <n v="1.8027272727272727"/>
    <n v="6.2727272727272725"/>
    <n v="0.29351851851851851"/>
    <n v="384.21574074074073"/>
    <n v="768.43148148148146"/>
    <n v="0.18860312657589515"/>
    <n v="5.4210791729702473E-2"/>
    <n v="0.57236510337871915"/>
    <n v="0.18482097831568334"/>
    <n v="144.92857996675448"/>
    <n v="41.657279001139315"/>
    <n v="439.82336433761043"/>
    <n v="142.0222581759773"/>
    <n v="0"/>
    <n v="14.25"/>
    <n v="41.9"/>
    <n v="46.174999999999997"/>
    <n v="47.300000000000004"/>
  </r>
  <r>
    <x v="0"/>
    <s v="mid April"/>
    <n v="3"/>
    <x v="8"/>
    <x v="8"/>
    <n v="3"/>
    <n v="5"/>
    <n v="37"/>
    <n v="19"/>
    <n v="305"/>
    <d v="2024-10-01T00:00:00"/>
    <n v="5.0999999999999997E-2"/>
    <n v="8.2000000000000003E-2"/>
    <n v="0.185"/>
    <n v="0.434"/>
    <n v="0.45200000000000001"/>
    <n v="0.91800000000000004"/>
    <n v="0.81499999999999995"/>
    <n v="0.56600000000000006"/>
    <n v="0.54800000000000004"/>
    <n v="0"/>
    <n v="0"/>
    <n v="0"/>
    <n v="0"/>
    <n v="12.5"/>
    <n v="3.8"/>
    <n v="44.7"/>
    <n v="0"/>
    <n v="49.8"/>
    <n v="47.6"/>
    <n v="47.1"/>
    <n v="35.799999999999997"/>
    <n v="48.3"/>
    <n v="54.9"/>
    <n v="44.7"/>
    <n v="47"/>
    <n v="46.2"/>
    <n v="46.2"/>
    <n v="44.2"/>
    <n v="41.6"/>
    <n v="89"/>
    <n v="0.5"/>
    <n v="1509"/>
    <n v="3018"/>
    <n v="347"/>
    <n v="50"/>
    <n v="207"/>
    <n v="69.400000000000006"/>
    <n v="30"/>
    <n v="7.78"/>
    <n v="3.35"/>
    <n v="26.12"/>
    <n v="7.36"/>
    <n v="18"/>
    <n v="44.61"/>
    <n v="49.56666666666667"/>
    <n v="2.4783333333333335"/>
    <n v="7.7777777777777777"/>
    <n v="0.33526570048309179"/>
    <n v="505.91594202898551"/>
    <n v="1011.831884057971"/>
    <n v="0.17440035866397668"/>
    <n v="7.5095270118807442E-2"/>
    <n v="0.58551894194126886"/>
    <n v="0.16498542927594712"/>
    <n v="176.46384348735742"/>
    <n v="75.983788648155183"/>
    <n v="592.44673417606384"/>
    <n v="166.93751774639469"/>
    <n v="0"/>
    <n v="15.25"/>
    <n v="45.075000000000003"/>
    <n v="48.724999999999994"/>
    <n v="44.550000000000004"/>
  </r>
  <r>
    <x v="0"/>
    <s v="mid April"/>
    <n v="3"/>
    <x v="12"/>
    <x v="10"/>
    <n v="3"/>
    <n v="6"/>
    <n v="38"/>
    <n v="22"/>
    <n v="306"/>
    <d v="2024-10-02T00:00:00"/>
    <n v="0.73"/>
    <n v="2.9000000000000001E-2"/>
    <n v="7.0000000000000007E-2"/>
    <n v="0.218"/>
    <n v="0.56999999999999995"/>
    <n v="0.97099999999999997"/>
    <n v="0.92999999999999994"/>
    <n v="0.78200000000000003"/>
    <n v="0.43000000000000005"/>
    <n v="0"/>
    <n v="0"/>
    <n v="7.1"/>
    <n v="0"/>
    <n v="32.6"/>
    <n v="30.6"/>
    <n v="23.9"/>
    <n v="31.6"/>
    <n v="51.2"/>
    <n v="41.8"/>
    <n v="43.6"/>
    <n v="45.8"/>
    <n v="47.2"/>
    <n v="46.4"/>
    <n v="47.1"/>
    <n v="52.6"/>
    <n v="42.6"/>
    <n v="46.7"/>
    <n v="47.3"/>
    <n v="46.4"/>
    <n v="99"/>
    <n v="0.5"/>
    <n v="1540"/>
    <n v="3080"/>
    <n v="354"/>
    <n v="50"/>
    <n v="221"/>
    <n v="76.900000000000006"/>
    <n v="30"/>
    <n v="8.11"/>
    <n v="3.23"/>
    <n v="25.39"/>
    <n v="5.8"/>
    <n v="21"/>
    <n v="42.53"/>
    <n v="40.504761904761907"/>
    <n v="2.0252380952380955"/>
    <n v="6.333333333333333"/>
    <n v="0.34796380090497742"/>
    <n v="535.86425339366519"/>
    <n v="1071.7285067873304"/>
    <n v="0.19068892546437807"/>
    <n v="7.5946390782976714E-2"/>
    <n v="0.59699035974606163"/>
    <n v="0.13637432400658359"/>
    <n v="204.36675734881845"/>
    <n v="81.393911989726703"/>
    <n v="639.8115868170778"/>
    <n v="146.15625063170742"/>
    <n v="1.7749999999999999"/>
    <n v="29.674999999999997"/>
    <n v="45.599999999999994"/>
    <n v="48.324999999999996"/>
    <n v="45.750000000000007"/>
  </r>
  <r>
    <x v="1"/>
    <s v="mid May"/>
    <n v="4"/>
    <x v="14"/>
    <x v="12"/>
    <n v="3"/>
    <n v="7"/>
    <n v="39"/>
    <n v="27"/>
    <n v="307"/>
    <d v="2024-09-25T00:00:00"/>
    <n v="0.79"/>
    <n v="6.5000000000000002E-2"/>
    <n v="8.3000000000000004E-2"/>
    <n v="0.159"/>
    <n v="0.27700000000000002"/>
    <n v="0.93500000000000005"/>
    <n v="0.91700000000000004"/>
    <n v="0.84099999999999997"/>
    <n v="0.72299999999999998"/>
    <n v="23.8"/>
    <n v="16.3"/>
    <n v="0"/>
    <n v="0"/>
    <n v="14"/>
    <n v="18.899999999999999"/>
    <n v="3.9"/>
    <n v="44.3"/>
    <n v="45.4"/>
    <n v="47.5"/>
    <n v="43.4"/>
    <n v="46.4"/>
    <n v="46.5"/>
    <n v="49.7"/>
    <n v="49"/>
    <n v="48.7"/>
    <n v="49.2"/>
    <n v="43.9"/>
    <n v="44.6"/>
    <n v="42.4"/>
    <n v="86"/>
    <n v="0.5"/>
    <n v="2360"/>
    <n v="4720"/>
    <n v="477.7"/>
    <n v="50"/>
    <n v="291.60000000000002"/>
    <n v="63.6"/>
    <n v="30"/>
    <n v="6.38"/>
    <n v="2.65"/>
    <n v="22.82"/>
    <n v="6.52"/>
    <n v="19"/>
    <n v="38.370000000000005"/>
    <n v="40.389473684210529"/>
    <n v="2.0194736842105265"/>
    <n v="9.7947368421052605"/>
    <n v="0.21810699588477364"/>
    <n v="514.73251028806578"/>
    <n v="1029.4650205761316"/>
    <n v="0.1662757362522804"/>
    <n v="6.9064373208235594E-2"/>
    <n v="0.59473547041959862"/>
    <n v="0.16992442011988529"/>
    <n v="171.17505424226528"/>
    <n v="71.099356385893884"/>
    <n v="612.25936329286742"/>
    <n v="174.93124665510493"/>
    <n v="10.025"/>
    <n v="20.274999999999999"/>
    <n v="45.675000000000004"/>
    <n v="48.474999999999994"/>
    <n v="45.024999999999999"/>
  </r>
  <r>
    <x v="1"/>
    <s v="mid May"/>
    <n v="4"/>
    <x v="15"/>
    <x v="13"/>
    <n v="3"/>
    <n v="8"/>
    <n v="40"/>
    <n v="30"/>
    <n v="308"/>
    <d v="2024-10-03T00:00:00"/>
    <n v="0.77"/>
    <n v="4.2000000000000003E-2"/>
    <n v="6.5000000000000002E-2"/>
    <n v="0.12"/>
    <n v="0.373"/>
    <n v="0.95799999999999996"/>
    <n v="0.93500000000000005"/>
    <n v="0.88"/>
    <n v="0.627"/>
    <n v="0"/>
    <n v="4.5999999999999996"/>
    <n v="0"/>
    <n v="0.7"/>
    <n v="25.2"/>
    <n v="41.9"/>
    <n v="49.2"/>
    <n v="49.5"/>
    <n v="47.3"/>
    <n v="47.1"/>
    <n v="44"/>
    <n v="50.3"/>
    <n v="53.5"/>
    <n v="47.6"/>
    <n v="40.299999999999997"/>
    <n v="48.2"/>
    <n v="50.9"/>
    <n v="42.8"/>
    <n v="44.1"/>
    <n v="45"/>
    <n v="97"/>
    <n v="0.5"/>
    <n v="1483"/>
    <n v="2966"/>
    <n v="390"/>
    <n v="50"/>
    <n v="238"/>
    <n v="74.599999999999994"/>
    <n v="30"/>
    <n v="8.25"/>
    <n v="1.1299999999999999"/>
    <n v="27.11"/>
    <n v="6.98"/>
    <n v="20"/>
    <n v="43.47"/>
    <n v="43.47"/>
    <n v="2.1734999999999998"/>
    <n v="7.6"/>
    <n v="0.3134453781512605"/>
    <n v="464.83949579831932"/>
    <n v="929.67899159663864"/>
    <n v="0.18978605935127674"/>
    <n v="2.5994939038417299E-2"/>
    <n v="0.62364849321371063"/>
    <n v="0.16057050839659537"/>
    <n v="176.44011227679476"/>
    <n v="24.166948711851891"/>
    <n v="579.79290228168566"/>
    <n v="149.27902832630639"/>
    <n v="1.325"/>
    <n v="41.45"/>
    <n v="47.174999999999997"/>
    <n v="47.399999999999991"/>
    <n v="45.699999999999996"/>
  </r>
  <r>
    <x v="0"/>
    <s v="mid April"/>
    <n v="5"/>
    <x v="13"/>
    <x v="11"/>
    <n v="3"/>
    <n v="9"/>
    <n v="41"/>
    <n v="35"/>
    <n v="309"/>
    <d v="2024-09-25T00:00:00"/>
    <n v="0.8"/>
    <n v="2.5999999999999999E-2"/>
    <n v="0.04"/>
    <n v="0.08"/>
    <n v="0.20799999999999999"/>
    <n v="0.97399999999999998"/>
    <n v="0.96"/>
    <n v="0.92"/>
    <n v="0.79200000000000004"/>
    <n v="0"/>
    <n v="0"/>
    <n v="0"/>
    <n v="16.5"/>
    <n v="18.5"/>
    <n v="7.9"/>
    <n v="7.5"/>
    <n v="27.8"/>
    <n v="35.299999999999997"/>
    <n v="44.9"/>
    <n v="40.6"/>
    <n v="23.2"/>
    <n v="45.1"/>
    <n v="43.8"/>
    <n v="38.299999999999997"/>
    <n v="40"/>
    <n v="51"/>
    <n v="51.6"/>
    <n v="41"/>
    <n v="49.8"/>
    <n v="88"/>
    <n v="0.5"/>
    <n v="2823.9"/>
    <n v="5647.8"/>
    <n v="414.2"/>
    <n v="50"/>
    <n v="248"/>
    <n v="57.5"/>
    <n v="30"/>
    <n v="6.92"/>
    <n v="2.69"/>
    <n v="22.06"/>
    <n v="5.08"/>
    <n v="18"/>
    <n v="36.75"/>
    <n v="40.833333333333336"/>
    <n v="2.041666666666667"/>
    <n v="9.2333333333333325"/>
    <n v="0.23185483870967741"/>
    <n v="654.73487903225805"/>
    <n v="1309.4697580645161"/>
    <n v="0.18829931972789116"/>
    <n v="7.319727891156462E-2"/>
    <n v="0.60027210884353743"/>
    <n v="0.1382312925170068"/>
    <n v="246.57226464779458"/>
    <n v="95.849623107307423"/>
    <n v="786.03817314022388"/>
    <n v="181.00969716919025"/>
    <n v="4.125"/>
    <n v="15.425000000000001"/>
    <n v="35.999999999999993"/>
    <n v="41.8"/>
    <n v="48.349999999999994"/>
  </r>
  <r>
    <x v="0"/>
    <s v="mid April"/>
    <n v="5"/>
    <x v="1"/>
    <x v="1"/>
    <n v="3"/>
    <n v="10"/>
    <n v="42"/>
    <n v="38"/>
    <n v="310"/>
    <d v="2024-09-30T00:00:00"/>
    <n v="0.75"/>
    <n v="1.4999999999999999E-2"/>
    <n v="0.02"/>
    <n v="4.5999999999999999E-2"/>
    <n v="0.16900000000000001"/>
    <n v="0.98499999999999999"/>
    <n v="0.98"/>
    <n v="0.95399999999999996"/>
    <n v="0.83099999999999996"/>
    <n v="3.6"/>
    <n v="3.3"/>
    <n v="0"/>
    <n v="7.5"/>
    <n v="40.6"/>
    <n v="37.6"/>
    <n v="14.5"/>
    <n v="4.3"/>
    <n v="50.1"/>
    <n v="35.9"/>
    <n v="34"/>
    <n v="27.1"/>
    <n v="47.1"/>
    <n v="44.5"/>
    <n v="45.5"/>
    <n v="18.8"/>
    <n v="48.7"/>
    <n v="41.4"/>
    <n v="43.1"/>
    <n v="38.299999999999997"/>
    <n v="92"/>
    <n v="0.5"/>
    <n v="1364"/>
    <n v="2728"/>
    <n v="361"/>
    <n v="50"/>
    <n v="222"/>
    <n v="68.3"/>
    <n v="30"/>
    <n v="7.02"/>
    <n v="2.4"/>
    <n v="24.44"/>
    <n v="7.32"/>
    <n v="21"/>
    <n v="41.18"/>
    <n v="39.219047619047622"/>
    <n v="1.960952380952381"/>
    <n v="6.6190476190476186"/>
    <n v="0.30765765765765762"/>
    <n v="419.64504504504498"/>
    <n v="839.29009009008996"/>
    <n v="0.17047110247693054"/>
    <n v="5.8280718795531809E-2"/>
    <n v="0.59349198640116563"/>
    <n v="0.17775619232637202"/>
    <n v="143.07470695562"/>
    <n v="48.91442972841709"/>
    <n v="498.11194273438076"/>
    <n v="149.18901067167212"/>
    <n v="3.6"/>
    <n v="24.25"/>
    <n v="36.774999999999999"/>
    <n v="38.975000000000001"/>
    <n v="42.875"/>
  </r>
  <r>
    <x v="1"/>
    <s v="mid May"/>
    <n v="6"/>
    <x v="3"/>
    <x v="3"/>
    <n v="3"/>
    <n v="11"/>
    <n v="43"/>
    <n v="43"/>
    <n v="311"/>
    <d v="2024-10-03T00:00:00"/>
    <n v="0.72"/>
    <n v="3.7999999999999999E-2"/>
    <n v="8.4000000000000005E-2"/>
    <n v="0.187"/>
    <n v="0.48399999999999999"/>
    <n v="0.96199999999999997"/>
    <n v="0.91600000000000004"/>
    <n v="0.81299999999999994"/>
    <n v="0.51600000000000001"/>
    <n v="0"/>
    <n v="0"/>
    <n v="0"/>
    <n v="0"/>
    <n v="24.8"/>
    <n v="2.1"/>
    <n v="2.1"/>
    <n v="12.5"/>
    <n v="32.5"/>
    <n v="38.299999999999997"/>
    <n v="23.5"/>
    <n v="39.799999999999997"/>
    <n v="46.9"/>
    <n v="40.200000000000003"/>
    <n v="41.5"/>
    <n v="38.200000000000003"/>
    <n v="44.3"/>
    <n v="40.5"/>
    <n v="40.5"/>
    <n v="42.5"/>
    <n v="88"/>
    <n v="0.5"/>
    <n v="1417"/>
    <n v="2834"/>
    <n v="294"/>
    <n v="50"/>
    <n v="171"/>
    <n v="59.6"/>
    <n v="30"/>
    <n v="7.95"/>
    <n v="2.38"/>
    <n v="24.52"/>
    <n v="7.45"/>
    <n v="20"/>
    <n v="42.300000000000004"/>
    <n v="42.300000000000004"/>
    <n v="2.1150000000000002"/>
    <n v="6.15"/>
    <n v="0.34853801169590642"/>
    <n v="493.87836257309942"/>
    <n v="987.75672514619885"/>
    <n v="0.18794326241134751"/>
    <n v="5.6264775413711575E-2"/>
    <n v="0.57966903073286047"/>
    <n v="0.17612293144208035"/>
    <n v="185.6422213927253"/>
    <n v="55.575910303734112"/>
    <n v="572.57198346536154"/>
    <n v="173.96660998437778"/>
    <n v="0"/>
    <n v="10.375"/>
    <n v="33.524999999999999"/>
    <n v="41.7"/>
    <n v="41.95"/>
  </r>
  <r>
    <x v="1"/>
    <s v="mid May"/>
    <n v="6"/>
    <x v="6"/>
    <x v="6"/>
    <n v="3"/>
    <n v="12"/>
    <n v="44"/>
    <n v="46"/>
    <n v="312"/>
    <d v="2024-10-02T00:00:00"/>
    <n v="0.68"/>
    <n v="7.4999999999999997E-2"/>
    <n v="0.17299999999999999"/>
    <n v="0.16500000000000001"/>
    <n v="0.53700000000000003"/>
    <n v="0.92500000000000004"/>
    <n v="0.82699999999999996"/>
    <n v="0.83499999999999996"/>
    <n v="0.46299999999999997"/>
    <n v="0"/>
    <n v="0"/>
    <n v="0"/>
    <n v="0"/>
    <n v="0"/>
    <n v="0"/>
    <n v="0"/>
    <n v="0"/>
    <n v="15.7"/>
    <n v="7"/>
    <n v="11.9"/>
    <n v="0"/>
    <n v="27.8"/>
    <n v="21.4"/>
    <n v="45.4"/>
    <n v="12.6"/>
    <n v="44.2"/>
    <n v="42"/>
    <n v="43.9"/>
    <n v="43"/>
    <n v="75"/>
    <n v="0.5"/>
    <n v="1465"/>
    <n v="2930"/>
    <n v="345"/>
    <n v="50"/>
    <n v="218"/>
    <n v="67.8"/>
    <n v="30"/>
    <n v="7.51"/>
    <n v="2.96"/>
    <n v="20.09"/>
    <n v="6.69"/>
    <n v="20"/>
    <n v="37.25"/>
    <n v="37.25"/>
    <n v="1.8625"/>
    <n v="6.35"/>
    <n v="0.3110091743119266"/>
    <n v="455.62844036697248"/>
    <n v="911.25688073394497"/>
    <n v="0.20161073825503356"/>
    <n v="7.9463087248322142E-2"/>
    <n v="0.53932885906040273"/>
    <n v="0.17959731543624163"/>
    <n v="183.7191724647497"/>
    <n v="72.411285019395351"/>
    <n v="491.46713379718005"/>
    <n v="163.65928945261993"/>
    <n v="0"/>
    <n v="0"/>
    <n v="8.65"/>
    <n v="26.799999999999997"/>
    <n v="43.274999999999999"/>
  </r>
  <r>
    <x v="0"/>
    <s v="mid April"/>
    <n v="7"/>
    <x v="9"/>
    <x v="2"/>
    <n v="3"/>
    <n v="13"/>
    <n v="45"/>
    <n v="51"/>
    <n v="313"/>
    <d v="2024-10-02T00:00:00"/>
    <n v="0.77"/>
    <n v="3.3000000000000002E-2"/>
    <n v="8.7999999999999995E-2"/>
    <n v="0.13600000000000001"/>
    <n v="0.45200000000000001"/>
    <n v="0.96699999999999997"/>
    <n v="0.91200000000000003"/>
    <n v="0.86399999999999999"/>
    <n v="0.54800000000000004"/>
    <n v="0"/>
    <n v="0"/>
    <n v="0"/>
    <n v="0"/>
    <n v="0"/>
    <n v="0"/>
    <n v="0"/>
    <n v="0"/>
    <n v="30.5"/>
    <n v="40"/>
    <n v="29.5"/>
    <n v="2.2999999999999998"/>
    <n v="47.1"/>
    <n v="42"/>
    <n v="45.2"/>
    <n v="37"/>
    <n v="42.1"/>
    <n v="41.8"/>
    <n v="40.799999999999997"/>
    <n v="35.9"/>
    <n v="91"/>
    <n v="0.5"/>
    <n v="1207"/>
    <n v="2414"/>
    <n v="306"/>
    <n v="50"/>
    <n v="198"/>
    <n v="72"/>
    <n v="30"/>
    <n v="6.84"/>
    <n v="3.16"/>
    <n v="22.18"/>
    <n v="7.15"/>
    <n v="20"/>
    <n v="39.33"/>
    <n v="39.33"/>
    <n v="1.9664999999999999"/>
    <n v="5.4"/>
    <n v="0.36363636363636365"/>
    <n v="438.90909090909093"/>
    <n v="877.81818181818187"/>
    <n v="0.17391304347826086"/>
    <n v="8.0345792016272566E-2"/>
    <n v="0.56394609712687516"/>
    <n v="0.18179506737859141"/>
    <n v="152.66403162055337"/>
    <n v="70.528997064466182"/>
    <n v="495.04213762337332"/>
    <n v="159.58301550978899"/>
    <n v="0"/>
    <n v="0"/>
    <n v="25.574999999999999"/>
    <n v="42.825000000000003"/>
    <n v="40.15"/>
  </r>
  <r>
    <x v="0"/>
    <s v="mid April"/>
    <n v="7"/>
    <x v="0"/>
    <x v="0"/>
    <n v="3"/>
    <n v="14"/>
    <n v="46"/>
    <n v="54"/>
    <n v="314"/>
    <d v="2024-09-25T00:00:00"/>
    <n v="0.79"/>
    <n v="4.2000000000000003E-2"/>
    <n v="5.5E-2"/>
    <n v="0.17199999999999999"/>
    <n v="0.30099999999999999"/>
    <n v="0.95799999999999996"/>
    <n v="0.94499999999999995"/>
    <n v="0.82800000000000007"/>
    <n v="0.69900000000000007"/>
    <n v="0"/>
    <n v="0"/>
    <n v="0"/>
    <n v="0.4"/>
    <n v="28.3"/>
    <n v="17.5"/>
    <n v="5.5"/>
    <n v="18.3"/>
    <n v="37.4"/>
    <n v="23.5"/>
    <n v="31.4"/>
    <n v="33.200000000000003"/>
    <n v="38"/>
    <n v="38"/>
    <n v="37.1"/>
    <n v="42.1"/>
    <n v="36.5"/>
    <n v="38.6"/>
    <n v="44.5"/>
    <n v="35.200000000000003"/>
    <n v="94"/>
    <n v="0.5"/>
    <n v="2195.8000000000002"/>
    <n v="4391.6000000000004"/>
    <n v="480.4"/>
    <n v="50"/>
    <n v="303.8"/>
    <n v="75.5"/>
    <n v="30"/>
    <n v="5.92"/>
    <n v="2.34"/>
    <n v="23.52"/>
    <n v="6.72"/>
    <n v="20"/>
    <n v="38.5"/>
    <n v="38.5"/>
    <n v="1.925"/>
    <n v="8.8299999999999983"/>
    <n v="0.24851876234364711"/>
    <n v="545.69749835418042"/>
    <n v="1091.3949967083608"/>
    <n v="0.15376623376623377"/>
    <n v="6.0779220779220773E-2"/>
    <n v="0.61090909090909085"/>
    <n v="0.17454545454545453"/>
    <n v="167.81969819515575"/>
    <n v="66.334137462274398"/>
    <n v="666.74312526183496"/>
    <n v="190.4980357890957"/>
    <n v="0.1"/>
    <n v="17.399999999999999"/>
    <n v="31.375"/>
    <n v="38.799999999999997"/>
    <n v="38.700000000000003"/>
  </r>
  <r>
    <x v="1"/>
    <s v="mid May"/>
    <n v="8"/>
    <x v="2"/>
    <x v="2"/>
    <n v="3"/>
    <n v="15"/>
    <n v="47"/>
    <n v="59"/>
    <n v="315"/>
    <d v="2024-10-03T00:00:00"/>
    <n v="0.73"/>
    <n v="0.05"/>
    <n v="0.14499999999999999"/>
    <n v="0.21"/>
    <n v="0.53100000000000003"/>
    <n v="0.95"/>
    <n v="0.85499999999999998"/>
    <n v="0.79"/>
    <n v="0.46899999999999997"/>
    <n v="0"/>
    <n v="0"/>
    <n v="0"/>
    <n v="0"/>
    <n v="7.1"/>
    <n v="4.3"/>
    <n v="0"/>
    <n v="0"/>
    <n v="47.6"/>
    <n v="50.6"/>
    <n v="1.9"/>
    <n v="27.1"/>
    <n v="47.7"/>
    <n v="52.6"/>
    <n v="49.2"/>
    <n v="48"/>
    <n v="50.2"/>
    <n v="46.9"/>
    <n v="48.6"/>
    <n v="47.5"/>
    <n v="92"/>
    <n v="0.5"/>
    <n v="1431"/>
    <n v="2862"/>
    <n v="354"/>
    <n v="50"/>
    <n v="216"/>
    <n v="71.7"/>
    <n v="30"/>
    <n v="7.58"/>
    <n v="3.56"/>
    <n v="29.26"/>
    <n v="7.83"/>
    <n v="20"/>
    <n v="48.230000000000004"/>
    <n v="48.230000000000004"/>
    <n v="2.4115000000000002"/>
    <n v="6.9"/>
    <n v="0.33194444444444443"/>
    <n v="475.01249999999999"/>
    <n v="950.02499999999998"/>
    <n v="0.15716359112585526"/>
    <n v="7.3812979473356827E-2"/>
    <n v="0.60667634252539915"/>
    <n v="0.16234708687538876"/>
    <n v="149.30934065934065"/>
    <n v="70.124175824175822"/>
    <n v="576.35769230769233"/>
    <n v="154.23379120879122"/>
    <n v="0"/>
    <n v="2.8499999999999996"/>
    <n v="31.800000000000004"/>
    <n v="49.375"/>
    <n v="48.3"/>
  </r>
  <r>
    <x v="1"/>
    <s v="mid May"/>
    <n v="8"/>
    <x v="7"/>
    <x v="7"/>
    <n v="3"/>
    <n v="16"/>
    <n v="48"/>
    <n v="62"/>
    <n v="316"/>
    <d v="2024-10-02T00:00:00"/>
    <n v="0.76"/>
    <n v="9.4E-2"/>
    <n v="0.108"/>
    <n v="0.39"/>
    <n v="0.64400000000000002"/>
    <n v="0.90600000000000003"/>
    <n v="0.89200000000000002"/>
    <n v="0.61"/>
    <n v="0.35599999999999998"/>
    <n v="0"/>
    <n v="0"/>
    <n v="0.9"/>
    <n v="0"/>
    <n v="7.9"/>
    <n v="16.100000000000001"/>
    <n v="46"/>
    <n v="35.4"/>
    <n v="48.9"/>
    <n v="50"/>
    <n v="53.2"/>
    <n v="54"/>
    <n v="47.2"/>
    <n v="46.4"/>
    <n v="50.7"/>
    <n v="51.5"/>
    <n v="46.4"/>
    <n v="53.5"/>
    <n v="45.8"/>
    <n v="48.1"/>
    <n v="91"/>
    <n v="0.5"/>
    <n v="1548"/>
    <n v="3096"/>
    <n v="423"/>
    <n v="50"/>
    <n v="254"/>
    <n v="79.7"/>
    <n v="30"/>
    <n v="9.73"/>
    <n v="0.11"/>
    <n v="33.21"/>
    <n v="8.3800000000000008"/>
    <n v="20"/>
    <n v="51.43"/>
    <n v="51.429999999999993"/>
    <n v="2.5714999999999995"/>
    <n v="8.4499999999999993"/>
    <n v="0.31377952755905514"/>
    <n v="485.73070866141734"/>
    <n v="971.46141732283468"/>
    <n v="0.1891891891891892"/>
    <n v="2.1388294769589733E-3"/>
    <n v="0.64573206299825003"/>
    <n v="0.16293991833560181"/>
    <n v="183.78999787188766"/>
    <n v="2.0777903150984214"/>
    <n v="627.30378513107792"/>
    <n v="158.28984400477069"/>
    <n v="0.22500000000000001"/>
    <n v="26.35"/>
    <n v="51.525000000000006"/>
    <n v="48.95"/>
    <n v="48.449999999999996"/>
  </r>
  <r>
    <x v="0"/>
    <s v="mid April"/>
    <n v="1"/>
    <x v="13"/>
    <x v="11"/>
    <n v="4"/>
    <n v="1"/>
    <n v="64"/>
    <n v="4"/>
    <n v="401"/>
    <d v="2024-09-25T00:00:00"/>
    <n v="0.8"/>
    <n v="3.3000000000000002E-2"/>
    <n v="4.3999999999999997E-2"/>
    <n v="9.6000000000000002E-2"/>
    <n v="0.215"/>
    <n v="0.96699999999999997"/>
    <n v="0.95599999999999996"/>
    <n v="0.90400000000000003"/>
    <n v="0.78500000000000003"/>
    <n v="0"/>
    <n v="0"/>
    <n v="0.9"/>
    <n v="0"/>
    <n v="11.2"/>
    <n v="2.4"/>
    <n v="23.5"/>
    <n v="11.6"/>
    <n v="39.5"/>
    <n v="21.7"/>
    <n v="43"/>
    <n v="22"/>
    <n v="46.6"/>
    <n v="50.1"/>
    <n v="54.1"/>
    <n v="56.7"/>
    <n v="45.7"/>
    <n v="52.3"/>
    <n v="48.5"/>
    <n v="53.2"/>
    <n v="88"/>
    <n v="0.5"/>
    <n v="2268.6"/>
    <n v="4537.2"/>
    <n v="417.9"/>
    <n v="50"/>
    <n v="251.4"/>
    <n v="62.6"/>
    <n v="30"/>
    <n v="6.19"/>
    <n v="3.25"/>
    <n v="23.05"/>
    <n v="5.99"/>
    <n v="16"/>
    <n v="38.480000000000004"/>
    <n v="48.100000000000009"/>
    <n v="2.4050000000000002"/>
    <n v="10.406249999999998"/>
    <n v="0.24900556881463803"/>
    <n v="564.89403341288778"/>
    <n v="1129.7880668257756"/>
    <n v="0.16086278586278585"/>
    <n v="8.4459459459459457E-2"/>
    <n v="0.59901247401247393"/>
    <n v="0.15566528066528065"/>
    <n v="181.74085586412554"/>
    <n v="95.421289427852656"/>
    <n v="676.75714501907805"/>
    <n v="175.8687765147192"/>
    <n v="0.22500000000000001"/>
    <n v="12.175000000000001"/>
    <n v="31.55"/>
    <n v="51.875"/>
    <n v="49.924999999999997"/>
  </r>
  <r>
    <x v="0"/>
    <s v="mid April"/>
    <n v="1"/>
    <x v="12"/>
    <x v="10"/>
    <n v="4"/>
    <n v="2"/>
    <n v="63"/>
    <n v="5"/>
    <n v="402"/>
    <d v="2024-10-02T00:00:00"/>
    <n v="0.72"/>
    <n v="4.5999999999999999E-2"/>
    <n v="7.9000000000000001E-2"/>
    <n v="0.155"/>
    <n v="0.42699999999999999"/>
    <n v="0.95399999999999996"/>
    <n v="0.92100000000000004"/>
    <n v="0.84499999999999997"/>
    <n v="0.57299999999999995"/>
    <n v="0"/>
    <n v="22.8"/>
    <n v="0"/>
    <n v="0"/>
    <n v="0"/>
    <n v="37.799999999999997"/>
    <n v="0.2"/>
    <n v="1.1000000000000001"/>
    <n v="34.6"/>
    <n v="46.3"/>
    <n v="45.6"/>
    <n v="39.200000000000003"/>
    <n v="49.2"/>
    <n v="47"/>
    <n v="45.5"/>
    <n v="44.3"/>
    <n v="44.7"/>
    <n v="45.5"/>
    <n v="43.6"/>
    <n v="43.1"/>
    <n v="90"/>
    <n v="0.5"/>
    <n v="1378"/>
    <n v="2756"/>
    <n v="313"/>
    <n v="50"/>
    <n v="183"/>
    <n v="63.8"/>
    <n v="30"/>
    <n v="7.07"/>
    <n v="3.34"/>
    <n v="24.72"/>
    <n v="8.24"/>
    <n v="20"/>
    <n v="43.37"/>
    <n v="43.37"/>
    <n v="2.1684999999999999"/>
    <n v="6.5"/>
    <n v="0.34863387978142074"/>
    <n v="480.4174863387978"/>
    <n v="960.8349726775956"/>
    <n v="0.16301590961494122"/>
    <n v="7.7011759280608716E-2"/>
    <n v="0.56997924832833757"/>
    <n v="0.18999308277611254"/>
    <n v="156.63138706088546"/>
    <n v="73.99559162423725"/>
    <n v="547.65599549435467"/>
    <n v="182.55199849811825"/>
    <n v="5.7"/>
    <n v="9.7750000000000004"/>
    <n v="41.424999999999997"/>
    <n v="46.5"/>
    <n v="44.225000000000001"/>
  </r>
  <r>
    <x v="1"/>
    <s v="mid May"/>
    <n v="2"/>
    <x v="14"/>
    <x v="12"/>
    <n v="4"/>
    <n v="3"/>
    <n v="62"/>
    <n v="12"/>
    <n v="403"/>
    <d v="2024-09-25T00:00:00"/>
    <n v="0.77"/>
    <n v="5.8000000000000003E-2"/>
    <n v="0.08"/>
    <n v="0.127"/>
    <n v="0.22900000000000001"/>
    <n v="0.94199999999999995"/>
    <n v="0.92"/>
    <n v="0.873"/>
    <n v="0.77100000000000002"/>
    <n v="0"/>
    <n v="0"/>
    <n v="0"/>
    <n v="0"/>
    <n v="36.700000000000003"/>
    <n v="13.8"/>
    <n v="6.8"/>
    <n v="3.8"/>
    <n v="50"/>
    <n v="6.5"/>
    <n v="43.4"/>
    <n v="41.1"/>
    <n v="44.3"/>
    <n v="45.8"/>
    <n v="45.6"/>
    <n v="44.9"/>
    <n v="46.4"/>
    <n v="47.1"/>
    <n v="43.7"/>
    <n v="46.3"/>
    <n v="84"/>
    <n v="0.5"/>
    <n v="2008.4"/>
    <n v="4016.8"/>
    <n v="441.1"/>
    <n v="50"/>
    <n v="266.3"/>
    <n v="65.3"/>
    <n v="30"/>
    <n v="6.63"/>
    <n v="1.67"/>
    <n v="25.21"/>
    <n v="7.3"/>
    <n v="20"/>
    <n v="40.81"/>
    <n v="40.81"/>
    <n v="2.0405000000000002"/>
    <n v="8.74"/>
    <n v="0.2452121667292527"/>
    <n v="492.48411565903115"/>
    <n v="984.96823131806229"/>
    <n v="0.16246018132810586"/>
    <n v="4.092134280813526E-2"/>
    <n v="0.61774074981622151"/>
    <n v="0.17887772604753735"/>
    <n v="160.01811746235612"/>
    <n v="40.306222648889097"/>
    <n v="608.45501375957735"/>
    <n v="176.18887744723975"/>
    <n v="0"/>
    <n v="15.274999999999999"/>
    <n v="35.25"/>
    <n v="45.15"/>
    <n v="45.875"/>
  </r>
  <r>
    <x v="1"/>
    <s v="mid May"/>
    <n v="2"/>
    <x v="6"/>
    <x v="6"/>
    <n v="4"/>
    <n v="4"/>
    <n v="61"/>
    <n v="13"/>
    <n v="404"/>
    <d v="2024-10-02T00:00:00"/>
    <n v="0.72"/>
    <n v="4.2000000000000003E-2"/>
    <n v="9.7000000000000003E-2"/>
    <n v="0.14099999999999999"/>
    <n v="0.56100000000000005"/>
    <n v="0.95799999999999996"/>
    <n v="0.90300000000000002"/>
    <n v="0.85899999999999999"/>
    <n v="0.43899999999999995"/>
    <n v="0"/>
    <n v="0"/>
    <n v="0"/>
    <n v="0"/>
    <n v="34.6"/>
    <n v="0"/>
    <n v="0"/>
    <n v="38.700000000000003"/>
    <n v="46.4"/>
    <n v="37"/>
    <n v="42"/>
    <n v="47.1"/>
    <n v="48.3"/>
    <n v="42.3"/>
    <n v="44.6"/>
    <n v="41"/>
    <n v="44.8"/>
    <n v="41.5"/>
    <n v="45"/>
    <n v="44.1"/>
    <n v="74"/>
    <n v="0.5"/>
    <n v="1498"/>
    <n v="2996"/>
    <n v="356"/>
    <n v="50"/>
    <n v="223"/>
    <n v="68.900000000000006"/>
    <n v="30"/>
    <n v="8.25"/>
    <n v="4.84"/>
    <n v="26.57"/>
    <n v="7.58"/>
    <n v="20"/>
    <n v="47.239999999999995"/>
    <n v="47.239999999999995"/>
    <n v="2.3619999999999997"/>
    <n v="6.65"/>
    <n v="0.30896860986547087"/>
    <n v="462.83497757847533"/>
    <n v="925.66995515695066"/>
    <n v="0.17464013547840815"/>
    <n v="0.10245554614733278"/>
    <n v="0.56244707874682476"/>
    <n v="0.16045723962743438"/>
    <n v="161.65912637690187"/>
    <n v="94.840020807782423"/>
    <n v="520.64036216173122"/>
    <n v="148.53044581053527"/>
    <n v="0"/>
    <n v="18.325000000000003"/>
    <n v="43.125"/>
    <n v="44.05"/>
    <n v="43.85"/>
  </r>
  <r>
    <x v="0"/>
    <s v="mid April"/>
    <n v="3"/>
    <x v="9"/>
    <x v="2"/>
    <n v="4"/>
    <n v="5"/>
    <n v="60"/>
    <n v="20"/>
    <n v="405"/>
    <d v="2024-10-02T00:00:00"/>
    <n v="0.75"/>
    <n v="3.1E-2"/>
    <n v="8.3000000000000004E-2"/>
    <n v="0.20200000000000001"/>
    <n v="0.57199999999999995"/>
    <n v="0.96899999999999997"/>
    <n v="0.91700000000000004"/>
    <n v="0.79800000000000004"/>
    <n v="0.42800000000000005"/>
    <n v="0"/>
    <n v="0"/>
    <n v="0"/>
    <n v="0"/>
    <n v="0"/>
    <n v="0"/>
    <n v="4.0999999999999996"/>
    <n v="7.2"/>
    <n v="39.6"/>
    <n v="36.9"/>
    <n v="51.6"/>
    <n v="32.6"/>
    <n v="48.7"/>
    <n v="40.700000000000003"/>
    <n v="45.6"/>
    <n v="47.2"/>
    <n v="47.4"/>
    <n v="40.299999999999997"/>
    <n v="49.4"/>
    <n v="41.9"/>
    <n v="91"/>
    <n v="0.5"/>
    <n v="1155"/>
    <n v="2310"/>
    <n v="306"/>
    <n v="50"/>
    <n v="184"/>
    <n v="64.599999999999994"/>
    <n v="30"/>
    <n v="8.18"/>
    <n v="3.52"/>
    <n v="24.74"/>
    <n v="8.26"/>
    <n v="20"/>
    <n v="44.699999999999996"/>
    <n v="44.699999999999996"/>
    <n v="2.2349999999999999"/>
    <n v="6.1"/>
    <n v="0.3510869565217391"/>
    <n v="405.50543478260869"/>
    <n v="811.01086956521738"/>
    <n v="0.1829977628635347"/>
    <n v="7.8747203579418348E-2"/>
    <n v="0.55346756152125276"/>
    <n v="0.18478747203579421"/>
    <n v="148.41317478844471"/>
    <n v="63.864838050773272"/>
    <n v="448.86820834549167"/>
    <n v="149.86464838050776"/>
    <n v="0"/>
    <n v="2.8250000000000002"/>
    <n v="40.174999999999997"/>
    <n v="45.55"/>
    <n v="44.75"/>
  </r>
  <r>
    <x v="0"/>
    <s v="mid April"/>
    <n v="3"/>
    <x v="1"/>
    <x v="1"/>
    <n v="4"/>
    <n v="6"/>
    <n v="59"/>
    <n v="21"/>
    <n v="406"/>
    <d v="2024-09-30T00:00:00"/>
    <n v="0.7"/>
    <n v="5.5E-2"/>
    <n v="7.0000000000000007E-2"/>
    <n v="0.11899999999999999"/>
    <n v="0.28999999999999998"/>
    <n v="0.94499999999999995"/>
    <n v="0.92999999999999994"/>
    <n v="0.88100000000000001"/>
    <n v="0.71"/>
    <n v="0"/>
    <n v="0"/>
    <n v="0"/>
    <n v="4.2"/>
    <n v="6.6"/>
    <n v="1.6"/>
    <n v="11.5"/>
    <n v="16.5"/>
    <n v="43.3"/>
    <n v="43"/>
    <n v="43.2"/>
    <n v="46.5"/>
    <n v="45.8"/>
    <n v="42.1"/>
    <n v="47"/>
    <n v="41.3"/>
    <n v="43"/>
    <n v="45.7"/>
    <n v="54.7"/>
    <n v="45.1"/>
    <n v="94"/>
    <n v="0.5"/>
    <n v="1168"/>
    <n v="2336"/>
    <n v="307"/>
    <n v="50"/>
    <n v="194"/>
    <n v="63"/>
    <n v="30"/>
    <n v="6.07"/>
    <n v="2.88"/>
    <n v="20.56"/>
    <n v="5.53"/>
    <n v="19"/>
    <n v="35.04"/>
    <n v="36.88421052631579"/>
    <n v="1.8442105263157895"/>
    <n v="5.9473684210526319"/>
    <n v="0.32474226804123713"/>
    <n v="379.29896907216494"/>
    <n v="758.59793814432987"/>
    <n v="0.17323059360730594"/>
    <n v="8.2191780821917804E-2"/>
    <n v="0.58675799086757985"/>
    <n v="0.15781963470319635"/>
    <n v="131.41237113402062"/>
    <n v="62.350515463917517"/>
    <n v="445.1134020618556"/>
    <n v="119.72164948453609"/>
    <n v="1.05"/>
    <n v="9.0500000000000007"/>
    <n v="44"/>
    <n v="44.05"/>
    <n v="47.125"/>
  </r>
  <r>
    <x v="1"/>
    <s v="mid May"/>
    <n v="4"/>
    <x v="10"/>
    <x v="9"/>
    <n v="4"/>
    <n v="7"/>
    <n v="58"/>
    <n v="28"/>
    <n v="407"/>
    <d v="2024-10-01T00:00:00"/>
    <n v="0.71"/>
    <n v="0.122"/>
    <n v="0.16900000000000001"/>
    <n v="0.32700000000000001"/>
    <n v="0.502"/>
    <n v="0.878"/>
    <n v="0.83099999999999996"/>
    <n v="0.67300000000000004"/>
    <n v="0.498"/>
    <n v="0"/>
    <n v="0"/>
    <n v="0"/>
    <n v="0"/>
    <n v="43.2"/>
    <n v="5.6"/>
    <n v="3"/>
    <n v="9.3000000000000007"/>
    <n v="53"/>
    <n v="42.4"/>
    <n v="47.6"/>
    <n v="46.1"/>
    <n v="52.3"/>
    <n v="41.4"/>
    <n v="44.3"/>
    <n v="41.8"/>
    <n v="49"/>
    <n v="47.4"/>
    <n v="44.7"/>
    <n v="42.4"/>
    <n v="83"/>
    <n v="0.5"/>
    <n v="946"/>
    <n v="1892"/>
    <n v="286"/>
    <n v="50"/>
    <n v="173"/>
    <n v="59.6"/>
    <n v="30"/>
    <n v="7.1"/>
    <n v="1.67"/>
    <n v="20.309999999999999"/>
    <n v="6.33"/>
    <n v="19"/>
    <n v="35.409999999999997"/>
    <n v="37.273684210526312"/>
    <n v="1.8636842105263156"/>
    <n v="5.9473684210526319"/>
    <n v="0.34450867052023121"/>
    <n v="325.90520231213873"/>
    <n v="651.81040462427745"/>
    <n v="0.20050833097994919"/>
    <n v="4.7161818695283818E-2"/>
    <n v="0.57356678904264335"/>
    <n v="0.17876306128212371"/>
    <n v="130.69341634657923"/>
    <n v="30.74056412658976"/>
    <n v="373.85680084493293"/>
    <n v="116.51962330617556"/>
    <n v="0"/>
    <n v="15.275000000000002"/>
    <n v="47.274999999999999"/>
    <n v="44.95"/>
    <n v="45.875000000000007"/>
  </r>
  <r>
    <x v="1"/>
    <s v="mid May"/>
    <n v="4"/>
    <x v="2"/>
    <x v="2"/>
    <n v="4"/>
    <n v="8"/>
    <n v="57"/>
    <n v="29"/>
    <n v="408"/>
    <d v="2024-10-03T00:00:00"/>
    <n v="0.68"/>
    <n v="8.8999999999999996E-2"/>
    <n v="0.13900000000000001"/>
    <n v="0.13500000000000001"/>
    <n v="0.53300000000000003"/>
    <n v="0.91100000000000003"/>
    <n v="0.86099999999999999"/>
    <n v="0.86499999999999999"/>
    <n v="0.46699999999999997"/>
    <n v="0"/>
    <n v="0"/>
    <n v="0"/>
    <n v="0"/>
    <n v="0"/>
    <n v="0"/>
    <n v="0"/>
    <n v="0"/>
    <n v="3.5"/>
    <n v="0"/>
    <n v="5.8"/>
    <n v="1.1000000000000001"/>
    <n v="53.9"/>
    <n v="30.5"/>
    <n v="31.1"/>
    <n v="51.1"/>
    <n v="54.5"/>
    <n v="51.2"/>
    <n v="49.4"/>
    <n v="47.9"/>
    <n v="87"/>
    <n v="0.5"/>
    <n v="1187"/>
    <n v="2374"/>
    <n v="351"/>
    <n v="50"/>
    <n v="208"/>
    <n v="72.599999999999994"/>
    <n v="30"/>
    <n v="8.66"/>
    <n v="3.93"/>
    <n v="31.62"/>
    <n v="8.91"/>
    <n v="18"/>
    <n v="53.120000000000005"/>
    <n v="59.022222222222226"/>
    <n v="2.9511111111111115"/>
    <n v="7.9444444444444446"/>
    <n v="0.34903846153846152"/>
    <n v="414.30865384615385"/>
    <n v="828.61730769230769"/>
    <n v="0.16302710843373494"/>
    <n v="7.3983433734939749E-2"/>
    <n v="0.59525602409638556"/>
    <n v="0.16773343373493974"/>
    <n v="135.08708367122335"/>
    <n v="61.303953675278024"/>
    <n v="493.23944407437443"/>
    <n v="138.98682627143185"/>
    <n v="0"/>
    <n v="0"/>
    <n v="2.6"/>
    <n v="41.65"/>
    <n v="50.75"/>
  </r>
  <r>
    <x v="0"/>
    <s v="mid April"/>
    <n v="5"/>
    <x v="0"/>
    <x v="0"/>
    <n v="4"/>
    <n v="9"/>
    <n v="56"/>
    <n v="37"/>
    <n v="409"/>
    <d v="2024-09-25T00:00:00"/>
    <n v="0.78"/>
    <n v="6.7000000000000004E-2"/>
    <n v="7.5999999999999998E-2"/>
    <n v="0.13400000000000001"/>
    <n v="0.23699999999999999"/>
    <n v="0.93300000000000005"/>
    <n v="0.92400000000000004"/>
    <n v="0.86599999999999999"/>
    <n v="0.76300000000000001"/>
    <n v="0"/>
    <n v="0.9"/>
    <n v="0"/>
    <n v="0.4"/>
    <n v="21.3"/>
    <n v="21.8"/>
    <n v="17.100000000000001"/>
    <n v="4.0999999999999996"/>
    <n v="32.299999999999997"/>
    <n v="25.4"/>
    <n v="31.3"/>
    <n v="26"/>
    <n v="39.6"/>
    <n v="41.3"/>
    <n v="42.2"/>
    <n v="38.200000000000003"/>
    <n v="35.5"/>
    <n v="38.1"/>
    <n v="38.299999999999997"/>
    <n v="38.700000000000003"/>
    <n v="85"/>
    <n v="0.5"/>
    <n v="2015.3"/>
    <n v="4030.6"/>
    <n v="347.6"/>
    <n v="50"/>
    <n v="216"/>
    <n v="58.9"/>
    <n v="30"/>
    <n v="4.8899999999999997"/>
    <n v="2.6"/>
    <n v="20.84"/>
    <n v="6.15"/>
    <n v="19"/>
    <n v="34.479999999999997"/>
    <n v="36.294736842105259"/>
    <n v="1.814736842105263"/>
    <n v="6.9263157894736853"/>
    <n v="0.2726851851851852"/>
    <n v="549.5424537037037"/>
    <n v="1099.0849074074074"/>
    <n v="0.14182134570765662"/>
    <n v="7.5406032482598612E-2"/>
    <n v="0.60440835266821347"/>
    <n v="0.17836426914153136"/>
    <n v="155.87370061549368"/>
    <n v="82.877632229096847"/>
    <n v="664.29609832860706"/>
    <n v="196.03747623420989"/>
    <n v="0.32500000000000001"/>
    <n v="16.074999999999999"/>
    <n v="28.75"/>
    <n v="40.325000000000003"/>
    <n v="37.65"/>
  </r>
  <r>
    <x v="0"/>
    <s v="mid April"/>
    <n v="5"/>
    <x v="4"/>
    <x v="4"/>
    <n v="4"/>
    <n v="10"/>
    <n v="55"/>
    <n v="37"/>
    <n v="410"/>
    <d v="2024-10-01T00:00:00"/>
    <n v="0.74"/>
    <n v="9.1999999999999998E-2"/>
    <n v="0.11700000000000001"/>
    <n v="0.251"/>
    <n v="0.45300000000000001"/>
    <n v="0.90800000000000003"/>
    <n v="0.88300000000000001"/>
    <n v="0.749"/>
    <n v="0.54699999999999993"/>
    <n v="0"/>
    <n v="0"/>
    <n v="0"/>
    <n v="0"/>
    <n v="25"/>
    <n v="2.7"/>
    <n v="0"/>
    <n v="3.8"/>
    <n v="50.2"/>
    <n v="35.299999999999997"/>
    <n v="45.4"/>
    <n v="42.4"/>
    <n v="43.2"/>
    <n v="34.5"/>
    <n v="51.7"/>
    <n v="47.9"/>
    <n v="48.8"/>
    <n v="36.799999999999997"/>
    <n v="50"/>
    <n v="50.1"/>
    <n v="80"/>
    <n v="0.5"/>
    <n v="1303"/>
    <n v="2606"/>
    <n v="371"/>
    <n v="50"/>
    <n v="233"/>
    <n v="76.5"/>
    <n v="30"/>
    <n v="8.42"/>
    <n v="2.65"/>
    <n v="27.03"/>
    <n v="8.27"/>
    <n v="19"/>
    <n v="46.370000000000005"/>
    <n v="48.810526315789481"/>
    <n v="2.4405263157894739"/>
    <n v="7.2631578947368425"/>
    <n v="0.3283261802575107"/>
    <n v="427.80901287553644"/>
    <n v="855.61802575107288"/>
    <n v="0.18158291999137371"/>
    <n v="5.7149018762130681E-2"/>
    <n v="0.58291999137373296"/>
    <n v="0.17834806987276253"/>
    <n v="155.36561951313419"/>
    <n v="48.897730606865274"/>
    <n v="498.75685219002582"/>
    <n v="152.59782344104747"/>
    <n v="0"/>
    <n v="7.875"/>
    <n v="43.325000000000003"/>
    <n v="44.325000000000003"/>
    <n v="46.424999999999997"/>
  </r>
  <r>
    <x v="1"/>
    <s v="mid May"/>
    <n v="6"/>
    <x v="15"/>
    <x v="13"/>
    <n v="4"/>
    <n v="11"/>
    <n v="54"/>
    <n v="44"/>
    <n v="411"/>
    <d v="2024-10-03T00:00:00"/>
    <n v="0.71"/>
    <n v="7.0999999999999994E-2"/>
    <n v="0.17"/>
    <n v="0.21099999999999999"/>
    <n v="0.50900000000000001"/>
    <n v="0.92900000000000005"/>
    <n v="0.83"/>
    <n v="0.78900000000000003"/>
    <n v="0.49099999999999999"/>
    <n v="0"/>
    <n v="0"/>
    <n v="0"/>
    <n v="0"/>
    <n v="0"/>
    <n v="0"/>
    <n v="0"/>
    <n v="5.9"/>
    <n v="2.7"/>
    <n v="31"/>
    <n v="24.8"/>
    <n v="48.8"/>
    <n v="41.1"/>
    <n v="49"/>
    <n v="46"/>
    <n v="47.6"/>
    <n v="38.4"/>
    <n v="42.7"/>
    <n v="46.3"/>
    <n v="44.4"/>
    <n v="95"/>
    <n v="0.5"/>
    <n v="1132"/>
    <n v="2264"/>
    <n v="318"/>
    <n v="50"/>
    <n v="191"/>
    <n v="68.7"/>
    <n v="30"/>
    <n v="6.46"/>
    <n v="1.93"/>
    <n v="28.6"/>
    <n v="8.15"/>
    <n v="20"/>
    <n v="45.14"/>
    <n v="45.14"/>
    <n v="2.2570000000000001"/>
    <n v="6.35"/>
    <n v="0.35968586387434559"/>
    <n v="407.16439790575919"/>
    <n v="814.32879581151838"/>
    <n v="0.1431103234381923"/>
    <n v="4.275587062472308E-2"/>
    <n v="0.63358440407620742"/>
    <n v="0.18054940186087728"/>
    <n v="116.53885735362005"/>
    <n v="34.817336639703818"/>
    <n v="515.94602481633649"/>
    <n v="147.0265770018581"/>
    <n v="0"/>
    <n v="1.4750000000000001"/>
    <n v="26.824999999999999"/>
    <n v="45.924999999999997"/>
    <n v="42.949999999999996"/>
  </r>
  <r>
    <x v="1"/>
    <s v="mid May"/>
    <n v="6"/>
    <x v="7"/>
    <x v="7"/>
    <n v="4"/>
    <n v="12"/>
    <n v="53"/>
    <n v="45"/>
    <n v="412"/>
    <d v="2024-10-02T00:00:00"/>
    <n v="0.71"/>
    <n v="9.4E-2"/>
    <n v="0.13700000000000001"/>
    <n v="0.38500000000000001"/>
    <n v="0.69799999999999995"/>
    <n v="0.90600000000000003"/>
    <n v="0.86299999999999999"/>
    <n v="0.61499999999999999"/>
    <n v="0.30200000000000005"/>
    <n v="0"/>
    <n v="0"/>
    <n v="37.799999999999997"/>
    <n v="0"/>
    <n v="0"/>
    <n v="11.4"/>
    <n v="54.6"/>
    <n v="22"/>
    <n v="0"/>
    <n v="52.6"/>
    <n v="55.6"/>
    <n v="54.1"/>
    <n v="51.8"/>
    <n v="52.4"/>
    <n v="50.3"/>
    <n v="46.8"/>
    <n v="45.1"/>
    <n v="40"/>
    <n v="47.3"/>
    <n v="42.8"/>
    <n v="85"/>
    <n v="0.5"/>
    <n v="1134"/>
    <n v="2268"/>
    <n v="379"/>
    <n v="50"/>
    <n v="231"/>
    <n v="86.5"/>
    <n v="30"/>
    <n v="10.08"/>
    <n v="1.24"/>
    <n v="31.83"/>
    <n v="8.5500000000000007"/>
    <n v="20"/>
    <n v="51.7"/>
    <n v="51.7"/>
    <n v="2.585"/>
    <n v="7.4"/>
    <n v="0.37445887445887444"/>
    <n v="424.63636363636363"/>
    <n v="849.27272727272725"/>
    <n v="0.19497098646034816"/>
    <n v="2.3984526112185687E-2"/>
    <n v="0.61566731141199216"/>
    <n v="0.16537717601547389"/>
    <n v="165.58354141023386"/>
    <n v="20.369403903639881"/>
    <n v="522.86945665553003"/>
    <n v="140.45032530332335"/>
    <n v="9.4499999999999993"/>
    <n v="22"/>
    <n v="40.575000000000003"/>
    <n v="50.325000000000003"/>
    <n v="43.8"/>
  </r>
  <r>
    <x v="0"/>
    <s v="mid April"/>
    <n v="7"/>
    <x v="5"/>
    <x v="5"/>
    <n v="4"/>
    <n v="13"/>
    <n v="52"/>
    <n v="52"/>
    <n v="413"/>
    <d v="2024-10-02T00:00:00"/>
    <n v="0.69"/>
    <n v="0.105"/>
    <n v="0.10299999999999999"/>
    <n v="0.249"/>
    <n v="0.60599999999999998"/>
    <n v="0.89500000000000002"/>
    <n v="0.89700000000000002"/>
    <n v="0.751"/>
    <n v="0.39400000000000002"/>
    <n v="0"/>
    <n v="0"/>
    <n v="0"/>
    <n v="0"/>
    <n v="5.9"/>
    <n v="0"/>
    <n v="0"/>
    <n v="0"/>
    <n v="41.9"/>
    <n v="6.3"/>
    <n v="12"/>
    <n v="0"/>
    <n v="51.4"/>
    <n v="56.1"/>
    <n v="47.7"/>
    <n v="45.1"/>
    <n v="49"/>
    <n v="46.2"/>
    <n v="45.5"/>
    <n v="41.7"/>
    <n v="82"/>
    <n v="0.5"/>
    <n v="1305"/>
    <n v="2610"/>
    <n v="380"/>
    <n v="50"/>
    <n v="225"/>
    <n v="80.2"/>
    <n v="30"/>
    <n v="11.05"/>
    <n v="5.08"/>
    <n v="31.08"/>
    <n v="9.75"/>
    <n v="20"/>
    <n v="56.96"/>
    <n v="56.96"/>
    <n v="2.8479999999999999"/>
    <n v="7.75"/>
    <n v="0.35644444444444445"/>
    <n v="465.16"/>
    <n v="930.32"/>
    <n v="0.19399578651685395"/>
    <n v="8.9185393258426962E-2"/>
    <n v="0.5456460674157303"/>
    <n v="0.17117275280898875"/>
    <n v="180.47816011235957"/>
    <n v="82.970955056179776"/>
    <n v="507.62544943820222"/>
    <n v="159.24543539325842"/>
    <n v="0"/>
    <n v="1.4750000000000001"/>
    <n v="15.049999999999999"/>
    <n v="50.074999999999996"/>
    <n v="45.599999999999994"/>
  </r>
  <r>
    <x v="0"/>
    <s v="mid April"/>
    <n v="7"/>
    <x v="8"/>
    <x v="8"/>
    <n v="4"/>
    <n v="14"/>
    <n v="51"/>
    <n v="53"/>
    <n v="414"/>
    <d v="2024-10-01T00:00:00"/>
    <n v="0.72"/>
    <n v="9.1999999999999998E-2"/>
    <n v="0.13500000000000001"/>
    <n v="0.13500000000000001"/>
    <n v="0.68799999999999994"/>
    <n v="0.90800000000000003"/>
    <n v="0.86499999999999999"/>
    <n v="0.86499999999999999"/>
    <n v="0.31200000000000006"/>
    <n v="0"/>
    <n v="0"/>
    <n v="0"/>
    <n v="0"/>
    <n v="0"/>
    <n v="23.6"/>
    <n v="0"/>
    <n v="0"/>
    <n v="38"/>
    <n v="51"/>
    <n v="0"/>
    <n v="45.6"/>
    <n v="49.1"/>
    <n v="48.8"/>
    <n v="37.200000000000003"/>
    <n v="45.9"/>
    <n v="52.7"/>
    <n v="48.4"/>
    <n v="36.200000000000003"/>
    <n v="46.6"/>
    <n v="80"/>
    <n v="0.5"/>
    <n v="1102"/>
    <n v="2204"/>
    <n v="344"/>
    <n v="50"/>
    <n v="209"/>
    <n v="75"/>
    <n v="30"/>
    <n v="7.92"/>
    <n v="2.81"/>
    <n v="23.95"/>
    <n v="8.4700000000000006"/>
    <n v="19"/>
    <n v="43.15"/>
    <n v="45.421052631578945"/>
    <n v="2.2710526315789474"/>
    <n v="7.1052631578947372"/>
    <n v="0.35885167464114831"/>
    <n v="395.45454545454544"/>
    <n v="790.90909090909088"/>
    <n v="0.18354577056778679"/>
    <n v="6.5121668597914253E-2"/>
    <n v="0.5550405561993047"/>
    <n v="0.19629200463499422"/>
    <n v="145.16801853997683"/>
    <n v="51.505319709259453"/>
    <n v="438.98662172126825"/>
    <n v="155.24913093858632"/>
    <n v="0"/>
    <n v="5.9"/>
    <n v="33.65"/>
    <n v="45.250000000000007"/>
    <n v="45.975000000000001"/>
  </r>
  <r>
    <x v="1"/>
    <s v="mid May"/>
    <n v="8"/>
    <x v="11"/>
    <x v="5"/>
    <n v="4"/>
    <n v="15"/>
    <n v="50"/>
    <n v="60"/>
    <n v="415"/>
    <d v="2024-09-26T00:00:00"/>
    <n v="0.66"/>
    <n v="6.0999999999999999E-2"/>
    <n v="7.2999999999999995E-2"/>
    <n v="0.17599999999999999"/>
    <n v="0.36699999999999999"/>
    <n v="0.93900000000000006"/>
    <n v="0.92700000000000005"/>
    <n v="0.82400000000000007"/>
    <n v="0.63300000000000001"/>
    <n v="0"/>
    <n v="0"/>
    <n v="0"/>
    <n v="0"/>
    <n v="5"/>
    <n v="0"/>
    <n v="19.8"/>
    <n v="0"/>
    <n v="42.9"/>
    <n v="46.1"/>
    <n v="52"/>
    <n v="49.2"/>
    <n v="46.5"/>
    <n v="48.1"/>
    <n v="52.9"/>
    <n v="45"/>
    <n v="43.9"/>
    <n v="47.8"/>
    <n v="45.8"/>
    <n v="44.5"/>
    <n v="79"/>
    <n v="0.5"/>
    <n v="1129.8"/>
    <n v="2259.6"/>
    <n v="362.6"/>
    <n v="50"/>
    <n v="218.7"/>
    <n v="74.2"/>
    <n v="30"/>
    <n v="7.68"/>
    <n v="3.62"/>
    <n v="26.45"/>
    <n v="8.94"/>
    <n v="20"/>
    <n v="46.69"/>
    <n v="46.69"/>
    <n v="2.3344999999999998"/>
    <n v="7.1950000000000021"/>
    <n v="0.33927754915409242"/>
    <n v="383.31577503429361"/>
    <n v="766.63155006858722"/>
    <n v="0.16448918397943885"/>
    <n v="7.7532662240308428E-2"/>
    <n v="0.56650246305418717"/>
    <n v="0.19147569072606554"/>
    <n v="126.10259808367422"/>
    <n v="59.43898503423187"/>
    <n v="434.29866136890405"/>
    <n v="146.79130558177704"/>
    <n v="0"/>
    <n v="6.2"/>
    <n v="47.55"/>
    <n v="48.125"/>
    <n v="45.5"/>
  </r>
  <r>
    <x v="1"/>
    <s v="mid May"/>
    <n v="8"/>
    <x v="3"/>
    <x v="3"/>
    <n v="4"/>
    <n v="16"/>
    <n v="49"/>
    <n v="61"/>
    <n v="416"/>
    <d v="2024-10-03T00:00:00"/>
    <n v="0.75"/>
    <n v="5.0999999999999997E-2"/>
    <n v="0.159"/>
    <n v="0.20799999999999999"/>
    <n v="0.61399999999999999"/>
    <n v="0.94899999999999995"/>
    <n v="0.84099999999999997"/>
    <n v="0.79200000000000004"/>
    <n v="0.38600000000000001"/>
    <n v="0"/>
    <n v="0"/>
    <n v="0"/>
    <n v="0"/>
    <n v="0"/>
    <n v="0"/>
    <n v="0"/>
    <n v="0"/>
    <n v="21.5"/>
    <n v="24.7"/>
    <n v="38.1"/>
    <n v="32.799999999999997"/>
    <n v="44.7"/>
    <n v="43.7"/>
    <n v="43.5"/>
    <n v="41.8"/>
    <n v="40.1"/>
    <n v="43.1"/>
    <n v="40.9"/>
    <n v="41.1"/>
    <n v="86"/>
    <n v="0.5"/>
    <n v="1272"/>
    <n v="2544"/>
    <n v="284"/>
    <n v="50"/>
    <n v="160"/>
    <n v="58.8"/>
    <n v="30"/>
    <n v="7.72"/>
    <n v="2.11"/>
    <n v="26.23"/>
    <n v="7.91"/>
    <n v="20"/>
    <n v="43.97"/>
    <n v="43.97"/>
    <n v="2.1985000000000001"/>
    <n v="6.2"/>
    <n v="0.36749999999999999"/>
    <n v="467.46"/>
    <n v="934.92"/>
    <n v="0.17557425517398226"/>
    <n v="4.7987264043666135E-2"/>
    <n v="0.59654309756652268"/>
    <n v="0.17989538321582899"/>
    <n v="164.14788264725948"/>
    <n v="44.86425289970434"/>
    <n v="557.7200727768934"/>
    <n v="168.18779167614284"/>
    <n v="0"/>
    <n v="0"/>
    <n v="29.275000000000002"/>
    <n v="43.424999999999997"/>
    <n v="41.3"/>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s v="Average of Estimated dry matter at PCDS 8.0 (g/m²)"/>
    <m/>
    <m/>
    <s v="!Range"/>
    <m/>
    <m/>
    <m/>
    <m/>
    <m/>
    <m/>
    <m/>
    <m/>
    <m/>
  </r>
  <r>
    <x v="2"/>
    <m/>
    <m/>
    <x v="16"/>
    <x v="14"/>
    <m/>
    <m/>
    <m/>
    <m/>
    <m/>
    <m/>
    <m/>
    <m/>
    <m/>
    <m/>
    <m/>
    <m/>
    <m/>
    <m/>
    <m/>
    <m/>
    <m/>
    <m/>
    <m/>
    <m/>
    <m/>
    <m/>
    <m/>
    <m/>
    <m/>
    <m/>
    <m/>
    <m/>
    <m/>
    <m/>
    <m/>
    <m/>
    <m/>
    <m/>
    <m/>
    <m/>
    <m/>
    <m/>
    <m/>
    <m/>
    <m/>
    <m/>
    <m/>
    <m/>
    <m/>
    <m/>
    <m/>
    <m/>
    <m/>
    <m/>
    <m/>
    <m/>
    <m/>
    <m/>
    <m/>
    <m/>
    <s v="!Habit"/>
    <s v="!Release year"/>
    <s v="!Cultivar"/>
    <n v="1"/>
    <n v="2"/>
    <n v="3"/>
    <n v="4"/>
    <s v="Grand Total"/>
    <m/>
    <m/>
    <m/>
    <m/>
    <m/>
  </r>
  <r>
    <x v="2"/>
    <m/>
    <m/>
    <x v="16"/>
    <x v="14"/>
    <m/>
    <m/>
    <m/>
    <m/>
    <m/>
    <m/>
    <m/>
    <m/>
    <m/>
    <m/>
    <m/>
    <m/>
    <m/>
    <m/>
    <m/>
    <m/>
    <m/>
    <m/>
    <m/>
    <m/>
    <m/>
    <m/>
    <m/>
    <m/>
    <m/>
    <m/>
    <m/>
    <m/>
    <m/>
    <m/>
    <m/>
    <m/>
    <m/>
    <m/>
    <m/>
    <m/>
    <m/>
    <m/>
    <m/>
    <m/>
    <m/>
    <m/>
    <m/>
    <m/>
    <m/>
    <m/>
    <m/>
    <m/>
    <m/>
    <m/>
    <m/>
    <m/>
    <m/>
    <m/>
    <m/>
    <m/>
    <s v="Spring"/>
    <n v="1984"/>
    <s v="Meering"/>
    <n v="802.95849056603765"/>
    <n v="844.08791208791206"/>
    <n v="987.75672514619885"/>
    <n v="934.92"/>
    <n v="892.43078195003716"/>
    <m/>
    <m/>
    <m/>
    <m/>
    <m/>
  </r>
  <r>
    <x v="2"/>
    <m/>
    <m/>
    <x v="16"/>
    <x v="14"/>
    <m/>
    <m/>
    <m/>
    <m/>
    <m/>
    <m/>
    <m/>
    <m/>
    <m/>
    <m/>
    <m/>
    <m/>
    <m/>
    <m/>
    <m/>
    <m/>
    <m/>
    <m/>
    <m/>
    <m/>
    <m/>
    <m/>
    <m/>
    <m/>
    <m/>
    <m/>
    <m/>
    <m/>
    <m/>
    <m/>
    <m/>
    <m/>
    <m/>
    <m/>
    <m/>
    <m/>
    <m/>
    <m/>
    <m/>
    <m/>
    <m/>
    <m/>
    <m/>
    <m/>
    <m/>
    <m/>
    <m/>
    <m/>
    <m/>
    <m/>
    <m/>
    <m/>
    <m/>
    <m/>
    <m/>
    <m/>
    <m/>
    <n v="1989"/>
    <s v="Janz"/>
    <n v="864.31999999999994"/>
    <n v="742.412676056338"/>
    <n v="768.43148148148146"/>
    <n v="651.81040462427745"/>
    <n v="756.74364054052421"/>
    <m/>
    <m/>
    <m/>
    <m/>
    <m/>
  </r>
  <r>
    <x v="2"/>
    <m/>
    <m/>
    <x v="16"/>
    <x v="14"/>
    <m/>
    <m/>
    <m/>
    <m/>
    <m/>
    <m/>
    <m/>
    <m/>
    <m/>
    <m/>
    <m/>
    <m/>
    <m/>
    <m/>
    <m/>
    <m/>
    <m/>
    <m/>
    <m/>
    <m/>
    <m/>
    <m/>
    <m/>
    <m/>
    <m/>
    <m/>
    <m/>
    <m/>
    <m/>
    <m/>
    <m/>
    <m/>
    <m/>
    <m/>
    <m/>
    <m/>
    <m/>
    <m/>
    <m/>
    <m/>
    <m/>
    <m/>
    <m/>
    <m/>
    <m/>
    <m/>
    <m/>
    <m/>
    <m/>
    <m/>
    <m/>
    <m/>
    <m/>
    <m/>
    <m/>
    <m/>
    <m/>
    <n v="1999"/>
    <s v="Yitpi"/>
    <n v="1121.1009174311928"/>
    <n v="1098.7619047619048"/>
    <n v="950.02499999999998"/>
    <n v="828.61730769230769"/>
    <n v="999.62628247135137"/>
    <m/>
    <m/>
    <m/>
    <m/>
    <m/>
  </r>
  <r>
    <x v="2"/>
    <m/>
    <m/>
    <x v="16"/>
    <x v="14"/>
    <m/>
    <m/>
    <m/>
    <m/>
    <m/>
    <m/>
    <m/>
    <m/>
    <m/>
    <m/>
    <m/>
    <m/>
    <m/>
    <m/>
    <m/>
    <m/>
    <m/>
    <m/>
    <m/>
    <m/>
    <m/>
    <m/>
    <m/>
    <m/>
    <m/>
    <m/>
    <m/>
    <m/>
    <m/>
    <m/>
    <m/>
    <m/>
    <m/>
    <m/>
    <m/>
    <m/>
    <m/>
    <m/>
    <m/>
    <m/>
    <m/>
    <m/>
    <m/>
    <m/>
    <m/>
    <m/>
    <m/>
    <m/>
    <m/>
    <m/>
    <m/>
    <m/>
    <m/>
    <m/>
    <m/>
    <m/>
    <m/>
    <n v="2001"/>
    <s v="Wyalkatchem"/>
    <n v="1057.404958677686"/>
    <n v="968.71983471074384"/>
    <n v="911.25688073394497"/>
    <n v="925.66995515695066"/>
    <n v="965.76290731983136"/>
    <m/>
    <m/>
    <m/>
    <m/>
    <m/>
  </r>
  <r>
    <x v="2"/>
    <m/>
    <m/>
    <x v="16"/>
    <x v="14"/>
    <m/>
    <m/>
    <m/>
    <m/>
    <m/>
    <m/>
    <m/>
    <m/>
    <m/>
    <m/>
    <m/>
    <m/>
    <m/>
    <m/>
    <m/>
    <m/>
    <m/>
    <m/>
    <m/>
    <m/>
    <m/>
    <m/>
    <m/>
    <m/>
    <m/>
    <m/>
    <m/>
    <m/>
    <m/>
    <m/>
    <m/>
    <m/>
    <m/>
    <m/>
    <m/>
    <m/>
    <m/>
    <m/>
    <m/>
    <m/>
    <m/>
    <m/>
    <m/>
    <m/>
    <m/>
    <m/>
    <m/>
    <m/>
    <m/>
    <m/>
    <m/>
    <m/>
    <m/>
    <m/>
    <m/>
    <m/>
    <m/>
    <n v="2004"/>
    <s v="EGA_Gregory"/>
    <n v="760.51455399061024"/>
    <n v="925.59711191335725"/>
    <n v="929.67899159663864"/>
    <n v="814.32879581151838"/>
    <n v="857.52986332803118"/>
    <m/>
    <m/>
    <m/>
    <m/>
    <m/>
  </r>
  <r>
    <x v="2"/>
    <m/>
    <m/>
    <x v="16"/>
    <x v="14"/>
    <m/>
    <m/>
    <m/>
    <m/>
    <m/>
    <m/>
    <m/>
    <m/>
    <m/>
    <m/>
    <m/>
    <m/>
    <m/>
    <m/>
    <m/>
    <m/>
    <m/>
    <m/>
    <m/>
    <m/>
    <m/>
    <m/>
    <m/>
    <m/>
    <m/>
    <m/>
    <m/>
    <m/>
    <m/>
    <m/>
    <m/>
    <m/>
    <m/>
    <m/>
    <m/>
    <m/>
    <m/>
    <m/>
    <m/>
    <m/>
    <m/>
    <m/>
    <m/>
    <m/>
    <m/>
    <m/>
    <m/>
    <m/>
    <m/>
    <m/>
    <m/>
    <m/>
    <m/>
    <m/>
    <m/>
    <m/>
    <m/>
    <n v="2008"/>
    <s v="Mace"/>
    <n v="782.44265760664416"/>
    <n v="948.10778135048247"/>
    <n v="1029.4650205761316"/>
    <n v="984.96823131806229"/>
    <n v="936.24592271283007"/>
    <m/>
    <m/>
    <m/>
    <m/>
    <m/>
  </r>
  <r>
    <x v="2"/>
    <m/>
    <m/>
    <x v="16"/>
    <x v="14"/>
    <m/>
    <m/>
    <m/>
    <m/>
    <m/>
    <m/>
    <m/>
    <m/>
    <m/>
    <m/>
    <m/>
    <m/>
    <m/>
    <m/>
    <m/>
    <m/>
    <m/>
    <m/>
    <m/>
    <m/>
    <m/>
    <m/>
    <m/>
    <m/>
    <m/>
    <m/>
    <m/>
    <m/>
    <m/>
    <m/>
    <m/>
    <m/>
    <m/>
    <m/>
    <m/>
    <m/>
    <m/>
    <m/>
    <m/>
    <m/>
    <m/>
    <m/>
    <m/>
    <m/>
    <m/>
    <m/>
    <m/>
    <m/>
    <m/>
    <m/>
    <m/>
    <m/>
    <m/>
    <m/>
    <m/>
    <m/>
    <m/>
    <n v="2016"/>
    <s v="Scepter"/>
    <n v="728.56164383561645"/>
    <n v="1055.7169902912622"/>
    <n v="927.05893926432839"/>
    <n v="766.63155006858722"/>
    <n v="869.49228086494861"/>
    <m/>
    <m/>
    <m/>
    <m/>
    <m/>
  </r>
  <r>
    <x v="2"/>
    <m/>
    <m/>
    <x v="16"/>
    <x v="14"/>
    <m/>
    <m/>
    <m/>
    <m/>
    <m/>
    <m/>
    <m/>
    <m/>
    <m/>
    <m/>
    <m/>
    <m/>
    <m/>
    <m/>
    <m/>
    <m/>
    <m/>
    <m/>
    <m/>
    <m/>
    <m/>
    <m/>
    <m/>
    <m/>
    <m/>
    <m/>
    <m/>
    <m/>
    <m/>
    <m/>
    <m/>
    <m/>
    <m/>
    <m/>
    <m/>
    <m/>
    <m/>
    <m/>
    <m/>
    <m/>
    <m/>
    <m/>
    <m/>
    <m/>
    <m/>
    <m/>
    <m/>
    <m/>
    <m/>
    <m/>
    <m/>
    <m/>
    <m/>
    <m/>
    <m/>
    <m/>
    <m/>
    <n v="2023"/>
    <s v="Sunmaster"/>
    <n v="1123.4141176470589"/>
    <n v="1121.5108695652173"/>
    <n v="971.46141732283468"/>
    <n v="849.27272727272725"/>
    <n v="1016.4147829519595"/>
    <m/>
    <m/>
    <m/>
    <m/>
    <m/>
  </r>
  <r>
    <x v="2"/>
    <m/>
    <m/>
    <x v="16"/>
    <x v="14"/>
    <m/>
    <m/>
    <m/>
    <m/>
    <m/>
    <m/>
    <m/>
    <m/>
    <m/>
    <m/>
    <m/>
    <m/>
    <m/>
    <m/>
    <m/>
    <m/>
    <m/>
    <m/>
    <m/>
    <m/>
    <m/>
    <m/>
    <m/>
    <m/>
    <m/>
    <m/>
    <m/>
    <m/>
    <m/>
    <m/>
    <m/>
    <m/>
    <m/>
    <m/>
    <m/>
    <m/>
    <m/>
    <m/>
    <m/>
    <m/>
    <m/>
    <m/>
    <m/>
    <m/>
    <m/>
    <m/>
    <m/>
    <m/>
    <m/>
    <m/>
    <m/>
    <m/>
    <m/>
    <m/>
    <m/>
    <m/>
    <s v="Winter"/>
    <n v="1983"/>
    <s v="Osprey"/>
    <n v="761.74349775784754"/>
    <n v="988.59269406392684"/>
    <n v="839.29009009008996"/>
    <n v="758.59793814432987"/>
    <n v="837.05605501404852"/>
    <m/>
    <m/>
    <m/>
    <m/>
    <m/>
  </r>
  <r>
    <x v="2"/>
    <m/>
    <m/>
    <x v="16"/>
    <x v="14"/>
    <m/>
    <m/>
    <m/>
    <m/>
    <m/>
    <m/>
    <m/>
    <m/>
    <m/>
    <m/>
    <m/>
    <m/>
    <m/>
    <m/>
    <m/>
    <m/>
    <m/>
    <m/>
    <m/>
    <m/>
    <m/>
    <m/>
    <m/>
    <m/>
    <m/>
    <m/>
    <m/>
    <m/>
    <m/>
    <m/>
    <m/>
    <m/>
    <m/>
    <m/>
    <m/>
    <m/>
    <m/>
    <m/>
    <m/>
    <m/>
    <m/>
    <m/>
    <m/>
    <m/>
    <m/>
    <m/>
    <m/>
    <m/>
    <m/>
    <m/>
    <m/>
    <m/>
    <m/>
    <m/>
    <m/>
    <m/>
    <m/>
    <n v="1985"/>
    <s v="Rosella"/>
    <n v="1054.155458515284"/>
    <n v="1325.0434782608695"/>
    <n v="1071.7285067873304"/>
    <n v="960.8349726775956"/>
    <n v="1102.9406040602698"/>
    <m/>
    <m/>
    <m/>
    <m/>
    <m/>
  </r>
  <r>
    <x v="2"/>
    <m/>
    <m/>
    <x v="16"/>
    <x v="14"/>
    <m/>
    <m/>
    <m/>
    <m/>
    <m/>
    <m/>
    <m/>
    <m/>
    <m/>
    <m/>
    <m/>
    <m/>
    <m/>
    <m/>
    <m/>
    <m/>
    <m/>
    <m/>
    <m/>
    <m/>
    <m/>
    <m/>
    <m/>
    <m/>
    <m/>
    <m/>
    <m/>
    <m/>
    <m/>
    <m/>
    <m/>
    <m/>
    <m/>
    <m/>
    <m/>
    <m/>
    <m/>
    <m/>
    <m/>
    <m/>
    <m/>
    <m/>
    <m/>
    <m/>
    <m/>
    <m/>
    <m/>
    <m/>
    <m/>
    <m/>
    <m/>
    <m/>
    <m/>
    <m/>
    <m/>
    <m/>
    <m/>
    <n v="1998"/>
    <s v="Whistler"/>
    <n v="936.2777704047777"/>
    <n v="1151.7696202531645"/>
    <n v="1091.3949967083608"/>
    <n v="1099.0849074074074"/>
    <n v="1069.6318236934276"/>
    <m/>
    <m/>
    <m/>
    <m/>
    <m/>
  </r>
  <r>
    <x v="2"/>
    <m/>
    <m/>
    <x v="16"/>
    <x v="14"/>
    <m/>
    <m/>
    <m/>
    <m/>
    <m/>
    <m/>
    <m/>
    <m/>
    <m/>
    <m/>
    <m/>
    <m/>
    <m/>
    <m/>
    <m/>
    <m/>
    <m/>
    <m/>
    <m/>
    <m/>
    <m/>
    <m/>
    <m/>
    <m/>
    <m/>
    <m/>
    <m/>
    <m/>
    <m/>
    <m/>
    <m/>
    <m/>
    <m/>
    <m/>
    <m/>
    <m/>
    <m/>
    <m/>
    <m/>
    <m/>
    <m/>
    <m/>
    <m/>
    <m/>
    <m/>
    <m/>
    <m/>
    <m/>
    <m/>
    <m/>
    <m/>
    <m/>
    <m/>
    <m/>
    <m/>
    <m/>
    <m/>
    <n v="1999"/>
    <s v="Wylah"/>
    <n v="962.61975308641979"/>
    <n v="1183.1876651982379"/>
    <n v="877.81818181818187"/>
    <n v="811.01086956521738"/>
    <n v="958.65911741701427"/>
    <m/>
    <m/>
    <m/>
    <m/>
    <m/>
  </r>
  <r>
    <x v="2"/>
    <m/>
    <m/>
    <x v="16"/>
    <x v="14"/>
    <m/>
    <m/>
    <m/>
    <m/>
    <m/>
    <m/>
    <m/>
    <m/>
    <m/>
    <m/>
    <m/>
    <m/>
    <m/>
    <m/>
    <m/>
    <m/>
    <m/>
    <m/>
    <m/>
    <m/>
    <m/>
    <m/>
    <m/>
    <m/>
    <m/>
    <m/>
    <m/>
    <m/>
    <m/>
    <m/>
    <m/>
    <m/>
    <m/>
    <m/>
    <m/>
    <m/>
    <m/>
    <m/>
    <m/>
    <m/>
    <m/>
    <m/>
    <m/>
    <m/>
    <m/>
    <m/>
    <m/>
    <m/>
    <m/>
    <m/>
    <m/>
    <m/>
    <m/>
    <m/>
    <m/>
    <m/>
    <m/>
    <n v="2002"/>
    <s v="EGA_Wedgetail"/>
    <n v="877.41327800829879"/>
    <n v="1165.0962406015037"/>
    <n v="1011.831884057971"/>
    <n v="790.90909090909088"/>
    <n v="961.31262339421608"/>
    <m/>
    <m/>
    <m/>
    <m/>
    <m/>
  </r>
  <r>
    <x v="2"/>
    <m/>
    <m/>
    <x v="16"/>
    <x v="14"/>
    <m/>
    <m/>
    <m/>
    <m/>
    <m/>
    <m/>
    <m/>
    <m/>
    <m/>
    <m/>
    <m/>
    <m/>
    <m/>
    <m/>
    <m/>
    <m/>
    <m/>
    <m/>
    <m/>
    <m/>
    <m/>
    <m/>
    <m/>
    <m/>
    <m/>
    <m/>
    <m/>
    <m/>
    <m/>
    <m/>
    <m/>
    <m/>
    <m/>
    <m/>
    <m/>
    <m/>
    <m/>
    <m/>
    <m/>
    <m/>
    <m/>
    <m/>
    <m/>
    <m/>
    <m/>
    <m/>
    <m/>
    <m/>
    <m/>
    <m/>
    <m/>
    <m/>
    <m/>
    <m/>
    <m/>
    <m/>
    <m/>
    <n v="2016"/>
    <s v="LRPB_Kittyhawk"/>
    <n v="875.29245283018872"/>
    <n v="979.91849529780552"/>
    <n v="856.40751879699235"/>
    <n v="930.32"/>
    <n v="910.48461673124666"/>
    <m/>
    <m/>
    <m/>
    <m/>
    <m/>
  </r>
  <r>
    <x v="2"/>
    <m/>
    <m/>
    <x v="16"/>
    <x v="14"/>
    <m/>
    <m/>
    <m/>
    <m/>
    <m/>
    <m/>
    <m/>
    <m/>
    <m/>
    <m/>
    <m/>
    <m/>
    <m/>
    <m/>
    <m/>
    <m/>
    <m/>
    <m/>
    <m/>
    <m/>
    <m/>
    <m/>
    <m/>
    <m/>
    <m/>
    <m/>
    <m/>
    <m/>
    <m/>
    <m/>
    <m/>
    <m/>
    <m/>
    <m/>
    <m/>
    <m/>
    <m/>
    <m/>
    <m/>
    <m/>
    <m/>
    <m/>
    <m/>
    <m/>
    <m/>
    <m/>
    <m/>
    <m/>
    <m/>
    <m/>
    <m/>
    <m/>
    <m/>
    <m/>
    <m/>
    <m/>
    <m/>
    <n v="2018"/>
    <s v="Illabo"/>
    <n v="1019.9969230769232"/>
    <n v="1033.7829596412555"/>
    <n v="1057.1622317596566"/>
    <n v="855.61802575107288"/>
    <n v="991.64003505722701"/>
    <m/>
    <m/>
    <m/>
    <m/>
    <m/>
  </r>
  <r>
    <x v="2"/>
    <m/>
    <m/>
    <x v="16"/>
    <x v="14"/>
    <m/>
    <m/>
    <m/>
    <m/>
    <m/>
    <m/>
    <m/>
    <m/>
    <m/>
    <m/>
    <m/>
    <m/>
    <m/>
    <m/>
    <m/>
    <m/>
    <m/>
    <m/>
    <m/>
    <m/>
    <m/>
    <m/>
    <m/>
    <m/>
    <m/>
    <m/>
    <m/>
    <m/>
    <m/>
    <m/>
    <m/>
    <m/>
    <m/>
    <m/>
    <m/>
    <m/>
    <m/>
    <m/>
    <m/>
    <m/>
    <m/>
    <m/>
    <m/>
    <m/>
    <m/>
    <m/>
    <m/>
    <m/>
    <m/>
    <m/>
    <m/>
    <m/>
    <m/>
    <m/>
    <m/>
    <m/>
    <m/>
    <n v="2023"/>
    <s v="LRPB_Mowhawk"/>
    <n v="929.35468277945631"/>
    <n v="1039.8702227800438"/>
    <n v="1309.4697580645161"/>
    <n v="1129.7880668257756"/>
    <n v="1102.120682612448"/>
    <m/>
    <m/>
    <m/>
    <m/>
    <m/>
  </r>
  <r>
    <x v="2"/>
    <m/>
    <m/>
    <x v="16"/>
    <x v="14"/>
    <m/>
    <m/>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s v="mid April"/>
    <n v="1"/>
    <x v="0"/>
    <x v="0"/>
    <x v="0"/>
    <n v="1"/>
    <n v="1"/>
    <n v="1"/>
    <n v="101"/>
    <d v="2024-09-25T00:00:00"/>
    <n v="0.82"/>
    <n v="3.5999999999999997E-2"/>
    <n v="5.0999999999999997E-2"/>
    <n v="8.8999999999999996E-2"/>
    <n v="0.191"/>
    <n v="0.96399999999999997"/>
    <n v="0.94899999999999995"/>
    <n v="0.91100000000000003"/>
    <n v="0.80899999999999994"/>
    <n v="0"/>
    <n v="0"/>
    <n v="0.2"/>
    <n v="0"/>
    <n v="15.7"/>
    <n v="38.700000000000003"/>
    <n v="1.3"/>
    <n v="7.7"/>
    <n v="45.2"/>
    <n v="47.9"/>
    <n v="44.7"/>
    <n v="30.4"/>
    <n v="48.2"/>
    <n v="48.9"/>
    <n v="47.8"/>
    <n v="44.3"/>
    <n v="45.2"/>
    <n v="43.4"/>
    <n v="39.799999999999997"/>
    <n v="41.8"/>
    <n v="89"/>
    <n v="0.5"/>
    <n v="2134.6"/>
    <n v="4269.2"/>
    <n v="475.9"/>
    <n v="50"/>
    <n v="301.39999999999998"/>
    <n v="66.099999999999994"/>
    <n v="30"/>
    <n v="7.07"/>
    <n v="2.23"/>
    <n v="20.9"/>
    <n v="6.86"/>
    <n v="21"/>
    <n v="37.06"/>
    <n v="35.295238095238098"/>
    <n v="1.764761904761905"/>
    <n v="8.3095238095238102"/>
    <n v="0.21930988719309888"/>
    <n v="468.13888520238885"/>
    <n v="936.2777704047777"/>
    <n v="0.19077172153264976"/>
    <n v="6.0172692930383159E-2"/>
    <n v="0.56395035078251476"/>
    <n v="0.18510523475445223"/>
    <n v="178.61532209287043"/>
    <n v="56.338354776110471"/>
    <n v="528.01417704964524"/>
    <n v="173.30991648615151"/>
    <n v="0.05"/>
    <n v="15.850000000000001"/>
    <n v="42.050000000000004"/>
    <n v="47.3"/>
    <n v="42.55"/>
    <n v="78.06901128069012"/>
  </r>
  <r>
    <x v="0"/>
    <s v="mid April"/>
    <n v="1"/>
    <x v="1"/>
    <x v="1"/>
    <x v="0"/>
    <n v="2"/>
    <n v="2"/>
    <n v="8"/>
    <n v="102"/>
    <d v="2024-09-30T00:00:00"/>
    <n v="0.76"/>
    <n v="3.5999999999999997E-2"/>
    <n v="4.4999999999999998E-2"/>
    <n v="7.0000000000000007E-2"/>
    <n v="0.3"/>
    <n v="0.96399999999999997"/>
    <n v="0.95499999999999996"/>
    <n v="0.92999999999999994"/>
    <n v="0.7"/>
    <n v="0"/>
    <n v="0"/>
    <n v="0"/>
    <n v="0"/>
    <n v="15.9"/>
    <n v="19.899999999999999"/>
    <n v="17.5"/>
    <n v="37.6"/>
    <n v="39.799999999999997"/>
    <n v="42.2"/>
    <n v="41.1"/>
    <n v="46.9"/>
    <n v="42"/>
    <n v="41.6"/>
    <n v="48"/>
    <n v="44.8"/>
    <n v="49.4"/>
    <n v="44.5"/>
    <n v="48.1"/>
    <n v="45"/>
    <n v="103"/>
    <n v="0.5"/>
    <n v="1154"/>
    <n v="2308"/>
    <n v="350"/>
    <n v="50"/>
    <n v="223"/>
    <n v="73.599999999999994"/>
    <n v="30"/>
    <n v="6.48"/>
    <n v="3.37"/>
    <n v="22.79"/>
    <n v="6.81"/>
    <n v="20"/>
    <n v="39.450000000000003"/>
    <n v="39.450000000000003"/>
    <n v="1.9725000000000001"/>
    <n v="6.35"/>
    <n v="0.33004484304932735"/>
    <n v="380.87174887892377"/>
    <n v="761.74349775784754"/>
    <n v="0.16425855513307985"/>
    <n v="8.5424588086185041E-2"/>
    <n v="0.57769328263624831"/>
    <n v="0.17262357414448667"/>
    <n v="125.12288632372248"/>
    <n v="65.071624523293949"/>
    <n v="440.05410174654861"/>
    <n v="131.49488516428241"/>
    <n v="0"/>
    <n v="22.725000000000001"/>
    <n v="42.5"/>
    <n v="44.099999999999994"/>
    <n v="46.75"/>
    <n v="66.995515695067269"/>
  </r>
  <r>
    <x v="1"/>
    <s v="mid May"/>
    <n v="2"/>
    <x v="2"/>
    <x v="2"/>
    <x v="0"/>
    <n v="3"/>
    <n v="3"/>
    <n v="9"/>
    <n v="103"/>
    <d v="2024-10-03T00:00:00"/>
    <n v="0.75"/>
    <n v="4.3999999999999997E-2"/>
    <n v="6.9000000000000006E-2"/>
    <n v="0.182"/>
    <n v="0.36699999999999999"/>
    <n v="0.95599999999999996"/>
    <n v="0.93100000000000005"/>
    <n v="0.81800000000000006"/>
    <n v="0.63300000000000001"/>
    <n v="0"/>
    <n v="0"/>
    <n v="0"/>
    <n v="0"/>
    <n v="0"/>
    <n v="0"/>
    <n v="17.7"/>
    <n v="0"/>
    <n v="46.2"/>
    <n v="23.6"/>
    <n v="58.8"/>
    <n v="53.1"/>
    <n v="36.4"/>
    <n v="48.8"/>
    <n v="54.5"/>
    <n v="56.8"/>
    <n v="47.9"/>
    <n v="52.1"/>
    <n v="54.4"/>
    <n v="53.5"/>
    <n v="90"/>
    <n v="0.5"/>
    <n v="1625"/>
    <n v="3250"/>
    <n v="358"/>
    <n v="50"/>
    <n v="218"/>
    <n v="75.2"/>
    <n v="30"/>
    <n v="8.48"/>
    <n v="3.88"/>
    <n v="25.71"/>
    <n v="8.2899999999999991"/>
    <n v="20"/>
    <n v="46.36"/>
    <n v="46.36"/>
    <n v="2.3180000000000001"/>
    <n v="7"/>
    <n v="0.34495412844036699"/>
    <n v="560.55045871559639"/>
    <n v="1121.1009174311928"/>
    <n v="0.18291630716134599"/>
    <n v="8.3692838654012072E-2"/>
    <n v="0.55457290767903367"/>
    <n v="0.17881794650560826"/>
    <n v="205.06763977171084"/>
    <n v="93.828118197433724"/>
    <n v="621.73219558144888"/>
    <n v="200.47296388059937"/>
    <n v="0"/>
    <n v="26.875"/>
    <n v="46.325000000000003"/>
    <n v="48.85"/>
    <n v="46.25"/>
    <n v="65.504587155963307"/>
  </r>
  <r>
    <x v="1"/>
    <s v="mid May"/>
    <n v="2"/>
    <x v="3"/>
    <x v="3"/>
    <x v="0"/>
    <n v="4"/>
    <n v="4"/>
    <n v="16"/>
    <n v="104"/>
    <d v="2024-10-03T00:00:00"/>
    <n v="0.81"/>
    <n v="2.7E-2"/>
    <n v="5.0999999999999997E-2"/>
    <n v="8.1000000000000003E-2"/>
    <n v="0.44500000000000001"/>
    <n v="0.97299999999999998"/>
    <n v="0.94899999999999995"/>
    <n v="0.91900000000000004"/>
    <n v="0.55499999999999994"/>
    <n v="0"/>
    <n v="0"/>
    <n v="4.5"/>
    <n v="28.8"/>
    <n v="23"/>
    <n v="1.8"/>
    <n v="32.5"/>
    <n v="14.5"/>
    <n v="51.7"/>
    <n v="31.4"/>
    <n v="47.3"/>
    <n v="55.6"/>
    <n v="49.5"/>
    <n v="53.7"/>
    <n v="52.5"/>
    <n v="53.5"/>
    <n v="46.6"/>
    <n v="50.1"/>
    <n v="48.5"/>
    <n v="47.7"/>
    <n v="83"/>
    <n v="0.5"/>
    <n v="1364"/>
    <n v="2728"/>
    <n v="367"/>
    <n v="50"/>
    <n v="212"/>
    <n v="62.4"/>
    <n v="30"/>
    <n v="10.24"/>
    <n v="2.15"/>
    <n v="27.78"/>
    <n v="7.62"/>
    <n v="20"/>
    <n v="47.79"/>
    <n v="47.79"/>
    <n v="2.3895"/>
    <n v="7.75"/>
    <n v="0.29433962264150942"/>
    <n v="401.47924528301883"/>
    <n v="802.95849056603765"/>
    <n v="0.21427076794308433"/>
    <n v="4.4988491316174932E-2"/>
    <n v="0.58129315756434408"/>
    <n v="0.15944758317639673"/>
    <n v="172.05053240000473"/>
    <n v="36.123891080079119"/>
    <n v="466.75427637423161"/>
    <n v="128.02979071172226"/>
    <n v="8.3249999999999993"/>
    <n v="17.95"/>
    <n v="46.499999999999993"/>
    <n v="52.3"/>
    <n v="48.224999999999994"/>
    <n v="70.566037735849065"/>
  </r>
  <r>
    <x v="0"/>
    <s v="mid April"/>
    <n v="3"/>
    <x v="4"/>
    <x v="4"/>
    <x v="0"/>
    <n v="5"/>
    <n v="5"/>
    <n v="17"/>
    <n v="105"/>
    <d v="2024-10-01T00:00:00"/>
    <n v="0.8"/>
    <n v="2.3E-2"/>
    <n v="4.4999999999999998E-2"/>
    <n v="7.3999999999999996E-2"/>
    <n v="0.35"/>
    <n v="0.97699999999999998"/>
    <n v="0.95499999999999996"/>
    <n v="0.92600000000000005"/>
    <n v="0.65"/>
    <n v="0"/>
    <n v="0"/>
    <n v="0"/>
    <n v="0"/>
    <n v="4.5999999999999996"/>
    <n v="3.6"/>
    <n v="8.4"/>
    <n v="16.100000000000001"/>
    <n v="51.3"/>
    <n v="51.7"/>
    <n v="51.6"/>
    <n v="55.4"/>
    <n v="51.5"/>
    <n v="55.2"/>
    <n v="52.7"/>
    <n v="52.8"/>
    <n v="45.3"/>
    <n v="50.4"/>
    <n v="48.2"/>
    <n v="50"/>
    <n v="88"/>
    <n v="0.5"/>
    <n v="1633"/>
    <n v="3266"/>
    <n v="408"/>
    <n v="50"/>
    <n v="260"/>
    <n v="81.2"/>
    <n v="30"/>
    <n v="9.5299999999999994"/>
    <n v="3.36"/>
    <n v="23.14"/>
    <n v="8.26"/>
    <n v="21"/>
    <n v="44.29"/>
    <n v="42.180952380952377"/>
    <n v="2.1090476190476188"/>
    <n v="7.0476190476190474"/>
    <n v="0.31230769230769234"/>
    <n v="509.99846153846158"/>
    <n v="1019.9969230769232"/>
    <n v="0.21517272522013997"/>
    <n v="7.5863626100699924E-2"/>
    <n v="0.5224655678482728"/>
    <n v="0.18649808083088734"/>
    <n v="219.47551765461904"/>
    <n v="77.380665196172075"/>
    <n v="532.91327161887568"/>
    <n v="190.22746860725638"/>
    <n v="0"/>
    <n v="8.1750000000000007"/>
    <n v="52.5"/>
    <n v="53.05"/>
    <n v="48.474999999999994"/>
    <n v="68.769230769230759"/>
  </r>
  <r>
    <x v="0"/>
    <s v="mid April"/>
    <n v="3"/>
    <x v="5"/>
    <x v="5"/>
    <x v="0"/>
    <n v="6"/>
    <n v="6"/>
    <n v="24"/>
    <n v="106"/>
    <d v="2024-10-02T00:00:00"/>
    <n v="0.81"/>
    <n v="2.5000000000000001E-2"/>
    <n v="2.4E-2"/>
    <n v="6.9000000000000006E-2"/>
    <n v="0.378"/>
    <n v="0.97499999999999998"/>
    <n v="0.97599999999999998"/>
    <n v="0.93100000000000005"/>
    <n v="0.622"/>
    <n v="0"/>
    <n v="0"/>
    <n v="0"/>
    <n v="0"/>
    <n v="0"/>
    <n v="4.8"/>
    <n v="0"/>
    <n v="0"/>
    <n v="24.2"/>
    <n v="26.3"/>
    <n v="5.8"/>
    <n v="8.1999999999999993"/>
    <n v="47.7"/>
    <n v="42.5"/>
    <n v="36.6"/>
    <n v="43"/>
    <n v="46.4"/>
    <n v="36.6"/>
    <n v="45.9"/>
    <n v="40.4"/>
    <n v="92"/>
    <n v="0.5"/>
    <n v="1647"/>
    <n v="3294"/>
    <n v="501"/>
    <n v="50"/>
    <n v="318"/>
    <n v="84.5"/>
    <n v="30"/>
    <n v="12.03"/>
    <n v="5.47"/>
    <n v="27.42"/>
    <n v="8.5500000000000007"/>
    <n v="20"/>
    <n v="53.47"/>
    <n v="53.470000000000006"/>
    <n v="2.6735000000000002"/>
    <n v="9.15"/>
    <n v="0.26572327044025157"/>
    <n v="437.64622641509436"/>
    <n v="875.29245283018872"/>
    <n v="0.22498597344305218"/>
    <n v="0.10230035533944268"/>
    <n v="0.51281092201234346"/>
    <n v="0.15990274920516179"/>
    <n v="196.92852454735686"/>
    <n v="89.54272895046067"/>
    <n v="448.85952976629471"/>
    <n v="139.96166956607658"/>
    <n v="0"/>
    <n v="1.2"/>
    <n v="16.125"/>
    <n v="42.45"/>
    <n v="42.325000000000003"/>
    <n v="73.427672955974842"/>
  </r>
  <r>
    <x v="1"/>
    <s v="mid May"/>
    <n v="4"/>
    <x v="6"/>
    <x v="6"/>
    <x v="0"/>
    <n v="7"/>
    <n v="7"/>
    <n v="25"/>
    <n v="107"/>
    <d v="2024-10-02T00:00:00"/>
    <n v="0.77"/>
    <n v="4.4999999999999998E-2"/>
    <n v="0.1"/>
    <n v="0.13600000000000001"/>
    <n v="0.70899999999999996"/>
    <n v="0.95499999999999996"/>
    <n v="0.9"/>
    <n v="0.86399999999999999"/>
    <n v="0.29100000000000004"/>
    <n v="0"/>
    <n v="0"/>
    <n v="0"/>
    <n v="0"/>
    <n v="16.8"/>
    <n v="32.1"/>
    <n v="18.399999999999999"/>
    <n v="0.6"/>
    <n v="35.5"/>
    <n v="47"/>
    <n v="47.4"/>
    <n v="35.1"/>
    <n v="50.8"/>
    <n v="45.7"/>
    <n v="47.3"/>
    <n v="47.8"/>
    <n v="47.9"/>
    <n v="49.3"/>
    <n v="47.1"/>
    <n v="43.6"/>
    <n v="77"/>
    <n v="0.5"/>
    <n v="1820"/>
    <n v="3640"/>
    <n v="408"/>
    <n v="50"/>
    <n v="242"/>
    <n v="70.3"/>
    <n v="30"/>
    <n v="9.51"/>
    <n v="2.08"/>
    <n v="26.12"/>
    <n v="8.65"/>
    <n v="21"/>
    <n v="46.36"/>
    <n v="44.152380952380952"/>
    <n v="2.2076190476190476"/>
    <n v="7.9047619047619051"/>
    <n v="0.29049586776859504"/>
    <n v="528.70247933884298"/>
    <n v="1057.404958677686"/>
    <n v="0.20513373597929249"/>
    <n v="4.4866264020707508E-2"/>
    <n v="0.56341673856773078"/>
    <n v="0.18658326143226922"/>
    <n v="216.90942961658311"/>
    <n v="47.44181005283837"/>
    <n v="595.7596531635279"/>
    <n v="197.29406584473651"/>
    <n v="0"/>
    <n v="16.975000000000001"/>
    <n v="41.25"/>
    <n v="47.900000000000006"/>
    <n v="46.974999999999994"/>
    <n v="70.950413223140501"/>
  </r>
  <r>
    <x v="1"/>
    <s v="mid May"/>
    <n v="4"/>
    <x v="7"/>
    <x v="7"/>
    <x v="0"/>
    <n v="8"/>
    <n v="8"/>
    <n v="32"/>
    <n v="108"/>
    <d v="2024-10-02T00:00:00"/>
    <n v="0.82"/>
    <n v="3.5999999999999997E-2"/>
    <n v="8.4000000000000005E-2"/>
    <n v="0.154"/>
    <n v="0.498"/>
    <n v="0.96399999999999997"/>
    <n v="0.91600000000000004"/>
    <n v="0.84599999999999997"/>
    <n v="0.502"/>
    <n v="0.4"/>
    <n v="0"/>
    <n v="37.1"/>
    <n v="0"/>
    <n v="28.6"/>
    <n v="30.8"/>
    <n v="49.7"/>
    <n v="2.6"/>
    <n v="56.4"/>
    <n v="52.9"/>
    <n v="51.3"/>
    <n v="53.2"/>
    <n v="57.7"/>
    <n v="52.1"/>
    <n v="53.3"/>
    <n v="52.5"/>
    <n v="48.9"/>
    <n v="46.9"/>
    <n v="46.5"/>
    <n v="47.4"/>
    <n v="91"/>
    <n v="0.5"/>
    <n v="1933"/>
    <n v="3866"/>
    <n v="451"/>
    <n v="50"/>
    <n v="255"/>
    <n v="74.099999999999994"/>
    <n v="30"/>
    <n v="12.32"/>
    <n v="0.55000000000000004"/>
    <n v="31.43"/>
    <n v="7.19"/>
    <n v="20"/>
    <n v="51.489999999999995"/>
    <n v="51.489999999999995"/>
    <n v="2.5744999999999996"/>
    <n v="9.8000000000000007"/>
    <n v="0.29058823529411765"/>
    <n v="561.70705882352945"/>
    <n v="1123.4141176470589"/>
    <n v="0.23926976111866385"/>
    <n v="1.0681685764226066E-2"/>
    <n v="0.61040978830840942"/>
    <n v="0.13963876480870074"/>
    <n v="268.7990275667463"/>
    <n v="11.999956587801176"/>
    <n v="685.74297373561978"/>
    <n v="156.87215975689173"/>
    <n v="9.375"/>
    <n v="27.925000000000001"/>
    <n v="53.45"/>
    <n v="53.900000000000006"/>
    <n v="47.425000000000004"/>
    <n v="70.941176470588246"/>
  </r>
  <r>
    <x v="0"/>
    <s v="mid April"/>
    <n v="5"/>
    <x v="8"/>
    <x v="8"/>
    <x v="0"/>
    <n v="9"/>
    <n v="9"/>
    <n v="33"/>
    <n v="109"/>
    <d v="2024-10-01T00:00:00"/>
    <n v="0.8"/>
    <n v="3.4000000000000002E-2"/>
    <n v="5.6000000000000001E-2"/>
    <n v="9.1999999999999998E-2"/>
    <n v="0.312"/>
    <n v="0.96599999999999997"/>
    <n v="0.94399999999999995"/>
    <n v="0.90800000000000003"/>
    <n v="0.68799999999999994"/>
    <n v="0"/>
    <n v="0"/>
    <n v="0"/>
    <n v="0"/>
    <n v="0"/>
    <n v="30.8"/>
    <n v="0"/>
    <n v="0"/>
    <n v="30.3"/>
    <n v="57.3"/>
    <n v="52.2"/>
    <n v="0"/>
    <n v="48.6"/>
    <n v="46.3"/>
    <n v="51"/>
    <n v="35.5"/>
    <n v="47.9"/>
    <n v="49.5"/>
    <n v="47.7"/>
    <n v="47.9"/>
    <n v="83"/>
    <n v="0.5"/>
    <n v="1571"/>
    <n v="3142"/>
    <n v="391"/>
    <n v="50"/>
    <n v="241"/>
    <n v="67.3"/>
    <n v="30"/>
    <n v="8.41"/>
    <n v="1.46"/>
    <n v="23.18"/>
    <n v="6.76"/>
    <n v="18"/>
    <n v="39.809999999999995"/>
    <n v="44.233333333333327"/>
    <n v="2.2116666666666664"/>
    <n v="8.3333333333333339"/>
    <n v="0.27925311203319503"/>
    <n v="438.70663900414939"/>
    <n v="877.41327800829879"/>
    <n v="0.2112534539060538"/>
    <n v="3.6674202461693048E-2"/>
    <n v="0.5822657623712636"/>
    <n v="0.16980658126098971"/>
    <n v="185.35658548228571"/>
    <n v="32.178432200254115"/>
    <n v="510.88771123417155"/>
    <n v="148.99054909158755"/>
    <n v="0"/>
    <n v="7.7"/>
    <n v="34.950000000000003"/>
    <n v="45.35"/>
    <n v="48.250000000000007"/>
    <n v="72.074688796680491"/>
  </r>
  <r>
    <x v="0"/>
    <s v="mid April"/>
    <n v="5"/>
    <x v="9"/>
    <x v="2"/>
    <x v="0"/>
    <n v="10"/>
    <n v="10"/>
    <n v="40"/>
    <n v="110"/>
    <d v="2024-10-02T00:00:00"/>
    <n v="0.76"/>
    <n v="0.06"/>
    <n v="9.9000000000000005E-2"/>
    <n v="0.20599999999999999"/>
    <n v="0.60199999999999998"/>
    <n v="0.94"/>
    <n v="0.90100000000000002"/>
    <n v="0.79400000000000004"/>
    <n v="0.39800000000000002"/>
    <n v="0"/>
    <n v="0"/>
    <n v="0"/>
    <n v="0"/>
    <n v="0"/>
    <n v="53.3"/>
    <n v="48.2"/>
    <n v="23.1"/>
    <n v="43.4"/>
    <n v="56.1"/>
    <n v="49.1"/>
    <n v="51"/>
    <n v="50"/>
    <n v="51.4"/>
    <n v="51.3"/>
    <n v="52.3"/>
    <n v="44.2"/>
    <n v="44.4"/>
    <n v="44.5"/>
    <n v="46.1"/>
    <n v="93"/>
    <n v="0.5"/>
    <n v="1349"/>
    <n v="2698"/>
    <n v="284"/>
    <n v="50"/>
    <n v="162"/>
    <n v="57.8"/>
    <n v="30"/>
    <n v="9.3699999999999992"/>
    <n v="3.64"/>
    <n v="23.37"/>
    <n v="7.38"/>
    <n v="20"/>
    <n v="43.760000000000005"/>
    <n v="43.760000000000005"/>
    <n v="2.1880000000000002"/>
    <n v="6.1"/>
    <n v="0.35679012345679012"/>
    <n v="481.3098765432099"/>
    <n v="962.61975308641979"/>
    <n v="0.21412248628884822"/>
    <n v="8.3180987202925036E-2"/>
    <n v="0.53404936014625226"/>
    <n v="0.16864716636197438"/>
    <n v="206.11853488162137"/>
    <n v="80.071661362764345"/>
    <n v="514.0864631999458"/>
    <n v="162.34309364208815"/>
    <n v="0"/>
    <n v="31.15"/>
    <n v="49.9"/>
    <n v="51.25"/>
    <n v="44.8"/>
    <n v="64.320987654320987"/>
  </r>
  <r>
    <x v="1"/>
    <s v="mid May"/>
    <n v="6"/>
    <x v="10"/>
    <x v="9"/>
    <x v="0"/>
    <n v="11"/>
    <n v="11"/>
    <n v="41"/>
    <n v="111"/>
    <d v="2024-10-01T00:00:00"/>
    <n v="0.78"/>
    <n v="7.3999999999999996E-2"/>
    <n v="9.9000000000000005E-2"/>
    <n v="0.20499999999999999"/>
    <n v="0.745"/>
    <n v="0.92600000000000005"/>
    <n v="0.90100000000000002"/>
    <n v="0.79500000000000004"/>
    <n v="0.255"/>
    <n v="2.9"/>
    <n v="0"/>
    <n v="0"/>
    <n v="0"/>
    <n v="45"/>
    <n v="0"/>
    <n v="22.2"/>
    <n v="30.4"/>
    <n v="53.3"/>
    <n v="39.799999999999997"/>
    <n v="49.5"/>
    <n v="47.2"/>
    <n v="50.4"/>
    <n v="49"/>
    <n v="51"/>
    <n v="52.7"/>
    <n v="44.6"/>
    <n v="47.9"/>
    <n v="45.7"/>
    <n v="45"/>
    <n v="81"/>
    <n v="0.5"/>
    <n v="1258"/>
    <n v="2516"/>
    <n v="256"/>
    <n v="50"/>
    <n v="170"/>
    <n v="58.4"/>
    <n v="30"/>
    <n v="5.55"/>
    <n v="1.17"/>
    <n v="15.61"/>
    <n v="5.46"/>
    <n v="20"/>
    <n v="27.79"/>
    <n v="27.79"/>
    <n v="1.3895"/>
    <n v="4.3"/>
    <n v="0.34352941176470586"/>
    <n v="432.15999999999997"/>
    <n v="864.31999999999994"/>
    <n v="0.19971212666426771"/>
    <n v="4.210147535084563E-2"/>
    <n v="0.5617128463476071"/>
    <n v="0.19647355163727961"/>
    <n v="172.61518531845985"/>
    <n v="36.38914717524289"/>
    <n v="485.49964735516375"/>
    <n v="169.8160201511335"/>
    <n v="0.72499999999999998"/>
    <n v="24.4"/>
    <n v="47.45"/>
    <n v="50.775000000000006"/>
    <n v="45.8"/>
    <n v="65.64705882352942"/>
  </r>
  <r>
    <x v="1"/>
    <s v="mid May"/>
    <n v="6"/>
    <x v="11"/>
    <x v="5"/>
    <x v="0"/>
    <n v="12"/>
    <n v="12"/>
    <n v="48"/>
    <n v="112"/>
    <d v="2024-09-26T00:00:00"/>
    <n v="0.74"/>
    <n v="3.3000000000000002E-2"/>
    <n v="8.5999999999999993E-2"/>
    <n v="0.159"/>
    <n v="0.34399999999999997"/>
    <n v="0.96699999999999997"/>
    <n v="0.91400000000000003"/>
    <n v="0.84099999999999997"/>
    <n v="0.65600000000000003"/>
    <n v="0"/>
    <n v="0"/>
    <n v="0"/>
    <n v="2.7"/>
    <n v="0.1"/>
    <n v="12.4"/>
    <n v="0.2"/>
    <n v="30.9"/>
    <n v="45"/>
    <n v="45.7"/>
    <n v="16"/>
    <n v="46.3"/>
    <n v="51.4"/>
    <n v="47.6"/>
    <n v="48.9"/>
    <n v="49.9"/>
    <n v="48.9"/>
    <n v="48.8"/>
    <n v="44.8"/>
    <n v="42.8"/>
    <n v="81"/>
    <n v="0.5"/>
    <n v="1257.0999999999999"/>
    <n v="2514.1999999999998"/>
    <n v="457.3"/>
    <n v="50"/>
    <n v="284.7"/>
    <n v="82.5"/>
    <n v="30"/>
    <n v="8.4700000000000006"/>
    <n v="2.4500000000000002"/>
    <n v="31.63"/>
    <n v="9.16"/>
    <n v="20"/>
    <n v="51.709999999999994"/>
    <n v="51.709999999999994"/>
    <n v="2.5854999999999997"/>
    <n v="8.6300000000000008"/>
    <n v="0.2897787144362487"/>
    <n v="364.28082191780823"/>
    <n v="728.56164383561645"/>
    <n v="0.16379810481531623"/>
    <n v="4.7379617095339402E-2"/>
    <n v="0.61168052601044287"/>
    <n v="0.17714175207890159"/>
    <n v="119.3370165014054"/>
    <n v="34.518971715282547"/>
    <n v="445.64696953240281"/>
    <n v="129.05868608652577"/>
    <n v="0.67500000000000004"/>
    <n v="4.2333333333333334"/>
    <n v="34.400000000000006"/>
    <n v="48.55"/>
    <n v="48.099999999999994"/>
    <n v="71.022128556375137"/>
  </r>
  <r>
    <x v="0"/>
    <s v="mid April"/>
    <n v="7"/>
    <x v="12"/>
    <x v="10"/>
    <x v="0"/>
    <n v="13"/>
    <n v="13"/>
    <n v="49"/>
    <n v="113"/>
    <d v="2024-10-02T00:00:00"/>
    <n v="0.78"/>
    <n v="5.1999999999999998E-2"/>
    <n v="9.6000000000000002E-2"/>
    <n v="0.25900000000000001"/>
    <n v="0.63700000000000001"/>
    <n v="0.94799999999999995"/>
    <n v="0.90400000000000003"/>
    <n v="0.74099999999999999"/>
    <n v="0.36299999999999999"/>
    <n v="0"/>
    <n v="0"/>
    <n v="0"/>
    <n v="0"/>
    <n v="0"/>
    <n v="39.200000000000003"/>
    <n v="31.6"/>
    <n v="2.2000000000000002"/>
    <n v="55.3"/>
    <n v="45.8"/>
    <n v="46.9"/>
    <n v="49.4"/>
    <n v="50"/>
    <n v="50.4"/>
    <n v="47.7"/>
    <n v="47.4"/>
    <n v="46.9"/>
    <n v="44.2"/>
    <n v="48.9"/>
    <n v="43.8"/>
    <n v="90"/>
    <n v="0.5"/>
    <n v="1584"/>
    <n v="3168"/>
    <n v="388"/>
    <n v="50"/>
    <n v="229"/>
    <n v="76.2"/>
    <n v="30"/>
    <n v="9.66"/>
    <n v="2.85"/>
    <n v="28.41"/>
    <n v="8.5299999999999994"/>
    <n v="20"/>
    <n v="49.45"/>
    <n v="49.45"/>
    <n v="2.4725000000000001"/>
    <n v="7.95"/>
    <n v="0.33275109170305678"/>
    <n v="527.07772925764198"/>
    <n v="1054.155458515284"/>
    <n v="0.19534883720930232"/>
    <n v="5.7633973710819006E-2"/>
    <n v="0.5745197168857431"/>
    <n v="0.17249747219413547"/>
    <n v="205.92804305879966"/>
    <n v="60.755167983186233"/>
    <n v="605.63309557976163"/>
    <n v="181.83915189353633"/>
    <n v="0"/>
    <n v="18.250000000000004"/>
    <n v="49.35"/>
    <n v="48.875000000000007"/>
    <n v="45.95"/>
    <n v="66.724890829694331"/>
  </r>
  <r>
    <x v="0"/>
    <s v="mid April"/>
    <n v="7"/>
    <x v="13"/>
    <x v="11"/>
    <x v="0"/>
    <n v="14"/>
    <n v="14"/>
    <n v="56"/>
    <n v="114"/>
    <d v="2024-09-25T00:00:00"/>
    <n v="0.77"/>
    <n v="7.5999999999999998E-2"/>
    <n v="9.2999999999999999E-2"/>
    <n v="0.13800000000000001"/>
    <n v="0.27300000000000002"/>
    <n v="0.92400000000000004"/>
    <n v="0.90700000000000003"/>
    <n v="0.86199999999999999"/>
    <n v="0.72699999999999998"/>
    <n v="0"/>
    <n v="0.7"/>
    <n v="0"/>
    <n v="0"/>
    <n v="14.7"/>
    <n v="15.3"/>
    <n v="48"/>
    <n v="39.6"/>
    <n v="47.9"/>
    <n v="39"/>
    <n v="53.1"/>
    <n v="42"/>
    <n v="56"/>
    <n v="41.2"/>
    <n v="51.4"/>
    <n v="46.8"/>
    <n v="49.7"/>
    <n v="46.3"/>
    <n v="46.5"/>
    <n v="42.7"/>
    <n v="86"/>
    <n v="0.5"/>
    <n v="1690.2"/>
    <n v="3380.4"/>
    <n v="377.1"/>
    <n v="50"/>
    <n v="231.7"/>
    <n v="63.7"/>
    <n v="30"/>
    <n v="6.38"/>
    <n v="2.0499999999999998"/>
    <n v="24.9"/>
    <n v="7.14"/>
    <n v="20"/>
    <n v="40.47"/>
    <n v="40.47"/>
    <n v="2.0234999999999999"/>
    <n v="7.2700000000000014"/>
    <n v="0.2749244712990937"/>
    <n v="464.67734138972816"/>
    <n v="929.35468277945631"/>
    <n v="0.15764764022732888"/>
    <n v="5.0654806029157395E-2"/>
    <n v="0.61527057079318015"/>
    <n v="0.17642698295033357"/>
    <n v="146.5105726743991"/>
    <n v="47.076281188482461"/>
    <n v="571.80458614303097"/>
    <n v="163.96324277354381"/>
    <n v="0.17499999999999999"/>
    <n v="29.4"/>
    <n v="45.5"/>
    <n v="48.849999999999994"/>
    <n v="46.3"/>
    <n v="72.507552870090635"/>
  </r>
  <r>
    <x v="1"/>
    <s v="mid May"/>
    <n v="8"/>
    <x v="14"/>
    <x v="12"/>
    <x v="0"/>
    <n v="15"/>
    <n v="15"/>
    <n v="57"/>
    <n v="115"/>
    <d v="2024-09-25T00:00:00"/>
    <n v="0.73"/>
    <n v="9.7000000000000003E-2"/>
    <n v="0.125"/>
    <n v="0.20399999999999999"/>
    <n v="0.32400000000000001"/>
    <n v="0.90300000000000002"/>
    <n v="0.875"/>
    <n v="0.79600000000000004"/>
    <n v="0.67599999999999993"/>
    <n v="0"/>
    <n v="0"/>
    <n v="0"/>
    <n v="1.2"/>
    <n v="36.700000000000003"/>
    <n v="14.5"/>
    <n v="32.1"/>
    <n v="16.600000000000001"/>
    <n v="44.5"/>
    <n v="45.7"/>
    <n v="47.1"/>
    <n v="45"/>
    <n v="41.8"/>
    <n v="45.8"/>
    <n v="43.6"/>
    <n v="49"/>
    <n v="39.700000000000003"/>
    <n v="40.5"/>
    <n v="41.4"/>
    <n v="49.4"/>
    <n v="83"/>
    <n v="0.5"/>
    <n v="1461.7"/>
    <n v="2923.4"/>
    <n v="410.1"/>
    <n v="50"/>
    <n v="264.89999999999998"/>
    <n v="70.900000000000006"/>
    <n v="30"/>
    <n v="6.25"/>
    <n v="1.87"/>
    <n v="21.87"/>
    <n v="5.55"/>
    <n v="16"/>
    <n v="35.54"/>
    <n v="44.424999999999997"/>
    <n v="2.2212499999999999"/>
    <n v="9.0750000000000028"/>
    <n v="0.26764816912042283"/>
    <n v="391.22132880332208"/>
    <n v="782.44265760664416"/>
    <n v="0.17585818795723129"/>
    <n v="5.2616769836803606E-2"/>
    <n v="0.61536297129994377"/>
    <n v="0.15616207090602138"/>
    <n v="137.59894794714481"/>
    <n v="41.169605225785723"/>
    <n v="481.48623865664911"/>
    <n v="122.18786577706457"/>
    <n v="0.3"/>
    <n v="24.975000000000001"/>
    <n v="45.575000000000003"/>
    <n v="45.05"/>
    <n v="42.75"/>
    <n v="73.235183087957708"/>
  </r>
  <r>
    <x v="1"/>
    <s v="mid May"/>
    <n v="8"/>
    <x v="15"/>
    <x v="13"/>
    <x v="0"/>
    <n v="16"/>
    <n v="16"/>
    <n v="64"/>
    <n v="116"/>
    <d v="2024-10-03T00:00:00"/>
    <n v="0.77"/>
    <n v="9.9000000000000005E-2"/>
    <n v="7.2999999999999995E-2"/>
    <n v="0.17499999999999999"/>
    <n v="0.38300000000000001"/>
    <n v="0.90100000000000002"/>
    <n v="0.92700000000000005"/>
    <n v="0.82499999999999996"/>
    <n v="0.61699999999999999"/>
    <n v="0"/>
    <n v="0"/>
    <n v="0"/>
    <n v="0"/>
    <n v="7.2"/>
    <n v="42.8"/>
    <n v="30.6"/>
    <n v="31"/>
    <n v="28"/>
    <n v="51.4"/>
    <n v="57.1"/>
    <n v="56"/>
    <n v="48.1"/>
    <n v="52.7"/>
    <n v="51.6"/>
    <n v="56.4"/>
    <n v="46.7"/>
    <n v="44.6"/>
    <n v="43"/>
    <n v="48.5"/>
    <n v="90"/>
    <n v="0.5"/>
    <n v="1108"/>
    <n v="2216"/>
    <n v="343"/>
    <n v="50"/>
    <n v="213"/>
    <n v="73.099999999999994"/>
    <n v="30"/>
    <n v="8.2200000000000006"/>
    <n v="1.47"/>
    <n v="27.43"/>
    <n v="7.34"/>
    <n v="19"/>
    <n v="44.460000000000008"/>
    <n v="46.800000000000011"/>
    <n v="2.3400000000000007"/>
    <n v="6.8421052631578947"/>
    <n v="0.34319248826291077"/>
    <n v="380.25727699530512"/>
    <n v="760.51455399061024"/>
    <n v="0.18488529014844801"/>
    <n v="3.3063427800269898E-2"/>
    <n v="0.61695906432748526"/>
    <n v="0.16509221772379665"/>
    <n v="140.6079539766715"/>
    <n v="25.145218046923006"/>
    <n v="469.20634763748166"/>
    <n v="125.55503432953392"/>
    <n v="0"/>
    <n v="27.9"/>
    <n v="48.125"/>
    <n v="52.2"/>
    <n v="45.7"/>
    <n v="65.680751173708927"/>
  </r>
  <r>
    <x v="0"/>
    <s v="mid April"/>
    <n v="1"/>
    <x v="8"/>
    <x v="8"/>
    <x v="1"/>
    <n v="1"/>
    <n v="32"/>
    <n v="2"/>
    <n v="201"/>
    <d v="2024-10-01T00:00:00"/>
    <n v="0.75"/>
    <n v="3.1E-2"/>
    <n v="0.05"/>
    <n v="6.5000000000000002E-2"/>
    <n v="0.32300000000000001"/>
    <n v="0.96899999999999997"/>
    <n v="0.95"/>
    <n v="0.93500000000000005"/>
    <n v="0.67700000000000005"/>
    <n v="0"/>
    <n v="0"/>
    <n v="0"/>
    <n v="0"/>
    <n v="0"/>
    <n v="18.100000000000001"/>
    <n v="0.3"/>
    <n v="0"/>
    <n v="55"/>
    <n v="50.4"/>
    <n v="39.200000000000003"/>
    <n v="51.8"/>
    <n v="47.4"/>
    <n v="50.7"/>
    <n v="40.4"/>
    <n v="50.7"/>
    <n v="50.8"/>
    <n v="46.9"/>
    <n v="43.9"/>
    <n v="51.8"/>
    <n v="90"/>
    <n v="0.5"/>
    <n v="1906"/>
    <n v="3812"/>
    <n v="444"/>
    <n v="50"/>
    <n v="266"/>
    <n v="81.3"/>
    <n v="30"/>
    <n v="11.16"/>
    <n v="3.55"/>
    <n v="28.75"/>
    <n v="8.1300000000000008"/>
    <n v="20"/>
    <n v="51.59"/>
    <n v="51.590000000000011"/>
    <n v="2.5795000000000003"/>
    <n v="8.9"/>
    <n v="0.30563909774436088"/>
    <n v="582.54812030075186"/>
    <n v="1165.0962406015037"/>
    <n v="0.2163209924403954"/>
    <n v="6.8811785229695666E-2"/>
    <n v="0.5572785423531692"/>
    <n v="0.15758867997673967"/>
    <n v="252.034775055491"/>
    <n v="80.172352280196506"/>
    <n v="649.28313466356326"/>
    <n v="183.60597860225286"/>
    <n v="0"/>
    <n v="4.6000000000000005"/>
    <n v="49.100000000000009"/>
    <n v="47.3"/>
    <n v="48.349999999999994"/>
    <n v="69.436090225563916"/>
  </r>
  <r>
    <x v="0"/>
    <s v="mid April"/>
    <n v="1"/>
    <x v="9"/>
    <x v="2"/>
    <x v="1"/>
    <n v="2"/>
    <n v="31"/>
    <n v="7"/>
    <n v="202"/>
    <d v="2024-10-02T00:00:00"/>
    <n v="0.76"/>
    <n v="1.0999999999999999E-2"/>
    <n v="0.02"/>
    <n v="9.0999999999999998E-2"/>
    <n v="0.34"/>
    <n v="0.98899999999999999"/>
    <n v="0.98"/>
    <n v="0.90900000000000003"/>
    <n v="0.65999999999999992"/>
    <n v="14.8"/>
    <n v="0"/>
    <n v="0"/>
    <n v="0"/>
    <n v="43.7"/>
    <n v="0.2"/>
    <n v="0.1"/>
    <n v="40"/>
    <n v="44.4"/>
    <n v="43.9"/>
    <n v="48"/>
    <n v="47.9"/>
    <n v="47.8"/>
    <n v="54.8"/>
    <n v="48.1"/>
    <n v="48.4"/>
    <n v="42.9"/>
    <n v="49"/>
    <n v="44.2"/>
    <n v="48"/>
    <n v="100"/>
    <n v="0.5"/>
    <n v="1774"/>
    <n v="3548"/>
    <n v="401"/>
    <n v="50"/>
    <n v="227"/>
    <n v="75.7"/>
    <n v="30"/>
    <n v="10.89"/>
    <n v="5.72"/>
    <n v="30.73"/>
    <n v="6.03"/>
    <n v="17"/>
    <n v="53.370000000000005"/>
    <n v="62.788235294117655"/>
    <n v="3.1394117647058826"/>
    <n v="10.235294117647058"/>
    <n v="0.33348017621145376"/>
    <n v="591.59383259911897"/>
    <n v="1183.1876651982379"/>
    <n v="0.20404721753794267"/>
    <n v="0.10717631628255572"/>
    <n v="0.57579164324526888"/>
    <n v="0.1129848229342327"/>
    <n v="241.42615090891533"/>
    <n v="126.80969542690499"/>
    <n v="681.26957001202641"/>
    <n v="133.68224885039112"/>
    <n v="3.7"/>
    <n v="21"/>
    <n v="46.050000000000004"/>
    <n v="49.774999999999999"/>
    <n v="46.025000000000006"/>
    <n v="66.651982378854626"/>
  </r>
  <r>
    <x v="1"/>
    <s v="mid May"/>
    <n v="2"/>
    <x v="7"/>
    <x v="7"/>
    <x v="1"/>
    <n v="3"/>
    <n v="30"/>
    <n v="10"/>
    <n v="203"/>
    <d v="2024-10-02T00:00:00"/>
    <n v="0.75"/>
    <n v="1.7000000000000001E-2"/>
    <n v="2.1999999999999999E-2"/>
    <n v="8.7999999999999995E-2"/>
    <n v="0.38800000000000001"/>
    <n v="0.98299999999999998"/>
    <n v="0.97799999999999998"/>
    <n v="0.91200000000000003"/>
    <n v="0.61199999999999999"/>
    <n v="2.8"/>
    <n v="0"/>
    <n v="1.7"/>
    <n v="31.9"/>
    <n v="32.4"/>
    <n v="11.5"/>
    <n v="37.200000000000003"/>
    <n v="48.8"/>
    <n v="49.2"/>
    <n v="43.7"/>
    <n v="49.7"/>
    <n v="48.5"/>
    <n v="48.9"/>
    <n v="47.8"/>
    <n v="46.8"/>
    <n v="49.9"/>
    <n v="47.7"/>
    <n v="46.1"/>
    <n v="46.5"/>
    <n v="49.2"/>
    <n v="100"/>
    <n v="0.5"/>
    <n v="1899"/>
    <n v="3798"/>
    <n v="461"/>
    <n v="50"/>
    <n v="276"/>
    <n v="81.5"/>
    <n v="30"/>
    <n v="10.11"/>
    <n v="1.18"/>
    <n v="33.229999999999997"/>
    <n v="7.63"/>
    <n v="19"/>
    <n v="52.15"/>
    <n v="54.89473684210526"/>
    <n v="2.7447368421052629"/>
    <n v="9.7368421052631575"/>
    <n v="0.29528985507246375"/>
    <n v="560.75543478260863"/>
    <n v="1121.5108695652173"/>
    <n v="0.19386385426653882"/>
    <n v="2.2627037392138064E-2"/>
    <n v="0.63720038350910835"/>
    <n v="0.14630872483221477"/>
    <n v="217.42041977573049"/>
    <n v="25.376468381341446"/>
    <n v="714.62715619659002"/>
    <n v="164.08682521155529"/>
    <n v="9.1"/>
    <n v="32.474999999999994"/>
    <n v="47.775000000000006"/>
    <n v="48.35"/>
    <n v="47.375"/>
    <n v="70.471014492753625"/>
  </r>
  <r>
    <x v="1"/>
    <s v="mid May"/>
    <n v="2"/>
    <x v="15"/>
    <x v="13"/>
    <x v="1"/>
    <n v="4"/>
    <n v="29"/>
    <n v="15"/>
    <n v="204"/>
    <d v="2024-10-03T00:00:00"/>
    <n v="0.8"/>
    <n v="2.5000000000000001E-2"/>
    <n v="3.6999999999999998E-2"/>
    <n v="0.11899999999999999"/>
    <n v="0.44800000000000001"/>
    <n v="0.97499999999999998"/>
    <n v="0.96299999999999997"/>
    <n v="0.88100000000000001"/>
    <n v="0.55200000000000005"/>
    <n v="0"/>
    <n v="0"/>
    <n v="0"/>
    <n v="0"/>
    <n v="0"/>
    <n v="0"/>
    <n v="0.3"/>
    <n v="0"/>
    <n v="37.1"/>
    <n v="9.3000000000000007"/>
    <n v="47.5"/>
    <n v="37.5"/>
    <n v="49.5"/>
    <n v="24.4"/>
    <n v="58.2"/>
    <n v="52.8"/>
    <n v="45.3"/>
    <n v="49.1"/>
    <n v="50.7"/>
    <n v="47.5"/>
    <n v="98"/>
    <n v="0.5"/>
    <n v="1552"/>
    <n v="3104"/>
    <n v="431"/>
    <n v="50"/>
    <n v="277"/>
    <n v="82.6"/>
    <n v="30"/>
    <n v="8.0399999999999991"/>
    <n v="2.48"/>
    <n v="25.68"/>
    <n v="7.83"/>
    <n v="20"/>
    <n v="44.03"/>
    <n v="44.03"/>
    <n v="2.2015000000000002"/>
    <n v="7.7"/>
    <n v="0.29819494584837541"/>
    <n v="462.79855595667863"/>
    <n v="925.59711191335725"/>
    <n v="0.18260277083806492"/>
    <n v="5.632523279582103E-2"/>
    <n v="0.58323870088575969"/>
    <n v="0.17783329548035431"/>
    <n v="169.01659731508951"/>
    <n v="52.134472803659456"/>
    <n v="539.84405709595762"/>
    <n v="164.60198469865065"/>
    <n v="0"/>
    <n v="7.4999999999999997E-2"/>
    <n v="32.85"/>
    <n v="46.225000000000009"/>
    <n v="48.150000000000006"/>
    <n v="70.180505415162457"/>
  </r>
  <r>
    <x v="0"/>
    <s v="mid April"/>
    <n v="3"/>
    <x v="13"/>
    <x v="11"/>
    <x v="1"/>
    <n v="5"/>
    <n v="28"/>
    <n v="18"/>
    <n v="205"/>
    <d v="2024-09-25T00:00:00"/>
    <n v="0.79"/>
    <n v="4.2000000000000003E-2"/>
    <n v="7.6999999999999999E-2"/>
    <n v="9.6000000000000002E-2"/>
    <n v="0.20499999999999999"/>
    <n v="0.95799999999999996"/>
    <n v="0.92300000000000004"/>
    <n v="0.90400000000000003"/>
    <n v="0.79500000000000004"/>
    <n v="0"/>
    <n v="0"/>
    <n v="0"/>
    <n v="0"/>
    <n v="3.8"/>
    <n v="2.6"/>
    <n v="5"/>
    <n v="6.9"/>
    <n v="37.200000000000003"/>
    <n v="45.1"/>
    <n v="11.3"/>
    <n v="39"/>
    <n v="44.3"/>
    <n v="46.4"/>
    <n v="50.3"/>
    <n v="39.1"/>
    <n v="45.6"/>
    <n v="45.9"/>
    <n v="52.2"/>
    <n v="46.3"/>
    <n v="90"/>
    <n v="0.5"/>
    <n v="2081.6999999999998"/>
    <n v="4163.3999999999996"/>
    <n v="484.2"/>
    <n v="50"/>
    <n v="318.7"/>
    <n v="79.599999999999994"/>
    <n v="30"/>
    <n v="6.83"/>
    <n v="3.31"/>
    <n v="25.6"/>
    <n v="6.87"/>
    <n v="20"/>
    <n v="42.61"/>
    <n v="42.61"/>
    <n v="2.1305000000000001"/>
    <n v="8.2750000000000004"/>
    <n v="0.24976466896768121"/>
    <n v="519.93511139002192"/>
    <n v="1039.8702227800438"/>
    <n v="0.16029101149964797"/>
    <n v="7.7681295470546821E-2"/>
    <n v="0.60079793475709931"/>
    <n v="0.16122975827270594"/>
    <n v="166.68184983777749"/>
    <n v="80.778466026799933"/>
    <n v="624.75188226165506"/>
    <n v="167.65802465381134"/>
    <n v="0"/>
    <n v="4.5750000000000002"/>
    <n v="33.150000000000006"/>
    <n v="45.024999999999999"/>
    <n v="47.5"/>
    <n v="75.02353310323187"/>
  </r>
  <r>
    <x v="0"/>
    <s v="mid April"/>
    <n v="3"/>
    <x v="0"/>
    <x v="0"/>
    <x v="1"/>
    <n v="6"/>
    <n v="27"/>
    <n v="23"/>
    <n v="206"/>
    <d v="2024-09-25T00:00:00"/>
    <n v="0.79"/>
    <n v="3.3000000000000002E-2"/>
    <n v="4.5999999999999999E-2"/>
    <n v="9.4E-2"/>
    <n v="0.248"/>
    <n v="0.96699999999999997"/>
    <n v="0.95399999999999996"/>
    <n v="0.90600000000000003"/>
    <n v="0.752"/>
    <n v="0"/>
    <n v="0"/>
    <n v="0"/>
    <n v="0"/>
    <n v="4.9000000000000004"/>
    <n v="3"/>
    <n v="14.5"/>
    <n v="0.2"/>
    <n v="35"/>
    <n v="21.1"/>
    <n v="31.6"/>
    <n v="29.6"/>
    <n v="47.4"/>
    <n v="41.8"/>
    <n v="41.8"/>
    <n v="42"/>
    <n v="44.9"/>
    <n v="38.299999999999997"/>
    <n v="36.799999999999997"/>
    <n v="40.9"/>
    <n v="91"/>
    <n v="0.5"/>
    <n v="2271.5"/>
    <n v="4543"/>
    <n v="451.3"/>
    <n v="50"/>
    <n v="276.5"/>
    <n v="70.099999999999994"/>
    <n v="30"/>
    <n v="6.52"/>
    <n v="4.33"/>
    <n v="23.47"/>
    <n v="6.98"/>
    <n v="20"/>
    <n v="41.3"/>
    <n v="41.3"/>
    <n v="2.0649999999999999"/>
    <n v="8.74"/>
    <n v="0.25352622061482821"/>
    <n v="575.88481012658224"/>
    <n v="1151.7696202531645"/>
    <n v="0.15786924939467312"/>
    <n v="0.10484261501210655"/>
    <n v="0.56828087167070218"/>
    <n v="0.16900726392251819"/>
    <n v="181.82900542495477"/>
    <n v="120.75453887884268"/>
    <n v="654.52864376130196"/>
    <n v="194.65743218806512"/>
    <n v="0"/>
    <n v="5.6499999999999995"/>
    <n v="29.325000000000003"/>
    <n v="43.25"/>
    <n v="40.224999999999994"/>
    <n v="74.647377938517181"/>
  </r>
  <r>
    <x v="1"/>
    <s v="mid May"/>
    <n v="4"/>
    <x v="11"/>
    <x v="5"/>
    <x v="1"/>
    <n v="7"/>
    <n v="26"/>
    <n v="26"/>
    <n v="207"/>
    <d v="2024-09-26T00:00:00"/>
    <n v="0.81"/>
    <n v="1.2999999999999999E-2"/>
    <n v="2.8000000000000001E-2"/>
    <n v="0.106"/>
    <n v="0.251"/>
    <n v="0.98699999999999999"/>
    <n v="0.97199999999999998"/>
    <n v="0.89400000000000002"/>
    <n v="0.749"/>
    <n v="0"/>
    <n v="0"/>
    <n v="0"/>
    <n v="0"/>
    <n v="0"/>
    <n v="30.7"/>
    <n v="0"/>
    <n v="0"/>
    <n v="48.3"/>
    <n v="48.4"/>
    <n v="2.9"/>
    <n v="9.3000000000000007"/>
    <n v="36.4"/>
    <n v="50.4"/>
    <n v="46.4"/>
    <n v="38.5"/>
    <n v="49.2"/>
    <n v="48.6"/>
    <n v="46.2"/>
    <n v="48.8"/>
    <n v="86"/>
    <n v="0.5"/>
    <n v="2061.4"/>
    <n v="4122.8"/>
    <n v="426.5"/>
    <n v="50"/>
    <n v="247.2"/>
    <n v="63.3"/>
    <n v="30"/>
    <n v="6.83"/>
    <n v="2.09"/>
    <n v="24.92"/>
    <n v="5.86"/>
    <n v="20"/>
    <n v="39.700000000000003"/>
    <n v="39.700000000000003"/>
    <n v="1.9850000000000001"/>
    <n v="8.9649999999999999"/>
    <n v="0.25606796116504854"/>
    <n v="527.85849514563108"/>
    <n v="1055.7169902912622"/>
    <n v="0.17204030226700251"/>
    <n v="5.2644836272040293E-2"/>
    <n v="0.6277078085642317"/>
    <n v="0.14760705289672543"/>
    <n v="181.62587011811888"/>
    <n v="55.578048103494652"/>
    <n v="662.6817984397544"/>
    <n v="155.8312736298941"/>
    <n v="0"/>
    <n v="7.6749999999999998"/>
    <n v="27.224999999999998"/>
    <n v="42.924999999999997"/>
    <n v="48.2"/>
    <n v="74.393203883495147"/>
  </r>
  <r>
    <x v="1"/>
    <s v="mid May"/>
    <n v="4"/>
    <x v="3"/>
    <x v="3"/>
    <x v="1"/>
    <n v="8"/>
    <n v="25"/>
    <n v="31"/>
    <n v="208"/>
    <d v="2024-10-03T00:00:00"/>
    <n v="0.82"/>
    <n v="2.5999999999999999E-2"/>
    <n v="5.0999999999999997E-2"/>
    <n v="5.8999999999999997E-2"/>
    <n v="0.24099999999999999"/>
    <n v="0.97399999999999998"/>
    <n v="0.94899999999999995"/>
    <n v="0.94100000000000006"/>
    <n v="0.75900000000000001"/>
    <n v="0"/>
    <n v="0"/>
    <n v="0"/>
    <n v="0"/>
    <n v="3.2"/>
    <n v="46.2"/>
    <n v="29.5"/>
    <n v="28.6"/>
    <n v="43.1"/>
    <n v="46.1"/>
    <n v="49.1"/>
    <n v="47"/>
    <n v="43.2"/>
    <n v="48.6"/>
    <n v="49"/>
    <n v="54.6"/>
    <n v="47.8"/>
    <n v="45.5"/>
    <n v="45.8"/>
    <n v="45.9"/>
    <n v="89"/>
    <n v="0.5"/>
    <n v="1557"/>
    <n v="3114"/>
    <n v="445"/>
    <n v="50"/>
    <n v="273"/>
    <n v="74"/>
    <n v="30"/>
    <n v="9.73"/>
    <n v="2.98"/>
    <n v="28.41"/>
    <n v="7.32"/>
    <n v="20"/>
    <n v="48.440000000000005"/>
    <n v="48.440000000000005"/>
    <n v="2.4220000000000002"/>
    <n v="8.6"/>
    <n v="0.27106227106227104"/>
    <n v="422.04395604395603"/>
    <n v="844.08791208791206"/>
    <n v="0.20086705202312138"/>
    <n v="6.1519405450041281E-2"/>
    <n v="0.58649876135425261"/>
    <n v="0.15111478117258464"/>
    <n v="169.54945054945054"/>
    <n v="51.92778649921506"/>
    <n v="495.05651491365768"/>
    <n v="127.55416012558869"/>
    <n v="0"/>
    <n v="26.875"/>
    <n v="46.325000000000003"/>
    <n v="48.85"/>
    <n v="46.25"/>
    <n v="72.893772893772905"/>
  </r>
  <r>
    <x v="0"/>
    <s v="mid April"/>
    <n v="5"/>
    <x v="5"/>
    <x v="5"/>
    <x v="1"/>
    <n v="9"/>
    <n v="24"/>
    <n v="34"/>
    <n v="209"/>
    <d v="2024-10-02T00:00:00"/>
    <n v="0.8"/>
    <n v="1.7999999999999999E-2"/>
    <n v="0.03"/>
    <n v="9.9000000000000005E-2"/>
    <n v="0.48199999999999998"/>
    <n v="0.98199999999999998"/>
    <n v="0.97"/>
    <n v="0.90100000000000002"/>
    <n v="0.51800000000000002"/>
    <n v="12.4"/>
    <n v="0"/>
    <n v="0"/>
    <n v="0"/>
    <n v="26.1"/>
    <n v="43.9"/>
    <n v="0"/>
    <n v="0"/>
    <n v="47.4"/>
    <n v="46.2"/>
    <n v="35.700000000000003"/>
    <n v="44.2"/>
    <n v="45.4"/>
    <n v="49.2"/>
    <n v="49.3"/>
    <n v="44.4"/>
    <n v="43.3"/>
    <n v="51.6"/>
    <n v="48.3"/>
    <n v="44.5"/>
    <n v="100"/>
    <n v="0.5"/>
    <n v="1590"/>
    <n v="3180"/>
    <n v="493"/>
    <n v="50"/>
    <n v="319"/>
    <n v="98.3"/>
    <n v="30"/>
    <n v="9.66"/>
    <n v="4.12"/>
    <n v="29.23"/>
    <n v="8.16"/>
    <n v="19"/>
    <n v="51.17"/>
    <n v="53.863157894736844"/>
    <n v="2.6931578947368422"/>
    <n v="9.1578947368421044"/>
    <n v="0.3081504702194357"/>
    <n v="489.95924764890276"/>
    <n v="979.91849529780552"/>
    <n v="0.18878248974008208"/>
    <n v="8.051592730115302E-2"/>
    <n v="0.57123314442055895"/>
    <n v="0.15946843853820597"/>
    <n v="184.99145328467463"/>
    <n v="78.899046328453366"/>
    <n v="559.76192334482812"/>
    <n v="156.26607233984939"/>
    <n v="3.1"/>
    <n v="17.5"/>
    <n v="43.375"/>
    <n v="47.074999999999996"/>
    <n v="46.924999999999997"/>
    <n v="69.18495297805643"/>
  </r>
  <r>
    <x v="0"/>
    <s v="mid April"/>
    <n v="5"/>
    <x v="12"/>
    <x v="10"/>
    <x v="1"/>
    <n v="10"/>
    <n v="23"/>
    <n v="39"/>
    <n v="210"/>
    <d v="2024-10-02T00:00:00"/>
    <n v="0.77"/>
    <n v="1.7000000000000001E-2"/>
    <n v="2.5000000000000001E-2"/>
    <n v="6.6000000000000003E-2"/>
    <n v="0.45900000000000002"/>
    <n v="0.98299999999999998"/>
    <n v="0.97499999999999998"/>
    <n v="0.93399999999999994"/>
    <n v="0.54099999999999993"/>
    <n v="0"/>
    <n v="0"/>
    <n v="0"/>
    <n v="0"/>
    <n v="23.1"/>
    <n v="9.1"/>
    <n v="31.4"/>
    <n v="0"/>
    <n v="44.6"/>
    <n v="39.9"/>
    <n v="39.9"/>
    <n v="20.3"/>
    <n v="45.4"/>
    <n v="46.9"/>
    <n v="47.1"/>
    <n v="43"/>
    <n v="48.7"/>
    <n v="45.1"/>
    <n v="47"/>
    <n v="45.9"/>
    <n v="100"/>
    <n v="0.5"/>
    <n v="2005"/>
    <n v="4010"/>
    <n v="398"/>
    <n v="50"/>
    <n v="230"/>
    <n v="76"/>
    <n v="30"/>
    <n v="8.9499999999999993"/>
    <n v="6.45"/>
    <n v="28.99"/>
    <n v="6.51"/>
    <n v="19"/>
    <n v="50.9"/>
    <n v="53.578947368421055"/>
    <n v="2.6789473684210527"/>
    <n v="8.8421052631578956"/>
    <n v="0.33043478260869563"/>
    <n v="662.52173913043475"/>
    <n v="1325.0434782608695"/>
    <n v="0.17583497053045186"/>
    <n v="0.12671905697445973"/>
    <n v="0.56954813359528489"/>
    <n v="0.12789783889980352"/>
    <n v="232.98898095156741"/>
    <n v="167.90826001537542"/>
    <n v="754.67603997608262"/>
    <n v="169.470197317844"/>
    <n v="0"/>
    <n v="15.9"/>
    <n v="36.175000000000004"/>
    <n v="45.6"/>
    <n v="46.675000000000004"/>
    <n v="66.956521739130437"/>
  </r>
  <r>
    <x v="1"/>
    <s v="mid May"/>
    <n v="6"/>
    <x v="2"/>
    <x v="2"/>
    <x v="1"/>
    <n v="11"/>
    <n v="22"/>
    <n v="42"/>
    <n v="211"/>
    <d v="2024-10-03T00:00:00"/>
    <n v="0.79"/>
    <n v="2.1000000000000001E-2"/>
    <n v="0.05"/>
    <n v="5.1999999999999998E-2"/>
    <n v="0.42"/>
    <n v="0.97899999999999998"/>
    <n v="0.95"/>
    <n v="0.94799999999999995"/>
    <n v="0.58000000000000007"/>
    <n v="0"/>
    <n v="0"/>
    <n v="0"/>
    <n v="0"/>
    <n v="0"/>
    <n v="0"/>
    <n v="0"/>
    <n v="0"/>
    <n v="0"/>
    <n v="7.6"/>
    <n v="11.4"/>
    <n v="47"/>
    <n v="48.4"/>
    <n v="53"/>
    <n v="49.8"/>
    <n v="52.9"/>
    <n v="50.6"/>
    <n v="49"/>
    <n v="52.5"/>
    <n v="54.1"/>
    <n v="98"/>
    <n v="0.5"/>
    <n v="1992"/>
    <n v="3984"/>
    <n v="422"/>
    <n v="50"/>
    <n v="252"/>
    <n v="69.5"/>
    <n v="30"/>
    <n v="8.08"/>
    <n v="4.68"/>
    <n v="29.94"/>
    <n v="7.43"/>
    <n v="20"/>
    <n v="50.13"/>
    <n v="50.13"/>
    <n v="2.5065"/>
    <n v="8.5"/>
    <n v="0.27579365079365081"/>
    <n v="549.38095238095241"/>
    <n v="1098.7619047619048"/>
    <n v="0.16118092958308397"/>
    <n v="9.33572710951526E-2"/>
    <n v="0.59724715739078393"/>
    <n v="0.14821464193097944"/>
    <n v="177.09946520000381"/>
    <n v="102.57741301188339"/>
    <n v="656.23242426833087"/>
    <n v="162.85260228168664"/>
    <n v="0"/>
    <n v="4.75"/>
    <n v="49.55"/>
    <n v="51.25"/>
    <n v="51.55"/>
    <n v="72.420634920634924"/>
  </r>
  <r>
    <x v="1"/>
    <s v="mid May"/>
    <n v="6"/>
    <x v="14"/>
    <x v="12"/>
    <x v="1"/>
    <n v="12"/>
    <n v="21"/>
    <n v="47"/>
    <n v="212"/>
    <d v="2024-09-25T00:00:00"/>
    <n v="0.81"/>
    <n v="5.6000000000000001E-2"/>
    <n v="8.5000000000000006E-2"/>
    <n v="0.128"/>
    <n v="0.23300000000000001"/>
    <n v="0.94399999999999995"/>
    <n v="0.91500000000000004"/>
    <n v="0.872"/>
    <n v="0.76700000000000002"/>
    <n v="10.1"/>
    <n v="0"/>
    <n v="0"/>
    <n v="0"/>
    <n v="27.8"/>
    <n v="8.8000000000000007"/>
    <n v="4"/>
    <n v="17.5"/>
    <n v="36.4"/>
    <n v="32"/>
    <n v="23"/>
    <n v="33.1"/>
    <n v="48.2"/>
    <n v="45.9"/>
    <n v="47"/>
    <n v="50.4"/>
    <n v="48"/>
    <n v="52.1"/>
    <n v="53.5"/>
    <n v="48.6"/>
    <n v="86"/>
    <n v="0.5"/>
    <n v="2187.4"/>
    <n v="4374.8"/>
    <n v="500.6"/>
    <n v="50"/>
    <n v="311"/>
    <n v="67.400000000000006"/>
    <n v="30"/>
    <n v="7.05"/>
    <n v="2.4900000000000002"/>
    <n v="21.38"/>
    <n v="5.82"/>
    <n v="20"/>
    <n v="36.739999999999995"/>
    <n v="36.739999999999995"/>
    <n v="1.8369999999999997"/>
    <n v="9.48"/>
    <n v="0.21672025723472671"/>
    <n v="474.05389067524123"/>
    <n v="948.10778135048247"/>
    <n v="0.19188894937397932"/>
    <n v="6.7773543821448026E-2"/>
    <n v="0.58192705498094721"/>
    <n v="0.15841045182362551"/>
    <n v="181.93140605663859"/>
    <n v="64.256624266812793"/>
    <n v="551.72956900580607"/>
    <n v="150.19018202122507"/>
    <n v="2.5249999999999999"/>
    <n v="14.525"/>
    <n v="31.125"/>
    <n v="47.875"/>
    <n v="50.55"/>
    <n v="78.327974276527328"/>
  </r>
  <r>
    <x v="0"/>
    <s v="mid April"/>
    <n v="7"/>
    <x v="1"/>
    <x v="1"/>
    <x v="1"/>
    <n v="13"/>
    <n v="20"/>
    <n v="50"/>
    <n v="213"/>
    <d v="2024-09-30T00:00:00"/>
    <n v="0.74"/>
    <n v="1.2999999999999999E-2"/>
    <n v="2.3E-2"/>
    <n v="6.7000000000000004E-2"/>
    <n v="0.255"/>
    <n v="0.98699999999999999"/>
    <n v="0.97699999999999998"/>
    <n v="0.93300000000000005"/>
    <n v="0.745"/>
    <n v="6"/>
    <n v="0"/>
    <n v="0"/>
    <n v="0"/>
    <n v="4.3"/>
    <n v="0"/>
    <n v="0"/>
    <n v="40.799999999999997"/>
    <n v="47.6"/>
    <n v="27.7"/>
    <n v="38.5"/>
    <n v="44.1"/>
    <n v="42.7"/>
    <n v="34.299999999999997"/>
    <n v="38.799999999999997"/>
    <n v="48"/>
    <n v="44"/>
    <n v="31.5"/>
    <n v="43.9"/>
    <n v="45.4"/>
    <n v="101"/>
    <n v="0.5"/>
    <n v="1721"/>
    <n v="3442"/>
    <n v="391"/>
    <n v="50"/>
    <n v="219"/>
    <n v="62.9"/>
    <n v="30"/>
    <n v="8.67"/>
    <n v="2.92"/>
    <n v="27.34"/>
    <n v="7"/>
    <n v="24"/>
    <n v="45.93"/>
    <n v="38.274999999999999"/>
    <n v="1.9137499999999998"/>
    <n v="7.166666666666667"/>
    <n v="0.28721461187214609"/>
    <n v="494.29634703196342"/>
    <n v="988.59269406392684"/>
    <n v="0.18876551273677336"/>
    <n v="6.3575005443065533E-2"/>
    <n v="0.59525364685390814"/>
    <n v="0.15240583496625298"/>
    <n v="186.61220678280526"/>
    <n v="62.849785906088968"/>
    <n v="588.46340639468235"/>
    <n v="150.66729498035025"/>
    <n v="1.5"/>
    <n v="11.274999999999999"/>
    <n v="39.475000000000001"/>
    <n v="40.950000000000003"/>
    <n v="41.2"/>
    <n v="71.278538812785385"/>
  </r>
  <r>
    <x v="0"/>
    <s v="mid April"/>
    <n v="7"/>
    <x v="4"/>
    <x v="4"/>
    <x v="1"/>
    <n v="14"/>
    <n v="19"/>
    <n v="55"/>
    <n v="214"/>
    <d v="2024-10-01T00:00:00"/>
    <n v="0.75"/>
    <n v="4.7E-2"/>
    <n v="5.3999999999999999E-2"/>
    <n v="0.15"/>
    <n v="0.41899999999999998"/>
    <n v="0.95299999999999996"/>
    <n v="0.94599999999999995"/>
    <n v="0.85"/>
    <n v="0.58099999999999996"/>
    <n v="0"/>
    <n v="0"/>
    <n v="0"/>
    <n v="0"/>
    <n v="4.3"/>
    <n v="16.3"/>
    <n v="12.9"/>
    <n v="10.3"/>
    <n v="53.1"/>
    <n v="52.9"/>
    <n v="56.2"/>
    <n v="52.4"/>
    <n v="52.4"/>
    <n v="47.7"/>
    <n v="52.9"/>
    <n v="52.5"/>
    <n v="49.1"/>
    <n v="48.3"/>
    <n v="50"/>
    <n v="47.3"/>
    <n v="84"/>
    <n v="0.5"/>
    <n v="1541"/>
    <n v="3082"/>
    <n v="366"/>
    <n v="50"/>
    <n v="223"/>
    <n v="74.8"/>
    <n v="30"/>
    <n v="8.52"/>
    <n v="3.23"/>
    <n v="27.66"/>
    <n v="8.7100000000000009"/>
    <n v="20"/>
    <n v="48.12"/>
    <n v="48.12"/>
    <n v="2.4059999999999997"/>
    <n v="7.15"/>
    <n v="0.33542600896860986"/>
    <n v="516.89147982062775"/>
    <n v="1033.7829596412555"/>
    <n v="0.17705735660847879"/>
    <n v="6.7123857024106406E-2"/>
    <n v="0.57481296758104738"/>
    <n v="0.18100581878636743"/>
    <n v="183.03887814097041"/>
    <n v="69.391499576917198"/>
    <n v="594.23185086610818"/>
    <n v="187.12073105725969"/>
    <n v="0"/>
    <n v="10.95"/>
    <n v="53.65"/>
    <n v="51.375"/>
    <n v="48.674999999999997"/>
    <n v="66.457399103139011"/>
  </r>
  <r>
    <x v="1"/>
    <s v="mid May"/>
    <n v="8"/>
    <x v="10"/>
    <x v="9"/>
    <x v="1"/>
    <n v="15"/>
    <n v="18"/>
    <n v="58"/>
    <n v="215"/>
    <d v="2024-10-01T00:00:00"/>
    <n v="0.8"/>
    <n v="6.5000000000000002E-2"/>
    <n v="7.0999999999999994E-2"/>
    <n v="0.16700000000000001"/>
    <n v="0.48199999999999998"/>
    <n v="0.93500000000000005"/>
    <n v="0.92900000000000005"/>
    <n v="0.83299999999999996"/>
    <n v="0.51800000000000002"/>
    <n v="0"/>
    <n v="0"/>
    <n v="0"/>
    <n v="0"/>
    <n v="0"/>
    <n v="0"/>
    <n v="0"/>
    <n v="7.3"/>
    <n v="15.7"/>
    <n v="25.3"/>
    <n v="48.5"/>
    <n v="44.8"/>
    <n v="44.9"/>
    <n v="44.7"/>
    <n v="43.9"/>
    <n v="45.8"/>
    <n v="45.9"/>
    <n v="47.4"/>
    <n v="47"/>
    <n v="46.2"/>
    <n v="86"/>
    <n v="0.5"/>
    <n v="1223"/>
    <n v="2446"/>
    <n v="245"/>
    <n v="50"/>
    <n v="142"/>
    <n v="43.1"/>
    <n v="30"/>
    <n v="6.18"/>
    <n v="1.45"/>
    <n v="16.28"/>
    <n v="4.57"/>
    <n v="20"/>
    <n v="28.48"/>
    <n v="28.48"/>
    <n v="1.4239999999999999"/>
    <n v="5.15"/>
    <n v="0.30352112676056336"/>
    <n v="371.206338028169"/>
    <n v="742.412676056338"/>
    <n v="0.2169943820224719"/>
    <n v="5.0912921348314606E-2"/>
    <n v="0.5716292134831461"/>
    <n v="0.16046348314606743"/>
    <n v="161.09937984649468"/>
    <n v="37.798398184048104"/>
    <n v="424.38477409400224"/>
    <n v="119.13012393179301"/>
    <n v="0"/>
    <n v="1.825"/>
    <n v="33.575000000000003"/>
    <n v="44.825000000000003"/>
    <n v="46.625"/>
    <n v="69.647887323943664"/>
  </r>
  <r>
    <x v="1"/>
    <s v="mid May"/>
    <n v="8"/>
    <x v="6"/>
    <x v="6"/>
    <x v="1"/>
    <n v="16"/>
    <n v="17"/>
    <n v="63"/>
    <n v="216"/>
    <d v="2024-10-02T00:00:00"/>
    <n v="0.69"/>
    <n v="0.112"/>
    <n v="0.20599999999999999"/>
    <n v="0.48099999999999998"/>
    <n v="0.68500000000000005"/>
    <n v="0.88800000000000001"/>
    <n v="0.79400000000000004"/>
    <n v="0.51900000000000002"/>
    <n v="0.31499999999999995"/>
    <n v="0"/>
    <n v="0"/>
    <n v="0"/>
    <n v="0"/>
    <n v="0"/>
    <n v="12.6"/>
    <n v="39.299999999999997"/>
    <n v="1.1000000000000001"/>
    <n v="40.1"/>
    <n v="45.7"/>
    <n v="47.4"/>
    <n v="49.7"/>
    <n v="43.7"/>
    <n v="51.6"/>
    <n v="48.2"/>
    <n v="54.1"/>
    <n v="49.1"/>
    <n v="47.3"/>
    <n v="41.5"/>
    <n v="47"/>
    <n v="75"/>
    <n v="0.5"/>
    <n v="1497"/>
    <n v="2994"/>
    <n v="394"/>
    <n v="50"/>
    <n v="242"/>
    <n v="78.3"/>
    <n v="30"/>
    <n v="8.1300000000000008"/>
    <n v="2.1800000000000002"/>
    <n v="28.52"/>
    <n v="9.67"/>
    <n v="20"/>
    <n v="48.5"/>
    <n v="48.5"/>
    <n v="2.4249999999999998"/>
    <n v="7.6"/>
    <n v="0.32355371900826446"/>
    <n v="484.35991735537192"/>
    <n v="968.71983471074384"/>
    <n v="0.16762886597938145"/>
    <n v="4.4948453608247424E-2"/>
    <n v="0.58804123711340206"/>
    <n v="0.19938144329896906"/>
    <n v="162.38540734429583"/>
    <n v="43.542458549884984"/>
    <n v="569.64721001959617"/>
    <n v="193.14475879696687"/>
    <n v="0"/>
    <n v="13.25"/>
    <n v="45.725000000000009"/>
    <n v="49.4"/>
    <n v="46.225000000000001"/>
    <n v="67.644628099173559"/>
  </r>
  <r>
    <x v="0"/>
    <s v="mid April"/>
    <n v="1"/>
    <x v="5"/>
    <x v="5"/>
    <x v="2"/>
    <n v="1"/>
    <n v="33"/>
    <n v="3"/>
    <n v="301"/>
    <d v="2024-10-02T00:00:00"/>
    <n v="0.77"/>
    <n v="1.7999999999999999E-2"/>
    <n v="0.04"/>
    <n v="8.2000000000000003E-2"/>
    <n v="0.26500000000000001"/>
    <n v="0.98199999999999998"/>
    <n v="0.96"/>
    <n v="0.91800000000000004"/>
    <n v="0.73499999999999999"/>
    <n v="0"/>
    <n v="0"/>
    <n v="0"/>
    <n v="0"/>
    <n v="39.299999999999997"/>
    <n v="38.200000000000003"/>
    <n v="0"/>
    <n v="0"/>
    <n v="41.1"/>
    <n v="49.5"/>
    <n v="21"/>
    <n v="38.6"/>
    <n v="39.6"/>
    <n v="48.6"/>
    <n v="47.2"/>
    <n v="45.1"/>
    <n v="42.1"/>
    <n v="47.8"/>
    <n v="49.9"/>
    <n v="41.6"/>
    <n v="92"/>
    <n v="0.5"/>
    <n v="1422"/>
    <n v="2844"/>
    <n v="466"/>
    <n v="50"/>
    <n v="266"/>
    <n v="80.099999999999994"/>
    <n v="30"/>
    <n v="10.82"/>
    <n v="7.53"/>
    <n v="37.380000000000003"/>
    <n v="11.36"/>
    <n v="21"/>
    <n v="67.09"/>
    <n v="63.895238095238106"/>
    <n v="3.1947619047619051"/>
    <n v="9.5238095238095237"/>
    <n v="0.30112781954887213"/>
    <n v="428.20375939849617"/>
    <n v="856.40751879699235"/>
    <n v="0.161275898047399"/>
    <n v="0.11223729318825458"/>
    <n v="0.55716202116559843"/>
    <n v="0.16932478759874794"/>
    <n v="138.11789168852968"/>
    <n v="96.120861775843679"/>
    <n v="477.15774411434751"/>
    <n v="145.01102121827148"/>
    <n v="0"/>
    <n v="19.375"/>
    <n v="37.549999999999997"/>
    <n v="45.125"/>
    <n v="45.35"/>
    <n v="69.887218045112789"/>
  </r>
  <r>
    <x v="0"/>
    <s v="mid April"/>
    <n v="1"/>
    <x v="4"/>
    <x v="4"/>
    <x v="2"/>
    <n v="2"/>
    <n v="34"/>
    <n v="6"/>
    <n v="302"/>
    <d v="2024-10-01T00:00:00"/>
    <n v="0.77"/>
    <n v="1.7000000000000001E-2"/>
    <n v="6.2E-2"/>
    <n v="5.1999999999999998E-2"/>
    <n v="0.41799999999999998"/>
    <n v="0.98299999999999998"/>
    <n v="0.93799999999999994"/>
    <n v="0.94799999999999995"/>
    <n v="0.58200000000000007"/>
    <n v="0"/>
    <n v="0"/>
    <n v="0"/>
    <n v="0"/>
    <n v="27.5"/>
    <n v="28.6"/>
    <n v="5.4"/>
    <n v="5.2"/>
    <n v="50.9"/>
    <n v="37.700000000000003"/>
    <n v="28.2"/>
    <n v="46"/>
    <n v="47.6"/>
    <n v="52"/>
    <n v="54.7"/>
    <n v="48.7"/>
    <n v="45.4"/>
    <n v="48.7"/>
    <n v="53.4"/>
    <n v="48.3"/>
    <n v="85"/>
    <n v="0.5"/>
    <n v="1742"/>
    <n v="3484"/>
    <n v="394"/>
    <n v="50"/>
    <n v="233"/>
    <n v="70.7"/>
    <n v="30"/>
    <n v="9.93"/>
    <n v="2.97"/>
    <n v="26.27"/>
    <n v="8.06"/>
    <n v="20"/>
    <n v="47.230000000000004"/>
    <n v="47.230000000000004"/>
    <n v="2.3615000000000004"/>
    <n v="8.0500000000000007"/>
    <n v="0.3034334763948498"/>
    <n v="528.5811158798283"/>
    <n v="1057.1622317596566"/>
    <n v="0.21024772390429808"/>
    <n v="6.2883760321829338E-2"/>
    <n v="0.55621427059072615"/>
    <n v="0.17065424518314631"/>
    <n v="222.26595302505586"/>
    <n v="66.47833640326445"/>
    <n v="588.00871963426164"/>
    <n v="180.4092226970746"/>
    <n v="0"/>
    <n v="16.675000000000001"/>
    <n v="40.700000000000003"/>
    <n v="50.75"/>
    <n v="48.95"/>
    <n v="69.656652360515011"/>
  </r>
  <r>
    <x v="1"/>
    <s v="mid May"/>
    <n v="2"/>
    <x v="11"/>
    <x v="5"/>
    <x v="2"/>
    <n v="3"/>
    <n v="35"/>
    <n v="11"/>
    <n v="303"/>
    <d v="2024-09-26T00:00:00"/>
    <n v="0.78"/>
    <n v="1.9E-2"/>
    <n v="3.5000000000000003E-2"/>
    <n v="0.09"/>
    <n v="0.23499999999999999"/>
    <n v="0.98099999999999998"/>
    <n v="0.96499999999999997"/>
    <n v="0.91"/>
    <n v="0.76500000000000001"/>
    <n v="0"/>
    <n v="0"/>
    <n v="4"/>
    <n v="8.3000000000000007"/>
    <n v="0"/>
    <n v="7.9"/>
    <n v="9.5"/>
    <n v="7.8"/>
    <n v="29.8"/>
    <n v="46.9"/>
    <n v="19.3"/>
    <n v="46.2"/>
    <n v="35"/>
    <n v="44"/>
    <n v="51.9"/>
    <n v="49.1"/>
    <n v="47.8"/>
    <n v="50.3"/>
    <n v="48"/>
    <n v="47.5"/>
    <n v="86"/>
    <n v="0.5"/>
    <n v="1610.3"/>
    <n v="3220.6"/>
    <n v="414.1"/>
    <n v="50"/>
    <n v="233.8"/>
    <n v="67.3"/>
    <n v="30"/>
    <n v="8.02"/>
    <n v="2.33"/>
    <n v="19.66"/>
    <n v="7.37"/>
    <n v="20"/>
    <n v="37.379999999999995"/>
    <n v="37.379999999999995"/>
    <n v="1.8689999999999998"/>
    <n v="9.0150000000000006"/>
    <n v="0.28785286569717705"/>
    <n v="463.52946963216419"/>
    <n v="927.05893926432839"/>
    <n v="0.21455323702514714"/>
    <n v="6.2332798287854478E-2"/>
    <n v="0.52594970572498667"/>
    <n v="0.19716425896201178"/>
    <n v="198.90349633226094"/>
    <n v="57.786177862115714"/>
    <n v="487.58637629579181"/>
    <n v="182.78288877416"/>
    <n v="3.0750000000000002"/>
    <n v="6.3"/>
    <n v="35.549999999999997"/>
    <n v="45"/>
    <n v="48.4"/>
    <n v="71.214713430282302"/>
  </r>
  <r>
    <x v="1"/>
    <s v="mid May"/>
    <n v="2"/>
    <x v="10"/>
    <x v="9"/>
    <x v="2"/>
    <n v="4"/>
    <n v="36"/>
    <n v="14"/>
    <n v="304"/>
    <d v="2024-10-01T00:00:00"/>
    <n v="0.81"/>
    <n v="3.3000000000000002E-2"/>
    <n v="0.06"/>
    <n v="0.157"/>
    <n v="0.41699999999999998"/>
    <n v="0.96699999999999997"/>
    <n v="0.94"/>
    <n v="0.84299999999999997"/>
    <n v="0.58299999999999996"/>
    <n v="0"/>
    <n v="0"/>
    <n v="0"/>
    <n v="0"/>
    <n v="20.3"/>
    <n v="3.8"/>
    <n v="0.2"/>
    <n v="32.700000000000003"/>
    <n v="45.5"/>
    <n v="39.9"/>
    <n v="36.299999999999997"/>
    <n v="45.9"/>
    <n v="47.2"/>
    <n v="46.5"/>
    <n v="45"/>
    <n v="46"/>
    <n v="46.9"/>
    <n v="50.4"/>
    <n v="46"/>
    <n v="45.9"/>
    <n v="84"/>
    <n v="0.5"/>
    <n v="1309"/>
    <n v="2618"/>
    <n v="354"/>
    <n v="50"/>
    <n v="216"/>
    <n v="63.4"/>
    <n v="30"/>
    <n v="7.48"/>
    <n v="2.15"/>
    <n v="22.7"/>
    <n v="7.33"/>
    <n v="22"/>
    <n v="39.659999999999997"/>
    <n v="36.054545454545455"/>
    <n v="1.8027272727272727"/>
    <n v="6.2727272727272725"/>
    <n v="0.29351851851851851"/>
    <n v="384.21574074074073"/>
    <n v="768.43148148148146"/>
    <n v="0.18860312657589515"/>
    <n v="5.4210791729702473E-2"/>
    <n v="0.57236510337871915"/>
    <n v="0.18482097831568334"/>
    <n v="144.92857996675448"/>
    <n v="41.657279001139315"/>
    <n v="439.82336433761043"/>
    <n v="142.0222581759773"/>
    <n v="0"/>
    <n v="14.25"/>
    <n v="41.9"/>
    <n v="46.174999999999997"/>
    <n v="47.300000000000004"/>
    <n v="70.648148148148152"/>
  </r>
  <r>
    <x v="0"/>
    <s v="mid April"/>
    <n v="3"/>
    <x v="8"/>
    <x v="8"/>
    <x v="2"/>
    <n v="5"/>
    <n v="37"/>
    <n v="19"/>
    <n v="305"/>
    <d v="2024-10-01T00:00:00"/>
    <n v="5.0999999999999997E-2"/>
    <n v="8.2000000000000003E-2"/>
    <n v="0.185"/>
    <n v="0.434"/>
    <n v="0.45200000000000001"/>
    <n v="0.91800000000000004"/>
    <n v="0.81499999999999995"/>
    <n v="0.56600000000000006"/>
    <n v="0.54800000000000004"/>
    <n v="0"/>
    <n v="0"/>
    <n v="0"/>
    <n v="0"/>
    <n v="12.5"/>
    <n v="3.8"/>
    <n v="44.7"/>
    <n v="0"/>
    <n v="49.8"/>
    <n v="47.6"/>
    <n v="47.1"/>
    <n v="35.799999999999997"/>
    <n v="48.3"/>
    <n v="54.9"/>
    <n v="44.7"/>
    <n v="47"/>
    <n v="46.2"/>
    <n v="46.2"/>
    <n v="44.2"/>
    <n v="41.6"/>
    <n v="89"/>
    <n v="0.5"/>
    <n v="1509"/>
    <n v="3018"/>
    <n v="347"/>
    <n v="50"/>
    <n v="207"/>
    <n v="69.400000000000006"/>
    <n v="30"/>
    <n v="7.78"/>
    <n v="3.35"/>
    <n v="26.12"/>
    <n v="7.36"/>
    <n v="18"/>
    <n v="44.61"/>
    <n v="49.56666666666667"/>
    <n v="2.4783333333333335"/>
    <n v="7.7777777777777777"/>
    <n v="0.33526570048309179"/>
    <n v="505.91594202898551"/>
    <n v="1011.831884057971"/>
    <n v="0.17440035866397668"/>
    <n v="7.5095270118807442E-2"/>
    <n v="0.58551894194126886"/>
    <n v="0.16498542927594712"/>
    <n v="176.46384348735742"/>
    <n v="75.983788648155183"/>
    <n v="592.44673417606384"/>
    <n v="166.93751774639469"/>
    <n v="0"/>
    <n v="15.25"/>
    <n v="45.075000000000003"/>
    <n v="48.724999999999994"/>
    <n v="44.550000000000004"/>
    <n v="66.473429951690818"/>
  </r>
  <r>
    <x v="0"/>
    <s v="mid April"/>
    <n v="3"/>
    <x v="12"/>
    <x v="10"/>
    <x v="2"/>
    <n v="6"/>
    <n v="38"/>
    <n v="22"/>
    <n v="306"/>
    <d v="2024-10-02T00:00:00"/>
    <n v="0.73"/>
    <n v="2.9000000000000001E-2"/>
    <n v="7.0000000000000007E-2"/>
    <n v="0.218"/>
    <n v="0.56999999999999995"/>
    <n v="0.97099999999999997"/>
    <n v="0.92999999999999994"/>
    <n v="0.78200000000000003"/>
    <n v="0.43000000000000005"/>
    <n v="0"/>
    <n v="0"/>
    <n v="7.1"/>
    <n v="0"/>
    <n v="32.6"/>
    <n v="30.6"/>
    <n v="23.9"/>
    <n v="31.6"/>
    <n v="51.2"/>
    <n v="41.8"/>
    <n v="43.6"/>
    <n v="45.8"/>
    <n v="47.2"/>
    <n v="46.4"/>
    <n v="47.1"/>
    <n v="52.6"/>
    <n v="42.6"/>
    <n v="46.7"/>
    <n v="47.3"/>
    <n v="46.4"/>
    <n v="99"/>
    <n v="0.5"/>
    <n v="1540"/>
    <n v="3080"/>
    <n v="354"/>
    <n v="50"/>
    <n v="221"/>
    <n v="76.900000000000006"/>
    <n v="30"/>
    <n v="8.11"/>
    <n v="3.23"/>
    <n v="25.39"/>
    <n v="5.8"/>
    <n v="21"/>
    <n v="42.53"/>
    <n v="40.504761904761907"/>
    <n v="2.0252380952380955"/>
    <n v="6.333333333333333"/>
    <n v="0.34796380090497742"/>
    <n v="535.86425339366519"/>
    <n v="1071.7285067873304"/>
    <n v="0.19068892546437807"/>
    <n v="7.5946390782976714E-2"/>
    <n v="0.59699035974606163"/>
    <n v="0.13637432400658359"/>
    <n v="204.36675734881845"/>
    <n v="81.393911989726703"/>
    <n v="639.8115868170778"/>
    <n v="146.15625063170742"/>
    <n v="1.7749999999999999"/>
    <n v="29.674999999999997"/>
    <n v="45.599999999999994"/>
    <n v="48.324999999999996"/>
    <n v="45.750000000000007"/>
    <n v="65.203619909502251"/>
  </r>
  <r>
    <x v="1"/>
    <s v="mid May"/>
    <n v="4"/>
    <x v="14"/>
    <x v="12"/>
    <x v="2"/>
    <n v="7"/>
    <n v="39"/>
    <n v="27"/>
    <n v="307"/>
    <d v="2024-09-25T00:00:00"/>
    <n v="0.79"/>
    <n v="6.5000000000000002E-2"/>
    <n v="8.3000000000000004E-2"/>
    <n v="0.159"/>
    <n v="0.27700000000000002"/>
    <n v="0.93500000000000005"/>
    <n v="0.91700000000000004"/>
    <n v="0.84099999999999997"/>
    <n v="0.72299999999999998"/>
    <n v="23.8"/>
    <n v="16.3"/>
    <n v="0"/>
    <n v="0"/>
    <n v="14"/>
    <n v="18.899999999999999"/>
    <n v="3.9"/>
    <n v="44.3"/>
    <n v="45.4"/>
    <n v="47.5"/>
    <n v="43.4"/>
    <n v="46.4"/>
    <n v="46.5"/>
    <n v="49.7"/>
    <n v="49"/>
    <n v="48.7"/>
    <n v="49.2"/>
    <n v="43.9"/>
    <n v="44.6"/>
    <n v="42.4"/>
    <n v="86"/>
    <n v="0.5"/>
    <n v="2360"/>
    <n v="4720"/>
    <n v="477.7"/>
    <n v="50"/>
    <n v="291.60000000000002"/>
    <n v="63.6"/>
    <n v="30"/>
    <n v="6.38"/>
    <n v="2.65"/>
    <n v="22.82"/>
    <n v="6.52"/>
    <n v="19"/>
    <n v="38.370000000000005"/>
    <n v="40.389473684210529"/>
    <n v="2.0194736842105265"/>
    <n v="9.7947368421052605"/>
    <n v="0.21810699588477364"/>
    <n v="514.73251028806578"/>
    <n v="1029.4650205761316"/>
    <n v="0.1662757362522804"/>
    <n v="6.9064373208235594E-2"/>
    <n v="0.59473547041959862"/>
    <n v="0.16992442011988529"/>
    <n v="171.17505424226528"/>
    <n v="71.099356385893884"/>
    <n v="612.25936329286742"/>
    <n v="174.93124665510493"/>
    <n v="10.025"/>
    <n v="20.274999999999999"/>
    <n v="45.675000000000004"/>
    <n v="48.474999999999994"/>
    <n v="45.024999999999999"/>
    <n v="78.189300411522638"/>
  </r>
  <r>
    <x v="1"/>
    <s v="mid May"/>
    <n v="4"/>
    <x v="15"/>
    <x v="13"/>
    <x v="2"/>
    <n v="8"/>
    <n v="40"/>
    <n v="30"/>
    <n v="308"/>
    <d v="2024-10-03T00:00:00"/>
    <n v="0.77"/>
    <n v="4.2000000000000003E-2"/>
    <n v="6.5000000000000002E-2"/>
    <n v="0.12"/>
    <n v="0.373"/>
    <n v="0.95799999999999996"/>
    <n v="0.93500000000000005"/>
    <n v="0.88"/>
    <n v="0.627"/>
    <n v="0"/>
    <n v="4.5999999999999996"/>
    <n v="0"/>
    <n v="0.7"/>
    <n v="25.2"/>
    <n v="41.9"/>
    <n v="49.2"/>
    <n v="49.5"/>
    <n v="47.3"/>
    <n v="47.1"/>
    <n v="44"/>
    <n v="50.3"/>
    <n v="53.5"/>
    <n v="47.6"/>
    <n v="40.299999999999997"/>
    <n v="48.2"/>
    <n v="50.9"/>
    <n v="42.8"/>
    <n v="44.1"/>
    <n v="45"/>
    <n v="97"/>
    <n v="0.5"/>
    <n v="1483"/>
    <n v="2966"/>
    <n v="390"/>
    <n v="50"/>
    <n v="238"/>
    <n v="74.599999999999994"/>
    <n v="30"/>
    <n v="8.25"/>
    <n v="1.1299999999999999"/>
    <n v="27.11"/>
    <n v="6.98"/>
    <n v="20"/>
    <n v="43.47"/>
    <n v="43.47"/>
    <n v="2.1734999999999998"/>
    <n v="7.6"/>
    <n v="0.3134453781512605"/>
    <n v="464.83949579831932"/>
    <n v="929.67899159663864"/>
    <n v="0.18978605935127674"/>
    <n v="2.5994939038417299E-2"/>
    <n v="0.62364849321371063"/>
    <n v="0.16057050839659537"/>
    <n v="176.44011227679476"/>
    <n v="24.166948711851891"/>
    <n v="579.79290228168566"/>
    <n v="149.27902832630639"/>
    <n v="1.325"/>
    <n v="41.45"/>
    <n v="47.174999999999997"/>
    <n v="47.399999999999991"/>
    <n v="45.699999999999996"/>
    <n v="68.655462184873954"/>
  </r>
  <r>
    <x v="0"/>
    <s v="mid April"/>
    <n v="5"/>
    <x v="13"/>
    <x v="11"/>
    <x v="2"/>
    <n v="9"/>
    <n v="41"/>
    <n v="35"/>
    <n v="309"/>
    <d v="2024-09-25T00:00:00"/>
    <n v="0.8"/>
    <n v="2.5999999999999999E-2"/>
    <n v="0.04"/>
    <n v="0.08"/>
    <n v="0.20799999999999999"/>
    <n v="0.97399999999999998"/>
    <n v="0.96"/>
    <n v="0.92"/>
    <n v="0.79200000000000004"/>
    <n v="0"/>
    <n v="0"/>
    <n v="0"/>
    <n v="16.5"/>
    <n v="18.5"/>
    <n v="7.9"/>
    <n v="7.5"/>
    <n v="27.8"/>
    <n v="35.299999999999997"/>
    <n v="44.9"/>
    <n v="40.6"/>
    <n v="23.2"/>
    <n v="45.1"/>
    <n v="43.8"/>
    <n v="38.299999999999997"/>
    <n v="40"/>
    <n v="51"/>
    <n v="51.6"/>
    <n v="41"/>
    <n v="49.8"/>
    <n v="88"/>
    <n v="0.5"/>
    <n v="2823.9"/>
    <n v="5647.8"/>
    <n v="414.2"/>
    <n v="50"/>
    <n v="248"/>
    <n v="57.5"/>
    <n v="30"/>
    <n v="6.92"/>
    <n v="2.69"/>
    <n v="22.06"/>
    <n v="5.08"/>
    <n v="18"/>
    <n v="36.75"/>
    <n v="40.833333333333336"/>
    <n v="2.041666666666667"/>
    <n v="9.2333333333333325"/>
    <n v="0.23185483870967741"/>
    <n v="654.73487903225805"/>
    <n v="1309.4697580645161"/>
    <n v="0.18829931972789116"/>
    <n v="7.319727891156462E-2"/>
    <n v="0.60027210884353743"/>
    <n v="0.1382312925170068"/>
    <n v="246.57226464779458"/>
    <n v="95.849623107307423"/>
    <n v="786.03817314022388"/>
    <n v="181.00969716919025"/>
    <n v="4.125"/>
    <n v="15.425000000000001"/>
    <n v="35.999999999999993"/>
    <n v="41.8"/>
    <n v="48.349999999999994"/>
    <n v="76.814516129032256"/>
  </r>
  <r>
    <x v="0"/>
    <s v="mid April"/>
    <n v="5"/>
    <x v="1"/>
    <x v="1"/>
    <x v="2"/>
    <n v="10"/>
    <n v="42"/>
    <n v="38"/>
    <n v="310"/>
    <d v="2024-09-30T00:00:00"/>
    <n v="0.75"/>
    <n v="1.4999999999999999E-2"/>
    <n v="0.02"/>
    <n v="4.5999999999999999E-2"/>
    <n v="0.16900000000000001"/>
    <n v="0.98499999999999999"/>
    <n v="0.98"/>
    <n v="0.95399999999999996"/>
    <n v="0.83099999999999996"/>
    <n v="3.6"/>
    <n v="3.3"/>
    <n v="0"/>
    <n v="7.5"/>
    <n v="40.6"/>
    <n v="37.6"/>
    <n v="14.5"/>
    <n v="4.3"/>
    <n v="50.1"/>
    <n v="35.9"/>
    <n v="34"/>
    <n v="27.1"/>
    <n v="47.1"/>
    <n v="44.5"/>
    <n v="45.5"/>
    <n v="18.8"/>
    <n v="48.7"/>
    <n v="41.4"/>
    <n v="43.1"/>
    <n v="38.299999999999997"/>
    <n v="92"/>
    <n v="0.5"/>
    <n v="1364"/>
    <n v="2728"/>
    <n v="361"/>
    <n v="50"/>
    <n v="222"/>
    <n v="68.3"/>
    <n v="30"/>
    <n v="7.02"/>
    <n v="2.4"/>
    <n v="24.44"/>
    <n v="7.32"/>
    <n v="21"/>
    <n v="41.18"/>
    <n v="39.219047619047622"/>
    <n v="1.960952380952381"/>
    <n v="6.6190476190476186"/>
    <n v="0.30765765765765762"/>
    <n v="419.64504504504498"/>
    <n v="839.29009009008996"/>
    <n v="0.17047110247693054"/>
    <n v="5.8280718795531809E-2"/>
    <n v="0.59349198640116563"/>
    <n v="0.17775619232637202"/>
    <n v="143.07470695562"/>
    <n v="48.91442972841709"/>
    <n v="498.11194273438076"/>
    <n v="149.18901067167212"/>
    <n v="3.6"/>
    <n v="24.25"/>
    <n v="36.774999999999999"/>
    <n v="38.975000000000001"/>
    <n v="42.875"/>
    <n v="69.234234234234236"/>
  </r>
  <r>
    <x v="1"/>
    <s v="mid May"/>
    <n v="6"/>
    <x v="3"/>
    <x v="3"/>
    <x v="2"/>
    <n v="11"/>
    <n v="43"/>
    <n v="43"/>
    <n v="311"/>
    <d v="2024-10-03T00:00:00"/>
    <n v="0.72"/>
    <n v="3.7999999999999999E-2"/>
    <n v="8.4000000000000005E-2"/>
    <n v="0.187"/>
    <n v="0.48399999999999999"/>
    <n v="0.96199999999999997"/>
    <n v="0.91600000000000004"/>
    <n v="0.81299999999999994"/>
    <n v="0.51600000000000001"/>
    <n v="0"/>
    <n v="0"/>
    <n v="0"/>
    <n v="0"/>
    <n v="24.8"/>
    <n v="2.1"/>
    <n v="2.1"/>
    <n v="12.5"/>
    <n v="32.5"/>
    <n v="38.299999999999997"/>
    <n v="23.5"/>
    <n v="39.799999999999997"/>
    <n v="46.9"/>
    <n v="40.200000000000003"/>
    <n v="41.5"/>
    <n v="38.200000000000003"/>
    <n v="44.3"/>
    <n v="40.5"/>
    <n v="40.5"/>
    <n v="42.5"/>
    <n v="88"/>
    <n v="0.5"/>
    <n v="1417"/>
    <n v="2834"/>
    <n v="294"/>
    <n v="50"/>
    <n v="171"/>
    <n v="59.6"/>
    <n v="30"/>
    <n v="7.95"/>
    <n v="2.38"/>
    <n v="24.52"/>
    <n v="7.45"/>
    <n v="20"/>
    <n v="42.300000000000004"/>
    <n v="42.300000000000004"/>
    <n v="2.1150000000000002"/>
    <n v="6.15"/>
    <n v="0.34853801169590642"/>
    <n v="493.87836257309942"/>
    <n v="987.75672514619885"/>
    <n v="0.18794326241134751"/>
    <n v="5.6264775413711575E-2"/>
    <n v="0.57966903073286047"/>
    <n v="0.17612293144208035"/>
    <n v="185.6422213927253"/>
    <n v="55.575910303734112"/>
    <n v="572.57198346536154"/>
    <n v="173.96660998437778"/>
    <n v="0"/>
    <n v="10.375"/>
    <n v="33.524999999999999"/>
    <n v="41.7"/>
    <n v="41.95"/>
    <n v="65.146198830409347"/>
  </r>
  <r>
    <x v="1"/>
    <s v="mid May"/>
    <n v="6"/>
    <x v="6"/>
    <x v="6"/>
    <x v="2"/>
    <n v="12"/>
    <n v="44"/>
    <n v="46"/>
    <n v="312"/>
    <d v="2024-10-02T00:00:00"/>
    <n v="0.68"/>
    <n v="7.4999999999999997E-2"/>
    <n v="0.17299999999999999"/>
    <n v="0.16500000000000001"/>
    <n v="0.53700000000000003"/>
    <n v="0.92500000000000004"/>
    <n v="0.82699999999999996"/>
    <n v="0.83499999999999996"/>
    <n v="0.46299999999999997"/>
    <n v="0"/>
    <n v="0"/>
    <n v="0"/>
    <n v="0"/>
    <n v="0"/>
    <n v="0"/>
    <n v="0"/>
    <n v="0"/>
    <n v="15.7"/>
    <n v="7"/>
    <n v="11.9"/>
    <n v="0"/>
    <n v="27.8"/>
    <n v="21.4"/>
    <n v="45.4"/>
    <n v="12.6"/>
    <n v="44.2"/>
    <n v="42"/>
    <n v="43.9"/>
    <n v="43"/>
    <n v="75"/>
    <n v="0.5"/>
    <n v="1465"/>
    <n v="2930"/>
    <n v="345"/>
    <n v="50"/>
    <n v="218"/>
    <n v="67.8"/>
    <n v="30"/>
    <n v="7.51"/>
    <n v="2.96"/>
    <n v="20.09"/>
    <n v="6.69"/>
    <n v="20"/>
    <n v="37.25"/>
    <n v="37.25"/>
    <n v="1.8625"/>
    <n v="6.35"/>
    <n v="0.3110091743119266"/>
    <n v="455.62844036697248"/>
    <n v="911.25688073394497"/>
    <n v="0.20161073825503356"/>
    <n v="7.9463087248322142E-2"/>
    <n v="0.53932885906040273"/>
    <n v="0.17959731543624163"/>
    <n v="183.7191724647497"/>
    <n v="72.411285019395351"/>
    <n v="491.46713379718005"/>
    <n v="163.65928945261993"/>
    <n v="0"/>
    <n v="0"/>
    <n v="8.65"/>
    <n v="26.799999999999997"/>
    <n v="43.274999999999999"/>
    <n v="68.899082568807344"/>
  </r>
  <r>
    <x v="0"/>
    <s v="mid April"/>
    <n v="7"/>
    <x v="9"/>
    <x v="2"/>
    <x v="2"/>
    <n v="13"/>
    <n v="45"/>
    <n v="51"/>
    <n v="313"/>
    <d v="2024-10-02T00:00:00"/>
    <n v="0.77"/>
    <n v="3.3000000000000002E-2"/>
    <n v="8.7999999999999995E-2"/>
    <n v="0.13600000000000001"/>
    <n v="0.45200000000000001"/>
    <n v="0.96699999999999997"/>
    <n v="0.91200000000000003"/>
    <n v="0.86399999999999999"/>
    <n v="0.54800000000000004"/>
    <n v="0"/>
    <n v="0"/>
    <n v="0"/>
    <n v="0"/>
    <n v="0"/>
    <n v="0"/>
    <n v="0"/>
    <n v="0"/>
    <n v="30.5"/>
    <n v="40"/>
    <n v="29.5"/>
    <n v="2.2999999999999998"/>
    <n v="47.1"/>
    <n v="42"/>
    <n v="45.2"/>
    <n v="37"/>
    <n v="42.1"/>
    <n v="41.8"/>
    <n v="40.799999999999997"/>
    <n v="35.9"/>
    <n v="91"/>
    <n v="0.5"/>
    <n v="1207"/>
    <n v="2414"/>
    <n v="306"/>
    <n v="50"/>
    <n v="198"/>
    <n v="72"/>
    <n v="30"/>
    <n v="6.84"/>
    <n v="3.16"/>
    <n v="22.18"/>
    <n v="7.15"/>
    <n v="20"/>
    <n v="39.33"/>
    <n v="39.33"/>
    <n v="1.9664999999999999"/>
    <n v="5.4"/>
    <n v="0.36363636363636365"/>
    <n v="438.90909090909093"/>
    <n v="877.81818181818187"/>
    <n v="0.17391304347826086"/>
    <n v="8.0345792016272566E-2"/>
    <n v="0.56394609712687516"/>
    <n v="0.18179506737859141"/>
    <n v="152.66403162055337"/>
    <n v="70.528997064466182"/>
    <n v="495.04213762337332"/>
    <n v="159.58301550978899"/>
    <n v="0"/>
    <n v="0"/>
    <n v="25.574999999999999"/>
    <n v="42.825000000000003"/>
    <n v="40.15"/>
    <n v="63.636363636363633"/>
  </r>
  <r>
    <x v="0"/>
    <s v="mid April"/>
    <n v="7"/>
    <x v="0"/>
    <x v="0"/>
    <x v="2"/>
    <n v="14"/>
    <n v="46"/>
    <n v="54"/>
    <n v="314"/>
    <d v="2024-09-25T00:00:00"/>
    <n v="0.79"/>
    <n v="4.2000000000000003E-2"/>
    <n v="5.5E-2"/>
    <n v="0.17199999999999999"/>
    <n v="0.30099999999999999"/>
    <n v="0.95799999999999996"/>
    <n v="0.94499999999999995"/>
    <n v="0.82800000000000007"/>
    <n v="0.69900000000000007"/>
    <n v="0"/>
    <n v="0"/>
    <n v="0"/>
    <n v="0.4"/>
    <n v="28.3"/>
    <n v="17.5"/>
    <n v="5.5"/>
    <n v="18.3"/>
    <n v="37.4"/>
    <n v="23.5"/>
    <n v="31.4"/>
    <n v="33.200000000000003"/>
    <n v="38"/>
    <n v="38"/>
    <n v="37.1"/>
    <n v="42.1"/>
    <n v="36.5"/>
    <n v="38.6"/>
    <n v="44.5"/>
    <n v="35.200000000000003"/>
    <n v="94"/>
    <n v="0.5"/>
    <n v="2195.8000000000002"/>
    <n v="4391.6000000000004"/>
    <n v="480.4"/>
    <n v="50"/>
    <n v="303.8"/>
    <n v="75.5"/>
    <n v="30"/>
    <n v="5.92"/>
    <n v="2.34"/>
    <n v="23.52"/>
    <n v="6.72"/>
    <n v="20"/>
    <n v="38.5"/>
    <n v="38.5"/>
    <n v="1.925"/>
    <n v="8.8299999999999983"/>
    <n v="0.24851876234364711"/>
    <n v="545.69749835418042"/>
    <n v="1091.3949967083608"/>
    <n v="0.15376623376623377"/>
    <n v="6.0779220779220773E-2"/>
    <n v="0.61090909090909085"/>
    <n v="0.17454545454545453"/>
    <n v="167.81969819515575"/>
    <n v="66.334137462274398"/>
    <n v="666.74312526183496"/>
    <n v="190.4980357890957"/>
    <n v="0.1"/>
    <n v="17.399999999999999"/>
    <n v="31.375"/>
    <n v="38.799999999999997"/>
    <n v="38.700000000000003"/>
    <n v="75.14812376563529"/>
  </r>
  <r>
    <x v="1"/>
    <s v="mid May"/>
    <n v="8"/>
    <x v="2"/>
    <x v="2"/>
    <x v="2"/>
    <n v="15"/>
    <n v="47"/>
    <n v="59"/>
    <n v="315"/>
    <d v="2024-10-03T00:00:00"/>
    <n v="0.73"/>
    <n v="0.05"/>
    <n v="0.14499999999999999"/>
    <n v="0.21"/>
    <n v="0.53100000000000003"/>
    <n v="0.95"/>
    <n v="0.85499999999999998"/>
    <n v="0.79"/>
    <n v="0.46899999999999997"/>
    <n v="0"/>
    <n v="0"/>
    <n v="0"/>
    <n v="0"/>
    <n v="7.1"/>
    <n v="4.3"/>
    <n v="0"/>
    <n v="0"/>
    <n v="47.6"/>
    <n v="50.6"/>
    <n v="1.9"/>
    <n v="27.1"/>
    <n v="47.7"/>
    <n v="52.6"/>
    <n v="49.2"/>
    <n v="48"/>
    <n v="50.2"/>
    <n v="46.9"/>
    <n v="48.6"/>
    <n v="47.5"/>
    <n v="92"/>
    <n v="0.5"/>
    <n v="1431"/>
    <n v="2862"/>
    <n v="354"/>
    <n v="50"/>
    <n v="216"/>
    <n v="71.7"/>
    <n v="30"/>
    <n v="7.58"/>
    <n v="3.56"/>
    <n v="29.26"/>
    <n v="7.83"/>
    <n v="20"/>
    <n v="48.230000000000004"/>
    <n v="48.230000000000004"/>
    <n v="2.4115000000000002"/>
    <n v="6.9"/>
    <n v="0.33194444444444443"/>
    <n v="475.01249999999999"/>
    <n v="950.02499999999998"/>
    <n v="0.15716359112585526"/>
    <n v="7.3812979473356827E-2"/>
    <n v="0.60667634252539915"/>
    <n v="0.16234708687538876"/>
    <n v="149.30934065934065"/>
    <n v="70.124175824175822"/>
    <n v="576.35769230769233"/>
    <n v="154.23379120879122"/>
    <n v="0"/>
    <n v="2.8499999999999996"/>
    <n v="31.800000000000004"/>
    <n v="49.375"/>
    <n v="48.3"/>
    <n v="66.805555555555557"/>
  </r>
  <r>
    <x v="1"/>
    <s v="mid May"/>
    <n v="8"/>
    <x v="7"/>
    <x v="7"/>
    <x v="2"/>
    <n v="16"/>
    <n v="48"/>
    <n v="62"/>
    <n v="316"/>
    <d v="2024-10-02T00:00:00"/>
    <n v="0.76"/>
    <n v="9.4E-2"/>
    <n v="0.108"/>
    <n v="0.39"/>
    <n v="0.64400000000000002"/>
    <n v="0.90600000000000003"/>
    <n v="0.89200000000000002"/>
    <n v="0.61"/>
    <n v="0.35599999999999998"/>
    <n v="0"/>
    <n v="0"/>
    <n v="0.9"/>
    <n v="0"/>
    <n v="7.9"/>
    <n v="16.100000000000001"/>
    <n v="46"/>
    <n v="35.4"/>
    <n v="48.9"/>
    <n v="50"/>
    <n v="53.2"/>
    <n v="54"/>
    <n v="47.2"/>
    <n v="46.4"/>
    <n v="50.7"/>
    <n v="51.5"/>
    <n v="46.4"/>
    <n v="53.5"/>
    <n v="45.8"/>
    <n v="48.1"/>
    <n v="91"/>
    <n v="0.5"/>
    <n v="1548"/>
    <n v="3096"/>
    <n v="423"/>
    <n v="50"/>
    <n v="254"/>
    <n v="79.7"/>
    <n v="30"/>
    <n v="9.73"/>
    <n v="0.11"/>
    <n v="33.21"/>
    <n v="8.3800000000000008"/>
    <n v="20"/>
    <n v="51.43"/>
    <n v="51.429999999999993"/>
    <n v="2.5714999999999995"/>
    <n v="8.4499999999999993"/>
    <n v="0.31377952755905514"/>
    <n v="485.73070866141734"/>
    <n v="971.46141732283468"/>
    <n v="0.1891891891891892"/>
    <n v="2.1388294769589733E-3"/>
    <n v="0.64573206299825003"/>
    <n v="0.16293991833560181"/>
    <n v="183.78999787188766"/>
    <n v="2.0777903150984214"/>
    <n v="627.30378513107792"/>
    <n v="158.28984400477069"/>
    <n v="0.22500000000000001"/>
    <n v="26.35"/>
    <n v="51.525000000000006"/>
    <n v="48.95"/>
    <n v="48.449999999999996"/>
    <n v="68.622047244094489"/>
  </r>
  <r>
    <x v="0"/>
    <s v="mid April"/>
    <n v="1"/>
    <x v="13"/>
    <x v="11"/>
    <x v="3"/>
    <n v="1"/>
    <n v="64"/>
    <n v="4"/>
    <n v="401"/>
    <d v="2024-09-25T00:00:00"/>
    <n v="0.8"/>
    <n v="3.3000000000000002E-2"/>
    <n v="4.3999999999999997E-2"/>
    <n v="9.6000000000000002E-2"/>
    <n v="0.215"/>
    <n v="0.96699999999999997"/>
    <n v="0.95599999999999996"/>
    <n v="0.90400000000000003"/>
    <n v="0.78500000000000003"/>
    <n v="0"/>
    <n v="0"/>
    <n v="0.9"/>
    <n v="0"/>
    <n v="11.2"/>
    <n v="2.4"/>
    <n v="23.5"/>
    <n v="11.6"/>
    <n v="39.5"/>
    <n v="21.7"/>
    <n v="43"/>
    <n v="22"/>
    <n v="46.6"/>
    <n v="50.1"/>
    <n v="54.1"/>
    <n v="56.7"/>
    <n v="45.7"/>
    <n v="52.3"/>
    <n v="48.5"/>
    <n v="53.2"/>
    <n v="88"/>
    <n v="0.5"/>
    <n v="2268.6"/>
    <n v="4537.2"/>
    <n v="417.9"/>
    <n v="50"/>
    <n v="251.4"/>
    <n v="62.6"/>
    <n v="30"/>
    <n v="6.19"/>
    <n v="3.25"/>
    <n v="23.05"/>
    <n v="5.99"/>
    <n v="16"/>
    <n v="38.480000000000004"/>
    <n v="48.100000000000009"/>
    <n v="2.4050000000000002"/>
    <n v="10.406249999999998"/>
    <n v="0.24900556881463803"/>
    <n v="564.89403341288778"/>
    <n v="1129.7880668257756"/>
    <n v="0.16086278586278585"/>
    <n v="8.4459459459459457E-2"/>
    <n v="0.59901247401247393"/>
    <n v="0.15566528066528065"/>
    <n v="181.74085586412554"/>
    <n v="95.421289427852656"/>
    <n v="676.75714501907805"/>
    <n v="175.8687765147192"/>
    <n v="0.22500000000000001"/>
    <n v="12.175000000000001"/>
    <n v="31.55"/>
    <n v="51.875"/>
    <n v="49.924999999999997"/>
    <n v="75.0994431185362"/>
  </r>
  <r>
    <x v="0"/>
    <s v="mid April"/>
    <n v="1"/>
    <x v="12"/>
    <x v="10"/>
    <x v="3"/>
    <n v="2"/>
    <n v="63"/>
    <n v="5"/>
    <n v="402"/>
    <d v="2024-10-02T00:00:00"/>
    <n v="0.72"/>
    <n v="4.5999999999999999E-2"/>
    <n v="7.9000000000000001E-2"/>
    <n v="0.155"/>
    <n v="0.42699999999999999"/>
    <n v="0.95399999999999996"/>
    <n v="0.92100000000000004"/>
    <n v="0.84499999999999997"/>
    <n v="0.57299999999999995"/>
    <n v="0"/>
    <n v="22.8"/>
    <n v="0"/>
    <n v="0"/>
    <n v="0"/>
    <n v="37.799999999999997"/>
    <n v="0.2"/>
    <n v="1.1000000000000001"/>
    <n v="34.6"/>
    <n v="46.3"/>
    <n v="45.6"/>
    <n v="39.200000000000003"/>
    <n v="49.2"/>
    <n v="47"/>
    <n v="45.5"/>
    <n v="44.3"/>
    <n v="44.7"/>
    <n v="45.5"/>
    <n v="43.6"/>
    <n v="43.1"/>
    <n v="90"/>
    <n v="0.5"/>
    <n v="1378"/>
    <n v="2756"/>
    <n v="313"/>
    <n v="50"/>
    <n v="183"/>
    <n v="63.8"/>
    <n v="30"/>
    <n v="7.07"/>
    <n v="3.34"/>
    <n v="24.72"/>
    <n v="8.24"/>
    <n v="20"/>
    <n v="43.37"/>
    <n v="43.37"/>
    <n v="2.1684999999999999"/>
    <n v="6.5"/>
    <n v="0.34863387978142074"/>
    <n v="480.4174863387978"/>
    <n v="960.8349726775956"/>
    <n v="0.16301590961494122"/>
    <n v="7.7011759280608716E-2"/>
    <n v="0.56997924832833757"/>
    <n v="0.18999308277611254"/>
    <n v="156.63138706088546"/>
    <n v="73.99559162423725"/>
    <n v="547.65599549435467"/>
    <n v="182.55199849811825"/>
    <n v="5.7"/>
    <n v="9.7750000000000004"/>
    <n v="41.424999999999997"/>
    <n v="46.5"/>
    <n v="44.225000000000001"/>
    <n v="65.136612021857914"/>
  </r>
  <r>
    <x v="1"/>
    <s v="mid May"/>
    <n v="2"/>
    <x v="14"/>
    <x v="12"/>
    <x v="3"/>
    <n v="3"/>
    <n v="62"/>
    <n v="12"/>
    <n v="403"/>
    <d v="2024-09-25T00:00:00"/>
    <n v="0.77"/>
    <n v="5.8000000000000003E-2"/>
    <n v="0.08"/>
    <n v="0.127"/>
    <n v="0.22900000000000001"/>
    <n v="0.94199999999999995"/>
    <n v="0.92"/>
    <n v="0.873"/>
    <n v="0.77100000000000002"/>
    <n v="0"/>
    <n v="0"/>
    <n v="0"/>
    <n v="0"/>
    <n v="36.700000000000003"/>
    <n v="13.8"/>
    <n v="6.8"/>
    <n v="3.8"/>
    <n v="50"/>
    <n v="6.5"/>
    <n v="43.4"/>
    <n v="41.1"/>
    <n v="44.3"/>
    <n v="45.8"/>
    <n v="45.6"/>
    <n v="44.9"/>
    <n v="46.4"/>
    <n v="47.1"/>
    <n v="43.7"/>
    <n v="46.3"/>
    <n v="84"/>
    <n v="0.5"/>
    <n v="2008.4"/>
    <n v="4016.8"/>
    <n v="441.1"/>
    <n v="50"/>
    <n v="266.3"/>
    <n v="65.3"/>
    <n v="30"/>
    <n v="6.63"/>
    <n v="1.67"/>
    <n v="25.21"/>
    <n v="7.3"/>
    <n v="20"/>
    <n v="40.81"/>
    <n v="40.81"/>
    <n v="2.0405000000000002"/>
    <n v="8.74"/>
    <n v="0.2452121667292527"/>
    <n v="492.48411565903115"/>
    <n v="984.96823131806229"/>
    <n v="0.16246018132810586"/>
    <n v="4.092134280813526E-2"/>
    <n v="0.61774074981622151"/>
    <n v="0.17887772604753735"/>
    <n v="160.01811746235612"/>
    <n v="40.306222648889097"/>
    <n v="608.45501375957735"/>
    <n v="176.18887744723975"/>
    <n v="0"/>
    <n v="15.274999999999999"/>
    <n v="35.25"/>
    <n v="45.15"/>
    <n v="45.875"/>
    <n v="75.478783327074723"/>
  </r>
  <r>
    <x v="1"/>
    <s v="mid May"/>
    <n v="2"/>
    <x v="6"/>
    <x v="6"/>
    <x v="3"/>
    <n v="4"/>
    <n v="61"/>
    <n v="13"/>
    <n v="404"/>
    <d v="2024-10-02T00:00:00"/>
    <n v="0.72"/>
    <n v="4.2000000000000003E-2"/>
    <n v="9.7000000000000003E-2"/>
    <n v="0.14099999999999999"/>
    <n v="0.56100000000000005"/>
    <n v="0.95799999999999996"/>
    <n v="0.90300000000000002"/>
    <n v="0.85899999999999999"/>
    <n v="0.43899999999999995"/>
    <n v="0"/>
    <n v="0"/>
    <n v="0"/>
    <n v="0"/>
    <n v="34.6"/>
    <n v="0"/>
    <n v="0"/>
    <n v="38.700000000000003"/>
    <n v="46.4"/>
    <n v="37"/>
    <n v="42"/>
    <n v="47.1"/>
    <n v="48.3"/>
    <n v="42.3"/>
    <n v="44.6"/>
    <n v="41"/>
    <n v="44.8"/>
    <n v="41.5"/>
    <n v="45"/>
    <n v="44.1"/>
    <n v="74"/>
    <n v="0.5"/>
    <n v="1498"/>
    <n v="2996"/>
    <n v="356"/>
    <n v="50"/>
    <n v="223"/>
    <n v="68.900000000000006"/>
    <n v="30"/>
    <n v="8.25"/>
    <n v="4.84"/>
    <n v="26.57"/>
    <n v="7.58"/>
    <n v="20"/>
    <n v="47.239999999999995"/>
    <n v="47.239999999999995"/>
    <n v="2.3619999999999997"/>
    <n v="6.65"/>
    <n v="0.30896860986547087"/>
    <n v="462.83497757847533"/>
    <n v="925.66995515695066"/>
    <n v="0.17464013547840815"/>
    <n v="0.10245554614733278"/>
    <n v="0.56244707874682476"/>
    <n v="0.16045723962743438"/>
    <n v="161.65912637690187"/>
    <n v="94.840020807782423"/>
    <n v="520.64036216173122"/>
    <n v="148.53044581053527"/>
    <n v="0"/>
    <n v="18.325000000000003"/>
    <n v="43.125"/>
    <n v="44.05"/>
    <n v="43.85"/>
    <n v="69.103139013452903"/>
  </r>
  <r>
    <x v="0"/>
    <s v="mid April"/>
    <n v="3"/>
    <x v="9"/>
    <x v="2"/>
    <x v="3"/>
    <n v="5"/>
    <n v="60"/>
    <n v="20"/>
    <n v="405"/>
    <d v="2024-10-02T00:00:00"/>
    <n v="0.75"/>
    <n v="3.1E-2"/>
    <n v="8.3000000000000004E-2"/>
    <n v="0.20200000000000001"/>
    <n v="0.57199999999999995"/>
    <n v="0.96899999999999997"/>
    <n v="0.91700000000000004"/>
    <n v="0.79800000000000004"/>
    <n v="0.42800000000000005"/>
    <n v="0"/>
    <n v="0"/>
    <n v="0"/>
    <n v="0"/>
    <n v="0"/>
    <n v="0"/>
    <n v="4.0999999999999996"/>
    <n v="7.2"/>
    <n v="39.6"/>
    <n v="36.9"/>
    <n v="51.6"/>
    <n v="32.6"/>
    <n v="48.7"/>
    <n v="40.700000000000003"/>
    <n v="45.6"/>
    <n v="47.2"/>
    <n v="47.4"/>
    <n v="40.299999999999997"/>
    <n v="49.4"/>
    <n v="41.9"/>
    <n v="91"/>
    <n v="0.5"/>
    <n v="1155"/>
    <n v="2310"/>
    <n v="306"/>
    <n v="50"/>
    <n v="184"/>
    <n v="64.599999999999994"/>
    <n v="30"/>
    <n v="8.18"/>
    <n v="3.52"/>
    <n v="24.74"/>
    <n v="8.26"/>
    <n v="20"/>
    <n v="44.699999999999996"/>
    <n v="44.699999999999996"/>
    <n v="2.2349999999999999"/>
    <n v="6.1"/>
    <n v="0.3510869565217391"/>
    <n v="405.50543478260869"/>
    <n v="811.01086956521738"/>
    <n v="0.1829977628635347"/>
    <n v="7.8747203579418348E-2"/>
    <n v="0.55346756152125276"/>
    <n v="0.18478747203579421"/>
    <n v="148.41317478844471"/>
    <n v="63.864838050773272"/>
    <n v="448.86820834549167"/>
    <n v="149.86464838050776"/>
    <n v="0"/>
    <n v="2.8250000000000002"/>
    <n v="40.174999999999997"/>
    <n v="45.55"/>
    <n v="44.75"/>
    <n v="64.891304347826079"/>
  </r>
  <r>
    <x v="0"/>
    <s v="mid April"/>
    <n v="3"/>
    <x v="1"/>
    <x v="1"/>
    <x v="3"/>
    <n v="6"/>
    <n v="59"/>
    <n v="21"/>
    <n v="406"/>
    <d v="2024-09-30T00:00:00"/>
    <n v="0.7"/>
    <n v="5.5E-2"/>
    <n v="7.0000000000000007E-2"/>
    <n v="0.11899999999999999"/>
    <n v="0.28999999999999998"/>
    <n v="0.94499999999999995"/>
    <n v="0.92999999999999994"/>
    <n v="0.88100000000000001"/>
    <n v="0.71"/>
    <n v="0"/>
    <n v="0"/>
    <n v="0"/>
    <n v="4.2"/>
    <n v="6.6"/>
    <n v="1.6"/>
    <n v="11.5"/>
    <n v="16.5"/>
    <n v="43.3"/>
    <n v="43"/>
    <n v="43.2"/>
    <n v="46.5"/>
    <n v="45.8"/>
    <n v="42.1"/>
    <n v="47"/>
    <n v="41.3"/>
    <n v="43"/>
    <n v="45.7"/>
    <n v="54.7"/>
    <n v="45.1"/>
    <n v="94"/>
    <n v="0.5"/>
    <n v="1168"/>
    <n v="2336"/>
    <n v="307"/>
    <n v="50"/>
    <n v="194"/>
    <n v="63"/>
    <n v="30"/>
    <n v="6.07"/>
    <n v="2.88"/>
    <n v="20.56"/>
    <n v="5.53"/>
    <n v="19"/>
    <n v="35.04"/>
    <n v="36.88421052631579"/>
    <n v="1.8442105263157895"/>
    <n v="5.9473684210526319"/>
    <n v="0.32474226804123713"/>
    <n v="379.29896907216494"/>
    <n v="758.59793814432987"/>
    <n v="0.17323059360730594"/>
    <n v="8.2191780821917804E-2"/>
    <n v="0.58675799086757985"/>
    <n v="0.15781963470319635"/>
    <n v="131.41237113402062"/>
    <n v="62.350515463917517"/>
    <n v="445.1134020618556"/>
    <n v="119.72164948453609"/>
    <n v="1.05"/>
    <n v="9.0500000000000007"/>
    <n v="44"/>
    <n v="44.05"/>
    <n v="47.125"/>
    <n v="67.525773195876297"/>
  </r>
  <r>
    <x v="1"/>
    <s v="mid May"/>
    <n v="4"/>
    <x v="10"/>
    <x v="9"/>
    <x v="3"/>
    <n v="7"/>
    <n v="58"/>
    <n v="28"/>
    <n v="407"/>
    <d v="2024-10-01T00:00:00"/>
    <n v="0.71"/>
    <n v="0.122"/>
    <n v="0.16900000000000001"/>
    <n v="0.32700000000000001"/>
    <n v="0.502"/>
    <n v="0.878"/>
    <n v="0.83099999999999996"/>
    <n v="0.67300000000000004"/>
    <n v="0.498"/>
    <n v="0"/>
    <n v="0"/>
    <n v="0"/>
    <n v="0"/>
    <n v="43.2"/>
    <n v="5.6"/>
    <n v="3"/>
    <n v="9.3000000000000007"/>
    <n v="53"/>
    <n v="42.4"/>
    <n v="47.6"/>
    <n v="46.1"/>
    <n v="52.3"/>
    <n v="41.4"/>
    <n v="44.3"/>
    <n v="41.8"/>
    <n v="49"/>
    <n v="47.4"/>
    <n v="44.7"/>
    <n v="42.4"/>
    <n v="83"/>
    <n v="0.5"/>
    <n v="946"/>
    <n v="1892"/>
    <n v="286"/>
    <n v="50"/>
    <n v="173"/>
    <n v="59.6"/>
    <n v="30"/>
    <n v="7.1"/>
    <n v="1.67"/>
    <n v="20.309999999999999"/>
    <n v="6.33"/>
    <n v="19"/>
    <n v="35.409999999999997"/>
    <n v="37.273684210526312"/>
    <n v="1.8636842105263156"/>
    <n v="5.9473684210526319"/>
    <n v="0.34450867052023121"/>
    <n v="325.90520231213873"/>
    <n v="651.81040462427745"/>
    <n v="0.20050833097994919"/>
    <n v="4.7161818695283818E-2"/>
    <n v="0.57356678904264335"/>
    <n v="0.17876306128212371"/>
    <n v="130.69341634657923"/>
    <n v="30.74056412658976"/>
    <n v="373.85680084493293"/>
    <n v="116.51962330617556"/>
    <n v="0"/>
    <n v="15.275000000000002"/>
    <n v="47.274999999999999"/>
    <n v="44.95"/>
    <n v="45.875000000000007"/>
    <n v="65.549132947976886"/>
  </r>
  <r>
    <x v="1"/>
    <s v="mid May"/>
    <n v="4"/>
    <x v="2"/>
    <x v="2"/>
    <x v="3"/>
    <n v="8"/>
    <n v="57"/>
    <n v="29"/>
    <n v="408"/>
    <d v="2024-10-03T00:00:00"/>
    <n v="0.68"/>
    <n v="8.8999999999999996E-2"/>
    <n v="0.13900000000000001"/>
    <n v="0.13500000000000001"/>
    <n v="0.53300000000000003"/>
    <n v="0.91100000000000003"/>
    <n v="0.86099999999999999"/>
    <n v="0.86499999999999999"/>
    <n v="0.46699999999999997"/>
    <n v="0"/>
    <n v="0"/>
    <n v="0"/>
    <n v="0"/>
    <n v="0"/>
    <n v="0"/>
    <n v="0"/>
    <n v="0"/>
    <n v="3.5"/>
    <n v="0"/>
    <n v="5.8"/>
    <n v="1.1000000000000001"/>
    <n v="53.9"/>
    <n v="30.5"/>
    <n v="31.1"/>
    <n v="51.1"/>
    <n v="54.5"/>
    <n v="51.2"/>
    <n v="49.4"/>
    <n v="47.9"/>
    <n v="87"/>
    <n v="0.5"/>
    <n v="1187"/>
    <n v="2374"/>
    <n v="351"/>
    <n v="50"/>
    <n v="208"/>
    <n v="72.599999999999994"/>
    <n v="30"/>
    <n v="8.66"/>
    <n v="3.93"/>
    <n v="31.62"/>
    <n v="8.91"/>
    <n v="18"/>
    <n v="53.120000000000005"/>
    <n v="59.022222222222226"/>
    <n v="2.9511111111111115"/>
    <n v="7.9444444444444446"/>
    <n v="0.34903846153846152"/>
    <n v="414.30865384615385"/>
    <n v="828.61730769230769"/>
    <n v="0.16302710843373494"/>
    <n v="7.3983433734939749E-2"/>
    <n v="0.59525602409638556"/>
    <n v="0.16773343373493974"/>
    <n v="135.08708367122335"/>
    <n v="61.303953675278024"/>
    <n v="493.23944407437443"/>
    <n v="138.98682627143185"/>
    <n v="0"/>
    <n v="0"/>
    <n v="2.6"/>
    <n v="41.65"/>
    <n v="50.75"/>
    <n v="65.096153846153854"/>
  </r>
  <r>
    <x v="0"/>
    <s v="mid April"/>
    <n v="5"/>
    <x v="0"/>
    <x v="0"/>
    <x v="3"/>
    <n v="9"/>
    <n v="56"/>
    <n v="37"/>
    <n v="409"/>
    <d v="2024-09-25T00:00:00"/>
    <n v="0.78"/>
    <n v="6.7000000000000004E-2"/>
    <n v="7.5999999999999998E-2"/>
    <n v="0.13400000000000001"/>
    <n v="0.23699999999999999"/>
    <n v="0.93300000000000005"/>
    <n v="0.92400000000000004"/>
    <n v="0.86599999999999999"/>
    <n v="0.76300000000000001"/>
    <n v="0"/>
    <n v="0.9"/>
    <n v="0"/>
    <n v="0.4"/>
    <n v="21.3"/>
    <n v="21.8"/>
    <n v="17.100000000000001"/>
    <n v="4.0999999999999996"/>
    <n v="32.299999999999997"/>
    <n v="25.4"/>
    <n v="31.3"/>
    <n v="26"/>
    <n v="39.6"/>
    <n v="41.3"/>
    <n v="42.2"/>
    <n v="38.200000000000003"/>
    <n v="35.5"/>
    <n v="38.1"/>
    <n v="38.299999999999997"/>
    <n v="38.700000000000003"/>
    <n v="85"/>
    <n v="0.5"/>
    <n v="2015.3"/>
    <n v="4030.6"/>
    <n v="347.6"/>
    <n v="50"/>
    <n v="216"/>
    <n v="58.9"/>
    <n v="30"/>
    <n v="4.8899999999999997"/>
    <n v="2.6"/>
    <n v="20.84"/>
    <n v="6.15"/>
    <n v="19"/>
    <n v="34.479999999999997"/>
    <n v="36.294736842105259"/>
    <n v="1.814736842105263"/>
    <n v="6.9263157894736853"/>
    <n v="0.2726851851851852"/>
    <n v="549.5424537037037"/>
    <n v="1099.0849074074074"/>
    <n v="0.14182134570765662"/>
    <n v="7.5406032482598612E-2"/>
    <n v="0.60440835266821347"/>
    <n v="0.17836426914153136"/>
    <n v="155.87370061549368"/>
    <n v="82.877632229096847"/>
    <n v="664.29609832860706"/>
    <n v="196.03747623420989"/>
    <n v="0.32500000000000001"/>
    <n v="16.074999999999999"/>
    <n v="28.75"/>
    <n v="40.325000000000003"/>
    <n v="37.65"/>
    <n v="72.731481481481481"/>
  </r>
  <r>
    <x v="0"/>
    <s v="mid April"/>
    <n v="5"/>
    <x v="4"/>
    <x v="4"/>
    <x v="3"/>
    <n v="10"/>
    <n v="55"/>
    <n v="37"/>
    <n v="410"/>
    <d v="2024-10-01T00:00:00"/>
    <n v="0.74"/>
    <n v="9.1999999999999998E-2"/>
    <n v="0.11700000000000001"/>
    <n v="0.251"/>
    <n v="0.45300000000000001"/>
    <n v="0.90800000000000003"/>
    <n v="0.88300000000000001"/>
    <n v="0.749"/>
    <n v="0.54699999999999993"/>
    <n v="0"/>
    <n v="0"/>
    <n v="0"/>
    <n v="0"/>
    <n v="25"/>
    <n v="2.7"/>
    <n v="0"/>
    <n v="3.8"/>
    <n v="50.2"/>
    <n v="35.299999999999997"/>
    <n v="45.4"/>
    <n v="42.4"/>
    <n v="43.2"/>
    <n v="34.5"/>
    <n v="51.7"/>
    <n v="47.9"/>
    <n v="48.8"/>
    <n v="36.799999999999997"/>
    <n v="50"/>
    <n v="50.1"/>
    <n v="80"/>
    <n v="0.5"/>
    <n v="1303"/>
    <n v="2606"/>
    <n v="371"/>
    <n v="50"/>
    <n v="233"/>
    <n v="76.5"/>
    <n v="30"/>
    <n v="8.42"/>
    <n v="2.65"/>
    <n v="27.03"/>
    <n v="8.27"/>
    <n v="19"/>
    <n v="46.370000000000005"/>
    <n v="48.810526315789481"/>
    <n v="2.4405263157894739"/>
    <n v="7.2631578947368425"/>
    <n v="0.3283261802575107"/>
    <n v="427.80901287553644"/>
    <n v="855.61802575107288"/>
    <n v="0.18158291999137371"/>
    <n v="5.7149018762130681E-2"/>
    <n v="0.58291999137373296"/>
    <n v="0.17834806987276253"/>
    <n v="155.36561951313419"/>
    <n v="48.897730606865274"/>
    <n v="498.75685219002582"/>
    <n v="152.59782344104747"/>
    <n v="0"/>
    <n v="7.875"/>
    <n v="43.325000000000003"/>
    <n v="44.325000000000003"/>
    <n v="46.424999999999997"/>
    <n v="67.167381974248926"/>
  </r>
  <r>
    <x v="1"/>
    <s v="mid May"/>
    <n v="6"/>
    <x v="15"/>
    <x v="13"/>
    <x v="3"/>
    <n v="11"/>
    <n v="54"/>
    <n v="44"/>
    <n v="411"/>
    <d v="2024-10-03T00:00:00"/>
    <n v="0.71"/>
    <n v="7.0999999999999994E-2"/>
    <n v="0.17"/>
    <n v="0.21099999999999999"/>
    <n v="0.50900000000000001"/>
    <n v="0.92900000000000005"/>
    <n v="0.83"/>
    <n v="0.78900000000000003"/>
    <n v="0.49099999999999999"/>
    <n v="0"/>
    <n v="0"/>
    <n v="0"/>
    <n v="0"/>
    <n v="0"/>
    <n v="0"/>
    <n v="0"/>
    <n v="5.9"/>
    <n v="2.7"/>
    <n v="31"/>
    <n v="24.8"/>
    <n v="48.8"/>
    <n v="41.1"/>
    <n v="49"/>
    <n v="46"/>
    <n v="47.6"/>
    <n v="38.4"/>
    <n v="42.7"/>
    <n v="46.3"/>
    <n v="44.4"/>
    <n v="95"/>
    <n v="0.5"/>
    <n v="1132"/>
    <n v="2264"/>
    <n v="318"/>
    <n v="50"/>
    <n v="191"/>
    <n v="68.7"/>
    <n v="30"/>
    <n v="6.46"/>
    <n v="1.93"/>
    <n v="28.6"/>
    <n v="8.15"/>
    <n v="20"/>
    <n v="45.14"/>
    <n v="45.14"/>
    <n v="2.2570000000000001"/>
    <n v="6.35"/>
    <n v="0.35968586387434559"/>
    <n v="407.16439790575919"/>
    <n v="814.32879581151838"/>
    <n v="0.1431103234381923"/>
    <n v="4.275587062472308E-2"/>
    <n v="0.63358440407620742"/>
    <n v="0.18054940186087728"/>
    <n v="116.53885735362005"/>
    <n v="34.817336639703818"/>
    <n v="515.94602481633649"/>
    <n v="147.0265770018581"/>
    <n v="0"/>
    <n v="1.4750000000000001"/>
    <n v="26.824999999999999"/>
    <n v="45.924999999999997"/>
    <n v="42.949999999999996"/>
    <n v="64.03141361256543"/>
  </r>
  <r>
    <x v="1"/>
    <s v="mid May"/>
    <n v="6"/>
    <x v="7"/>
    <x v="7"/>
    <x v="3"/>
    <n v="12"/>
    <n v="53"/>
    <n v="45"/>
    <n v="412"/>
    <d v="2024-10-02T00:00:00"/>
    <n v="0.71"/>
    <n v="9.4E-2"/>
    <n v="0.13700000000000001"/>
    <n v="0.38500000000000001"/>
    <n v="0.69799999999999995"/>
    <n v="0.90600000000000003"/>
    <n v="0.86299999999999999"/>
    <n v="0.61499999999999999"/>
    <n v="0.30200000000000005"/>
    <n v="0"/>
    <n v="0"/>
    <n v="37.799999999999997"/>
    <n v="0"/>
    <n v="0"/>
    <n v="11.4"/>
    <n v="54.6"/>
    <n v="22"/>
    <n v="0"/>
    <n v="52.6"/>
    <n v="55.6"/>
    <n v="54.1"/>
    <n v="51.8"/>
    <n v="52.4"/>
    <n v="50.3"/>
    <n v="46.8"/>
    <n v="45.1"/>
    <n v="40"/>
    <n v="47.3"/>
    <n v="42.8"/>
    <n v="85"/>
    <n v="0.5"/>
    <n v="1134"/>
    <n v="2268"/>
    <n v="379"/>
    <n v="50"/>
    <n v="231"/>
    <n v="86.5"/>
    <n v="30"/>
    <n v="10.08"/>
    <n v="1.24"/>
    <n v="31.83"/>
    <n v="8.5500000000000007"/>
    <n v="20"/>
    <n v="51.7"/>
    <n v="51.7"/>
    <n v="2.585"/>
    <n v="7.4"/>
    <n v="0.37445887445887444"/>
    <n v="424.63636363636363"/>
    <n v="849.27272727272725"/>
    <n v="0.19497098646034816"/>
    <n v="2.3984526112185687E-2"/>
    <n v="0.61566731141199216"/>
    <n v="0.16537717601547389"/>
    <n v="165.58354141023386"/>
    <n v="20.369403903639881"/>
    <n v="522.86945665553003"/>
    <n v="140.45032530332335"/>
    <n v="9.4499999999999993"/>
    <n v="22"/>
    <n v="40.575000000000003"/>
    <n v="50.325000000000003"/>
    <n v="43.8"/>
    <n v="62.554112554112564"/>
  </r>
  <r>
    <x v="0"/>
    <s v="mid April"/>
    <n v="7"/>
    <x v="5"/>
    <x v="5"/>
    <x v="3"/>
    <n v="13"/>
    <n v="52"/>
    <n v="52"/>
    <n v="413"/>
    <d v="2024-10-02T00:00:00"/>
    <n v="0.69"/>
    <n v="0.105"/>
    <n v="0.10299999999999999"/>
    <n v="0.249"/>
    <n v="0.60599999999999998"/>
    <n v="0.89500000000000002"/>
    <n v="0.89700000000000002"/>
    <n v="0.751"/>
    <n v="0.39400000000000002"/>
    <n v="0"/>
    <n v="0"/>
    <n v="0"/>
    <n v="0"/>
    <n v="5.9"/>
    <n v="0"/>
    <n v="0"/>
    <n v="0"/>
    <n v="41.9"/>
    <n v="6.3"/>
    <n v="12"/>
    <n v="0"/>
    <n v="51.4"/>
    <n v="56.1"/>
    <n v="47.7"/>
    <n v="45.1"/>
    <n v="49"/>
    <n v="46.2"/>
    <n v="45.5"/>
    <n v="41.7"/>
    <n v="82"/>
    <n v="0.5"/>
    <n v="1305"/>
    <n v="2610"/>
    <n v="380"/>
    <n v="50"/>
    <n v="225"/>
    <n v="80.2"/>
    <n v="30"/>
    <n v="11.05"/>
    <n v="5.08"/>
    <n v="31.08"/>
    <n v="9.75"/>
    <n v="20"/>
    <n v="56.96"/>
    <n v="56.96"/>
    <n v="2.8479999999999999"/>
    <n v="7.75"/>
    <n v="0.35644444444444445"/>
    <n v="465.16"/>
    <n v="930.32"/>
    <n v="0.19399578651685395"/>
    <n v="8.9185393258426962E-2"/>
    <n v="0.5456460674157303"/>
    <n v="0.17117275280898875"/>
    <n v="180.47816011235957"/>
    <n v="82.970955056179776"/>
    <n v="507.62544943820222"/>
    <n v="159.24543539325842"/>
    <n v="0"/>
    <n v="1.4750000000000001"/>
    <n v="15.049999999999999"/>
    <n v="50.074999999999996"/>
    <n v="45.599999999999994"/>
    <n v="64.355555555555554"/>
  </r>
  <r>
    <x v="0"/>
    <s v="mid April"/>
    <n v="7"/>
    <x v="8"/>
    <x v="8"/>
    <x v="3"/>
    <n v="14"/>
    <n v="51"/>
    <n v="53"/>
    <n v="414"/>
    <d v="2024-10-01T00:00:00"/>
    <n v="0.72"/>
    <n v="9.1999999999999998E-2"/>
    <n v="0.13500000000000001"/>
    <n v="0.13500000000000001"/>
    <n v="0.68799999999999994"/>
    <n v="0.90800000000000003"/>
    <n v="0.86499999999999999"/>
    <n v="0.86499999999999999"/>
    <n v="0.31200000000000006"/>
    <n v="0"/>
    <n v="0"/>
    <n v="0"/>
    <n v="0"/>
    <n v="0"/>
    <n v="23.6"/>
    <n v="0"/>
    <n v="0"/>
    <n v="38"/>
    <n v="51"/>
    <n v="0"/>
    <n v="45.6"/>
    <n v="49.1"/>
    <n v="48.8"/>
    <n v="37.200000000000003"/>
    <n v="45.9"/>
    <n v="52.7"/>
    <n v="48.4"/>
    <n v="36.200000000000003"/>
    <n v="46.6"/>
    <n v="80"/>
    <n v="0.5"/>
    <n v="1102"/>
    <n v="2204"/>
    <n v="344"/>
    <n v="50"/>
    <n v="209"/>
    <n v="75"/>
    <n v="30"/>
    <n v="7.92"/>
    <n v="2.81"/>
    <n v="23.95"/>
    <n v="8.4700000000000006"/>
    <n v="19"/>
    <n v="43.15"/>
    <n v="45.421052631578945"/>
    <n v="2.2710526315789474"/>
    <n v="7.1052631578947372"/>
    <n v="0.35885167464114831"/>
    <n v="395.45454545454544"/>
    <n v="790.90909090909088"/>
    <n v="0.18354577056778679"/>
    <n v="6.5121668597914253E-2"/>
    <n v="0.5550405561993047"/>
    <n v="0.19629200463499422"/>
    <n v="145.16801853997683"/>
    <n v="51.505319709259453"/>
    <n v="438.98662172126825"/>
    <n v="155.24913093858632"/>
    <n v="0"/>
    <n v="5.9"/>
    <n v="33.65"/>
    <n v="45.250000000000007"/>
    <n v="45.975000000000001"/>
    <n v="64.114832535885171"/>
  </r>
  <r>
    <x v="1"/>
    <s v="mid May"/>
    <n v="8"/>
    <x v="11"/>
    <x v="5"/>
    <x v="3"/>
    <n v="15"/>
    <n v="50"/>
    <n v="60"/>
    <n v="415"/>
    <d v="2024-09-26T00:00:00"/>
    <n v="0.66"/>
    <n v="6.0999999999999999E-2"/>
    <n v="7.2999999999999995E-2"/>
    <n v="0.17599999999999999"/>
    <n v="0.36699999999999999"/>
    <n v="0.93900000000000006"/>
    <n v="0.92700000000000005"/>
    <n v="0.82400000000000007"/>
    <n v="0.63300000000000001"/>
    <n v="0"/>
    <n v="0"/>
    <n v="0"/>
    <n v="0"/>
    <n v="5"/>
    <n v="0"/>
    <n v="19.8"/>
    <n v="0"/>
    <n v="42.9"/>
    <n v="46.1"/>
    <n v="52"/>
    <n v="49.2"/>
    <n v="46.5"/>
    <n v="48.1"/>
    <n v="52.9"/>
    <n v="45"/>
    <n v="43.9"/>
    <n v="47.8"/>
    <n v="45.8"/>
    <n v="44.5"/>
    <n v="79"/>
    <n v="0.5"/>
    <n v="1129.8"/>
    <n v="2259.6"/>
    <n v="362.6"/>
    <n v="50"/>
    <n v="218.7"/>
    <n v="74.2"/>
    <n v="30"/>
    <n v="7.68"/>
    <n v="3.62"/>
    <n v="26.45"/>
    <n v="8.94"/>
    <n v="20"/>
    <n v="46.69"/>
    <n v="46.69"/>
    <n v="2.3344999999999998"/>
    <n v="7.1950000000000021"/>
    <n v="0.33927754915409242"/>
    <n v="383.31577503429361"/>
    <n v="766.63155006858722"/>
    <n v="0.16448918397943885"/>
    <n v="7.7532662240308428E-2"/>
    <n v="0.56650246305418717"/>
    <n v="0.19147569072606554"/>
    <n v="126.10259808367422"/>
    <n v="59.43898503423187"/>
    <n v="434.29866136890405"/>
    <n v="146.79130558177704"/>
    <n v="0"/>
    <n v="6.2"/>
    <n v="47.55"/>
    <n v="48.125"/>
    <n v="45.5"/>
    <n v="66.072245084590747"/>
  </r>
  <r>
    <x v="1"/>
    <s v="mid May"/>
    <n v="8"/>
    <x v="3"/>
    <x v="3"/>
    <x v="3"/>
    <n v="16"/>
    <n v="49"/>
    <n v="61"/>
    <n v="416"/>
    <d v="2024-10-03T00:00:00"/>
    <n v="0.75"/>
    <n v="5.0999999999999997E-2"/>
    <n v="0.159"/>
    <n v="0.20799999999999999"/>
    <n v="0.61399999999999999"/>
    <n v="0.94899999999999995"/>
    <n v="0.84099999999999997"/>
    <n v="0.79200000000000004"/>
    <n v="0.38600000000000001"/>
    <n v="0"/>
    <n v="0"/>
    <n v="0"/>
    <n v="0"/>
    <n v="0"/>
    <n v="0"/>
    <n v="0"/>
    <n v="0"/>
    <n v="21.5"/>
    <n v="24.7"/>
    <n v="38.1"/>
    <n v="32.799999999999997"/>
    <n v="44.7"/>
    <n v="43.7"/>
    <n v="43.5"/>
    <n v="41.8"/>
    <n v="40.1"/>
    <n v="43.1"/>
    <n v="40.9"/>
    <n v="41.1"/>
    <n v="86"/>
    <n v="0.5"/>
    <n v="1272"/>
    <n v="2544"/>
    <n v="284"/>
    <n v="50"/>
    <n v="160"/>
    <n v="58.8"/>
    <n v="30"/>
    <n v="7.72"/>
    <n v="2.11"/>
    <n v="26.23"/>
    <n v="7.91"/>
    <n v="20"/>
    <n v="43.97"/>
    <n v="43.97"/>
    <n v="2.1985000000000001"/>
    <n v="6.2"/>
    <n v="0.36749999999999999"/>
    <n v="467.46"/>
    <n v="934.92"/>
    <n v="0.17557425517398226"/>
    <n v="4.7987264043666135E-2"/>
    <n v="0.59654309756652268"/>
    <n v="0.17989538321582899"/>
    <n v="164.14788264725948"/>
    <n v="44.86425289970434"/>
    <n v="557.7200727768934"/>
    <n v="168.18779167614284"/>
    <n v="0"/>
    <n v="0"/>
    <n v="29.275000000000002"/>
    <n v="43.424999999999997"/>
    <n v="41.3"/>
    <n v="63.250000000000007"/>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s v="Average of Estimated dry matter at PCDS 8.0 (g/m²)"/>
    <m/>
    <m/>
    <s v="!Range"/>
    <m/>
    <m/>
    <m/>
    <m/>
    <m/>
    <m/>
    <m/>
    <m/>
    <m/>
    <m/>
  </r>
  <r>
    <x v="2"/>
    <m/>
    <m/>
    <x v="16"/>
    <x v="14"/>
    <x v="4"/>
    <m/>
    <m/>
    <m/>
    <m/>
    <m/>
    <m/>
    <m/>
    <m/>
    <m/>
    <m/>
    <m/>
    <m/>
    <m/>
    <m/>
    <m/>
    <m/>
    <m/>
    <m/>
    <m/>
    <m/>
    <m/>
    <m/>
    <m/>
    <m/>
    <m/>
    <m/>
    <m/>
    <m/>
    <m/>
    <m/>
    <m/>
    <m/>
    <m/>
    <m/>
    <m/>
    <m/>
    <m/>
    <m/>
    <m/>
    <m/>
    <m/>
    <m/>
    <m/>
    <m/>
    <m/>
    <m/>
    <m/>
    <m/>
    <m/>
    <m/>
    <m/>
    <m/>
    <m/>
    <m/>
    <m/>
    <s v="!Habit"/>
    <s v="!Release year"/>
    <s v="!Cultivar"/>
    <n v="1"/>
    <n v="2"/>
    <n v="3"/>
    <n v="4"/>
    <s v="Grand Total"/>
    <m/>
    <m/>
    <m/>
    <m/>
    <m/>
    <m/>
  </r>
  <r>
    <x v="2"/>
    <m/>
    <m/>
    <x v="16"/>
    <x v="14"/>
    <x v="4"/>
    <m/>
    <m/>
    <m/>
    <m/>
    <m/>
    <m/>
    <m/>
    <m/>
    <m/>
    <m/>
    <m/>
    <m/>
    <m/>
    <m/>
    <m/>
    <m/>
    <m/>
    <m/>
    <m/>
    <m/>
    <m/>
    <m/>
    <m/>
    <m/>
    <m/>
    <m/>
    <m/>
    <m/>
    <m/>
    <m/>
    <m/>
    <m/>
    <m/>
    <m/>
    <m/>
    <m/>
    <m/>
    <m/>
    <m/>
    <m/>
    <m/>
    <m/>
    <m/>
    <m/>
    <m/>
    <m/>
    <m/>
    <m/>
    <m/>
    <m/>
    <m/>
    <m/>
    <m/>
    <m/>
    <m/>
    <s v="Spring"/>
    <n v="1984"/>
    <s v="Meering"/>
    <n v="802.95849056603765"/>
    <n v="844.08791208791206"/>
    <n v="987.75672514619885"/>
    <n v="934.92"/>
    <n v="892.43078195003716"/>
    <m/>
    <m/>
    <m/>
    <m/>
    <m/>
    <m/>
  </r>
  <r>
    <x v="2"/>
    <m/>
    <m/>
    <x v="16"/>
    <x v="14"/>
    <x v="4"/>
    <m/>
    <m/>
    <m/>
    <m/>
    <m/>
    <m/>
    <m/>
    <m/>
    <m/>
    <m/>
    <m/>
    <m/>
    <m/>
    <m/>
    <m/>
    <m/>
    <m/>
    <m/>
    <m/>
    <m/>
    <m/>
    <m/>
    <m/>
    <m/>
    <m/>
    <m/>
    <m/>
    <m/>
    <m/>
    <m/>
    <m/>
    <m/>
    <m/>
    <m/>
    <m/>
    <m/>
    <m/>
    <m/>
    <m/>
    <m/>
    <m/>
    <m/>
    <m/>
    <m/>
    <m/>
    <m/>
    <m/>
    <m/>
    <m/>
    <m/>
    <m/>
    <m/>
    <m/>
    <m/>
    <m/>
    <m/>
    <n v="1989"/>
    <s v="Janz"/>
    <n v="864.31999999999994"/>
    <n v="742.412676056338"/>
    <n v="768.43148148148146"/>
    <n v="651.81040462427745"/>
    <n v="756.74364054052421"/>
    <m/>
    <m/>
    <m/>
    <m/>
    <m/>
    <m/>
  </r>
  <r>
    <x v="2"/>
    <m/>
    <m/>
    <x v="16"/>
    <x v="14"/>
    <x v="4"/>
    <m/>
    <m/>
    <m/>
    <m/>
    <m/>
    <m/>
    <m/>
    <m/>
    <m/>
    <m/>
    <m/>
    <m/>
    <m/>
    <m/>
    <m/>
    <m/>
    <m/>
    <m/>
    <m/>
    <m/>
    <m/>
    <m/>
    <m/>
    <m/>
    <m/>
    <m/>
    <m/>
    <m/>
    <m/>
    <m/>
    <m/>
    <m/>
    <m/>
    <m/>
    <m/>
    <m/>
    <m/>
    <m/>
    <m/>
    <m/>
    <m/>
    <m/>
    <m/>
    <m/>
    <m/>
    <m/>
    <m/>
    <m/>
    <m/>
    <m/>
    <m/>
    <m/>
    <m/>
    <m/>
    <m/>
    <m/>
    <n v="1999"/>
    <s v="Yitpi"/>
    <n v="1121.1009174311928"/>
    <n v="1098.7619047619048"/>
    <n v="950.02499999999998"/>
    <n v="828.61730769230769"/>
    <n v="999.62628247135137"/>
    <m/>
    <m/>
    <m/>
    <m/>
    <m/>
    <m/>
  </r>
  <r>
    <x v="2"/>
    <m/>
    <m/>
    <x v="16"/>
    <x v="14"/>
    <x v="4"/>
    <m/>
    <m/>
    <m/>
    <m/>
    <m/>
    <m/>
    <m/>
    <m/>
    <m/>
    <m/>
    <m/>
    <m/>
    <m/>
    <m/>
    <m/>
    <m/>
    <m/>
    <m/>
    <m/>
    <m/>
    <m/>
    <m/>
    <m/>
    <m/>
    <m/>
    <m/>
    <m/>
    <m/>
    <m/>
    <m/>
    <m/>
    <m/>
    <m/>
    <m/>
    <m/>
    <m/>
    <m/>
    <m/>
    <m/>
    <m/>
    <m/>
    <m/>
    <m/>
    <m/>
    <m/>
    <m/>
    <m/>
    <m/>
    <m/>
    <m/>
    <m/>
    <m/>
    <m/>
    <m/>
    <m/>
    <m/>
    <n v="2001"/>
    <s v="Wyalkatchem"/>
    <n v="1057.404958677686"/>
    <n v="968.71983471074384"/>
    <n v="911.25688073394497"/>
    <n v="925.66995515695066"/>
    <n v="965.76290731983136"/>
    <m/>
    <m/>
    <m/>
    <m/>
    <m/>
    <m/>
  </r>
  <r>
    <x v="2"/>
    <m/>
    <m/>
    <x v="16"/>
    <x v="14"/>
    <x v="4"/>
    <m/>
    <m/>
    <m/>
    <m/>
    <m/>
    <m/>
    <m/>
    <m/>
    <m/>
    <m/>
    <m/>
    <m/>
    <m/>
    <m/>
    <m/>
    <m/>
    <m/>
    <m/>
    <m/>
    <m/>
    <m/>
    <m/>
    <m/>
    <m/>
    <m/>
    <m/>
    <m/>
    <m/>
    <m/>
    <m/>
    <m/>
    <m/>
    <m/>
    <m/>
    <m/>
    <m/>
    <m/>
    <m/>
    <m/>
    <m/>
    <m/>
    <m/>
    <m/>
    <m/>
    <m/>
    <m/>
    <m/>
    <m/>
    <m/>
    <m/>
    <m/>
    <m/>
    <m/>
    <m/>
    <m/>
    <m/>
    <n v="2004"/>
    <s v="EGA_Gregory"/>
    <n v="760.51455399061024"/>
    <n v="925.59711191335725"/>
    <n v="929.67899159663864"/>
    <n v="814.32879581151838"/>
    <n v="857.52986332803118"/>
    <m/>
    <m/>
    <m/>
    <m/>
    <m/>
    <m/>
  </r>
  <r>
    <x v="2"/>
    <m/>
    <m/>
    <x v="16"/>
    <x v="14"/>
    <x v="4"/>
    <m/>
    <m/>
    <m/>
    <m/>
    <m/>
    <m/>
    <m/>
    <m/>
    <m/>
    <m/>
    <m/>
    <m/>
    <m/>
    <m/>
    <m/>
    <m/>
    <m/>
    <m/>
    <m/>
    <m/>
    <m/>
    <m/>
    <m/>
    <m/>
    <m/>
    <m/>
    <m/>
    <m/>
    <m/>
    <m/>
    <m/>
    <m/>
    <m/>
    <m/>
    <m/>
    <m/>
    <m/>
    <m/>
    <m/>
    <m/>
    <m/>
    <m/>
    <m/>
    <m/>
    <m/>
    <m/>
    <m/>
    <m/>
    <m/>
    <m/>
    <m/>
    <m/>
    <m/>
    <m/>
    <m/>
    <m/>
    <n v="2008"/>
    <s v="Mace"/>
    <n v="782.44265760664416"/>
    <n v="948.10778135048247"/>
    <n v="1029.4650205761316"/>
    <n v="984.96823131806229"/>
    <n v="936.24592271283007"/>
    <m/>
    <m/>
    <m/>
    <m/>
    <m/>
    <m/>
  </r>
  <r>
    <x v="2"/>
    <m/>
    <m/>
    <x v="16"/>
    <x v="14"/>
    <x v="4"/>
    <m/>
    <m/>
    <m/>
    <m/>
    <m/>
    <m/>
    <m/>
    <m/>
    <m/>
    <m/>
    <m/>
    <m/>
    <m/>
    <m/>
    <m/>
    <m/>
    <m/>
    <m/>
    <m/>
    <m/>
    <m/>
    <m/>
    <m/>
    <m/>
    <m/>
    <m/>
    <m/>
    <m/>
    <m/>
    <m/>
    <m/>
    <m/>
    <m/>
    <m/>
    <m/>
    <m/>
    <m/>
    <m/>
    <m/>
    <m/>
    <m/>
    <m/>
    <m/>
    <m/>
    <m/>
    <m/>
    <m/>
    <m/>
    <m/>
    <m/>
    <m/>
    <m/>
    <m/>
    <m/>
    <m/>
    <m/>
    <n v="2016"/>
    <s v="Scepter"/>
    <n v="728.56164383561645"/>
    <n v="1055.7169902912622"/>
    <n v="927.05893926432839"/>
    <n v="766.63155006858722"/>
    <n v="869.49228086494861"/>
    <m/>
    <m/>
    <m/>
    <m/>
    <m/>
    <m/>
  </r>
  <r>
    <x v="2"/>
    <m/>
    <m/>
    <x v="16"/>
    <x v="14"/>
    <x v="4"/>
    <m/>
    <m/>
    <m/>
    <m/>
    <m/>
    <m/>
    <m/>
    <m/>
    <m/>
    <m/>
    <m/>
    <m/>
    <m/>
    <m/>
    <m/>
    <m/>
    <m/>
    <m/>
    <m/>
    <m/>
    <m/>
    <m/>
    <m/>
    <m/>
    <m/>
    <m/>
    <m/>
    <m/>
    <m/>
    <m/>
    <m/>
    <m/>
    <m/>
    <m/>
    <m/>
    <m/>
    <m/>
    <m/>
    <m/>
    <m/>
    <m/>
    <m/>
    <m/>
    <m/>
    <m/>
    <m/>
    <m/>
    <m/>
    <m/>
    <m/>
    <m/>
    <m/>
    <m/>
    <m/>
    <m/>
    <m/>
    <n v="2020"/>
    <s v="Sunmaster"/>
    <n v="1123.4141176470589"/>
    <n v="1121.5108695652173"/>
    <n v="971.46141732283468"/>
    <n v="849.27272727272725"/>
    <n v="1016.4147829519595"/>
    <m/>
    <m/>
    <m/>
    <m/>
    <m/>
    <m/>
  </r>
  <r>
    <x v="2"/>
    <m/>
    <m/>
    <x v="16"/>
    <x v="14"/>
    <x v="4"/>
    <m/>
    <m/>
    <m/>
    <m/>
    <m/>
    <m/>
    <m/>
    <m/>
    <m/>
    <m/>
    <m/>
    <m/>
    <m/>
    <m/>
    <m/>
    <m/>
    <m/>
    <m/>
    <m/>
    <m/>
    <m/>
    <m/>
    <m/>
    <m/>
    <m/>
    <m/>
    <m/>
    <m/>
    <m/>
    <m/>
    <m/>
    <m/>
    <m/>
    <m/>
    <m/>
    <m/>
    <m/>
    <m/>
    <m/>
    <m/>
    <m/>
    <m/>
    <m/>
    <m/>
    <m/>
    <m/>
    <m/>
    <m/>
    <m/>
    <m/>
    <m/>
    <m/>
    <m/>
    <m/>
    <m/>
    <s v="Winter"/>
    <n v="1983"/>
    <s v="Osprey"/>
    <n v="761.74349775784754"/>
    <n v="988.59269406392684"/>
    <n v="839.29009009008996"/>
    <n v="758.59793814432987"/>
    <n v="837.05605501404852"/>
    <m/>
    <m/>
    <m/>
    <m/>
    <m/>
    <m/>
  </r>
  <r>
    <x v="2"/>
    <m/>
    <m/>
    <x v="16"/>
    <x v="14"/>
    <x v="4"/>
    <m/>
    <m/>
    <m/>
    <m/>
    <m/>
    <m/>
    <m/>
    <m/>
    <m/>
    <m/>
    <m/>
    <m/>
    <m/>
    <m/>
    <m/>
    <m/>
    <m/>
    <m/>
    <m/>
    <m/>
    <m/>
    <m/>
    <m/>
    <m/>
    <m/>
    <m/>
    <m/>
    <m/>
    <m/>
    <m/>
    <m/>
    <m/>
    <m/>
    <m/>
    <m/>
    <m/>
    <m/>
    <m/>
    <m/>
    <m/>
    <m/>
    <m/>
    <m/>
    <m/>
    <m/>
    <m/>
    <m/>
    <m/>
    <m/>
    <m/>
    <m/>
    <m/>
    <m/>
    <m/>
    <m/>
    <m/>
    <n v="1985"/>
    <s v="Rosella"/>
    <n v="1054.155458515284"/>
    <n v="1325.0434782608695"/>
    <n v="1071.7285067873304"/>
    <n v="960.8349726775956"/>
    <n v="1102.9406040602698"/>
    <m/>
    <m/>
    <m/>
    <m/>
    <m/>
    <m/>
  </r>
  <r>
    <x v="2"/>
    <m/>
    <m/>
    <x v="16"/>
    <x v="14"/>
    <x v="4"/>
    <m/>
    <m/>
    <m/>
    <m/>
    <m/>
    <m/>
    <m/>
    <m/>
    <m/>
    <m/>
    <m/>
    <m/>
    <m/>
    <m/>
    <m/>
    <m/>
    <m/>
    <m/>
    <m/>
    <m/>
    <m/>
    <m/>
    <m/>
    <m/>
    <m/>
    <m/>
    <m/>
    <m/>
    <m/>
    <m/>
    <m/>
    <m/>
    <m/>
    <m/>
    <m/>
    <m/>
    <m/>
    <m/>
    <m/>
    <m/>
    <m/>
    <m/>
    <m/>
    <m/>
    <m/>
    <m/>
    <m/>
    <m/>
    <m/>
    <m/>
    <m/>
    <m/>
    <m/>
    <m/>
    <m/>
    <m/>
    <n v="1998"/>
    <s v="Whistler"/>
    <n v="936.2777704047777"/>
    <n v="1151.7696202531645"/>
    <n v="1091.3949967083608"/>
    <n v="1099.0849074074074"/>
    <n v="1069.6318236934276"/>
    <m/>
    <m/>
    <m/>
    <m/>
    <m/>
    <m/>
  </r>
  <r>
    <x v="2"/>
    <m/>
    <m/>
    <x v="16"/>
    <x v="14"/>
    <x v="4"/>
    <m/>
    <m/>
    <m/>
    <m/>
    <m/>
    <m/>
    <m/>
    <m/>
    <m/>
    <m/>
    <m/>
    <m/>
    <m/>
    <m/>
    <m/>
    <m/>
    <m/>
    <m/>
    <m/>
    <m/>
    <m/>
    <m/>
    <m/>
    <m/>
    <m/>
    <m/>
    <m/>
    <m/>
    <m/>
    <m/>
    <m/>
    <m/>
    <m/>
    <m/>
    <m/>
    <m/>
    <m/>
    <m/>
    <m/>
    <m/>
    <m/>
    <m/>
    <m/>
    <m/>
    <m/>
    <m/>
    <m/>
    <m/>
    <m/>
    <m/>
    <m/>
    <m/>
    <m/>
    <m/>
    <m/>
    <m/>
    <n v="1999"/>
    <s v="Wylah"/>
    <n v="962.61975308641979"/>
    <n v="1183.1876651982379"/>
    <n v="877.81818181818187"/>
    <n v="811.01086956521738"/>
    <n v="958.65911741701427"/>
    <m/>
    <m/>
    <m/>
    <m/>
    <m/>
    <m/>
  </r>
  <r>
    <x v="2"/>
    <m/>
    <m/>
    <x v="16"/>
    <x v="14"/>
    <x v="4"/>
    <m/>
    <m/>
    <m/>
    <m/>
    <m/>
    <m/>
    <m/>
    <m/>
    <m/>
    <m/>
    <m/>
    <m/>
    <m/>
    <m/>
    <m/>
    <m/>
    <m/>
    <m/>
    <m/>
    <m/>
    <m/>
    <m/>
    <m/>
    <m/>
    <m/>
    <m/>
    <m/>
    <m/>
    <m/>
    <m/>
    <m/>
    <m/>
    <m/>
    <m/>
    <m/>
    <m/>
    <m/>
    <m/>
    <m/>
    <m/>
    <m/>
    <m/>
    <m/>
    <m/>
    <m/>
    <m/>
    <m/>
    <m/>
    <m/>
    <m/>
    <m/>
    <m/>
    <m/>
    <m/>
    <m/>
    <m/>
    <n v="2002"/>
    <s v="EGA_Wedgetail"/>
    <n v="877.41327800829879"/>
    <n v="1165.0962406015037"/>
    <n v="1011.831884057971"/>
    <n v="790.90909090909088"/>
    <n v="961.31262339421608"/>
    <m/>
    <m/>
    <m/>
    <m/>
    <m/>
    <m/>
  </r>
  <r>
    <x v="2"/>
    <m/>
    <m/>
    <x v="16"/>
    <x v="14"/>
    <x v="4"/>
    <m/>
    <m/>
    <m/>
    <m/>
    <m/>
    <m/>
    <m/>
    <m/>
    <m/>
    <m/>
    <m/>
    <m/>
    <m/>
    <m/>
    <m/>
    <m/>
    <m/>
    <m/>
    <m/>
    <m/>
    <m/>
    <m/>
    <m/>
    <m/>
    <m/>
    <m/>
    <m/>
    <m/>
    <m/>
    <m/>
    <m/>
    <m/>
    <m/>
    <m/>
    <m/>
    <m/>
    <m/>
    <m/>
    <m/>
    <m/>
    <m/>
    <m/>
    <m/>
    <m/>
    <m/>
    <m/>
    <m/>
    <m/>
    <m/>
    <m/>
    <m/>
    <m/>
    <m/>
    <m/>
    <m/>
    <m/>
    <n v="2016"/>
    <s v="LRPB_Kittyhawk"/>
    <n v="875.29245283018872"/>
    <n v="979.91849529780552"/>
    <n v="856.40751879699235"/>
    <n v="930.32"/>
    <n v="910.48461673124666"/>
    <m/>
    <m/>
    <m/>
    <m/>
    <m/>
    <m/>
  </r>
  <r>
    <x v="2"/>
    <m/>
    <m/>
    <x v="16"/>
    <x v="14"/>
    <x v="4"/>
    <m/>
    <m/>
    <m/>
    <m/>
    <m/>
    <m/>
    <m/>
    <m/>
    <m/>
    <m/>
    <m/>
    <m/>
    <m/>
    <m/>
    <m/>
    <m/>
    <m/>
    <m/>
    <m/>
    <m/>
    <m/>
    <m/>
    <m/>
    <m/>
    <m/>
    <m/>
    <m/>
    <m/>
    <m/>
    <m/>
    <m/>
    <m/>
    <m/>
    <m/>
    <m/>
    <m/>
    <m/>
    <m/>
    <m/>
    <m/>
    <m/>
    <m/>
    <m/>
    <m/>
    <m/>
    <m/>
    <m/>
    <m/>
    <m/>
    <m/>
    <m/>
    <m/>
    <m/>
    <m/>
    <m/>
    <m/>
    <n v="2018"/>
    <s v="Illabo"/>
    <n v="1019.9969230769232"/>
    <n v="1033.7829596412555"/>
    <n v="1057.1622317596566"/>
    <n v="855.61802575107288"/>
    <n v="991.64003505722701"/>
    <m/>
    <m/>
    <m/>
    <m/>
    <m/>
    <m/>
  </r>
  <r>
    <x v="2"/>
    <m/>
    <m/>
    <x v="16"/>
    <x v="14"/>
    <x v="4"/>
    <m/>
    <m/>
    <m/>
    <m/>
    <m/>
    <m/>
    <m/>
    <m/>
    <m/>
    <m/>
    <m/>
    <m/>
    <m/>
    <m/>
    <m/>
    <m/>
    <m/>
    <m/>
    <m/>
    <m/>
    <m/>
    <m/>
    <m/>
    <m/>
    <m/>
    <m/>
    <m/>
    <m/>
    <m/>
    <m/>
    <m/>
    <m/>
    <m/>
    <m/>
    <m/>
    <m/>
    <m/>
    <m/>
    <m/>
    <m/>
    <m/>
    <m/>
    <m/>
    <m/>
    <m/>
    <m/>
    <m/>
    <m/>
    <m/>
    <m/>
    <m/>
    <m/>
    <m/>
    <m/>
    <m/>
    <m/>
    <n v="2023"/>
    <s v="LRPB_Mowhawk"/>
    <n v="929.35468277945631"/>
    <n v="1039.8702227800438"/>
    <n v="1309.4697580645161"/>
    <n v="1129.7880668257756"/>
    <n v="1102.120682612448"/>
    <m/>
    <m/>
    <m/>
    <m/>
    <m/>
    <m/>
  </r>
  <r>
    <x v="2"/>
    <m/>
    <m/>
    <x v="16"/>
    <x v="14"/>
    <x v="4"/>
    <m/>
    <m/>
    <m/>
    <m/>
    <m/>
    <m/>
    <m/>
    <m/>
    <m/>
    <m/>
    <m/>
    <m/>
    <m/>
    <m/>
    <m/>
    <m/>
    <m/>
    <m/>
    <m/>
    <m/>
    <m/>
    <m/>
    <m/>
    <m/>
    <m/>
    <m/>
    <m/>
    <m/>
    <m/>
    <m/>
    <m/>
    <m/>
    <m/>
    <m/>
    <m/>
    <m/>
    <m/>
    <m/>
    <m/>
    <m/>
    <m/>
    <m/>
    <m/>
    <m/>
    <m/>
    <m/>
    <m/>
    <m/>
    <m/>
    <m/>
    <m/>
    <m/>
    <m/>
    <m/>
    <m/>
    <m/>
    <m/>
    <m/>
    <m/>
    <m/>
    <m/>
    <m/>
    <m/>
    <m/>
    <m/>
    <m/>
    <m/>
    <m/>
    <m/>
  </r>
  <r>
    <x v="2"/>
    <m/>
    <m/>
    <x v="16"/>
    <x v="14"/>
    <x v="4"/>
    <m/>
    <m/>
    <m/>
    <m/>
    <m/>
    <m/>
    <m/>
    <m/>
    <m/>
    <m/>
    <m/>
    <m/>
    <m/>
    <m/>
    <m/>
    <m/>
    <m/>
    <m/>
    <m/>
    <m/>
    <m/>
    <m/>
    <m/>
    <m/>
    <m/>
    <m/>
    <m/>
    <m/>
    <m/>
    <m/>
    <m/>
    <m/>
    <m/>
    <m/>
    <m/>
    <m/>
    <m/>
    <m/>
    <m/>
    <m/>
    <m/>
    <m/>
    <m/>
    <m/>
    <m/>
    <m/>
    <m/>
    <m/>
    <m/>
    <m/>
    <m/>
    <m/>
    <m/>
    <m/>
    <m/>
    <m/>
    <m/>
    <m/>
    <m/>
    <m/>
    <m/>
    <m/>
    <m/>
    <m/>
    <m/>
    <m/>
    <m/>
    <m/>
    <m/>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s v="mid April"/>
    <n v="1"/>
    <x v="0"/>
    <x v="0"/>
    <x v="0"/>
    <n v="1"/>
    <n v="1"/>
    <n v="1"/>
    <n v="1"/>
    <n v="101"/>
    <s v="14/11/2024"/>
    <n v="0.5"/>
    <n v="810"/>
    <n v="634"/>
    <n v="275"/>
    <n v="424"/>
    <n v="192"/>
    <n v="0.43375394321766564"/>
    <n v="0.45283018867924529"/>
    <n v="30"/>
    <n v="9.9700000000000006"/>
    <n v="28.19"/>
    <n v="52.19"/>
    <n v="39.01"/>
    <n v="12.88"/>
    <n v="201"/>
    <n v="6.41"/>
    <n v="90.35"/>
    <n v="3.0116666666666663"/>
    <n v="1268"/>
    <n v="0.11034864416159382"/>
    <n v="0.31200885445489768"/>
    <n v="0.57764250138350859"/>
    <n v="0.43176535694521306"/>
    <n v="0.14255672385168791"/>
    <n v="139.92208079690096"/>
    <n v="395.62722744881023"/>
    <n v="732.45069175428887"/>
    <n v="547.4784726065302"/>
    <n v="180.76192584394028"/>
    <n v="628.02"/>
    <n v="0.49528391167192426"/>
    <n v="39.636363636363633"/>
    <n v="33.753943217665615"/>
    <n v="31.890547263681597"/>
    <n v="19692.982839313569"/>
  </r>
  <r>
    <x v="0"/>
    <s v="mid April"/>
    <n v="1"/>
    <x v="1"/>
    <x v="1"/>
    <x v="0"/>
    <n v="2"/>
    <n v="2"/>
    <n v="2"/>
    <n v="8"/>
    <n v="102"/>
    <s v="14/11/2024"/>
    <n v="0.5"/>
    <n v="681"/>
    <n v="530"/>
    <n v="193"/>
    <n v="464"/>
    <n v="177"/>
    <n v="0.36415094339622639"/>
    <n v="0.38146551724137934"/>
    <n v="30"/>
    <n v="8.06"/>
    <n v="29.01"/>
    <n v="46.83"/>
    <n v="34.83"/>
    <n v="12.01"/>
    <n v="203"/>
    <n v="7.21"/>
    <n v="83.9"/>
    <n v="2.7966666666666669"/>
    <n v="1060"/>
    <n v="9.6066746126340877E-2"/>
    <n v="0.34576877234803338"/>
    <n v="0.5581644815256257"/>
    <n v="0.41513706793802141"/>
    <n v="0.14314660309892729"/>
    <n v="101.83075089392133"/>
    <n v="366.51489868891537"/>
    <n v="591.65435041716319"/>
    <n v="440.04529201430267"/>
    <n v="151.73539928486292"/>
    <n v="455.65999999999997"/>
    <n v="0.42986792452830186"/>
    <n v="83.419689119170982"/>
    <n v="75.094339622641513"/>
    <n v="35.517241379310342"/>
    <n v="12829.262135922329"/>
  </r>
  <r>
    <x v="1"/>
    <s v="mid May"/>
    <n v="2"/>
    <x v="2"/>
    <x v="2"/>
    <x v="0"/>
    <n v="3"/>
    <n v="3"/>
    <n v="3"/>
    <n v="9"/>
    <n v="103"/>
    <s v="14/11/2024"/>
    <n v="0.5"/>
    <n v="732"/>
    <n v="582"/>
    <n v="237"/>
    <n v="476"/>
    <n v="197"/>
    <n v="0.40721649484536082"/>
    <n v="0.41386554621848737"/>
    <n v="30"/>
    <n v="9.76"/>
    <n v="24.65"/>
    <n v="40.700000000000003"/>
    <n v="30.89"/>
    <n v="9.6300000000000008"/>
    <n v="200"/>
    <n v="7.5"/>
    <n v="75.11"/>
    <n v="2.5036666666666667"/>
    <n v="1164"/>
    <n v="0.12994275063240579"/>
    <n v="0.3281853281853282"/>
    <n v="0.54187192118226601"/>
    <n v="0.4112634802289975"/>
    <n v="0.12821195579816272"/>
    <n v="151.25336173612033"/>
    <n v="382.00772200772201"/>
    <n v="630.73891625615761"/>
    <n v="478.71069098655312"/>
    <n v="149.23871654906139"/>
    <n v="535.78"/>
    <n v="0.46029209621993122"/>
    <n v="66.244725738396625"/>
    <n v="63.573883161512029"/>
    <n v="37.5"/>
    <n v="14287.466666666667"/>
  </r>
  <r>
    <x v="1"/>
    <s v="mid May"/>
    <n v="2"/>
    <x v="3"/>
    <x v="3"/>
    <x v="0"/>
    <n v="4"/>
    <n v="4"/>
    <n v="4"/>
    <n v="16"/>
    <n v="104"/>
    <s v="14/11/2024"/>
    <n v="0.5"/>
    <n v="571"/>
    <n v="425"/>
    <n v="174"/>
    <n v="277"/>
    <n v="121"/>
    <n v="0.40941176470588236"/>
    <n v="0.43682310469314078"/>
    <n v="30"/>
    <n v="9.6300000000000008"/>
    <n v="30.05"/>
    <n v="52.08"/>
    <n v="39.56"/>
    <n v="12.37"/>
    <n v="201"/>
    <n v="6.66"/>
    <n v="91.759999999999991"/>
    <n v="3.0586666666666664"/>
    <n v="850"/>
    <n v="0.104947689625109"/>
    <n v="0.32748474280732348"/>
    <n v="0.56756756756756765"/>
    <n v="0.431124673060157"/>
    <n v="0.13480819529206625"/>
    <n v="89.205536181342652"/>
    <n v="278.36203138622494"/>
    <n v="482.43243243243251"/>
    <n v="366.45597210113345"/>
    <n v="114.58696599825632"/>
    <n v="427.12"/>
    <n v="0.50249411764705887"/>
    <n v="39.080459770114942"/>
    <n v="30.352941176470587"/>
    <n v="33.134328358208954"/>
    <n v="12890.55855855856"/>
  </r>
  <r>
    <x v="0"/>
    <s v="mid April"/>
    <n v="3"/>
    <x v="4"/>
    <x v="4"/>
    <x v="0"/>
    <n v="5"/>
    <n v="5"/>
    <n v="5"/>
    <n v="17"/>
    <n v="105"/>
    <s v="14/11/2024"/>
    <n v="0.5"/>
    <n v="695"/>
    <n v="511"/>
    <n v="207"/>
    <n v="553"/>
    <n v="262"/>
    <n v="0.40508806262230918"/>
    <n v="0.47377938517179025"/>
    <n v="30"/>
    <n v="9.85"/>
    <n v="35.380000000000003"/>
    <n v="59.21"/>
    <n v="44.04"/>
    <n v="15.43"/>
    <n v="202"/>
    <n v="7.45"/>
    <n v="104.44"/>
    <n v="3.4813333333333332"/>
    <n v="1022"/>
    <n v="9.4312523937188822E-2"/>
    <n v="0.33875909613175031"/>
    <n v="0.56692837993106093"/>
    <n v="0.42167751819226351"/>
    <n v="0.14774032937571813"/>
    <n v="96.387399463806972"/>
    <n v="346.21179624664882"/>
    <n v="579.40080428954423"/>
    <n v="430.9544235924933"/>
    <n v="150.99061662198392"/>
    <n v="502.08"/>
    <n v="0.49127201565557727"/>
    <n v="153.14009661835749"/>
    <n v="116.43835616438356"/>
    <n v="36.881188118811878"/>
    <n v="13613.444295302013"/>
  </r>
  <r>
    <x v="0"/>
    <s v="mid April"/>
    <n v="3"/>
    <x v="5"/>
    <x v="5"/>
    <x v="0"/>
    <n v="6"/>
    <n v="6"/>
    <n v="6"/>
    <n v="24"/>
    <n v="106"/>
    <s v="14/11/2024"/>
    <n v="0.5"/>
    <n v="822"/>
    <n v="598"/>
    <n v="222"/>
    <n v="602"/>
    <n v="221"/>
    <n v="0.37123745819397991"/>
    <n v="0.36710963455149503"/>
    <n v="30"/>
    <n v="10.87"/>
    <n v="41.33"/>
    <n v="70.98"/>
    <n v="54.23"/>
    <n v="15.64"/>
    <n v="200"/>
    <n v="8.24"/>
    <n v="123.18"/>
    <n v="4.1059999999999999"/>
    <n v="1196"/>
    <n v="8.8244844942360762E-2"/>
    <n v="0.33552524760513069"/>
    <n v="0.57622990745250857"/>
    <n v="0.44025004059100498"/>
    <n v="0.12696866374411431"/>
    <n v="105.54083455106347"/>
    <n v="401.28819613573631"/>
    <n v="689.1709693132002"/>
    <n v="526.53904854684197"/>
    <n v="151.8545218379607"/>
    <n v="552.46"/>
    <n v="0.46192307692307694"/>
    <n v="99.099099099099092"/>
    <n v="101.33779264214047"/>
    <n v="41.2"/>
    <n v="13409.223300970874"/>
  </r>
  <r>
    <x v="1"/>
    <s v="mid May"/>
    <n v="4"/>
    <x v="6"/>
    <x v="6"/>
    <x v="0"/>
    <n v="7"/>
    <n v="7"/>
    <n v="7"/>
    <n v="25"/>
    <n v="107"/>
    <s v="14/11/2024"/>
    <n v="0.5"/>
    <n v="661"/>
    <n v="508"/>
    <n v="233"/>
    <n v="471"/>
    <n v="163"/>
    <n v="0.45866141732283466"/>
    <n v="0.34607218683651803"/>
    <n v="30"/>
    <n v="6.29"/>
    <n v="26.3"/>
    <n v="54.65"/>
    <n v="40.409999999999997"/>
    <n v="14.17"/>
    <n v="201"/>
    <n v="8.76"/>
    <n v="87.240000000000009"/>
    <n v="2.9080000000000004"/>
    <n v="1016"/>
    <n v="7.2099954149472706E-2"/>
    <n v="0.30146721687299399"/>
    <n v="0.62643282897753316"/>
    <n v="0.46320495185694627"/>
    <n v="0.16242549289316827"/>
    <n v="73.253553415864275"/>
    <n v="306.2906923429619"/>
    <n v="636.45575424117374"/>
    <n v="470.61623108665742"/>
    <n v="165.02430077945897"/>
    <n v="546.81999999999994"/>
    <n v="0.53820866141732282"/>
    <n v="39.914163090128753"/>
    <n v="85.433070866141733"/>
    <n v="43.582089552238806"/>
    <n v="12546.89726027397"/>
  </r>
  <r>
    <x v="1"/>
    <s v="mid May"/>
    <n v="4"/>
    <x v="7"/>
    <x v="7"/>
    <x v="0"/>
    <n v="8"/>
    <n v="8"/>
    <n v="8"/>
    <n v="32"/>
    <n v="108"/>
    <s v="14/11/2024"/>
    <n v="0.5"/>
    <n v="762"/>
    <n v="544"/>
    <n v="238"/>
    <n v="486"/>
    <n v="226"/>
    <n v="0.4375"/>
    <n v="0.46502057613168724"/>
    <n v="30"/>
    <n v="10.87"/>
    <n v="39.74"/>
    <n v="74.22"/>
    <n v="57.98"/>
    <n v="14.84"/>
    <n v="200"/>
    <n v="7.38"/>
    <n v="124.83"/>
    <n v="4.1609999999999996"/>
    <n v="1088"/>
    <n v="8.7078426660257946E-2"/>
    <n v="0.3183529600256349"/>
    <n v="0.59456861331410715"/>
    <n v="0.46447168148682205"/>
    <n v="0.11888167908355364"/>
    <n v="94.741328206360649"/>
    <n v="346.36802050789078"/>
    <n v="646.89065128574862"/>
    <n v="505.3451894576624"/>
    <n v="129.34326684290636"/>
    <n v="591.96"/>
    <n v="0.54408088235294116"/>
    <n v="89.915966386554615"/>
    <n v="78.67647058823529"/>
    <n v="36.900000000000006"/>
    <n v="16042.276422764227"/>
  </r>
  <r>
    <x v="0"/>
    <s v="mid April"/>
    <n v="5"/>
    <x v="8"/>
    <x v="8"/>
    <x v="0"/>
    <n v="9"/>
    <n v="9"/>
    <n v="9"/>
    <n v="33"/>
    <n v="109"/>
    <s v="14/11/2024"/>
    <n v="0.5"/>
    <n v="732"/>
    <n v="543"/>
    <n v="223"/>
    <n v="580"/>
    <n v="241"/>
    <n v="0.41068139963167588"/>
    <n v="0.41551724137931034"/>
    <n v="30"/>
    <n v="9.81"/>
    <n v="38.96"/>
    <n v="64.45"/>
    <n v="45.93"/>
    <n v="17.98"/>
    <n v="200"/>
    <n v="7.47"/>
    <n v="113.22"/>
    <n v="3.774"/>
    <n v="1086"/>
    <n v="8.6645468998410177E-2"/>
    <n v="0.34410881469705001"/>
    <n v="0.56924571630453991"/>
    <n v="0.40567037625861158"/>
    <n v="0.15880586468821764"/>
    <n v="94.096979332273449"/>
    <n v="373.70217276099629"/>
    <n v="618.20084790673036"/>
    <n v="440.5580286168522"/>
    <n v="172.46316905140435"/>
    <n v="537.86"/>
    <n v="0.49526703499079189"/>
    <n v="116.14349775784753"/>
    <n v="113.62799263351749"/>
    <n v="37.35"/>
    <n v="14400.53547523427"/>
  </r>
  <r>
    <x v="0"/>
    <s v="mid April"/>
    <n v="5"/>
    <x v="9"/>
    <x v="2"/>
    <x v="0"/>
    <n v="10"/>
    <n v="10"/>
    <n v="10"/>
    <n v="40"/>
    <n v="110"/>
    <s v="14/11/2024"/>
    <n v="0.5"/>
    <n v="641"/>
    <n v="498"/>
    <n v="176"/>
    <n v="534"/>
    <n v="195"/>
    <n v="0.3534136546184739"/>
    <n v="0.3651685393258427"/>
    <n v="30"/>
    <n v="7.64"/>
    <n v="30.62"/>
    <n v="50.57"/>
    <n v="36.700000000000003"/>
    <n v="13.04"/>
    <n v="202"/>
    <n v="7.76"/>
    <n v="88.83"/>
    <n v="2.9609999999999999"/>
    <n v="996"/>
    <n v="8.6006979624000904E-2"/>
    <n v="0.34470336597996176"/>
    <n v="0.5692896543960374"/>
    <n v="0.4131487110210515"/>
    <n v="0.1467972531802319"/>
    <n v="85.662951705504895"/>
    <n v="343.32455251604193"/>
    <n v="567.01249577845329"/>
    <n v="411.49611617696729"/>
    <n v="146.21006416751098"/>
    <n v="425.4"/>
    <n v="0.42710843373493973"/>
    <n v="121.59090909090909"/>
    <n v="114.4578313253012"/>
    <n v="38.415841584158414"/>
    <n v="11073.556701030928"/>
  </r>
  <r>
    <x v="1"/>
    <s v="mid May"/>
    <n v="6"/>
    <x v="10"/>
    <x v="9"/>
    <x v="0"/>
    <n v="11"/>
    <n v="11"/>
    <n v="11"/>
    <n v="41"/>
    <n v="111"/>
    <s v="14/11/2024"/>
    <n v="0.5"/>
    <n v="623"/>
    <n v="520"/>
    <n v="205"/>
    <n v="401"/>
    <n v="165"/>
    <n v="0.39423076923076922"/>
    <n v="0.41147132169576062"/>
    <n v="30"/>
    <n v="7.71"/>
    <n v="22.32"/>
    <n v="39.36"/>
    <n v="29.6"/>
    <n v="9.26"/>
    <n v="202"/>
    <n v="7.52"/>
    <n v="69.39"/>
    <n v="2.3130000000000002"/>
    <n v="1040"/>
    <n v="0.1111111111111111"/>
    <n v="0.32166018158236059"/>
    <n v="0.5672287073065283"/>
    <n v="0.42657443435653553"/>
    <n v="0.13344862372099725"/>
    <n v="115.55555555555554"/>
    <n v="334.526588845655"/>
    <n v="589.9178555987894"/>
    <n v="443.63741173079694"/>
    <n v="138.78656866983715"/>
    <n v="469.2"/>
    <n v="0.45115384615384613"/>
    <n v="60.975609756097562"/>
    <n v="54.230769230769234"/>
    <n v="37.227722772277225"/>
    <n v="12603.510638297872"/>
  </r>
  <r>
    <x v="1"/>
    <s v="mid May"/>
    <n v="6"/>
    <x v="11"/>
    <x v="5"/>
    <x v="0"/>
    <n v="12"/>
    <n v="12"/>
    <n v="12"/>
    <n v="48"/>
    <n v="112"/>
    <s v="14/11/2024"/>
    <n v="0.5"/>
    <n v="554"/>
    <n v="377"/>
    <n v="161"/>
    <n v="344"/>
    <n v="165"/>
    <n v="0.4270557029177719"/>
    <n v="0.47965116279069769"/>
    <n v="30"/>
    <n v="10.69"/>
    <n v="33.25"/>
    <n v="69.989999999999995"/>
    <n v="54.41"/>
    <n v="15.47"/>
    <n v="201"/>
    <n v="9.52"/>
    <n v="113.92999999999999"/>
    <n v="3.7976666666666663"/>
    <n v="754"/>
    <n v="9.3829544457122799E-2"/>
    <n v="0.29184587027121917"/>
    <n v="0.61432458527165801"/>
    <n v="0.47757394891600108"/>
    <n v="0.13578513122092514"/>
    <n v="70.747476520670588"/>
    <n v="220.05178618449926"/>
    <n v="463.20073729483016"/>
    <n v="360.0907574826648"/>
    <n v="102.38198894057756"/>
    <n v="430.82"/>
    <n v="0.57137931034482758"/>
    <n v="104.96894409937889"/>
    <n v="82.49336870026525"/>
    <n v="47.363184079601986"/>
    <n v="9096.0945378151264"/>
  </r>
  <r>
    <x v="0"/>
    <s v="mid April"/>
    <n v="7"/>
    <x v="12"/>
    <x v="10"/>
    <x v="0"/>
    <n v="13"/>
    <n v="13"/>
    <n v="13"/>
    <n v="49"/>
    <n v="113"/>
    <s v="14/11/2024"/>
    <n v="0.5"/>
    <n v="654"/>
    <n v="470"/>
    <n v="192"/>
    <n v="517"/>
    <n v="215"/>
    <n v="0.40851063829787232"/>
    <n v="0.41586073500967119"/>
    <n v="30"/>
    <n v="11.98"/>
    <n v="38.76"/>
    <n v="66.849999999999994"/>
    <n v="51.61"/>
    <n v="13.98"/>
    <n v="200"/>
    <n v="7.54"/>
    <n v="117.58999999999999"/>
    <n v="3.9196666666666662"/>
    <n v="940"/>
    <n v="0.10187941151458459"/>
    <n v="0.32961986563483292"/>
    <n v="0.56850072285058251"/>
    <n v="0.43889786546475046"/>
    <n v="0.11888766051534996"/>
    <n v="95.766646823709507"/>
    <n v="309.84267369674296"/>
    <n v="534.39067947954754"/>
    <n v="412.56399353686544"/>
    <n v="111.75440088442896"/>
    <n v="487.22"/>
    <n v="0.51831914893617026"/>
    <n v="123.95833333333333"/>
    <n v="120"/>
    <n v="37.699999999999996"/>
    <n v="12923.607427055704"/>
  </r>
  <r>
    <x v="0"/>
    <s v="mid April"/>
    <n v="7"/>
    <x v="13"/>
    <x v="11"/>
    <x v="0"/>
    <n v="14"/>
    <n v="14"/>
    <n v="14"/>
    <n v="56"/>
    <n v="114"/>
    <s v="14/11/2024"/>
    <n v="0.5"/>
    <n v="689"/>
    <n v="533"/>
    <n v="249"/>
    <n v="520"/>
    <n v="252"/>
    <n v="0.46716697936210133"/>
    <n v="0.48461538461538461"/>
    <n v="30"/>
    <n v="7.29"/>
    <n v="31.78"/>
    <n v="69.81"/>
    <n v="54.96"/>
    <n v="14.81"/>
    <n v="203"/>
    <n v="8.81"/>
    <n v="108.88"/>
    <n v="3.6293333333333333"/>
    <n v="1066"/>
    <n v="6.6954445260837617E-2"/>
    <n v="0.29188096987509188"/>
    <n v="0.64116458486407057"/>
    <n v="0.50477590007347539"/>
    <n v="0.13602130786186628"/>
    <n v="71.373438648052897"/>
    <n v="311.14511388684792"/>
    <n v="683.48144746509922"/>
    <n v="538.09110947832482"/>
    <n v="144.99871418074946"/>
    <n v="607.91999999999996"/>
    <n v="0.57028142589118191"/>
    <n v="102.40963855421687"/>
    <n v="95.121951219512198"/>
    <n v="43.399014778325125"/>
    <n v="14007.691259931893"/>
  </r>
  <r>
    <x v="1"/>
    <s v="mid May"/>
    <n v="8"/>
    <x v="14"/>
    <x v="12"/>
    <x v="0"/>
    <n v="15"/>
    <n v="15"/>
    <n v="15"/>
    <n v="57"/>
    <n v="115"/>
    <s v="14/11/2024"/>
    <n v="0.5"/>
    <n v="580"/>
    <n v="453"/>
    <n v="183"/>
    <n v="354"/>
    <n v="154"/>
    <n v="0.40397350993377484"/>
    <n v="0.43502824858757061"/>
    <n v="30"/>
    <n v="7.33"/>
    <n v="25.78"/>
    <n v="53.15"/>
    <n v="40.380000000000003"/>
    <n v="11.13"/>
    <n v="200"/>
    <n v="7.94"/>
    <n v="86.259999999999991"/>
    <n v="2.8753333333333329"/>
    <n v="906"/>
    <n v="8.4975654996522154E-2"/>
    <n v="0.29886389983770001"/>
    <n v="0.61616044516577795"/>
    <n v="0.46811963830280556"/>
    <n v="0.12902851843264551"/>
    <n v="76.987943426849071"/>
    <n v="270.77069325295622"/>
    <n v="558.24136332019486"/>
    <n v="424.11639230234186"/>
    <n v="116.89983769997683"/>
    <n v="446.76"/>
    <n v="0.49311258278145692"/>
    <n v="68.306010928961754"/>
    <n v="56.29139072847682"/>
    <n v="39.699999999999996"/>
    <n v="11253.400503778337"/>
  </r>
  <r>
    <x v="1"/>
    <s v="mid May"/>
    <n v="8"/>
    <x v="15"/>
    <x v="13"/>
    <x v="0"/>
    <n v="16"/>
    <n v="16"/>
    <n v="16"/>
    <n v="64"/>
    <n v="116"/>
    <s v="14/11/2024"/>
    <n v="0.5"/>
    <n v="542"/>
    <n v="406"/>
    <n v="161"/>
    <n v="506"/>
    <n v="215"/>
    <n v="0.39655172413793105"/>
    <n v="0.42490118577075098"/>
    <n v="30"/>
    <n v="10.16"/>
    <n v="35.479999999999997"/>
    <n v="57.72"/>
    <n v="43.36"/>
    <n v="13.12"/>
    <n v="200"/>
    <n v="7.8"/>
    <n v="103.36"/>
    <n v="3.4453333333333331"/>
    <n v="812"/>
    <n v="9.8297213622291019E-2"/>
    <n v="0.34326625386996901"/>
    <n v="0.55843653250773995"/>
    <n v="0.41950464396284831"/>
    <n v="0.12693498452012383"/>
    <n v="79.817337461300312"/>
    <n v="278.73219814241486"/>
    <n v="453.45046439628481"/>
    <n v="340.63777089783281"/>
    <n v="103.07120743034055"/>
    <n v="408.72"/>
    <n v="0.50334975369458135"/>
    <n v="167.08074534161491"/>
    <n v="149.26108374384236"/>
    <n v="39"/>
    <n v="10480"/>
  </r>
  <r>
    <x v="0"/>
    <s v="mid April"/>
    <n v="1"/>
    <x v="8"/>
    <x v="8"/>
    <x v="1"/>
    <n v="1"/>
    <n v="17"/>
    <n v="32"/>
    <n v="2"/>
    <n v="201"/>
    <s v="14/11/2024"/>
    <n v="0.5"/>
    <n v="824"/>
    <n v="595"/>
    <n v="222"/>
    <n v="418"/>
    <n v="177"/>
    <n v="0.373109243697479"/>
    <n v="0.42344497607655501"/>
    <n v="30"/>
    <n v="10.58"/>
    <n v="36.729999999999997"/>
    <n v="62.44"/>
    <n v="45.15"/>
    <n v="15.87"/>
    <n v="201"/>
    <n v="7.9"/>
    <n v="109.75"/>
    <n v="3.6583333333333332"/>
    <n v="1190"/>
    <n v="9.6400911161731204E-2"/>
    <n v="0.33466970387243733"/>
    <n v="0.56892938496583145"/>
    <n v="0.41138952164009113"/>
    <n v="0.1446013667425968"/>
    <n v="114.71708428246014"/>
    <n v="398.25694760820045"/>
    <n v="677.02596810933937"/>
    <n v="489.55353075170842"/>
    <n v="172.07562642369018"/>
    <n v="534.29999999999995"/>
    <n v="0.4489915966386554"/>
    <n v="59.45945945945946"/>
    <n v="40.504201680672267"/>
    <n v="39.303482587064678"/>
    <n v="13594.215189873417"/>
  </r>
  <r>
    <x v="0"/>
    <s v="mid April"/>
    <n v="1"/>
    <x v="9"/>
    <x v="2"/>
    <x v="1"/>
    <n v="2"/>
    <n v="18"/>
    <n v="31"/>
    <n v="7"/>
    <n v="202"/>
    <s v="14/11/2024"/>
    <n v="0.5"/>
    <n v="660"/>
    <n v="498"/>
    <n v="188"/>
    <n v="424"/>
    <n v="164"/>
    <n v="0.37751004016064255"/>
    <n v="0.3867924528301887"/>
    <n v="30"/>
    <n v="8.11"/>
    <n v="30.7"/>
    <n v="46.68"/>
    <n v="33.590000000000003"/>
    <n v="13.39"/>
    <n v="203"/>
    <n v="7.76"/>
    <n v="85.490000000000009"/>
    <n v="2.8496666666666668"/>
    <n v="996"/>
    <n v="9.4864896479120345E-2"/>
    <n v="0.35910632822552341"/>
    <n v="0.54602877529535609"/>
    <n v="0.39291145163176977"/>
    <n v="0.15662650602409636"/>
    <n v="94.485436893203868"/>
    <n v="357.6699029126213"/>
    <n v="543.84466019417471"/>
    <n v="391.33980582524271"/>
    <n v="155.99999999999997"/>
    <n v="443.18"/>
    <n v="0.44495983935742972"/>
    <n v="74.468085106382972"/>
    <n v="70.281124497991968"/>
    <n v="38.226600985221673"/>
    <n v="11593.497422680413"/>
  </r>
  <r>
    <x v="1"/>
    <s v="mid May"/>
    <n v="2"/>
    <x v="7"/>
    <x v="7"/>
    <x v="1"/>
    <n v="3"/>
    <n v="19"/>
    <n v="30"/>
    <n v="10"/>
    <n v="203"/>
    <s v="14/11/2024"/>
    <n v="0.5"/>
    <n v="788"/>
    <n v="570"/>
    <n v="253"/>
    <n v="436"/>
    <n v="207"/>
    <n v="0.44385964912280701"/>
    <n v="0.47477064220183485"/>
    <n v="30"/>
    <n v="10.220000000000001"/>
    <n v="36.21"/>
    <n v="69.36"/>
    <n v="53.31"/>
    <n v="15.09"/>
    <n v="203"/>
    <n v="7.98"/>
    <n v="115.78999999999999"/>
    <n v="3.8596666666666666"/>
    <n v="1140"/>
    <n v="8.8263235167112888E-2"/>
    <n v="0.31272130581224633"/>
    <n v="0.59901545902064091"/>
    <n v="0.46040245271612407"/>
    <n v="0.13032213489938682"/>
    <n v="100.62008809050869"/>
    <n v="356.50228862596083"/>
    <n v="682.87762328353062"/>
    <n v="524.85879609638141"/>
    <n v="148.56723378530097"/>
    <n v="612.62"/>
    <n v="0.53738596491228074"/>
    <n v="63.636363636363633"/>
    <n v="52.982456140350877"/>
    <n v="39.310344827586214"/>
    <n v="15584.192982456139"/>
  </r>
  <r>
    <x v="1"/>
    <s v="mid May"/>
    <n v="2"/>
    <x v="15"/>
    <x v="13"/>
    <x v="1"/>
    <n v="4"/>
    <n v="20"/>
    <n v="29"/>
    <n v="15"/>
    <n v="204"/>
    <s v="14/11/2024"/>
    <n v="0.5"/>
    <n v="580"/>
    <n v="414"/>
    <n v="183"/>
    <n v="425"/>
    <n v="197"/>
    <n v="0.4420289855072464"/>
    <n v="0.46352941176470586"/>
    <n v="30"/>
    <n v="8.09"/>
    <n v="34.36"/>
    <n v="61.37"/>
    <n v="45.84"/>
    <n v="14.91"/>
    <n v="201"/>
    <n v="7.77"/>
    <n v="103.82"/>
    <n v="3.4606666666666666"/>
    <n v="828"/>
    <n v="7.7923328838374106E-2"/>
    <n v="0.33095742631477559"/>
    <n v="0.5911192448468503"/>
    <n v="0.44153342323251787"/>
    <n v="0.14361394721633597"/>
    <n v="64.520516278173758"/>
    <n v="274.03274898863418"/>
    <n v="489.44673473319205"/>
    <n v="365.58967443652477"/>
    <n v="118.91234829512618"/>
    <n v="457.68"/>
    <n v="0.55275362318840582"/>
    <n v="115.30054644808743"/>
    <n v="105.31400966183575"/>
    <n v="38.656716417910445"/>
    <n v="11839.598455598458"/>
  </r>
  <r>
    <x v="0"/>
    <s v="mid April"/>
    <n v="3"/>
    <x v="13"/>
    <x v="11"/>
    <x v="1"/>
    <n v="5"/>
    <n v="21"/>
    <n v="28"/>
    <n v="18"/>
    <n v="205"/>
    <s v="14/11/2024"/>
    <n v="0.5"/>
    <n v="638"/>
    <n v="487"/>
    <n v="231"/>
    <n v="440"/>
    <n v="209"/>
    <n v="0.47433264887063653"/>
    <n v="0.47499999999999998"/>
    <n v="30"/>
    <n v="7.43"/>
    <n v="29.33"/>
    <n v="65.37"/>
    <n v="51.92"/>
    <n v="13.68"/>
    <n v="202"/>
    <n v="8.3800000000000008"/>
    <n v="102.13"/>
    <n v="3.4043333333333332"/>
    <n v="974"/>
    <n v="7.2750416136296875E-2"/>
    <n v="0.2871830020562029"/>
    <n v="0.64006658180750031"/>
    <n v="0.50837168314892789"/>
    <n v="0.13394693038284539"/>
    <n v="70.858905316753152"/>
    <n v="279.71624400274163"/>
    <n v="623.4248506805053"/>
    <n v="495.15401938705577"/>
    <n v="130.46431019289142"/>
    <n v="565.84"/>
    <n v="0.58094455852156057"/>
    <n v="80.952380952380949"/>
    <n v="80.698151950718682"/>
    <n v="41.485148514851488"/>
    <n v="13639.579952267302"/>
  </r>
  <r>
    <x v="0"/>
    <s v="mid April"/>
    <n v="3"/>
    <x v="0"/>
    <x v="0"/>
    <x v="1"/>
    <n v="6"/>
    <n v="22"/>
    <n v="27"/>
    <n v="23"/>
    <n v="206"/>
    <s v="14/11/2024"/>
    <n v="0.5"/>
    <n v="557"/>
    <n v="414"/>
    <n v="165"/>
    <n v="521"/>
    <n v="237"/>
    <n v="0.39855072463768115"/>
    <n v="0.45489443378119004"/>
    <n v="30"/>
    <n v="8.99"/>
    <n v="27.73"/>
    <n v="57.26"/>
    <n v="43.76"/>
    <n v="13.24"/>
    <n v="200"/>
    <n v="7.13"/>
    <n v="93.97999999999999"/>
    <n v="3.1326666666666663"/>
    <n v="828"/>
    <n v="9.5658650776761028E-2"/>
    <n v="0.29506277931474784"/>
    <n v="0.60927856990849116"/>
    <n v="0.4656309853160247"/>
    <n v="0.14088103851883382"/>
    <n v="79.205362843158127"/>
    <n v="244.31198127261121"/>
    <n v="504.48265588423067"/>
    <n v="385.54245584166847"/>
    <n v="116.64949989359441"/>
    <n v="417.52"/>
    <n v="0.50425120772946863"/>
    <n v="187.27272727272728"/>
    <n v="151.69082125603865"/>
    <n v="35.65"/>
    <n v="11711.640953716689"/>
  </r>
  <r>
    <x v="1"/>
    <s v="mid May"/>
    <n v="4"/>
    <x v="11"/>
    <x v="5"/>
    <x v="1"/>
    <n v="7"/>
    <n v="23"/>
    <n v="26"/>
    <n v="26"/>
    <n v="207"/>
    <s v="14/11/2024"/>
    <n v="0.5"/>
    <n v="850"/>
    <n v="614"/>
    <n v="270"/>
    <n v="487"/>
    <n v="219"/>
    <n v="0.43973941368078173"/>
    <n v="0.44969199178644764"/>
    <n v="30"/>
    <n v="7.61"/>
    <n v="30.64"/>
    <n v="55.72"/>
    <n v="43.89"/>
    <n v="11.4"/>
    <n v="204"/>
    <n v="8.8000000000000007"/>
    <n v="93.97"/>
    <n v="3.1323333333333334"/>
    <n v="1228"/>
    <n v="8.0983292540172405E-2"/>
    <n v="0.32606150899223157"/>
    <n v="0.59295519846759603"/>
    <n v="0.46706395658188787"/>
    <n v="0.12131531339789295"/>
    <n v="99.447483239331717"/>
    <n v="400.40353304246037"/>
    <n v="728.14898371820789"/>
    <n v="573.55453868255836"/>
    <n v="148.97520485261253"/>
    <n v="627.78"/>
    <n v="0.51122149837133546"/>
    <n v="62.222222222222221"/>
    <n v="58.631921824104232"/>
    <n v="43.137254901960787"/>
    <n v="14553.081818181816"/>
  </r>
  <r>
    <x v="1"/>
    <s v="mid May"/>
    <n v="4"/>
    <x v="3"/>
    <x v="3"/>
    <x v="1"/>
    <n v="8"/>
    <n v="24"/>
    <n v="25"/>
    <n v="31"/>
    <n v="208"/>
    <s v="14/11/2024"/>
    <n v="0.5"/>
    <n v="818"/>
    <n v="583"/>
    <n v="232"/>
    <n v="541"/>
    <n v="229"/>
    <n v="0.39794168096054888"/>
    <n v="0.42329020332717188"/>
    <n v="30"/>
    <n v="9.93"/>
    <n v="31.64"/>
    <n v="55.57"/>
    <n v="42.42"/>
    <n v="13.24"/>
    <n v="200"/>
    <n v="7.04"/>
    <n v="97.14"/>
    <n v="3.238"/>
    <n v="1166"/>
    <n v="0.1022235948116121"/>
    <n v="0.32571546221947706"/>
    <n v="0.57206094296891086"/>
    <n v="0.43668931439159975"/>
    <n v="0.13629812641548281"/>
    <n v="119.19271155033971"/>
    <n v="379.78422894791026"/>
    <n v="667.02305950175003"/>
    <n v="509.17974058060531"/>
    <n v="158.92361540045295"/>
    <n v="548.84"/>
    <n v="0.47070325900514581"/>
    <n v="97.41379310344827"/>
    <n v="85.591766723842198"/>
    <n v="35.200000000000003"/>
    <n v="15592.045454545454"/>
  </r>
  <r>
    <x v="0"/>
    <s v="mid April"/>
    <n v="5"/>
    <x v="5"/>
    <x v="5"/>
    <x v="1"/>
    <n v="9"/>
    <n v="25"/>
    <n v="24"/>
    <n v="34"/>
    <n v="209"/>
    <s v="14/11/2024"/>
    <n v="0.5"/>
    <n v="856"/>
    <n v="574"/>
    <n v="211"/>
    <n v="504"/>
    <n v="212"/>
    <n v="0.36759581881533099"/>
    <n v="0.42063492063492064"/>
    <n v="30"/>
    <n v="12.08"/>
    <n v="41.53"/>
    <n v="72.77"/>
    <n v="55.55"/>
    <n v="16.940000000000001"/>
    <n v="201"/>
    <n v="8.84"/>
    <n v="126.38"/>
    <n v="4.2126666666666663"/>
    <n v="1148"/>
    <n v="9.5584744421585696E-2"/>
    <n v="0.32861212217122965"/>
    <n v="0.5758031334071847"/>
    <n v="0.43954739673999049"/>
    <n v="0.13404019623358127"/>
    <n v="109.73128659598038"/>
    <n v="377.24671625257162"/>
    <n v="661.02199715144798"/>
    <n v="504.6004114575091"/>
    <n v="153.87814527615129"/>
    <n v="533.1"/>
    <n v="0.4643728222996516"/>
    <n v="100.9478672985782"/>
    <n v="75.609756097560975"/>
    <n v="43.980099502487562"/>
    <n v="12121.391402714933"/>
  </r>
  <r>
    <x v="0"/>
    <s v="mid April"/>
    <n v="5"/>
    <x v="12"/>
    <x v="10"/>
    <x v="1"/>
    <n v="10"/>
    <n v="26"/>
    <n v="23"/>
    <n v="39"/>
    <n v="210"/>
    <s v="14/11/2024"/>
    <n v="0.5"/>
    <n v="776"/>
    <n v="593"/>
    <n v="230"/>
    <n v="625"/>
    <n v="264"/>
    <n v="0.38785834738617203"/>
    <n v="0.4224"/>
    <n v="30"/>
    <n v="10.28"/>
    <n v="36.520000000000003"/>
    <n v="56.54"/>
    <n v="42.45"/>
    <n v="13.97"/>
    <n v="200"/>
    <n v="7.44"/>
    <n v="103.34"/>
    <n v="3.444666666666667"/>
    <n v="1186"/>
    <n v="9.9477453067544019E-2"/>
    <n v="0.35339655506096385"/>
    <n v="0.54712599187149213"/>
    <n v="0.41077994968066578"/>
    <n v="0.13518482678536869"/>
    <n v="117.9802593381072"/>
    <n v="419.12831430230312"/>
    <n v="648.89142635958967"/>
    <n v="487.18502032126963"/>
    <n v="160.32920456744728"/>
    <n v="544.9"/>
    <n v="0.45944350758853286"/>
    <n v="129.56521739130434"/>
    <n v="110.79258010118043"/>
    <n v="37.200000000000003"/>
    <n v="14647.84946236559"/>
  </r>
  <r>
    <x v="1"/>
    <s v="mid May"/>
    <n v="6"/>
    <x v="2"/>
    <x v="2"/>
    <x v="1"/>
    <n v="11"/>
    <n v="27"/>
    <n v="22"/>
    <n v="42"/>
    <n v="211"/>
    <s v="14/11/2024"/>
    <n v="0.5"/>
    <n v="826"/>
    <n v="533"/>
    <n v="207"/>
    <n v="500"/>
    <n v="215"/>
    <n v="0.38836772983114448"/>
    <n v="0.43"/>
    <n v="30"/>
    <n v="9.99"/>
    <n v="41.68"/>
    <n v="63.93"/>
    <n v="49.05"/>
    <n v="14.63"/>
    <n v="202"/>
    <n v="9.11"/>
    <n v="115.6"/>
    <n v="3.8533333333333331"/>
    <n v="1066"/>
    <n v="8.6418685121107272E-2"/>
    <n v="0.36055363321799311"/>
    <n v="0.55302768166089966"/>
    <n v="0.42430795847750863"/>
    <n v="0.12655709342560556"/>
    <n v="92.122318339100346"/>
    <n v="384.35017301038067"/>
    <n v="589.52750865051905"/>
    <n v="452.31228373702419"/>
    <n v="134.90986159169552"/>
    <n v="512.1"/>
    <n v="0.48039399624765483"/>
    <n v="107.72946859903382"/>
    <n v="87.617260787992493"/>
    <n v="45.099009900990097"/>
    <n v="11355.016465422614"/>
  </r>
  <r>
    <x v="1"/>
    <s v="mid May"/>
    <n v="6"/>
    <x v="14"/>
    <x v="12"/>
    <x v="1"/>
    <n v="12"/>
    <n v="28"/>
    <n v="21"/>
    <n v="47"/>
    <n v="212"/>
    <s v="14/11/2024"/>
    <n v="0.5"/>
    <n v="783"/>
    <n v="593"/>
    <n v="246"/>
    <n v="494"/>
    <n v="223"/>
    <n v="0.4148397976391231"/>
    <n v="0.45141700404858298"/>
    <n v="30"/>
    <n v="5.01"/>
    <n v="26.77"/>
    <n v="51.13"/>
    <n v="39.06"/>
    <n v="12.14"/>
    <n v="208"/>
    <n v="8.1999999999999993"/>
    <n v="82.91"/>
    <n v="2.7636666666666665"/>
    <n v="1186"/>
    <n v="6.0426969002532867E-2"/>
    <n v="0.32288023157640816"/>
    <n v="0.61669279942105903"/>
    <n v="0.47111325533711257"/>
    <n v="0.14642383307200579"/>
    <n v="71.666385237003979"/>
    <n v="382.9359546496201"/>
    <n v="731.39766011337599"/>
    <n v="558.74032082981546"/>
    <n v="173.65866602339887"/>
    <n v="570.12"/>
    <n v="0.48070826306914"/>
    <n v="81.300813008130078"/>
    <n v="66.610455311973013"/>
    <n v="39.42307692307692"/>
    <n v="14461.580487804878"/>
  </r>
  <r>
    <x v="0"/>
    <s v="mid April"/>
    <n v="7"/>
    <x v="1"/>
    <x v="1"/>
    <x v="1"/>
    <n v="13"/>
    <n v="29"/>
    <n v="20"/>
    <n v="50"/>
    <n v="213"/>
    <s v="14/11/2024"/>
    <n v="0.5"/>
    <n v="684"/>
    <n v="498"/>
    <n v="184"/>
    <n v="547"/>
    <n v="212"/>
    <n v="0.36947791164658633"/>
    <n v="0.38756855575868371"/>
    <n v="30"/>
    <n v="11.11"/>
    <n v="35.93"/>
    <n v="50.32"/>
    <n v="36.04"/>
    <n v="14.02"/>
    <n v="200"/>
    <n v="7.49"/>
    <n v="97.36"/>
    <n v="3.2453333333333334"/>
    <n v="996"/>
    <n v="0.1141125718981101"/>
    <n v="0.3690427280197206"/>
    <n v="0.51684470008216932"/>
    <n v="0.37017255546425637"/>
    <n v="0.14400164338537386"/>
    <n v="113.65612161051766"/>
    <n v="367.5665571076417"/>
    <n v="514.77732128184061"/>
    <n v="368.69186524239933"/>
    <n v="143.42563681183236"/>
    <n v="440.08"/>
    <n v="0.44184738955823294"/>
    <n v="130.43478260869566"/>
    <n v="119.67871485943775"/>
    <n v="37.450000000000003"/>
    <n v="11751.134846461948"/>
  </r>
  <r>
    <x v="0"/>
    <s v="mid April"/>
    <n v="7"/>
    <x v="4"/>
    <x v="4"/>
    <x v="1"/>
    <n v="14"/>
    <n v="30"/>
    <n v="19"/>
    <n v="55"/>
    <n v="214"/>
    <s v="14/11/2024"/>
    <n v="0.5"/>
    <n v="737"/>
    <n v="540"/>
    <n v="228"/>
    <n v="474"/>
    <n v="213"/>
    <n v="0.42222222222222222"/>
    <n v="0.44936708860759494"/>
    <n v="30"/>
    <n v="11.49"/>
    <n v="33.75"/>
    <n v="68.2"/>
    <n v="49.77"/>
    <n v="18.27"/>
    <n v="201"/>
    <n v="8.16"/>
    <n v="113.44"/>
    <n v="3.7813333333333334"/>
    <n v="1080"/>
    <n v="0.10128702397743301"/>
    <n v="0.29751410437235543"/>
    <n v="0.60119887165021157"/>
    <n v="0.43873413258110017"/>
    <n v="0.16105430183356839"/>
    <n v="109.38998589562766"/>
    <n v="321.31523272214383"/>
    <n v="649.29478138222851"/>
    <n v="473.8328631875882"/>
    <n v="173.93864598025385"/>
    <n v="555.54"/>
    <n v="0.5143888888888889"/>
    <n v="86.84210526315789"/>
    <n v="75.555555555555557"/>
    <n v="40.597014925373131"/>
    <n v="13684.257352941177"/>
  </r>
  <r>
    <x v="1"/>
    <s v="mid May"/>
    <n v="8"/>
    <x v="10"/>
    <x v="9"/>
    <x v="1"/>
    <n v="15"/>
    <n v="31"/>
    <n v="18"/>
    <n v="58"/>
    <n v="215"/>
    <s v="14/11/2024"/>
    <n v="0.5"/>
    <n v="625"/>
    <n v="481"/>
    <n v="191"/>
    <n v="394"/>
    <n v="168"/>
    <n v="0.39708939708939711"/>
    <n v="0.42639593908629442"/>
    <n v="30"/>
    <n v="6.81"/>
    <n v="25.48"/>
    <n v="49.01"/>
    <n v="37.46"/>
    <n v="11.26"/>
    <n v="205"/>
    <n v="7.63"/>
    <n v="81.3"/>
    <n v="2.71"/>
    <n v="962"/>
    <n v="8.3763837638376387E-2"/>
    <n v="0.31340713407134074"/>
    <n v="0.60282902829028295"/>
    <n v="0.46076260762607629"/>
    <n v="0.13849938499384995"/>
    <n v="80.580811808118085"/>
    <n v="301.49766297662978"/>
    <n v="579.92152521525225"/>
    <n v="443.25362853628542"/>
    <n v="133.23640836408364"/>
    <n v="456.92"/>
    <n v="0.47496881496881499"/>
    <n v="75.916230366492144"/>
    <n v="63.825363825363823"/>
    <n v="37.219512195121951"/>
    <n v="12276.356487549148"/>
  </r>
  <r>
    <x v="1"/>
    <s v="mid May"/>
    <n v="8"/>
    <x v="6"/>
    <x v="6"/>
    <x v="1"/>
    <n v="16"/>
    <n v="32"/>
    <n v="17"/>
    <n v="63"/>
    <n v="216"/>
    <s v="14/11/2024"/>
    <n v="0.5"/>
    <n v="664"/>
    <n v="432"/>
    <n v="176"/>
    <n v="530"/>
    <n v="219"/>
    <n v="0.40740740740740738"/>
    <n v="0.41320754716981134"/>
    <n v="30"/>
    <n v="9.6199999999999992"/>
    <n v="32.450000000000003"/>
    <n v="56.06"/>
    <n v="41.08"/>
    <n v="14.95"/>
    <n v="202"/>
    <n v="9.2100000000000009"/>
    <n v="98.13"/>
    <n v="3.2709999999999999"/>
    <n v="864"/>
    <n v="9.8033221237134413E-2"/>
    <n v="0.33068378681341082"/>
    <n v="0.57128299194945487"/>
    <n v="0.41862835014776317"/>
    <n v="0.15234892489554672"/>
    <n v="84.700703148884131"/>
    <n v="285.71079180678697"/>
    <n v="493.588505044329"/>
    <n v="361.69489452766737"/>
    <n v="131.62947110975236"/>
    <n v="434.15999999999997"/>
    <n v="0.50249999999999995"/>
    <n v="148.86363636363637"/>
    <n v="145.37037037037038"/>
    <n v="45.594059405940598"/>
    <n v="9522.2931596091184"/>
  </r>
  <r>
    <x v="0"/>
    <s v="mid April"/>
    <n v="1"/>
    <x v="5"/>
    <x v="5"/>
    <x v="2"/>
    <n v="1"/>
    <n v="33"/>
    <n v="33"/>
    <n v="3"/>
    <n v="301"/>
    <s v="14/11/2024"/>
    <n v="0.5"/>
    <n v="1099"/>
    <n v="770"/>
    <n v="278"/>
    <n v="494"/>
    <n v="209"/>
    <n v="0.36103896103896105"/>
    <n v="0.42307692307692307"/>
    <n v="30"/>
    <n v="13.16"/>
    <n v="37.369999999999997"/>
    <n v="66.760000000000005"/>
    <n v="49.39"/>
    <n v="15.9"/>
    <n v="202"/>
    <n v="8.01"/>
    <n v="117.29"/>
    <n v="3.9096666666666668"/>
    <n v="1540"/>
    <n v="0.11220052860431409"/>
    <n v="0.31861198738170343"/>
    <n v="0.56918748401398245"/>
    <n v="0.42109301730752835"/>
    <n v="0.13556142893682324"/>
    <n v="172.78881405064371"/>
    <n v="490.6624605678233"/>
    <n v="876.54872538153302"/>
    <n v="648.48324665359371"/>
    <n v="208.76460056270778"/>
    <n v="654.78"/>
    <n v="0.42518181818181816"/>
    <n v="50.359712230215827"/>
    <n v="28.311688311688311"/>
    <n v="39.653465346534652"/>
    <n v="16512.554307116105"/>
  </r>
  <r>
    <x v="0"/>
    <s v="mid April"/>
    <n v="1"/>
    <x v="4"/>
    <x v="4"/>
    <x v="2"/>
    <n v="2"/>
    <n v="34"/>
    <n v="34"/>
    <n v="6"/>
    <n v="302"/>
    <s v="14/11/2024"/>
    <n v="0.5"/>
    <n v="804"/>
    <n v="609"/>
    <n v="244"/>
    <n v="675"/>
    <n v="310"/>
    <n v="0.40065681444991791"/>
    <n v="0.45925925925925926"/>
    <n v="30"/>
    <n v="13.29"/>
    <n v="34.29"/>
    <n v="75.13"/>
    <n v="57.94"/>
    <n v="17.93"/>
    <n v="200"/>
    <n v="8.18"/>
    <n v="122.71"/>
    <n v="4.0903333333333327"/>
    <n v="1218"/>
    <n v="0.10830413169260859"/>
    <n v="0.27943932849808495"/>
    <n v="0.6122565398093065"/>
    <n v="0.47217015728139516"/>
    <n v="0.14611686089153289"/>
    <n v="131.91443240159725"/>
    <n v="340.35710211066748"/>
    <n v="745.72846548773532"/>
    <n v="575.10325156873932"/>
    <n v="177.97033656588707"/>
    <n v="603.88"/>
    <n v="0.49579638752052546"/>
    <n v="154.09836065573771"/>
    <n v="121.67487684729063"/>
    <n v="40.9"/>
    <n v="14764.79217603912"/>
  </r>
  <r>
    <x v="1"/>
    <s v="mid May"/>
    <n v="2"/>
    <x v="11"/>
    <x v="5"/>
    <x v="2"/>
    <n v="3"/>
    <n v="35"/>
    <n v="35"/>
    <n v="11"/>
    <n v="303"/>
    <s v="14/11/2024"/>
    <n v="0.5"/>
    <n v="644"/>
    <n v="505"/>
    <n v="226"/>
    <n v="433"/>
    <n v="213"/>
    <n v="0.44752475247524753"/>
    <n v="0.49191685912240185"/>
    <n v="30"/>
    <n v="7.31"/>
    <n v="28.01"/>
    <n v="58.74"/>
    <n v="46.74"/>
    <n v="12.73"/>
    <n v="202"/>
    <n v="8.66"/>
    <n v="94.06"/>
    <n v="3.1353333333333335"/>
    <n v="1010"/>
    <n v="7.7716351265149905E-2"/>
    <n v="0.29778864554539658"/>
    <n v="0.6244950031894535"/>
    <n v="0.49691686157771636"/>
    <n v="0.13533914522645121"/>
    <n v="78.493514777801408"/>
    <n v="300.76653200085053"/>
    <n v="630.73995322134806"/>
    <n v="501.88603019349353"/>
    <n v="136.69253667871573"/>
    <n v="545.48"/>
    <n v="0.54007920792079211"/>
    <n v="88.495575221238937"/>
    <n v="71.485148514851488"/>
    <n v="42.871287128712872"/>
    <n v="12723.667436489606"/>
  </r>
  <r>
    <x v="1"/>
    <s v="mid May"/>
    <n v="2"/>
    <x v="10"/>
    <x v="9"/>
    <x v="2"/>
    <n v="4"/>
    <n v="36"/>
    <n v="36"/>
    <n v="14"/>
    <n v="304"/>
    <s v="14/11/2024"/>
    <n v="0.5"/>
    <n v="667"/>
    <n v="505"/>
    <n v="201"/>
    <n v="459"/>
    <n v="204"/>
    <n v="0.39801980198019804"/>
    <n v="0.44444444444444442"/>
    <n v="30"/>
    <n v="8.24"/>
    <n v="28.91"/>
    <n v="52.41"/>
    <n v="38.78"/>
    <n v="13.22"/>
    <n v="207"/>
    <n v="8.19"/>
    <n v="89.56"/>
    <n v="2.9853333333333336"/>
    <n v="1010"/>
    <n v="9.2005359535506925E-2"/>
    <n v="0.32280035730236711"/>
    <n v="0.58519428316212585"/>
    <n v="0.43300580616346585"/>
    <n v="0.14761054041983029"/>
    <n v="92.925413130861998"/>
    <n v="326.02836087539077"/>
    <n v="591.04622599374716"/>
    <n v="437.33586422510052"/>
    <n v="149.08664582402861"/>
    <n v="479.56"/>
    <n v="0.47481188118811879"/>
    <n v="102.98507462686567"/>
    <n v="81.78217821782178"/>
    <n v="39.565217391304344"/>
    <n v="12120.747252747255"/>
  </r>
  <r>
    <x v="0"/>
    <s v="mid April"/>
    <n v="3"/>
    <x v="8"/>
    <x v="8"/>
    <x v="2"/>
    <n v="5"/>
    <n v="37"/>
    <n v="37"/>
    <n v="19"/>
    <n v="305"/>
    <s v="14/11/2024"/>
    <n v="0.5"/>
    <n v="652"/>
    <n v="506"/>
    <n v="215"/>
    <n v="438"/>
    <n v="208"/>
    <n v="0.42490118577075098"/>
    <n v="0.47488584474885842"/>
    <n v="30"/>
    <n v="9.82"/>
    <n v="28.41"/>
    <n v="62.51"/>
    <n v="47.08"/>
    <n v="14.37"/>
    <n v="202"/>
    <n v="7.7"/>
    <n v="100.74000000000001"/>
    <n v="3.3580000000000001"/>
    <n v="1012"/>
    <n v="9.7478657931308318E-2"/>
    <n v="0.28201310303752231"/>
    <n v="0.62050823903116925"/>
    <n v="0.46734167162993839"/>
    <n v="0.14264443120905299"/>
    <n v="98.648401826484019"/>
    <n v="285.39726027397256"/>
    <n v="627.95433789954325"/>
    <n v="472.94977168949765"/>
    <n v="144.35616438356163"/>
    <n v="524.16"/>
    <n v="0.51794466403162054"/>
    <n v="93.488372093023258"/>
    <n v="73.122529644268781"/>
    <n v="38.118811881188115"/>
    <n v="13750.690909090908"/>
  </r>
  <r>
    <x v="0"/>
    <s v="mid April"/>
    <n v="3"/>
    <x v="12"/>
    <x v="10"/>
    <x v="2"/>
    <n v="6"/>
    <n v="38"/>
    <n v="38"/>
    <n v="22"/>
    <n v="306"/>
    <s v="14/11/2024"/>
    <n v="0.5"/>
    <n v="797"/>
    <n v="621"/>
    <n v="233"/>
    <n v="670"/>
    <n v="299"/>
    <n v="0.37520128824476651"/>
    <n v="0.44626865671641791"/>
    <n v="30"/>
    <n v="12.44"/>
    <n v="33.590000000000003"/>
    <n v="57.45"/>
    <n v="44.45"/>
    <n v="12.85"/>
    <n v="204"/>
    <n v="8.0299999999999994"/>
    <n v="103.48"/>
    <n v="3.4493333333333336"/>
    <n v="1242"/>
    <n v="0.12021646695013528"/>
    <n v="0.32460378817162738"/>
    <n v="0.55517974487823729"/>
    <n v="0.42955160417471977"/>
    <n v="0.1241785852338616"/>
    <n v="149.30885195206801"/>
    <n v="403.15790490916123"/>
    <n v="689.53324313877067"/>
    <n v="533.50309238500199"/>
    <n v="154.22980286045612"/>
    <n v="554.9"/>
    <n v="0.44677938808373591"/>
    <n v="156.65236051502146"/>
    <n v="115.78099838969405"/>
    <n v="39.362745098039213"/>
    <n v="14097.085927770859"/>
  </r>
  <r>
    <x v="1"/>
    <s v="mid May"/>
    <n v="4"/>
    <x v="14"/>
    <x v="12"/>
    <x v="2"/>
    <n v="7"/>
    <n v="39"/>
    <n v="39"/>
    <n v="27"/>
    <n v="307"/>
    <s v="14/11/2024"/>
    <n v="0.5"/>
    <n v="777"/>
    <n v="589"/>
    <n v="255"/>
    <n v="423"/>
    <n v="199"/>
    <n v="0.43293718166383699"/>
    <n v="0.47044917257683216"/>
    <n v="30"/>
    <n v="7.42"/>
    <n v="31.12"/>
    <n v="60.32"/>
    <n v="45.35"/>
    <n v="14.39"/>
    <n v="201"/>
    <n v="7.99"/>
    <n v="98.86"/>
    <n v="3.2953333333333332"/>
    <n v="1178"/>
    <n v="7.5055634230224558E-2"/>
    <n v="0.31478858992514669"/>
    <n v="0.61015577584462877"/>
    <n v="0.45872951648796279"/>
    <n v="0.14555937689662149"/>
    <n v="88.41553712320453"/>
    <n v="370.82095893182282"/>
    <n v="718.76350394497274"/>
    <n v="540.38337042282012"/>
    <n v="171.46894598422011"/>
    <n v="600.70000000000005"/>
    <n v="0.50993208828522929"/>
    <n v="56.078431372549019"/>
    <n v="43.63327674023769"/>
    <n v="39.75124378109453"/>
    <n v="15111.476846057572"/>
  </r>
  <r>
    <x v="1"/>
    <s v="mid May"/>
    <n v="4"/>
    <x v="15"/>
    <x v="13"/>
    <x v="2"/>
    <n v="8"/>
    <n v="40"/>
    <n v="40"/>
    <n v="30"/>
    <n v="308"/>
    <s v="14/11/2024"/>
    <n v="0.5"/>
    <n v="848"/>
    <n v="609"/>
    <n v="242"/>
    <n v="522"/>
    <n v="244"/>
    <n v="0.39737274220032842"/>
    <n v="0.46743295019157088"/>
    <n v="30"/>
    <n v="10.61"/>
    <n v="36.520000000000003"/>
    <n v="63.05"/>
    <n v="48.3"/>
    <n v="14.04"/>
    <n v="206"/>
    <n v="7.7"/>
    <n v="110.18"/>
    <n v="3.6726666666666667"/>
    <n v="1218"/>
    <n v="9.6296968596841517E-2"/>
    <n v="0.3314576148121256"/>
    <n v="0.57224541659103279"/>
    <n v="0.43837357052096565"/>
    <n v="0.12742784534398255"/>
    <n v="117.28970775095297"/>
    <n v="403.71537484116897"/>
    <n v="696.99491740787789"/>
    <n v="533.93900889453619"/>
    <n v="155.20711562897074"/>
    <n v="580.6"/>
    <n v="0.47668308702791462"/>
    <n v="101.65289256198348"/>
    <n v="71.428571428571431"/>
    <n v="37.378640776699029"/>
    <n v="15532.935064935065"/>
  </r>
  <r>
    <x v="0"/>
    <s v="mid April"/>
    <n v="5"/>
    <x v="13"/>
    <x v="11"/>
    <x v="2"/>
    <n v="9"/>
    <n v="41"/>
    <n v="41"/>
    <n v="35"/>
    <n v="309"/>
    <s v="14/11/2024"/>
    <n v="0.5"/>
    <n v="895"/>
    <n v="694"/>
    <n v="317"/>
    <n v="580"/>
    <n v="300"/>
    <n v="0.45677233429394815"/>
    <n v="0.51724137931034486"/>
    <n v="30"/>
    <n v="8.66"/>
    <n v="31.97"/>
    <n v="62.22"/>
    <n v="49.69"/>
    <n v="12.27"/>
    <n v="205"/>
    <n v="8.3699999999999992"/>
    <n v="102.85"/>
    <n v="3.4283333333333332"/>
    <n v="1388"/>
    <n v="8.420029168692271E-2"/>
    <n v="0.31084103062712687"/>
    <n v="0.60495867768595046"/>
    <n v="0.48313077297034518"/>
    <n v="0.11929995138551289"/>
    <n v="116.87000486144872"/>
    <n v="431.44735051045211"/>
    <n v="839.6826446280993"/>
    <n v="670.58551288283911"/>
    <n v="165.58833252309188"/>
    <n v="733.38"/>
    <n v="0.52837175792507207"/>
    <n v="89.274447949526817"/>
    <n v="67.146974063400577"/>
    <n v="40.829268292682919"/>
    <n v="17962.114695340504"/>
  </r>
  <r>
    <x v="0"/>
    <s v="mid April"/>
    <n v="5"/>
    <x v="1"/>
    <x v="1"/>
    <x v="2"/>
    <n v="10"/>
    <n v="42"/>
    <n v="42"/>
    <n v="38"/>
    <n v="310"/>
    <s v="14/11/2024"/>
    <n v="0.5"/>
    <n v="723"/>
    <n v="588"/>
    <n v="214"/>
    <n v="671"/>
    <n v="266"/>
    <n v="0.36394557823129253"/>
    <n v="0.39642324888226527"/>
    <n v="30"/>
    <n v="8.2100000000000009"/>
    <n v="33.25"/>
    <n v="46.31"/>
    <n v="33.380000000000003"/>
    <n v="12.75"/>
    <n v="201"/>
    <n v="6.61"/>
    <n v="87.77000000000001"/>
    <n v="2.9256666666666669"/>
    <n v="1176"/>
    <n v="9.3539933918195275E-2"/>
    <n v="0.37883103566138765"/>
    <n v="0.52762903042041698"/>
    <n v="0.38031217956021418"/>
    <n v="0.14526603623105844"/>
    <n v="110.00296228779764"/>
    <n v="445.50529793779185"/>
    <n v="620.49173977441035"/>
    <n v="447.24712316281187"/>
    <n v="170.83285860772472"/>
    <n v="494.76"/>
    <n v="0.42071428571428571"/>
    <n v="148.5981308411215"/>
    <n v="128.23129251700681"/>
    <n v="32.885572139303484"/>
    <n v="15044.895612708016"/>
  </r>
  <r>
    <x v="1"/>
    <s v="mid May"/>
    <n v="6"/>
    <x v="3"/>
    <x v="3"/>
    <x v="2"/>
    <n v="11"/>
    <n v="43"/>
    <n v="43"/>
    <n v="43"/>
    <n v="311"/>
    <s v="14/11/2024"/>
    <n v="0.5"/>
    <n v="738"/>
    <n v="538"/>
    <n v="217"/>
    <n v="423"/>
    <n v="185"/>
    <n v="0.40334572490706322"/>
    <n v="0.43735224586288418"/>
    <n v="30"/>
    <n v="8.94"/>
    <n v="35.090000000000003"/>
    <n v="58.02"/>
    <n v="42.6"/>
    <n v="15.27"/>
    <n v="203"/>
    <n v="7.22"/>
    <n v="102.05000000000001"/>
    <n v="3.4016666666666668"/>
    <n v="1076"/>
    <n v="8.7604115629593318E-2"/>
    <n v="0.34385105340519351"/>
    <n v="0.56854483096521313"/>
    <n v="0.41744243018128363"/>
    <n v="0.14963253307202351"/>
    <n v="94.262028417442409"/>
    <n v="369.98373346398819"/>
    <n v="611.75423811856933"/>
    <n v="449.16805487506116"/>
    <n v="161.0046055854973"/>
    <n v="519.20000000000005"/>
    <n v="0.48252788104089223"/>
    <n v="70.506912442396313"/>
    <n v="57.249070631970262"/>
    <n v="35.566502463054185"/>
    <n v="14598.005540166207"/>
  </r>
  <r>
    <x v="1"/>
    <s v="mid May"/>
    <n v="6"/>
    <x v="6"/>
    <x v="6"/>
    <x v="2"/>
    <n v="12"/>
    <n v="44"/>
    <n v="44"/>
    <n v="46"/>
    <n v="312"/>
    <s v="14/11/2024"/>
    <n v="0.5"/>
    <n v="621"/>
    <n v="446"/>
    <n v="181"/>
    <n v="382"/>
    <n v="174"/>
    <n v="0.40582959641255606"/>
    <n v="0.45549738219895286"/>
    <n v="30"/>
    <n v="7.79"/>
    <n v="28.14"/>
    <n v="56.3"/>
    <n v="41.64"/>
    <n v="14.61"/>
    <n v="203"/>
    <n v="9.4"/>
    <n v="92.22999999999999"/>
    <n v="3.0743333333333331"/>
    <n v="892"/>
    <n v="8.4462756153095536E-2"/>
    <n v="0.30510679822183673"/>
    <n v="0.61043044562506776"/>
    <n v="0.45147999566301644"/>
    <n v="0.15840832700856555"/>
    <n v="75.340778488561213"/>
    <n v="272.15526401387837"/>
    <n v="544.50395749756046"/>
    <n v="402.72015613141065"/>
    <n v="141.30022769164049"/>
    <n v="445.28"/>
    <n v="0.49919282511210761"/>
    <n v="92.265193370165747"/>
    <n v="71.300448430493276"/>
    <n v="46.305418719211822"/>
    <n v="9616.1531914893603"/>
  </r>
  <r>
    <x v="0"/>
    <s v="mid April"/>
    <n v="7"/>
    <x v="9"/>
    <x v="2"/>
    <x v="2"/>
    <n v="13"/>
    <n v="45"/>
    <n v="45"/>
    <n v="51"/>
    <n v="313"/>
    <s v="14/11/2024"/>
    <n v="0.5"/>
    <n v="569"/>
    <n v="411"/>
    <n v="154"/>
    <n v="424"/>
    <n v="182"/>
    <n v="0.37469586374695862"/>
    <n v="0.42924528301886794"/>
    <n v="30"/>
    <n v="7.53"/>
    <n v="26.85"/>
    <n v="45.64"/>
    <n v="33.94"/>
    <n v="11.34"/>
    <n v="201"/>
    <n v="7.76"/>
    <n v="80.02000000000001"/>
    <n v="2.6673333333333336"/>
    <n v="822"/>
    <n v="9.410147463134215E-2"/>
    <n v="0.33554111472131964"/>
    <n v="0.57035741064733814"/>
    <n v="0.42414396400899768"/>
    <n v="0.1417145713571607"/>
    <n v="77.351412146963241"/>
    <n v="275.81479630092474"/>
    <n v="468.83379155211196"/>
    <n v="348.64633841539609"/>
    <n v="116.4893776555861"/>
    <n v="375.88"/>
    <n v="0.45727493917274936"/>
    <n v="136.36363636363637"/>
    <n v="106.32603406326034"/>
    <n v="38.60696517412935"/>
    <n v="9736.0670103092798"/>
  </r>
  <r>
    <x v="0"/>
    <s v="mid April"/>
    <n v="7"/>
    <x v="0"/>
    <x v="0"/>
    <x v="2"/>
    <n v="14"/>
    <n v="46"/>
    <n v="46"/>
    <n v="54"/>
    <n v="314"/>
    <s v="14/11/2024"/>
    <n v="0.5"/>
    <n v="857"/>
    <n v="673"/>
    <n v="286"/>
    <n v="688"/>
    <n v="313"/>
    <n v="0.42496285289747399"/>
    <n v="0.45494186046511625"/>
    <n v="30"/>
    <n v="9.26"/>
    <n v="28.83"/>
    <n v="54.44"/>
    <n v="41.75"/>
    <n v="12.3"/>
    <n v="204"/>
    <n v="7.74"/>
    <n v="92.53"/>
    <n v="3.0843333333333334"/>
    <n v="1346"/>
    <n v="0.10007565114017075"/>
    <n v="0.31157462444612555"/>
    <n v="0.58834972441370359"/>
    <n v="0.45120501458986273"/>
    <n v="0.13292986058575598"/>
    <n v="134.70182643466984"/>
    <n v="419.37944450448498"/>
    <n v="791.91872906084507"/>
    <n v="607.32194963795519"/>
    <n v="178.92359234842755"/>
    <n v="655.5"/>
    <n v="0.48699851411589895"/>
    <n v="118.88111888111888"/>
    <n v="104.45765230312035"/>
    <n v="37.941176470588232"/>
    <n v="17276.744186046511"/>
  </r>
  <r>
    <x v="1"/>
    <s v="mid May"/>
    <n v="8"/>
    <x v="2"/>
    <x v="2"/>
    <x v="2"/>
    <n v="15"/>
    <n v="47"/>
    <n v="47"/>
    <n v="59"/>
    <n v="315"/>
    <s v="14/11/2024"/>
    <n v="0.5"/>
    <n v="734"/>
    <n v="546"/>
    <n v="213"/>
    <n v="476"/>
    <n v="211"/>
    <n v="0.39010989010989011"/>
    <n v="0.44327731092436973"/>
    <n v="30"/>
    <n v="9.15"/>
    <n v="33.76"/>
    <n v="53.22"/>
    <n v="39.799999999999997"/>
    <n v="12.92"/>
    <n v="203"/>
    <n v="9.11"/>
    <n v="96.13"/>
    <n v="3.204333333333333"/>
    <n v="1092"/>
    <n v="9.5183605534172488E-2"/>
    <n v="0.3511910953916571"/>
    <n v="0.55362529907417046"/>
    <n v="0.41402267762405076"/>
    <n v="0.13440133153021949"/>
    <n v="103.94049724331636"/>
    <n v="383.50067616768956"/>
    <n v="604.55882658899418"/>
    <n v="452.11276396546344"/>
    <n v="146.76625403099968"/>
    <n v="505.6"/>
    <n v="0.46300366300366302"/>
    <n v="98.122065727699535"/>
    <n v="74.358974358974365"/>
    <n v="44.876847290640391"/>
    <n v="11266.388583973656"/>
  </r>
  <r>
    <x v="1"/>
    <s v="mid May"/>
    <n v="8"/>
    <x v="7"/>
    <x v="7"/>
    <x v="2"/>
    <n v="16"/>
    <n v="48"/>
    <n v="48"/>
    <n v="62"/>
    <n v="316"/>
    <s v="14/11/2024"/>
    <n v="0.5"/>
    <n v="732"/>
    <n v="423"/>
    <n v="166"/>
    <n v="500"/>
    <n v="234"/>
    <n v="0.39243498817966904"/>
    <n v="0.46800000000000003"/>
    <n v="30"/>
    <n v="10.26"/>
    <n v="49.29"/>
    <n v="74.25"/>
    <n v="55.66"/>
    <n v="18.25"/>
    <n v="200"/>
    <n v="8.1300000000000008"/>
    <n v="133.80000000000001"/>
    <n v="4.46"/>
    <n v="846"/>
    <n v="7.6681614349775773E-2"/>
    <n v="0.36838565022421521"/>
    <n v="0.55493273542600896"/>
    <n v="0.4159940209267563"/>
    <n v="0.13639760837070253"/>
    <n v="64.872645739910297"/>
    <n v="311.65426008968609"/>
    <n v="469.47309417040356"/>
    <n v="351.93094170403583"/>
    <n v="115.39237668161434"/>
    <n v="443.32"/>
    <n v="0.5240189125295508"/>
    <n v="181.92771084337349"/>
    <n v="136.40661938534279"/>
    <n v="40.650000000000006"/>
    <n v="10905.781057810576"/>
  </r>
  <r>
    <x v="0"/>
    <s v="mid April"/>
    <n v="1"/>
    <x v="13"/>
    <x v="11"/>
    <x v="3"/>
    <n v="1"/>
    <n v="49"/>
    <n v="64"/>
    <n v="4"/>
    <n v="401"/>
    <s v="14/11/2024"/>
    <n v="0.5"/>
    <n v="679"/>
    <n v="526"/>
    <n v="228"/>
    <n v="514"/>
    <n v="248"/>
    <n v="0.43346007604562736"/>
    <n v="0.48249027237354086"/>
    <n v="30"/>
    <n v="9.11"/>
    <n v="31.13"/>
    <n v="60.27"/>
    <n v="47.54"/>
    <n v="12.73"/>
    <n v="200"/>
    <n v="7.72"/>
    <n v="100.50999999999999"/>
    <n v="3.3503333333333329"/>
    <n v="1052"/>
    <n v="9.0637747487812156E-2"/>
    <n v="0.3097204258282758"/>
    <n v="0.59964182668391208"/>
    <n v="0.47298776241170037"/>
    <n v="0.12665406427221174"/>
    <n v="95.350910357178392"/>
    <n v="325.82588797134616"/>
    <n v="630.82320167147554"/>
    <n v="497.58312605710881"/>
    <n v="133.24007561436676"/>
    <n v="551.08000000000004"/>
    <n v="0.5238403041825096"/>
    <n v="117.54385964912281"/>
    <n v="95.437262357414454"/>
    <n v="38.599999999999994"/>
    <n v="14276.683937823836"/>
  </r>
  <r>
    <x v="0"/>
    <s v="mid April"/>
    <n v="1"/>
    <x v="12"/>
    <x v="10"/>
    <x v="3"/>
    <n v="2"/>
    <n v="50"/>
    <n v="63"/>
    <n v="5"/>
    <n v="402"/>
    <s v="14/11/2024"/>
    <n v="0.5"/>
    <n v="668"/>
    <n v="503"/>
    <n v="195"/>
    <n v="454"/>
    <n v="205"/>
    <n v="0.38767395626242546"/>
    <n v="0.45154185022026433"/>
    <n v="30"/>
    <n v="9.82"/>
    <n v="32.36"/>
    <n v="59.14"/>
    <n v="45.23"/>
    <n v="13.98"/>
    <n v="203"/>
    <n v="7.62"/>
    <n v="101.32"/>
    <n v="3.3773333333333331"/>
    <n v="1006"/>
    <n v="9.6920647453612327E-2"/>
    <n v="0.31938412949072248"/>
    <n v="0.58369522305566524"/>
    <n v="0.44640742202921435"/>
    <n v="0.13797868140544811"/>
    <n v="97.502171338333994"/>
    <n v="321.30043426766679"/>
    <n v="587.19739439399928"/>
    <n v="449.08586656138965"/>
    <n v="138.80655349388081"/>
    <n v="480.46"/>
    <n v="0.47759443339960239"/>
    <n v="110.25641025641026"/>
    <n v="80.516898608349905"/>
    <n v="37.536945812807886"/>
    <n v="12799.656167979001"/>
  </r>
  <r>
    <x v="1"/>
    <s v="mid May"/>
    <n v="2"/>
    <x v="14"/>
    <x v="12"/>
    <x v="3"/>
    <n v="3"/>
    <n v="51"/>
    <n v="62"/>
    <n v="12"/>
    <n v="403"/>
    <s v="14/11/2024"/>
    <n v="0.5"/>
    <n v="692"/>
    <n v="530"/>
    <n v="230"/>
    <n v="420"/>
    <n v="196"/>
    <n v="0.43396226415094341"/>
    <n v="0.46666666666666667"/>
    <n v="30"/>
    <n v="8.24"/>
    <n v="27.92"/>
    <n v="58.55"/>
    <n v="45.46"/>
    <n v="13.06"/>
    <n v="203"/>
    <n v="8"/>
    <n v="94.710000000000008"/>
    <n v="3.1570000000000005"/>
    <n v="1060"/>
    <n v="8.7002428465843093E-2"/>
    <n v="0.29479463625805091"/>
    <n v="0.61820293527610592"/>
    <n v="0.47999155316228481"/>
    <n v="0.13789462569950375"/>
    <n v="92.222574173793674"/>
    <n v="312.48231443353399"/>
    <n v="655.29511139267231"/>
    <n v="508.79104635202191"/>
    <n v="146.16830324147398"/>
    <n v="550.91999999999996"/>
    <n v="0.51973584905660375"/>
    <n v="70.434782608695656"/>
    <n v="58.490566037735846"/>
    <n v="39.408866995073893"/>
    <n v="13979.594999999999"/>
  </r>
  <r>
    <x v="1"/>
    <s v="mid May"/>
    <n v="2"/>
    <x v="6"/>
    <x v="6"/>
    <x v="3"/>
    <n v="4"/>
    <n v="52"/>
    <n v="61"/>
    <n v="13"/>
    <n v="404"/>
    <s v="14/11/2024"/>
    <n v="0.5"/>
    <n v="666"/>
    <n v="521"/>
    <n v="219"/>
    <n v="453"/>
    <n v="220"/>
    <n v="0.42034548944337813"/>
    <n v="0.4856512141280353"/>
    <n v="30"/>
    <n v="8.69"/>
    <n v="24.85"/>
    <n v="47.44"/>
    <n v="33.31"/>
    <n v="13.86"/>
    <n v="201"/>
    <n v="7.86"/>
    <n v="80.97999999999999"/>
    <n v="2.6993333333333331"/>
    <n v="1042"/>
    <n v="0.10731044702395653"/>
    <n v="0.30686589281304033"/>
    <n v="0.58582366016300325"/>
    <n v="0.41133613237836508"/>
    <n v="0.17115337120276614"/>
    <n v="111.81748579896271"/>
    <n v="319.75426031118803"/>
    <n v="610.42825388984943"/>
    <n v="428.61224993825641"/>
    <n v="178.34181279328232"/>
    <n v="504.62"/>
    <n v="0.48428023032629558"/>
    <n v="100.91324200913242"/>
    <n v="73.896353166986557"/>
    <n v="39.104477611940304"/>
    <n v="12904.40458015267"/>
  </r>
  <r>
    <x v="0"/>
    <s v="mid April"/>
    <n v="3"/>
    <x v="9"/>
    <x v="2"/>
    <x v="3"/>
    <n v="5"/>
    <n v="53"/>
    <n v="60"/>
    <n v="20"/>
    <n v="405"/>
    <s v="14/11/2024"/>
    <n v="0.5"/>
    <n v="624"/>
    <n v="458"/>
    <n v="149"/>
    <n v="424"/>
    <n v="180"/>
    <n v="0.32532751091703055"/>
    <n v="0.42452830188679247"/>
    <n v="30"/>
    <n v="10.37"/>
    <n v="31.44"/>
    <n v="48.56"/>
    <n v="36.42"/>
    <n v="11.7"/>
    <n v="203"/>
    <n v="6.64"/>
    <n v="90.37"/>
    <n v="3.0123333333333333"/>
    <n v="916"/>
    <n v="0.11475047028881265"/>
    <n v="0.34790306517649661"/>
    <n v="0.5373464645346907"/>
    <n v="0.40300984840101806"/>
    <n v="0.12946774372026112"/>
    <n v="105.11143078455238"/>
    <n v="318.67920770167092"/>
    <n v="492.20936151377668"/>
    <n v="369.15702113533251"/>
    <n v="118.5924532477592"/>
    <n v="370.84000000000003"/>
    <n v="0.40484716157205242"/>
    <n v="141.61073825503357"/>
    <n v="85.1528384279476"/>
    <n v="32.709359605911331"/>
    <n v="11337.427710843374"/>
  </r>
  <r>
    <x v="0"/>
    <s v="mid April"/>
    <n v="3"/>
    <x v="1"/>
    <x v="1"/>
    <x v="3"/>
    <n v="6"/>
    <n v="54"/>
    <n v="59"/>
    <n v="21"/>
    <n v="406"/>
    <s v="14/11/2024"/>
    <n v="0.5"/>
    <n v="669"/>
    <n v="531"/>
    <n v="196"/>
    <n v="426"/>
    <n v="166"/>
    <n v="0.36911487758945388"/>
    <n v="0.38967136150234744"/>
    <n v="30"/>
    <n v="8.9499999999999993"/>
    <n v="27.91"/>
    <n v="53.01"/>
    <n v="39.869999999999997"/>
    <n v="13.14"/>
    <n v="201"/>
    <n v="8.24"/>
    <n v="89.87"/>
    <n v="2.9956666666666667"/>
    <n v="1062"/>
    <n v="9.9588294202737279E-2"/>
    <n v="0.31055969734060307"/>
    <n v="0.58985200845665953"/>
    <n v="0.44364081450984749"/>
    <n v="0.14621119394681206"/>
    <n v="105.762768443307"/>
    <n v="329.81439857572047"/>
    <n v="626.42283298097243"/>
    <n v="471.14654500945801"/>
    <n v="155.27628797151442"/>
    <n v="471.74"/>
    <n v="0.44419962335216573"/>
    <n v="69.387755102040813"/>
    <n v="60.451977401129945"/>
    <n v="40.995024875621894"/>
    <n v="11507.25"/>
  </r>
  <r>
    <x v="1"/>
    <s v="mid May"/>
    <n v="4"/>
    <x v="10"/>
    <x v="9"/>
    <x v="3"/>
    <n v="7"/>
    <n v="55"/>
    <n v="58"/>
    <n v="28"/>
    <n v="407"/>
    <s v="14/11/2024"/>
    <n v="0.5"/>
    <n v="554"/>
    <n v="398"/>
    <n v="152"/>
    <n v="338"/>
    <n v="148"/>
    <n v="0.38190954773869346"/>
    <n v="0.43786982248520712"/>
    <n v="30"/>
    <n v="9.2799999999999994"/>
    <n v="28.39"/>
    <n v="50.61"/>
    <n v="36.92"/>
    <n v="13.54"/>
    <n v="204"/>
    <n v="8.01"/>
    <n v="88.28"/>
    <n v="2.9426666666666668"/>
    <n v="796"/>
    <n v="0.10512007249660171"/>
    <n v="0.32159039420027186"/>
    <n v="0.57328953330312638"/>
    <n v="0.41821477118260081"/>
    <n v="0.15337562301767105"/>
    <n v="83.675577707294963"/>
    <n v="255.98595378341639"/>
    <n v="456.33846850928859"/>
    <n v="332.89895786135025"/>
    <n v="122.08699592206615"/>
    <n v="377.84000000000003"/>
    <n v="0.47467336683417088"/>
    <n v="94.736842105263165"/>
    <n v="69.849246231155774"/>
    <n v="39.264705882352935"/>
    <n v="9622.8913857677926"/>
  </r>
  <r>
    <x v="1"/>
    <s v="mid May"/>
    <n v="4"/>
    <x v="2"/>
    <x v="2"/>
    <x v="3"/>
    <n v="8"/>
    <n v="56"/>
    <n v="57"/>
    <n v="29"/>
    <n v="408"/>
    <s v="14/11/2024"/>
    <n v="0.5"/>
    <n v="531"/>
    <n v="382"/>
    <n v="135"/>
    <n v="365"/>
    <n v="164"/>
    <n v="0.35340314136125656"/>
    <n v="0.44931506849315067"/>
    <n v="30"/>
    <n v="9.1199999999999992"/>
    <n v="27.98"/>
    <n v="51.69"/>
    <n v="39.42"/>
    <n v="12.15"/>
    <n v="202"/>
    <n v="9.08"/>
    <n v="88.789999999999992"/>
    <n v="2.9596666666666662"/>
    <n v="764"/>
    <n v="0.10271426962495776"/>
    <n v="0.31512557720464018"/>
    <n v="0.58216015317040215"/>
    <n v="0.44396891541840305"/>
    <n v="0.13683973420430232"/>
    <n v="78.473701993467728"/>
    <n v="240.7559409843451"/>
    <n v="444.77035702218723"/>
    <n v="339.19225137965992"/>
    <n v="104.54555693208697"/>
    <n v="348.84000000000003"/>
    <n v="0.4565968586387435"/>
    <n v="142.96296296296296"/>
    <n v="91.099476439790578"/>
    <n v="44.950495049504951"/>
    <n v="7760.5374449339215"/>
  </r>
  <r>
    <x v="0"/>
    <s v="mid April"/>
    <n v="5"/>
    <x v="0"/>
    <x v="0"/>
    <x v="3"/>
    <n v="9"/>
    <n v="57"/>
    <n v="56"/>
    <n v="37"/>
    <n v="409"/>
    <s v="14/11/2024"/>
    <n v="0.5"/>
    <n v="684"/>
    <n v="509"/>
    <n v="215"/>
    <n v="507"/>
    <n v="223"/>
    <n v="0.42239685658153242"/>
    <n v="0.43984220907297833"/>
    <n v="30"/>
    <n v="9.89"/>
    <n v="29.51"/>
    <n v="61.14"/>
    <n v="46.92"/>
    <n v="14.1"/>
    <n v="200"/>
    <n v="7.84"/>
    <n v="100.54"/>
    <n v="3.3513333333333337"/>
    <n v="1018"/>
    <n v="9.8368808434453947E-2"/>
    <n v="0.29351501889795106"/>
    <n v="0.60811617266759499"/>
    <n v="0.46667992838671174"/>
    <n v="0.14024268947682514"/>
    <n v="100.13944698627412"/>
    <n v="298.79828923811419"/>
    <n v="619.06226377561165"/>
    <n v="475.08016709767253"/>
    <n v="142.76705788740799"/>
    <n v="523.84"/>
    <n v="0.51457760314341849"/>
    <n v="107.44186046511628"/>
    <n v="99.214145383104125"/>
    <n v="39.199999999999996"/>
    <n v="13363.26530612245"/>
  </r>
  <r>
    <x v="0"/>
    <s v="mid April"/>
    <n v="5"/>
    <x v="4"/>
    <x v="4"/>
    <x v="3"/>
    <n v="10"/>
    <n v="58"/>
    <n v="55"/>
    <n v="37"/>
    <n v="410"/>
    <s v="14/11/2024"/>
    <n v="0.5"/>
    <n v="701"/>
    <n v="498"/>
    <n v="198"/>
    <n v="441"/>
    <n v="196"/>
    <n v="0.39759036144578314"/>
    <n v="0.44444444444444442"/>
    <n v="30"/>
    <n v="11.14"/>
    <n v="30.25"/>
    <n v="63.51"/>
    <n v="46.07"/>
    <n v="17.21"/>
    <n v="202"/>
    <n v="8.3000000000000007"/>
    <n v="104.9"/>
    <n v="3.496666666666667"/>
    <n v="996"/>
    <n v="0.10619637750238323"/>
    <n v="0.28836987607244996"/>
    <n v="0.60543374642516679"/>
    <n v="0.43918017159199235"/>
    <n v="0.1640610104861773"/>
    <n v="105.7715919923737"/>
    <n v="287.21639656816018"/>
    <n v="603.01201143946616"/>
    <n v="437.42345090562441"/>
    <n v="163.40476644423259"/>
    <n v="488.14"/>
    <n v="0.49010040160642571"/>
    <n v="97.979797979797979"/>
    <n v="77.108433734939766"/>
    <n v="41.089108910891092"/>
    <n v="11880.033734939758"/>
  </r>
  <r>
    <x v="1"/>
    <s v="mid May"/>
    <n v="6"/>
    <x v="15"/>
    <x v="13"/>
    <x v="3"/>
    <n v="11"/>
    <n v="59"/>
    <n v="54"/>
    <n v="44"/>
    <n v="411"/>
    <s v="14/11/2024"/>
    <n v="0.5"/>
    <n v="608"/>
    <n v="422"/>
    <n v="157"/>
    <n v="392"/>
    <n v="168"/>
    <n v="0.37203791469194314"/>
    <n v="0.42857142857142855"/>
    <n v="30"/>
    <n v="9.92"/>
    <n v="38.479999999999997"/>
    <n v="59.46"/>
    <n v="43.36"/>
    <n v="15.92"/>
    <n v="200"/>
    <n v="7.89"/>
    <n v="107.86"/>
    <n v="3.5953333333333335"/>
    <n v="844"/>
    <n v="9.1971073613944007E-2"/>
    <n v="0.35675876135731499"/>
    <n v="0.55127016502874093"/>
    <n v="0.40200259595772297"/>
    <n v="0.14759873910624885"/>
    <n v="77.623586130168746"/>
    <n v="301.10439458557386"/>
    <n v="465.27201928425734"/>
    <n v="339.29019098831822"/>
    <n v="124.57333580567403"/>
    <n v="400.72"/>
    <n v="0.47478672985781994"/>
    <n v="114.01273885350318"/>
    <n v="85.781990521327018"/>
    <n v="39.449999999999996"/>
    <n v="10157.66793409379"/>
  </r>
  <r>
    <x v="1"/>
    <s v="mid May"/>
    <n v="6"/>
    <x v="7"/>
    <x v="7"/>
    <x v="3"/>
    <n v="12"/>
    <n v="60"/>
    <n v="53"/>
    <n v="45"/>
    <n v="412"/>
    <s v="14/11/2024"/>
    <n v="0.5"/>
    <n v="560"/>
    <n v="389"/>
    <n v="169"/>
    <n v="414"/>
    <n v="201"/>
    <n v="0.43444730077120824"/>
    <n v="0.48550724637681159"/>
    <n v="30"/>
    <n v="10.56"/>
    <n v="35.18"/>
    <n v="66.86"/>
    <n v="51.92"/>
    <n v="14.81"/>
    <n v="204"/>
    <n v="7.95"/>
    <n v="112.6"/>
    <n v="3.753333333333333"/>
    <n v="778"/>
    <n v="9.3783303730017767E-2"/>
    <n v="0.31243339253996449"/>
    <n v="0.59378330373001775"/>
    <n v="0.46110124333925401"/>
    <n v="0.13152753108348136"/>
    <n v="72.963410301953829"/>
    <n v="243.07317939609237"/>
    <n v="461.96341030195379"/>
    <n v="358.73676731793961"/>
    <n v="102.32841918294849"/>
    <n v="441.84000000000003"/>
    <n v="0.56791773778920318"/>
    <n v="137.8698224852071"/>
    <n v="112.85347043701799"/>
    <n v="38.970588235294116"/>
    <n v="11337.781132075472"/>
  </r>
  <r>
    <x v="0"/>
    <s v="mid April"/>
    <n v="7"/>
    <x v="5"/>
    <x v="5"/>
    <x v="3"/>
    <n v="13"/>
    <n v="61"/>
    <n v="52"/>
    <n v="52"/>
    <n v="413"/>
    <s v="14/11/2024"/>
    <n v="0.5"/>
    <n v="630"/>
    <n v="396"/>
    <n v="139"/>
    <n v="428"/>
    <n v="178"/>
    <n v="0.35101010101010099"/>
    <n v="0.41588785046728971"/>
    <n v="30"/>
    <n v="14.16"/>
    <n v="43.17"/>
    <n v="77.489999999999995"/>
    <n v="57.94"/>
    <n v="19.100000000000001"/>
    <n v="201"/>
    <n v="8.91"/>
    <n v="134.82"/>
    <n v="4.4939999999999998"/>
    <n v="792"/>
    <n v="0.10502892745883401"/>
    <n v="0.32020471740097911"/>
    <n v="0.57476635514018692"/>
    <n v="0.42975819611333632"/>
    <n v="0.14167037531523516"/>
    <n v="83.182910547396531"/>
    <n v="253.60213618157545"/>
    <n v="455.21495327102804"/>
    <n v="340.36849132176235"/>
    <n v="112.20293724966625"/>
    <n v="393.88"/>
    <n v="0.49732323232323233"/>
    <n v="156.11510791366908"/>
    <n v="116.16161616161617"/>
    <n v="44.32835820895523"/>
    <n v="8885.5084175084176"/>
  </r>
  <r>
    <x v="0"/>
    <s v="mid April"/>
    <n v="7"/>
    <x v="8"/>
    <x v="8"/>
    <x v="3"/>
    <n v="14"/>
    <n v="62"/>
    <n v="51"/>
    <n v="53"/>
    <n v="414"/>
    <s v="14/11/2024"/>
    <n v="0.5"/>
    <n v="531"/>
    <n v="387"/>
    <n v="154"/>
    <n v="449"/>
    <n v="202"/>
    <n v="0.3979328165374677"/>
    <n v="0.44988864142538976"/>
    <n v="30"/>
    <n v="9.34"/>
    <n v="26.61"/>
    <n v="55.24"/>
    <n v="41.36"/>
    <n v="13.52"/>
    <n v="201"/>
    <n v="7.46"/>
    <n v="91.19"/>
    <n v="3.0396666666666667"/>
    <n v="774"/>
    <n v="0.10242351134992872"/>
    <n v="0.2918083123149468"/>
    <n v="0.60576817633512448"/>
    <n v="0.45355850422195415"/>
    <n v="0.14826187081916878"/>
    <n v="79.275797784844826"/>
    <n v="225.85963373176884"/>
    <n v="468.86456848338634"/>
    <n v="351.05428226779253"/>
    <n v="114.75468801403663"/>
    <n v="390.72"/>
    <n v="0.50480620155038758"/>
    <n v="162.33766233766235"/>
    <n v="132.04134366925064"/>
    <n v="37.114427860696523"/>
    <n v="10527.442359249328"/>
  </r>
  <r>
    <x v="1"/>
    <s v="mid May"/>
    <n v="8"/>
    <x v="11"/>
    <x v="5"/>
    <x v="3"/>
    <n v="15"/>
    <n v="63"/>
    <n v="50"/>
    <n v="60"/>
    <n v="415"/>
    <s v="14/11/2024"/>
    <n v="0.5"/>
    <n v="481"/>
    <n v="334"/>
    <n v="140"/>
    <n v="345"/>
    <n v="162"/>
    <n v="0.41916167664670656"/>
    <n v="0.46956521739130436"/>
    <n v="30"/>
    <n v="7.07"/>
    <n v="28.78"/>
    <n v="58.61"/>
    <n v="45.34"/>
    <n v="13.32"/>
    <n v="201"/>
    <n v="9.9"/>
    <n v="94.460000000000008"/>
    <n v="3.1486666666666667"/>
    <n v="668"/>
    <n v="7.4846495871268265E-2"/>
    <n v="0.30467922930340885"/>
    <n v="0.6204742748253228"/>
    <n v="0.47999153080669066"/>
    <n v="0.14101206860046581"/>
    <n v="49.997459242007203"/>
    <n v="203.52572517467712"/>
    <n v="414.47681558331561"/>
    <n v="320.63434257886934"/>
    <n v="94.196061825111158"/>
    <n v="370.68"/>
    <n v="0.55491017964071854"/>
    <n v="131.42857142857142"/>
    <n v="106.58682634730539"/>
    <n v="49.253731343283583"/>
    <n v="7525.9272727272728"/>
  </r>
  <r>
    <x v="1"/>
    <s v="mid May"/>
    <n v="8"/>
    <x v="3"/>
    <x v="3"/>
    <x v="3"/>
    <n v="16"/>
    <n v="64"/>
    <n v="49"/>
    <n v="61"/>
    <n v="416"/>
    <s v="14/11/2024"/>
    <n v="0.5"/>
    <n v="630"/>
    <n v="466"/>
    <n v="173"/>
    <n v="425"/>
    <n v="188"/>
    <n v="0.37124463519313305"/>
    <n v="0.44235294117647062"/>
    <n v="30"/>
    <n v="8.89"/>
    <n v="27.04"/>
    <n v="44.23"/>
    <n v="32.6"/>
    <n v="11.7"/>
    <n v="206"/>
    <n v="6.83"/>
    <n v="80.16"/>
    <n v="2.6719999999999997"/>
    <n v="932"/>
    <n v="0.11090319361277447"/>
    <n v="0.33732534930139724"/>
    <n v="0.55177145708582831"/>
    <n v="0.40668662674650702"/>
    <n v="0.14595808383233533"/>
    <n v="103.3617764471058"/>
    <n v="314.38722554890222"/>
    <n v="514.25099800399198"/>
    <n v="379.03193612774453"/>
    <n v="136.03293413173654"/>
    <n v="411.2"/>
    <n v="0.44120171673819741"/>
    <n v="117.34104046242774"/>
    <n v="82.403433476394852"/>
    <n v="33.155339805825243"/>
    <n v="12402.225475841873"/>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r>
    <x v="2"/>
    <m/>
    <m/>
    <x v="16"/>
    <x v="14"/>
    <x v="4"/>
    <m/>
    <m/>
    <m/>
    <m/>
    <m/>
    <m/>
    <m/>
    <m/>
    <m/>
    <m/>
    <m/>
    <m/>
    <m/>
    <m/>
    <m/>
    <m/>
    <m/>
    <m/>
    <m/>
    <m/>
    <m/>
    <m/>
    <m/>
    <m/>
    <m/>
    <m/>
    <m/>
    <m/>
    <m/>
    <m/>
    <m/>
    <m/>
    <m/>
    <m/>
    <m/>
    <m/>
    <m/>
    <m/>
    <m/>
    <m/>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s v="mid April"/>
    <n v="1"/>
    <x v="0"/>
    <x v="0"/>
    <x v="0"/>
    <n v="1"/>
    <n v="1"/>
    <n v="1"/>
    <n v="1"/>
    <n v="101"/>
    <s v="14/11/2024"/>
    <n v="0.5"/>
    <n v="810"/>
    <n v="634"/>
    <n v="275"/>
    <n v="424"/>
    <n v="192"/>
    <n v="0.43375394321766564"/>
    <n v="0.45283018867924529"/>
    <n v="30"/>
    <n v="9.9700000000000006"/>
    <n v="28.19"/>
    <n v="52.19"/>
    <n v="39.01"/>
    <n v="12.88"/>
    <n v="201"/>
    <n v="6.41"/>
    <n v="90.35"/>
    <n v="3.0116666666666663"/>
    <n v="1268"/>
    <n v="0.11034864416159382"/>
    <n v="0.31200885445489768"/>
    <n v="0.57764250138350859"/>
    <n v="0.43176535694521306"/>
    <n v="0.14255672385168791"/>
    <n v="139.92208079690096"/>
    <n v="395.62722744881023"/>
    <n v="732.45069175428887"/>
    <n v="547.4784726065302"/>
    <n v="180.76192584394028"/>
    <n v="628.02"/>
    <n v="0.49528391167192426"/>
    <n v="39.636363636363633"/>
    <n v="33.753943217665615"/>
    <n v="31.890547263681597"/>
    <n v="19692.982839313569"/>
    <n v="173.30991648615151"/>
    <n v="113.62871345499238"/>
    <n v="108.94430753252423"/>
  </r>
  <r>
    <x v="0"/>
    <s v="mid April"/>
    <n v="1"/>
    <x v="1"/>
    <x v="1"/>
    <x v="0"/>
    <n v="2"/>
    <n v="2"/>
    <n v="2"/>
    <n v="8"/>
    <n v="102"/>
    <s v="14/11/2024"/>
    <n v="0.5"/>
    <n v="681"/>
    <n v="530"/>
    <n v="193"/>
    <n v="464"/>
    <n v="177"/>
    <n v="0.36415094339622639"/>
    <n v="0.38146551724137934"/>
    <n v="30"/>
    <n v="8.06"/>
    <n v="29.01"/>
    <n v="46.83"/>
    <n v="34.83"/>
    <n v="12.01"/>
    <n v="203"/>
    <n v="7.21"/>
    <n v="83.9"/>
    <n v="2.7966666666666669"/>
    <n v="1060"/>
    <n v="9.6066746126340877E-2"/>
    <n v="0.34576877234803338"/>
    <n v="0.5581644815256257"/>
    <n v="0.41513706793802141"/>
    <n v="0.14314660309892729"/>
    <n v="101.83075089392133"/>
    <n v="366.51489868891537"/>
    <n v="591.65435041716319"/>
    <n v="440.04529201430267"/>
    <n v="151.73539928486292"/>
    <n v="455.65999999999997"/>
    <n v="0.42986792452830186"/>
    <n v="83.419689119170982"/>
    <n v="75.094339622641513"/>
    <n v="35.517241379310342"/>
    <n v="12829.262135922329"/>
    <n v="131.49488516428241"/>
    <n v="97.564723676469697"/>
    <n v="84.550224907222244"/>
  </r>
  <r>
    <x v="1"/>
    <s v="mid May"/>
    <n v="2"/>
    <x v="2"/>
    <x v="2"/>
    <x v="0"/>
    <n v="3"/>
    <n v="3"/>
    <n v="3"/>
    <n v="9"/>
    <n v="103"/>
    <s v="14/11/2024"/>
    <n v="0.5"/>
    <n v="732"/>
    <n v="582"/>
    <n v="237"/>
    <n v="476"/>
    <n v="197"/>
    <n v="0.40721649484536082"/>
    <n v="0.41386554621848737"/>
    <n v="30"/>
    <n v="9.76"/>
    <n v="24.65"/>
    <n v="40.700000000000003"/>
    <n v="30.89"/>
    <n v="9.6300000000000008"/>
    <n v="200"/>
    <n v="7.5"/>
    <n v="75.11"/>
    <n v="2.5036666666666667"/>
    <n v="1164"/>
    <n v="0.12994275063240579"/>
    <n v="0.3281853281853282"/>
    <n v="0.54187192118226601"/>
    <n v="0.4112634802289975"/>
    <n v="0.12821195579816272"/>
    <n v="151.25336173612033"/>
    <n v="382.00772200772201"/>
    <n v="630.73891625615761"/>
    <n v="478.71069098655312"/>
    <n v="149.23871654906139"/>
    <n v="535.78"/>
    <n v="0.46029209621993122"/>
    <n v="66.244725738396625"/>
    <n v="63.573883161512029"/>
    <n v="37.5"/>
    <n v="14287.466666666667"/>
    <n v="200.47296388059937"/>
    <n v="71.268795502899863"/>
    <n v="95.735657589696189"/>
  </r>
  <r>
    <x v="1"/>
    <s v="mid May"/>
    <n v="2"/>
    <x v="3"/>
    <x v="3"/>
    <x v="0"/>
    <n v="4"/>
    <n v="4"/>
    <n v="4"/>
    <n v="16"/>
    <n v="104"/>
    <s v="14/11/2024"/>
    <n v="0.5"/>
    <n v="571"/>
    <n v="425"/>
    <n v="174"/>
    <n v="277"/>
    <n v="121"/>
    <n v="0.40941176470588236"/>
    <n v="0.43682310469314078"/>
    <n v="30"/>
    <n v="9.6300000000000008"/>
    <n v="30.05"/>
    <n v="52.08"/>
    <n v="39.56"/>
    <n v="12.37"/>
    <n v="201"/>
    <n v="6.66"/>
    <n v="91.759999999999991"/>
    <n v="3.0586666666666664"/>
    <n v="850"/>
    <n v="0.104947689625109"/>
    <n v="0.32748474280732348"/>
    <n v="0.56756756756756765"/>
    <n v="0.431124673060157"/>
    <n v="0.13480819529206625"/>
    <n v="89.205536181342652"/>
    <n v="278.36203138622494"/>
    <n v="482.43243243243251"/>
    <n v="366.45597210113345"/>
    <n v="114.58696599825632"/>
    <n v="427.12"/>
    <n v="0.50249411764705887"/>
    <n v="39.080459770114942"/>
    <n v="30.352941176470587"/>
    <n v="33.134328358208954"/>
    <n v="12890.55855855856"/>
    <n v="128.02979071172226"/>
    <n v="100.68405553816402"/>
    <n v="112.49585366240272"/>
  </r>
  <r>
    <x v="0"/>
    <s v="mid April"/>
    <n v="3"/>
    <x v="4"/>
    <x v="4"/>
    <x v="0"/>
    <n v="5"/>
    <n v="5"/>
    <n v="5"/>
    <n v="17"/>
    <n v="105"/>
    <s v="14/11/2024"/>
    <n v="0.5"/>
    <n v="695"/>
    <n v="511"/>
    <n v="207"/>
    <n v="553"/>
    <n v="262"/>
    <n v="0.40508806262230918"/>
    <n v="0.47377938517179025"/>
    <n v="30"/>
    <n v="9.85"/>
    <n v="35.380000000000003"/>
    <n v="59.21"/>
    <n v="44.04"/>
    <n v="15.43"/>
    <n v="202"/>
    <n v="7.45"/>
    <n v="104.44"/>
    <n v="3.4813333333333332"/>
    <n v="1022"/>
    <n v="9.4312523937188822E-2"/>
    <n v="0.33875909613175031"/>
    <n v="0.56692837993106093"/>
    <n v="0.42167751819226351"/>
    <n v="0.14774032937571813"/>
    <n v="96.387399463806972"/>
    <n v="346.21179624664882"/>
    <n v="579.40080428954423"/>
    <n v="430.9544235924933"/>
    <n v="150.99061662198392"/>
    <n v="502.08"/>
    <n v="0.49127201565557727"/>
    <n v="153.14009661835749"/>
    <n v="116.43835616438356"/>
    <n v="36.881188118811878"/>
    <n v="13613.444295302013"/>
    <n v="190.22746860725638"/>
    <n v="71.564030131780441"/>
    <n v="90.160862971930698"/>
  </r>
  <r>
    <x v="0"/>
    <s v="mid April"/>
    <n v="3"/>
    <x v="5"/>
    <x v="5"/>
    <x v="0"/>
    <n v="6"/>
    <n v="6"/>
    <n v="6"/>
    <n v="24"/>
    <n v="106"/>
    <s v="14/11/2024"/>
    <n v="0.5"/>
    <n v="822"/>
    <n v="598"/>
    <n v="222"/>
    <n v="602"/>
    <n v="221"/>
    <n v="0.37123745819397991"/>
    <n v="0.36710963455149503"/>
    <n v="30"/>
    <n v="10.87"/>
    <n v="41.33"/>
    <n v="70.98"/>
    <n v="54.23"/>
    <n v="15.64"/>
    <n v="200"/>
    <n v="8.24"/>
    <n v="123.18"/>
    <n v="4.1059999999999999"/>
    <n v="1196"/>
    <n v="8.8244844942360762E-2"/>
    <n v="0.33552524760513069"/>
    <n v="0.57622990745250857"/>
    <n v="0.44025004059100498"/>
    <n v="0.12696866374411431"/>
    <n v="105.54083455106347"/>
    <n v="401.28819613573631"/>
    <n v="689.1709693132002"/>
    <n v="526.53904854684197"/>
    <n v="151.8545218379607"/>
    <n v="552.46"/>
    <n v="0.46192307692307694"/>
    <n v="99.099099099099092"/>
    <n v="101.33779264214047"/>
    <n v="41.2"/>
    <n v="13409.223300970874"/>
    <n v="139.96166956607658"/>
    <n v="95.806397155331979"/>
    <n v="88.303088631627602"/>
  </r>
  <r>
    <x v="1"/>
    <s v="mid May"/>
    <n v="4"/>
    <x v="6"/>
    <x v="6"/>
    <x v="0"/>
    <n v="7"/>
    <n v="7"/>
    <n v="7"/>
    <n v="25"/>
    <n v="107"/>
    <s v="14/11/2024"/>
    <n v="0.5"/>
    <n v="661"/>
    <n v="508"/>
    <n v="233"/>
    <n v="471"/>
    <n v="163"/>
    <n v="0.45866141732283466"/>
    <n v="0.34607218683651803"/>
    <n v="30"/>
    <n v="6.29"/>
    <n v="26.3"/>
    <n v="54.65"/>
    <n v="40.409999999999997"/>
    <n v="14.17"/>
    <n v="201"/>
    <n v="8.76"/>
    <n v="87.240000000000009"/>
    <n v="2.9080000000000004"/>
    <n v="1016"/>
    <n v="7.2099954149472706E-2"/>
    <n v="0.30146721687299399"/>
    <n v="0.62643282897753316"/>
    <n v="0.46320495185694627"/>
    <n v="0.16242549289316827"/>
    <n v="73.253553415864275"/>
    <n v="306.2906923429619"/>
    <n v="636.45575424117374"/>
    <n v="470.61623108665742"/>
    <n v="165.02430077945897"/>
    <n v="546.81999999999994"/>
    <n v="0.53820866141732282"/>
    <n v="39.914163090128753"/>
    <n v="85.433070866141733"/>
    <n v="43.582089552238806"/>
    <n v="12546.89726027397"/>
    <n v="197.29406584473651"/>
    <n v="63.594904421240614"/>
    <n v="76.030603983845012"/>
  </r>
  <r>
    <x v="1"/>
    <s v="mid May"/>
    <n v="4"/>
    <x v="7"/>
    <x v="7"/>
    <x v="0"/>
    <n v="8"/>
    <n v="8"/>
    <n v="8"/>
    <n v="32"/>
    <n v="108"/>
    <s v="14/11/2024"/>
    <n v="0.5"/>
    <n v="762"/>
    <n v="544"/>
    <n v="238"/>
    <n v="486"/>
    <n v="226"/>
    <n v="0.4375"/>
    <n v="0.46502057613168724"/>
    <n v="30"/>
    <n v="10.87"/>
    <n v="39.74"/>
    <n v="74.22"/>
    <n v="57.98"/>
    <n v="14.84"/>
    <n v="200"/>
    <n v="7.38"/>
    <n v="124.83"/>
    <n v="4.1609999999999996"/>
    <n v="1088"/>
    <n v="8.7078426660257946E-2"/>
    <n v="0.3183529600256349"/>
    <n v="0.59456861331410715"/>
    <n v="0.46447168148682205"/>
    <n v="0.11888167908355364"/>
    <n v="94.741328206360649"/>
    <n v="346.36802050789078"/>
    <n v="646.89065128574862"/>
    <n v="505.3451894576624"/>
    <n v="129.34326684290636"/>
    <n v="591.96"/>
    <n v="0.54408088235294116"/>
    <n v="89.915966386554615"/>
    <n v="78.67647058823529"/>
    <n v="36.900000000000006"/>
    <n v="16042.276422764227"/>
    <n v="156.87215975689173"/>
    <n v="102.26337450587344"/>
    <n v="124.02869367949664"/>
  </r>
  <r>
    <x v="0"/>
    <s v="mid April"/>
    <n v="5"/>
    <x v="8"/>
    <x v="8"/>
    <x v="0"/>
    <n v="9"/>
    <n v="9"/>
    <n v="9"/>
    <n v="33"/>
    <n v="109"/>
    <s v="14/11/2024"/>
    <n v="0.5"/>
    <n v="732"/>
    <n v="543"/>
    <n v="223"/>
    <n v="580"/>
    <n v="241"/>
    <n v="0.41068139963167588"/>
    <n v="0.41551724137931034"/>
    <n v="30"/>
    <n v="9.81"/>
    <n v="38.96"/>
    <n v="64.45"/>
    <n v="45.93"/>
    <n v="17.98"/>
    <n v="200"/>
    <n v="7.47"/>
    <n v="113.22"/>
    <n v="3.774"/>
    <n v="1086"/>
    <n v="8.6645468998410177E-2"/>
    <n v="0.34410881469705001"/>
    <n v="0.56924571630453991"/>
    <n v="0.40567037625861158"/>
    <n v="0.15880586468821764"/>
    <n v="94.096979332273449"/>
    <n v="373.70217276099629"/>
    <n v="618.20084790673036"/>
    <n v="440.5580286168522"/>
    <n v="172.46316905140435"/>
    <n v="537.86"/>
    <n v="0.49526703499079189"/>
    <n v="116.14349775784753"/>
    <n v="113.62799263351749"/>
    <n v="37.35"/>
    <n v="14400.53547523427"/>
    <n v="148.99054909158755"/>
    <n v="96.654019755185715"/>
    <n v="83.499193215810891"/>
  </r>
  <r>
    <x v="0"/>
    <s v="mid April"/>
    <n v="5"/>
    <x v="9"/>
    <x v="2"/>
    <x v="0"/>
    <n v="10"/>
    <n v="10"/>
    <n v="10"/>
    <n v="40"/>
    <n v="110"/>
    <s v="14/11/2024"/>
    <n v="0.5"/>
    <n v="641"/>
    <n v="498"/>
    <n v="176"/>
    <n v="534"/>
    <n v="195"/>
    <n v="0.3534136546184739"/>
    <n v="0.3651685393258427"/>
    <n v="30"/>
    <n v="7.64"/>
    <n v="30.62"/>
    <n v="50.57"/>
    <n v="36.700000000000003"/>
    <n v="13.04"/>
    <n v="202"/>
    <n v="7.76"/>
    <n v="88.83"/>
    <n v="2.9609999999999999"/>
    <n v="996"/>
    <n v="8.6006979624000904E-2"/>
    <n v="0.34470336597996176"/>
    <n v="0.5692896543960374"/>
    <n v="0.4131487110210515"/>
    <n v="0.1467972531802319"/>
    <n v="85.662951705504895"/>
    <n v="343.32455251604193"/>
    <n v="567.01249577845329"/>
    <n v="411.49611617696729"/>
    <n v="146.21006416751098"/>
    <n v="425.4"/>
    <n v="0.42710843373493973"/>
    <n v="121.59090909090909"/>
    <n v="114.4578313253012"/>
    <n v="38.415841584158414"/>
    <n v="11073.556701030928"/>
    <n v="162.34309364208815"/>
    <n v="68.210827159943065"/>
    <n v="75.737308263158255"/>
  </r>
  <r>
    <x v="1"/>
    <s v="mid May"/>
    <n v="6"/>
    <x v="10"/>
    <x v="9"/>
    <x v="0"/>
    <n v="11"/>
    <n v="11"/>
    <n v="11"/>
    <n v="41"/>
    <n v="111"/>
    <s v="14/11/2024"/>
    <n v="0.5"/>
    <n v="623"/>
    <n v="520"/>
    <n v="205"/>
    <n v="401"/>
    <n v="165"/>
    <n v="0.39423076923076922"/>
    <n v="0.41147132169576062"/>
    <n v="30"/>
    <n v="7.71"/>
    <n v="22.32"/>
    <n v="39.36"/>
    <n v="29.6"/>
    <n v="9.26"/>
    <n v="202"/>
    <n v="7.52"/>
    <n v="69.39"/>
    <n v="2.3130000000000002"/>
    <n v="1040"/>
    <n v="0.1111111111111111"/>
    <n v="0.32166018158236059"/>
    <n v="0.5672287073065283"/>
    <n v="0.42657443435653553"/>
    <n v="0.13344862372099725"/>
    <n v="115.55555555555554"/>
    <n v="334.526588845655"/>
    <n v="589.9178555987894"/>
    <n v="443.63741173079694"/>
    <n v="138.78656866983715"/>
    <n v="469.2"/>
    <n v="0.45115384615384613"/>
    <n v="60.975609756097562"/>
    <n v="54.230769230769234"/>
    <n v="37.227722772277225"/>
    <n v="12603.510638297872"/>
    <n v="169.8160201511335"/>
    <n v="74.218619816204338"/>
    <n v="90.812178434072237"/>
  </r>
  <r>
    <x v="1"/>
    <s v="mid May"/>
    <n v="6"/>
    <x v="11"/>
    <x v="5"/>
    <x v="0"/>
    <n v="12"/>
    <n v="12"/>
    <n v="12"/>
    <n v="48"/>
    <n v="112"/>
    <s v="14/11/2024"/>
    <n v="0.5"/>
    <n v="554"/>
    <n v="377"/>
    <n v="161"/>
    <n v="344"/>
    <n v="165"/>
    <n v="0.4270557029177719"/>
    <n v="0.47965116279069769"/>
    <n v="30"/>
    <n v="10.69"/>
    <n v="33.25"/>
    <n v="69.989999999999995"/>
    <n v="54.41"/>
    <n v="15.47"/>
    <n v="201"/>
    <n v="9.52"/>
    <n v="113.92999999999999"/>
    <n v="3.7976666666666663"/>
    <n v="754"/>
    <n v="9.3829544457122799E-2"/>
    <n v="0.29184587027121917"/>
    <n v="0.61432458527165801"/>
    <n v="0.47757394891600108"/>
    <n v="0.13578513122092514"/>
    <n v="70.747476520670588"/>
    <n v="220.05178618449926"/>
    <n v="463.20073729483016"/>
    <n v="360.0907574826648"/>
    <n v="102.38198894057756"/>
    <n v="430.82"/>
    <n v="0.57137931034482758"/>
    <n v="104.96894409937889"/>
    <n v="82.49336870026525"/>
    <n v="47.363184079601986"/>
    <n v="9096.0945378151264"/>
    <n v="129.05868608652577"/>
    <n v="70.480297093035375"/>
    <n v="88.844675044303884"/>
  </r>
  <r>
    <x v="0"/>
    <s v="mid April"/>
    <n v="7"/>
    <x v="12"/>
    <x v="10"/>
    <x v="0"/>
    <n v="13"/>
    <n v="13"/>
    <n v="13"/>
    <n v="49"/>
    <n v="113"/>
    <s v="14/11/2024"/>
    <n v="0.5"/>
    <n v="654"/>
    <n v="470"/>
    <n v="192"/>
    <n v="517"/>
    <n v="215"/>
    <n v="0.40851063829787232"/>
    <n v="0.41586073500967119"/>
    <n v="30"/>
    <n v="11.98"/>
    <n v="38.76"/>
    <n v="66.849999999999994"/>
    <n v="51.61"/>
    <n v="13.98"/>
    <n v="200"/>
    <n v="7.54"/>
    <n v="117.58999999999999"/>
    <n v="3.9196666666666662"/>
    <n v="940"/>
    <n v="0.10187941151458459"/>
    <n v="0.32961986563483292"/>
    <n v="0.56850072285058251"/>
    <n v="0.43889786546475046"/>
    <n v="0.11888766051534996"/>
    <n v="95.766646823709507"/>
    <n v="309.84267369674296"/>
    <n v="534.39067947954754"/>
    <n v="412.56399353686544"/>
    <n v="111.75440088442896"/>
    <n v="487.22"/>
    <n v="0.51831914893617026"/>
    <n v="123.95833333333333"/>
    <n v="120"/>
    <n v="37.699999999999996"/>
    <n v="12923.607427055704"/>
    <n v="181.83915189353633"/>
    <n v="71.071643771316374"/>
    <n v="115.64293956012237"/>
  </r>
  <r>
    <x v="0"/>
    <s v="mid April"/>
    <n v="7"/>
    <x v="13"/>
    <x v="11"/>
    <x v="0"/>
    <n v="14"/>
    <n v="14"/>
    <n v="14"/>
    <n v="56"/>
    <n v="114"/>
    <s v="14/11/2024"/>
    <n v="0.5"/>
    <n v="689"/>
    <n v="533"/>
    <n v="249"/>
    <n v="520"/>
    <n v="252"/>
    <n v="0.46716697936210133"/>
    <n v="0.48461538461538461"/>
    <n v="30"/>
    <n v="7.29"/>
    <n v="31.78"/>
    <n v="69.81"/>
    <n v="54.96"/>
    <n v="14.81"/>
    <n v="203"/>
    <n v="8.81"/>
    <n v="108.88"/>
    <n v="3.6293333333333333"/>
    <n v="1066"/>
    <n v="6.6954445260837617E-2"/>
    <n v="0.29188096987509188"/>
    <n v="0.64116458486407057"/>
    <n v="0.50477590007347539"/>
    <n v="0.13602130786186628"/>
    <n v="71.373438648052897"/>
    <n v="311.14511388684792"/>
    <n v="683.48144746509922"/>
    <n v="538.09110947832482"/>
    <n v="144.99871418074946"/>
    <n v="607.91999999999996"/>
    <n v="0.57028142589118191"/>
    <n v="102.40963855421687"/>
    <n v="95.121951219512198"/>
    <n v="43.399014778325125"/>
    <n v="14007.691259931893"/>
    <n v="163.96324277354381"/>
    <n v="85.431899387830939"/>
    <n v="96.605623981399447"/>
  </r>
  <r>
    <x v="1"/>
    <s v="mid May"/>
    <n v="8"/>
    <x v="14"/>
    <x v="12"/>
    <x v="0"/>
    <n v="15"/>
    <n v="15"/>
    <n v="15"/>
    <n v="57"/>
    <n v="115"/>
    <s v="14/11/2024"/>
    <n v="0.5"/>
    <n v="580"/>
    <n v="453"/>
    <n v="183"/>
    <n v="354"/>
    <n v="154"/>
    <n v="0.40397350993377484"/>
    <n v="0.43502824858757061"/>
    <n v="30"/>
    <n v="7.33"/>
    <n v="25.78"/>
    <n v="53.15"/>
    <n v="40.380000000000003"/>
    <n v="11.13"/>
    <n v="200"/>
    <n v="7.94"/>
    <n v="86.259999999999991"/>
    <n v="2.8753333333333329"/>
    <n v="906"/>
    <n v="8.4975654996522154E-2"/>
    <n v="0.29886389983770001"/>
    <n v="0.61616044516577795"/>
    <n v="0.46811963830280556"/>
    <n v="0.12902851843264551"/>
    <n v="76.987943426849071"/>
    <n v="270.77069325295622"/>
    <n v="558.24136332019486"/>
    <n v="424.11639230234186"/>
    <n v="116.89983769997683"/>
    <n v="446.76"/>
    <n v="0.49311258278145692"/>
    <n v="68.306010928961754"/>
    <n v="56.29139072847682"/>
    <n v="39.699999999999996"/>
    <n v="11253.400503778337"/>
    <n v="122.18786577706457"/>
    <n v="92.099165757674371"/>
    <n v="96.265321878890575"/>
  </r>
  <r>
    <x v="1"/>
    <s v="mid May"/>
    <n v="8"/>
    <x v="15"/>
    <x v="13"/>
    <x v="0"/>
    <n v="16"/>
    <n v="16"/>
    <n v="16"/>
    <n v="64"/>
    <n v="116"/>
    <s v="14/11/2024"/>
    <n v="0.5"/>
    <n v="542"/>
    <n v="406"/>
    <n v="161"/>
    <n v="506"/>
    <n v="215"/>
    <n v="0.39655172413793105"/>
    <n v="0.42490118577075098"/>
    <n v="30"/>
    <n v="10.16"/>
    <n v="35.479999999999997"/>
    <n v="57.72"/>
    <n v="43.36"/>
    <n v="13.12"/>
    <n v="200"/>
    <n v="7.8"/>
    <n v="103.36"/>
    <n v="3.4453333333333331"/>
    <n v="812"/>
    <n v="9.8297213622291019E-2"/>
    <n v="0.34326625386996901"/>
    <n v="0.55843653250773995"/>
    <n v="0.41950464396284831"/>
    <n v="0.12693498452012383"/>
    <n v="79.817337461300312"/>
    <n v="278.73219814241486"/>
    <n v="453.45046439628481"/>
    <n v="340.63777089783281"/>
    <n v="103.07120743034055"/>
    <n v="408.72"/>
    <n v="0.50334975369458135"/>
    <n v="167.08074534161491"/>
    <n v="149.26108374384236"/>
    <n v="39"/>
    <n v="10480"/>
    <n v="125.55503432953392"/>
    <n v="83.469373059896668"/>
    <n v="101.67727982698547"/>
  </r>
  <r>
    <x v="0"/>
    <s v="mid April"/>
    <n v="1"/>
    <x v="8"/>
    <x v="8"/>
    <x v="1"/>
    <n v="1"/>
    <n v="17"/>
    <n v="32"/>
    <n v="2"/>
    <n v="201"/>
    <s v="14/11/2024"/>
    <n v="0.5"/>
    <n v="824"/>
    <n v="595"/>
    <n v="222"/>
    <n v="418"/>
    <n v="177"/>
    <n v="0.373109243697479"/>
    <n v="0.42344497607655501"/>
    <n v="30"/>
    <n v="10.58"/>
    <n v="36.729999999999997"/>
    <n v="62.44"/>
    <n v="45.15"/>
    <n v="15.87"/>
    <n v="201"/>
    <n v="7.9"/>
    <n v="109.75"/>
    <n v="3.6583333333333332"/>
    <n v="1190"/>
    <n v="9.6400911161731204E-2"/>
    <n v="0.33466970387243733"/>
    <n v="0.56892938496583145"/>
    <n v="0.41138952164009113"/>
    <n v="0.1446013667425968"/>
    <n v="114.71708428246014"/>
    <n v="398.25694760820045"/>
    <n v="677.02596810933937"/>
    <n v="489.55353075170842"/>
    <n v="172.07562642369018"/>
    <n v="534.29999999999995"/>
    <n v="0.4489915966386554"/>
    <n v="59.45945945945946"/>
    <n v="40.504201680672267"/>
    <n v="39.303482587064678"/>
    <n v="13594.215189873417"/>
    <n v="183.60597860225286"/>
    <n v="74.040155409768417"/>
    <n v="79.001398817525157"/>
  </r>
  <r>
    <x v="0"/>
    <s v="mid April"/>
    <n v="1"/>
    <x v="9"/>
    <x v="2"/>
    <x v="1"/>
    <n v="2"/>
    <n v="18"/>
    <n v="31"/>
    <n v="7"/>
    <n v="202"/>
    <s v="14/11/2024"/>
    <n v="0.5"/>
    <n v="660"/>
    <n v="498"/>
    <n v="188"/>
    <n v="424"/>
    <n v="164"/>
    <n v="0.37751004016064255"/>
    <n v="0.3867924528301887"/>
    <n v="30"/>
    <n v="8.11"/>
    <n v="30.7"/>
    <n v="46.68"/>
    <n v="33.590000000000003"/>
    <n v="13.39"/>
    <n v="203"/>
    <n v="7.76"/>
    <n v="85.490000000000009"/>
    <n v="2.8496666666666668"/>
    <n v="996"/>
    <n v="9.4864896479120345E-2"/>
    <n v="0.35910632822552341"/>
    <n v="0.54602877529535609"/>
    <n v="0.39291145163176977"/>
    <n v="0.15662650602409636"/>
    <n v="94.485436893203868"/>
    <n v="357.6699029126213"/>
    <n v="543.84466019417471"/>
    <n v="391.33980582524271"/>
    <n v="155.99999999999997"/>
    <n v="443.18"/>
    <n v="0.44495983935742972"/>
    <n v="74.468085106382972"/>
    <n v="70.281124497991968"/>
    <n v="38.226600985221673"/>
    <n v="11593.497422680413"/>
    <n v="134"/>
    <n v="86.518637482689655"/>
    <n v="74.317291171028302"/>
  </r>
  <r>
    <x v="1"/>
    <s v="mid May"/>
    <n v="2"/>
    <x v="7"/>
    <x v="7"/>
    <x v="1"/>
    <n v="3"/>
    <n v="19"/>
    <n v="30"/>
    <n v="10"/>
    <n v="203"/>
    <s v="14/11/2024"/>
    <n v="0.5"/>
    <n v="788"/>
    <n v="570"/>
    <n v="253"/>
    <n v="436"/>
    <n v="207"/>
    <n v="0.44385964912280701"/>
    <n v="0.47477064220183485"/>
    <n v="30"/>
    <n v="10.220000000000001"/>
    <n v="36.21"/>
    <n v="69.36"/>
    <n v="53.31"/>
    <n v="15.09"/>
    <n v="203"/>
    <n v="7.98"/>
    <n v="115.78999999999999"/>
    <n v="3.8596666666666666"/>
    <n v="1140"/>
    <n v="8.8263235167112888E-2"/>
    <n v="0.31272130581224633"/>
    <n v="0.59901545902064091"/>
    <n v="0.46040245271612407"/>
    <n v="0.13032213489938682"/>
    <n v="100.62008809050869"/>
    <n v="356.50228862596083"/>
    <n v="682.87762328353062"/>
    <n v="524.85879609638141"/>
    <n v="148.56723378530097"/>
    <n v="612.62"/>
    <n v="0.53738596491228074"/>
    <n v="63.636363636363633"/>
    <n v="52.982456140350877"/>
    <n v="39.310344827586214"/>
    <n v="15584.192982456139"/>
    <n v="164.08682521155529"/>
    <n v="94.975284958823565"/>
    <n v="104.89656827680679"/>
  </r>
  <r>
    <x v="1"/>
    <s v="mid May"/>
    <n v="2"/>
    <x v="15"/>
    <x v="13"/>
    <x v="1"/>
    <n v="4"/>
    <n v="20"/>
    <n v="29"/>
    <n v="15"/>
    <n v="204"/>
    <s v="14/11/2024"/>
    <n v="0.5"/>
    <n v="580"/>
    <n v="414"/>
    <n v="183"/>
    <n v="425"/>
    <n v="197"/>
    <n v="0.4420289855072464"/>
    <n v="0.46352941176470586"/>
    <n v="30"/>
    <n v="8.09"/>
    <n v="34.36"/>
    <n v="61.37"/>
    <n v="45.84"/>
    <n v="14.91"/>
    <n v="201"/>
    <n v="7.77"/>
    <n v="103.82"/>
    <n v="3.4606666666666666"/>
    <n v="828"/>
    <n v="7.7923328838374106E-2"/>
    <n v="0.33095742631477559"/>
    <n v="0.5911192448468503"/>
    <n v="0.44153342323251787"/>
    <n v="0.14361394721633597"/>
    <n v="64.520516278173758"/>
    <n v="274.03274898863418"/>
    <n v="489.44673473319205"/>
    <n v="365.58967443652477"/>
    <n v="118.91234829512618"/>
    <n v="457.68"/>
    <n v="0.55275362318840582"/>
    <n v="115.30054644808743"/>
    <n v="105.31400966183575"/>
    <n v="38.656716417910445"/>
    <n v="11839.598455598458"/>
    <n v="164.60198469865065"/>
    <n v="71.928649446567178"/>
    <n v="99.565761044546818"/>
  </r>
  <r>
    <x v="0"/>
    <s v="mid April"/>
    <n v="3"/>
    <x v="13"/>
    <x v="11"/>
    <x v="1"/>
    <n v="5"/>
    <n v="21"/>
    <n v="28"/>
    <n v="18"/>
    <n v="205"/>
    <s v="14/11/2024"/>
    <n v="0.5"/>
    <n v="638"/>
    <n v="487"/>
    <n v="231"/>
    <n v="440"/>
    <n v="209"/>
    <n v="0.47433264887063653"/>
    <n v="0.47499999999999998"/>
    <n v="30"/>
    <n v="7.43"/>
    <n v="29.33"/>
    <n v="65.37"/>
    <n v="51.92"/>
    <n v="13.68"/>
    <n v="202"/>
    <n v="8.3800000000000008"/>
    <n v="102.13"/>
    <n v="3.4043333333333332"/>
    <n v="974"/>
    <n v="7.2750416136296875E-2"/>
    <n v="0.2871830020562029"/>
    <n v="0.64006658180750031"/>
    <n v="0.50837168314892789"/>
    <n v="0.13394693038284539"/>
    <n v="70.858905316753152"/>
    <n v="279.71624400274163"/>
    <n v="623.4248506805053"/>
    <n v="495.15401938705577"/>
    <n v="130.46431019289142"/>
    <n v="565.84"/>
    <n v="0.58094455852156057"/>
    <n v="80.952380952380949"/>
    <n v="80.698151950718682"/>
    <n v="41.485148514851488"/>
    <n v="13639.579952267302"/>
    <n v="167.65802465381134"/>
    <n v="81.353576605897558"/>
    <n v="104.54644593683277"/>
  </r>
  <r>
    <x v="0"/>
    <s v="mid April"/>
    <n v="3"/>
    <x v="0"/>
    <x v="0"/>
    <x v="1"/>
    <n v="6"/>
    <n v="22"/>
    <n v="27"/>
    <n v="23"/>
    <n v="206"/>
    <s v="14/11/2024"/>
    <n v="0.5"/>
    <n v="557"/>
    <n v="414"/>
    <n v="165"/>
    <n v="521"/>
    <n v="237"/>
    <n v="0.39855072463768115"/>
    <n v="0.45489443378119004"/>
    <n v="30"/>
    <n v="8.99"/>
    <n v="27.73"/>
    <n v="57.26"/>
    <n v="43.76"/>
    <n v="13.24"/>
    <n v="200"/>
    <n v="7.13"/>
    <n v="93.97999999999999"/>
    <n v="3.1326666666666663"/>
    <n v="828"/>
    <n v="9.5658650776761028E-2"/>
    <n v="0.29506277931474784"/>
    <n v="0.60927856990849116"/>
    <n v="0.4656309853160247"/>
    <n v="0.14088103851883382"/>
    <n v="79.205362843158127"/>
    <n v="244.31198127261121"/>
    <n v="504.48265588423067"/>
    <n v="385.54245584166847"/>
    <n v="116.64949989359441"/>
    <n v="417.52"/>
    <n v="0.50425120772946863"/>
    <n v="187.27272727272728"/>
    <n v="151.69082125603865"/>
    <n v="35.65"/>
    <n v="11711.640953716689"/>
    <n v="194.65743218806512"/>
    <n v="60.165393235032901"/>
    <n v="100.40026716273827"/>
  </r>
  <r>
    <x v="1"/>
    <s v="mid May"/>
    <n v="4"/>
    <x v="11"/>
    <x v="5"/>
    <x v="1"/>
    <n v="7"/>
    <n v="23"/>
    <n v="26"/>
    <n v="26"/>
    <n v="207"/>
    <s v="14/11/2024"/>
    <n v="0.5"/>
    <n v="850"/>
    <n v="614"/>
    <n v="270"/>
    <n v="487"/>
    <n v="219"/>
    <n v="0.43973941368078173"/>
    <n v="0.44969199178644764"/>
    <n v="30"/>
    <n v="7.61"/>
    <n v="30.64"/>
    <n v="55.72"/>
    <n v="43.89"/>
    <n v="11.4"/>
    <n v="204"/>
    <n v="8.8000000000000007"/>
    <n v="93.97"/>
    <n v="3.1323333333333334"/>
    <n v="1228"/>
    <n v="8.0983292540172405E-2"/>
    <n v="0.32606150899223157"/>
    <n v="0.59295519846759603"/>
    <n v="0.46706395658188787"/>
    <n v="0.12131531339789295"/>
    <n v="99.447483239331717"/>
    <n v="400.40353304246037"/>
    <n v="728.14898371820789"/>
    <n v="573.55453868255836"/>
    <n v="148.97520485261253"/>
    <n v="627.78"/>
    <n v="0.51122149837133546"/>
    <n v="62.222222222222221"/>
    <n v="58.631921824104232"/>
    <n v="43.137254901960787"/>
    <n v="14553.081818181816"/>
    <n v="155.8312736298941"/>
    <n v="93.389994698663656"/>
    <n v="97.687946343687159"/>
  </r>
  <r>
    <x v="1"/>
    <s v="mid May"/>
    <n v="4"/>
    <x v="3"/>
    <x v="3"/>
    <x v="1"/>
    <n v="8"/>
    <n v="24"/>
    <n v="25"/>
    <n v="31"/>
    <n v="208"/>
    <s v="14/11/2024"/>
    <n v="0.5"/>
    <n v="818"/>
    <n v="583"/>
    <n v="232"/>
    <n v="541"/>
    <n v="229"/>
    <n v="0.39794168096054888"/>
    <n v="0.42329020332717188"/>
    <n v="30"/>
    <n v="9.93"/>
    <n v="31.64"/>
    <n v="55.57"/>
    <n v="42.42"/>
    <n v="13.24"/>
    <n v="200"/>
    <n v="7.04"/>
    <n v="97.14"/>
    <n v="3.238"/>
    <n v="1166"/>
    <n v="0.1022235948116121"/>
    <n v="0.32571546221947706"/>
    <n v="0.57206094296891086"/>
    <n v="0.43668931439159975"/>
    <n v="0.13629812641548281"/>
    <n v="119.19271155033971"/>
    <n v="379.78422894791026"/>
    <n v="667.02305950175003"/>
    <n v="509.17974058060531"/>
    <n v="158.92361540045295"/>
    <n v="548.84"/>
    <n v="0.47070325900514581"/>
    <n v="97.41379310344827"/>
    <n v="85.591766723842198"/>
    <n v="35.200000000000003"/>
    <n v="15592.045454545454"/>
    <n v="127.55416012558869"/>
    <n v="122.23862741280774"/>
    <n v="98.110311769946151"/>
  </r>
  <r>
    <x v="0"/>
    <s v="mid April"/>
    <n v="5"/>
    <x v="5"/>
    <x v="5"/>
    <x v="1"/>
    <n v="9"/>
    <n v="25"/>
    <n v="24"/>
    <n v="34"/>
    <n v="209"/>
    <s v="14/11/2024"/>
    <n v="0.5"/>
    <n v="856"/>
    <n v="574"/>
    <n v="211"/>
    <n v="504"/>
    <n v="212"/>
    <n v="0.36759581881533099"/>
    <n v="0.42063492063492064"/>
    <n v="30"/>
    <n v="12.08"/>
    <n v="41.53"/>
    <n v="72.77"/>
    <n v="55.55"/>
    <n v="16.940000000000001"/>
    <n v="201"/>
    <n v="8.84"/>
    <n v="126.38"/>
    <n v="4.2126666666666663"/>
    <n v="1148"/>
    <n v="9.5584744421585696E-2"/>
    <n v="0.32861212217122965"/>
    <n v="0.5758031334071847"/>
    <n v="0.43954739673999049"/>
    <n v="0.13404019623358127"/>
    <n v="109.73128659598038"/>
    <n v="377.24671625257162"/>
    <n v="661.02199715144798"/>
    <n v="504.6004114575091"/>
    <n v="153.87814527615129"/>
    <n v="533.1"/>
    <n v="0.4643728222996516"/>
    <n v="100.9478672985782"/>
    <n v="75.609756097560975"/>
    <n v="43.980099502487562"/>
    <n v="12121.391402714933"/>
    <n v="156.26607233984939"/>
    <n v="77.568926006876154"/>
    <n v="78.772663791610952"/>
  </r>
  <r>
    <x v="0"/>
    <s v="mid April"/>
    <n v="5"/>
    <x v="12"/>
    <x v="10"/>
    <x v="1"/>
    <n v="10"/>
    <n v="26"/>
    <n v="23"/>
    <n v="39"/>
    <n v="210"/>
    <s v="14/11/2024"/>
    <n v="0.5"/>
    <n v="776"/>
    <n v="593"/>
    <n v="230"/>
    <n v="625"/>
    <n v="264"/>
    <n v="0.38785834738617203"/>
    <n v="0.4224"/>
    <n v="30"/>
    <n v="10.28"/>
    <n v="36.520000000000003"/>
    <n v="56.54"/>
    <n v="42.45"/>
    <n v="13.97"/>
    <n v="200"/>
    <n v="7.44"/>
    <n v="103.34"/>
    <n v="3.444666666666667"/>
    <n v="1186"/>
    <n v="9.9477453067544019E-2"/>
    <n v="0.35339655506096385"/>
    <n v="0.54712599187149213"/>
    <n v="0.41077994968066578"/>
    <n v="0.13518482678536869"/>
    <n v="117.9802593381072"/>
    <n v="419.12831430230312"/>
    <n v="648.89142635958967"/>
    <n v="487.18502032126963"/>
    <n v="160.32920456744728"/>
    <n v="544.9"/>
    <n v="0.45944350758853286"/>
    <n v="129.56521739130434"/>
    <n v="110.79258010118043"/>
    <n v="37.200000000000003"/>
    <n v="14647.84946236559"/>
    <n v="169.470197317844"/>
    <n v="86.433188219479788"/>
    <n v="91.361081107363276"/>
  </r>
  <r>
    <x v="1"/>
    <s v="mid May"/>
    <n v="6"/>
    <x v="2"/>
    <x v="2"/>
    <x v="1"/>
    <n v="11"/>
    <n v="27"/>
    <n v="22"/>
    <n v="42"/>
    <n v="211"/>
    <s v="14/11/2024"/>
    <n v="0.5"/>
    <n v="826"/>
    <n v="533"/>
    <n v="207"/>
    <n v="500"/>
    <n v="215"/>
    <n v="0.38836772983114448"/>
    <n v="0.43"/>
    <n v="30"/>
    <n v="9.99"/>
    <n v="41.68"/>
    <n v="63.93"/>
    <n v="49.05"/>
    <n v="14.63"/>
    <n v="202"/>
    <n v="9.11"/>
    <n v="115.6"/>
    <n v="3.8533333333333331"/>
    <n v="1066"/>
    <n v="8.6418685121107272E-2"/>
    <n v="0.36055363321799311"/>
    <n v="0.55302768166089966"/>
    <n v="0.42430795847750863"/>
    <n v="0.12655709342560556"/>
    <n v="92.122318339100346"/>
    <n v="384.35017301038067"/>
    <n v="589.52750865051905"/>
    <n v="452.31228373702419"/>
    <n v="134.90986159169552"/>
    <n v="512.1"/>
    <n v="0.48039399624765483"/>
    <n v="107.72946859903382"/>
    <n v="87.617260787992493"/>
    <n v="45.099009900990097"/>
    <n v="11355.016465422614"/>
    <n v="162.85260228168664"/>
    <n v="69.72572931798662"/>
    <n v="84.167430990245563"/>
  </r>
  <r>
    <x v="1"/>
    <s v="mid May"/>
    <n v="6"/>
    <x v="14"/>
    <x v="12"/>
    <x v="1"/>
    <n v="12"/>
    <n v="28"/>
    <n v="21"/>
    <n v="47"/>
    <n v="212"/>
    <s v="14/11/2024"/>
    <n v="0.5"/>
    <n v="783"/>
    <n v="593"/>
    <n v="246"/>
    <n v="494"/>
    <n v="223"/>
    <n v="0.4148397976391231"/>
    <n v="0.45141700404858298"/>
    <n v="30"/>
    <n v="5.01"/>
    <n v="26.77"/>
    <n v="51.13"/>
    <n v="39.06"/>
    <n v="12.14"/>
    <n v="208"/>
    <n v="8.1999999999999993"/>
    <n v="82.91"/>
    <n v="2.7636666666666665"/>
    <n v="1186"/>
    <n v="6.0426969002532867E-2"/>
    <n v="0.32288023157640816"/>
    <n v="0.61669279942105903"/>
    <n v="0.47111325533711257"/>
    <n v="0.14642383307200579"/>
    <n v="71.666385237003979"/>
    <n v="382.9359546496201"/>
    <n v="731.39766011337599"/>
    <n v="558.74032082981546"/>
    <n v="173.65866602339887"/>
    <n v="570.12"/>
    <n v="0.48070826306914"/>
    <n v="81.300813008130078"/>
    <n v="66.610455311973013"/>
    <n v="39.42307692307692"/>
    <n v="14461.580487804878"/>
    <n v="150.19018202122507"/>
    <n v="96.288454366219156"/>
    <n v="83.27589298570517"/>
  </r>
  <r>
    <x v="0"/>
    <s v="mid April"/>
    <n v="7"/>
    <x v="1"/>
    <x v="1"/>
    <x v="1"/>
    <n v="13"/>
    <n v="29"/>
    <n v="20"/>
    <n v="50"/>
    <n v="213"/>
    <s v="14/11/2024"/>
    <n v="0.5"/>
    <n v="684"/>
    <n v="498"/>
    <n v="184"/>
    <n v="547"/>
    <n v="212"/>
    <n v="0.36947791164658633"/>
    <n v="0.38756855575868371"/>
    <n v="30"/>
    <n v="11.11"/>
    <n v="35.93"/>
    <n v="50.32"/>
    <n v="36.04"/>
    <n v="14.02"/>
    <n v="200"/>
    <n v="7.49"/>
    <n v="97.36"/>
    <n v="3.2453333333333334"/>
    <n v="996"/>
    <n v="0.1141125718981101"/>
    <n v="0.3690427280197206"/>
    <n v="0.51684470008216932"/>
    <n v="0.37017255546425637"/>
    <n v="0.14400164338537386"/>
    <n v="113.65612161051766"/>
    <n v="367.5665571076417"/>
    <n v="514.77732128184061"/>
    <n v="368.69186524239933"/>
    <n v="143.42563681183236"/>
    <n v="440.08"/>
    <n v="0.44184738955823294"/>
    <n v="130.43478260869566"/>
    <n v="119.67871485943775"/>
    <n v="37.450000000000003"/>
    <n v="11751.134846461948"/>
    <n v="150.66729498035025"/>
    <n v="77.993932578364195"/>
    <n v="81.931899398702896"/>
  </r>
  <r>
    <x v="0"/>
    <s v="mid April"/>
    <n v="7"/>
    <x v="4"/>
    <x v="4"/>
    <x v="1"/>
    <n v="14"/>
    <n v="30"/>
    <n v="19"/>
    <n v="55"/>
    <n v="214"/>
    <s v="14/11/2024"/>
    <n v="0.5"/>
    <n v="737"/>
    <n v="540"/>
    <n v="228"/>
    <n v="474"/>
    <n v="213"/>
    <n v="0.42222222222222222"/>
    <n v="0.44936708860759494"/>
    <n v="30"/>
    <n v="11.49"/>
    <n v="33.75"/>
    <n v="68.2"/>
    <n v="49.77"/>
    <n v="18.27"/>
    <n v="201"/>
    <n v="8.16"/>
    <n v="113.44"/>
    <n v="3.7813333333333334"/>
    <n v="1080"/>
    <n v="0.10128702397743301"/>
    <n v="0.29751410437235543"/>
    <n v="0.60119887165021157"/>
    <n v="0.43873413258110017"/>
    <n v="0.16105430183356839"/>
    <n v="109.38998589562766"/>
    <n v="321.31523272214383"/>
    <n v="649.29478138222851"/>
    <n v="473.8328631875882"/>
    <n v="173.93864598025385"/>
    <n v="555.54"/>
    <n v="0.5143888888888889"/>
    <n v="86.84210526315789"/>
    <n v="75.555555555555557"/>
    <n v="40.597014925373131"/>
    <n v="13684.257352941177"/>
    <n v="187.12073105725969"/>
    <n v="73.130632162578181"/>
    <n v="78.672897997002138"/>
  </r>
  <r>
    <x v="1"/>
    <s v="mid May"/>
    <n v="8"/>
    <x v="10"/>
    <x v="9"/>
    <x v="1"/>
    <n v="15"/>
    <n v="31"/>
    <n v="18"/>
    <n v="58"/>
    <n v="215"/>
    <s v="14/11/2024"/>
    <n v="0.5"/>
    <n v="625"/>
    <n v="481"/>
    <n v="191"/>
    <n v="394"/>
    <n v="168"/>
    <n v="0.39708939708939711"/>
    <n v="0.42639593908629442"/>
    <n v="30"/>
    <n v="6.81"/>
    <n v="25.48"/>
    <n v="49.01"/>
    <n v="37.46"/>
    <n v="11.26"/>
    <n v="205"/>
    <n v="7.63"/>
    <n v="81.3"/>
    <n v="2.71"/>
    <n v="962"/>
    <n v="8.3763837638376387E-2"/>
    <n v="0.31340713407134074"/>
    <n v="0.60282902829028295"/>
    <n v="0.46076260762607629"/>
    <n v="0.13849938499384995"/>
    <n v="80.580811808118085"/>
    <n v="301.49766297662978"/>
    <n v="579.92152521525225"/>
    <n v="443.25362853628542"/>
    <n v="133.23640836408364"/>
    <n v="456.92"/>
    <n v="0.47496881496881499"/>
    <n v="75.916230366492144"/>
    <n v="63.825363825363823"/>
    <n v="37.219512195121951"/>
    <n v="12276.356487549148"/>
    <n v="119.13012393179301"/>
    <n v="103.04997663376794"/>
    <n v="92.139653404665538"/>
  </r>
  <r>
    <x v="1"/>
    <s v="mid May"/>
    <n v="8"/>
    <x v="6"/>
    <x v="6"/>
    <x v="1"/>
    <n v="16"/>
    <n v="32"/>
    <n v="17"/>
    <n v="63"/>
    <n v="216"/>
    <s v="14/11/2024"/>
    <n v="0.5"/>
    <n v="664"/>
    <n v="432"/>
    <n v="176"/>
    <n v="530"/>
    <n v="219"/>
    <n v="0.40740740740740738"/>
    <n v="0.41320754716981134"/>
    <n v="30"/>
    <n v="9.6199999999999992"/>
    <n v="32.450000000000003"/>
    <n v="56.06"/>
    <n v="41.08"/>
    <n v="14.95"/>
    <n v="202"/>
    <n v="9.2100000000000009"/>
    <n v="98.13"/>
    <n v="3.2709999999999999"/>
    <n v="864"/>
    <n v="9.8033221237134413E-2"/>
    <n v="0.33068378681341082"/>
    <n v="0.57128299194945487"/>
    <n v="0.41862835014776317"/>
    <n v="0.15234892489554672"/>
    <n v="84.700703148884131"/>
    <n v="285.71079180678697"/>
    <n v="493.588505044329"/>
    <n v="361.69489452766737"/>
    <n v="131.62947110975236"/>
    <n v="434.15999999999997"/>
    <n v="0.50249999999999995"/>
    <n v="148.86363636363637"/>
    <n v="145.37037037037038"/>
    <n v="45.594059405940598"/>
    <n v="9522.2931596091184"/>
    <n v="193.14475879696687"/>
    <n v="49.301328283098385"/>
    <n v="72.341650234767343"/>
  </r>
  <r>
    <x v="0"/>
    <s v="mid April"/>
    <n v="1"/>
    <x v="5"/>
    <x v="5"/>
    <x v="2"/>
    <n v="1"/>
    <n v="33"/>
    <n v="33"/>
    <n v="3"/>
    <n v="301"/>
    <s v="14/11/2024"/>
    <n v="0.5"/>
    <n v="1099"/>
    <n v="770"/>
    <n v="278"/>
    <n v="494"/>
    <n v="209"/>
    <n v="0.36103896103896105"/>
    <n v="0.42307692307692307"/>
    <n v="30"/>
    <n v="13.16"/>
    <n v="37.369999999999997"/>
    <n v="66.760000000000005"/>
    <n v="49.39"/>
    <n v="15.9"/>
    <n v="202"/>
    <n v="8.01"/>
    <n v="117.29"/>
    <n v="3.9096666666666668"/>
    <n v="1540"/>
    <n v="0.11220052860431409"/>
    <n v="0.31861198738170343"/>
    <n v="0.56918748401398245"/>
    <n v="0.42109301730752835"/>
    <n v="0.13556142893682324"/>
    <n v="172.78881405064371"/>
    <n v="490.6624605678233"/>
    <n v="876.54872538153302"/>
    <n v="648.48324665359371"/>
    <n v="208.76460056270778"/>
    <n v="654.78"/>
    <n v="0.42518181818181816"/>
    <n v="50.359712230215827"/>
    <n v="28.311688311688311"/>
    <n v="39.653465346534652"/>
    <n v="16512.554307116105"/>
    <n v="145.01102121827148"/>
    <n v="113.87102972167409"/>
    <n v="79.096524327438061"/>
  </r>
  <r>
    <x v="0"/>
    <s v="mid April"/>
    <n v="1"/>
    <x v="4"/>
    <x v="4"/>
    <x v="2"/>
    <n v="2"/>
    <n v="34"/>
    <n v="34"/>
    <n v="6"/>
    <n v="302"/>
    <s v="14/11/2024"/>
    <n v="0.5"/>
    <n v="804"/>
    <n v="609"/>
    <n v="244"/>
    <n v="675"/>
    <n v="310"/>
    <n v="0.40065681444991791"/>
    <n v="0.45925925925925926"/>
    <n v="30"/>
    <n v="13.29"/>
    <n v="34.29"/>
    <n v="75.13"/>
    <n v="57.94"/>
    <n v="17.93"/>
    <n v="200"/>
    <n v="8.18"/>
    <n v="122.71"/>
    <n v="4.0903333333333327"/>
    <n v="1218"/>
    <n v="0.10830413169260859"/>
    <n v="0.27943932849808495"/>
    <n v="0.6122565398093065"/>
    <n v="0.47217015728139516"/>
    <n v="0.14611686089153289"/>
    <n v="131.91443240159725"/>
    <n v="340.35710211066748"/>
    <n v="745.72846548773532"/>
    <n v="575.10325156873932"/>
    <n v="177.97033656588707"/>
    <n v="603.88"/>
    <n v="0.49579638752052546"/>
    <n v="154.09836065573771"/>
    <n v="121.67487684729063"/>
    <n v="40.9"/>
    <n v="14764.79217603912"/>
    <n v="180.4092226970746"/>
    <n v="81.840562002923235"/>
    <n v="82.962096161306022"/>
  </r>
  <r>
    <x v="1"/>
    <s v="mid May"/>
    <n v="2"/>
    <x v="11"/>
    <x v="5"/>
    <x v="2"/>
    <n v="3"/>
    <n v="35"/>
    <n v="35"/>
    <n v="11"/>
    <n v="303"/>
    <s v="14/11/2024"/>
    <n v="0.5"/>
    <n v="644"/>
    <n v="505"/>
    <n v="226"/>
    <n v="433"/>
    <n v="213"/>
    <n v="0.44752475247524753"/>
    <n v="0.49191685912240185"/>
    <n v="30"/>
    <n v="7.31"/>
    <n v="28.01"/>
    <n v="58.74"/>
    <n v="46.74"/>
    <n v="12.73"/>
    <n v="202"/>
    <n v="8.66"/>
    <n v="94.06"/>
    <n v="3.1353333333333335"/>
    <n v="1010"/>
    <n v="7.7716351265149905E-2"/>
    <n v="0.29778864554539658"/>
    <n v="0.6244950031894535"/>
    <n v="0.49691686157771636"/>
    <n v="0.13533914522645121"/>
    <n v="78.493514777801408"/>
    <n v="300.76653200085053"/>
    <n v="630.73995322134806"/>
    <n v="501.88603019349353"/>
    <n v="136.69253667871573"/>
    <n v="545.48"/>
    <n v="0.54007920792079211"/>
    <n v="88.495575221238937"/>
    <n v="71.485148514851488"/>
    <n v="42.871287128712872"/>
    <n v="12723.667436489606"/>
    <n v="182.78288877416"/>
    <n v="69.610823648872923"/>
    <n v="93.082385810101044"/>
  </r>
  <r>
    <x v="1"/>
    <s v="mid May"/>
    <n v="2"/>
    <x v="10"/>
    <x v="9"/>
    <x v="2"/>
    <n v="4"/>
    <n v="36"/>
    <n v="36"/>
    <n v="14"/>
    <n v="304"/>
    <s v="14/11/2024"/>
    <n v="0.5"/>
    <n v="667"/>
    <n v="505"/>
    <n v="201"/>
    <n v="459"/>
    <n v="204"/>
    <n v="0.39801980198019804"/>
    <n v="0.44444444444444442"/>
    <n v="30"/>
    <n v="8.24"/>
    <n v="28.91"/>
    <n v="52.41"/>
    <n v="38.78"/>
    <n v="13.22"/>
    <n v="207"/>
    <n v="8.19"/>
    <n v="89.56"/>
    <n v="2.9853333333333336"/>
    <n v="1010"/>
    <n v="9.2005359535506925E-2"/>
    <n v="0.32280035730236711"/>
    <n v="0.58519428316212585"/>
    <n v="0.43300580616346585"/>
    <n v="0.14761054041983029"/>
    <n v="92.925413130861998"/>
    <n v="326.02836087539077"/>
    <n v="591.04622599374716"/>
    <n v="437.33586422510052"/>
    <n v="149.08664582402861"/>
    <n v="479.56"/>
    <n v="0.47481188118811879"/>
    <n v="102.98507462686567"/>
    <n v="81.78217821782178"/>
    <n v="39.565217391304344"/>
    <n v="12120.747252747255"/>
    <n v="142.0222581759773"/>
    <n v="85.343997542474284"/>
    <n v="81.300019768730536"/>
  </r>
  <r>
    <x v="0"/>
    <s v="mid April"/>
    <n v="3"/>
    <x v="8"/>
    <x v="8"/>
    <x v="2"/>
    <n v="5"/>
    <n v="37"/>
    <n v="37"/>
    <n v="19"/>
    <n v="305"/>
    <s v="14/11/2024"/>
    <n v="0.5"/>
    <n v="652"/>
    <n v="506"/>
    <n v="215"/>
    <n v="438"/>
    <n v="208"/>
    <n v="0.42490118577075098"/>
    <n v="0.47488584474885842"/>
    <n v="30"/>
    <n v="9.82"/>
    <n v="28.41"/>
    <n v="62.51"/>
    <n v="47.08"/>
    <n v="14.37"/>
    <n v="202"/>
    <n v="7.7"/>
    <n v="100.74000000000001"/>
    <n v="3.3580000000000001"/>
    <n v="1012"/>
    <n v="9.7478657931308318E-2"/>
    <n v="0.28201310303752231"/>
    <n v="0.62050823903116925"/>
    <n v="0.46734167162993839"/>
    <n v="0.14264443120905299"/>
    <n v="98.648401826484019"/>
    <n v="285.39726027397256"/>
    <n v="627.95433789954325"/>
    <n v="472.94977168949765"/>
    <n v="144.35616438356163"/>
    <n v="524.16"/>
    <n v="0.51794466403162054"/>
    <n v="93.488372093023258"/>
    <n v="73.122529644268781"/>
    <n v="38.118811881188115"/>
    <n v="13750.690909090908"/>
    <n v="166.93751774639469"/>
    <n v="82.370284970814353"/>
    <n v="95.255308062595972"/>
  </r>
  <r>
    <x v="0"/>
    <s v="mid April"/>
    <n v="3"/>
    <x v="12"/>
    <x v="10"/>
    <x v="2"/>
    <n v="6"/>
    <n v="38"/>
    <n v="38"/>
    <n v="22"/>
    <n v="306"/>
    <s v="14/11/2024"/>
    <n v="0.5"/>
    <n v="797"/>
    <n v="621"/>
    <n v="233"/>
    <n v="670"/>
    <n v="299"/>
    <n v="0.37520128824476651"/>
    <n v="0.44626865671641791"/>
    <n v="30"/>
    <n v="12.44"/>
    <n v="33.590000000000003"/>
    <n v="57.45"/>
    <n v="44.45"/>
    <n v="12.85"/>
    <n v="204"/>
    <n v="8.0299999999999994"/>
    <n v="103.48"/>
    <n v="3.4493333333333336"/>
    <n v="1242"/>
    <n v="0.12021646695013528"/>
    <n v="0.32460378817162738"/>
    <n v="0.55517974487823729"/>
    <n v="0.42955160417471977"/>
    <n v="0.1241785852338616"/>
    <n v="149.30885195206801"/>
    <n v="403.15790490916123"/>
    <n v="689.53324313877067"/>
    <n v="533.50309238500199"/>
    <n v="154.22980286045612"/>
    <n v="554.9"/>
    <n v="0.44677938808373591"/>
    <n v="156.65236051502146"/>
    <n v="115.78099838969405"/>
    <n v="39.362745098039213"/>
    <n v="14097.085927770859"/>
    <n v="146.15625063170742"/>
    <n v="96.452159020509313"/>
    <n v="91.403124858595618"/>
  </r>
  <r>
    <x v="1"/>
    <s v="mid May"/>
    <n v="4"/>
    <x v="14"/>
    <x v="12"/>
    <x v="2"/>
    <n v="7"/>
    <n v="39"/>
    <n v="39"/>
    <n v="27"/>
    <n v="307"/>
    <s v="14/11/2024"/>
    <n v="0.5"/>
    <n v="777"/>
    <n v="589"/>
    <n v="255"/>
    <n v="423"/>
    <n v="199"/>
    <n v="0.43293718166383699"/>
    <n v="0.47044917257683216"/>
    <n v="30"/>
    <n v="7.42"/>
    <n v="31.12"/>
    <n v="60.32"/>
    <n v="45.35"/>
    <n v="14.39"/>
    <n v="201"/>
    <n v="7.99"/>
    <n v="98.86"/>
    <n v="3.2953333333333332"/>
    <n v="1178"/>
    <n v="7.5055634230224558E-2"/>
    <n v="0.31478858992514669"/>
    <n v="0.61015577584462877"/>
    <n v="0.45872951648796279"/>
    <n v="0.14555937689662149"/>
    <n v="88.41553712320453"/>
    <n v="370.82095893182282"/>
    <n v="718.76350394497274"/>
    <n v="540.38337042282012"/>
    <n v="171.46894598422011"/>
    <n v="600.70000000000005"/>
    <n v="0.50993208828522929"/>
    <n v="56.078431372549019"/>
    <n v="43.63327674023769"/>
    <n v="39.75124378109453"/>
    <n v="15111.476846057572"/>
    <n v="174.93124665510493"/>
    <n v="86.385234970922113"/>
    <n v="88.129525491153643"/>
  </r>
  <r>
    <x v="1"/>
    <s v="mid May"/>
    <n v="4"/>
    <x v="15"/>
    <x v="13"/>
    <x v="2"/>
    <n v="8"/>
    <n v="40"/>
    <n v="40"/>
    <n v="30"/>
    <n v="308"/>
    <s v="14/11/2024"/>
    <n v="0.5"/>
    <n v="848"/>
    <n v="609"/>
    <n v="242"/>
    <n v="522"/>
    <n v="244"/>
    <n v="0.39737274220032842"/>
    <n v="0.46743295019157088"/>
    <n v="30"/>
    <n v="10.61"/>
    <n v="36.520000000000003"/>
    <n v="63.05"/>
    <n v="48.3"/>
    <n v="14.04"/>
    <n v="206"/>
    <n v="7.7"/>
    <n v="110.18"/>
    <n v="3.6726666666666667"/>
    <n v="1218"/>
    <n v="9.6296968596841517E-2"/>
    <n v="0.3314576148121256"/>
    <n v="0.57224541659103279"/>
    <n v="0.43837357052096565"/>
    <n v="0.12742784534398255"/>
    <n v="117.28970775095297"/>
    <n v="403.71537484116897"/>
    <n v="696.99491740787789"/>
    <n v="533.93900889453619"/>
    <n v="155.20711562897074"/>
    <n v="580.6"/>
    <n v="0.47668308702791462"/>
    <n v="101.65289256198348"/>
    <n v="71.428571428571431"/>
    <n v="37.378640776699029"/>
    <n v="15532.935064935065"/>
    <n v="149.27902832630639"/>
    <n v="104.05302900941918"/>
    <n v="100.07875606726184"/>
  </r>
  <r>
    <x v="0"/>
    <s v="mid April"/>
    <n v="5"/>
    <x v="13"/>
    <x v="11"/>
    <x v="2"/>
    <n v="9"/>
    <n v="41"/>
    <n v="41"/>
    <n v="35"/>
    <n v="309"/>
    <s v="14/11/2024"/>
    <n v="0.5"/>
    <n v="895"/>
    <n v="694"/>
    <n v="317"/>
    <n v="580"/>
    <n v="300"/>
    <n v="0.45677233429394815"/>
    <n v="0.51724137931034486"/>
    <n v="30"/>
    <n v="8.66"/>
    <n v="31.97"/>
    <n v="62.22"/>
    <n v="49.69"/>
    <n v="12.27"/>
    <n v="205"/>
    <n v="8.3699999999999992"/>
    <n v="102.85"/>
    <n v="3.4283333333333332"/>
    <n v="1388"/>
    <n v="8.420029168692271E-2"/>
    <n v="0.31084103062712687"/>
    <n v="0.60495867768595046"/>
    <n v="0.48313077297034518"/>
    <n v="0.11929995138551289"/>
    <n v="116.87000486144872"/>
    <n v="431.44735051045211"/>
    <n v="839.6826446280993"/>
    <n v="670.58551288283911"/>
    <n v="165.58833252309188"/>
    <n v="733.38"/>
    <n v="0.52837175792507207"/>
    <n v="89.274447949526817"/>
    <n v="67.146974063400577"/>
    <n v="40.829268292682919"/>
    <n v="17962.114695340504"/>
    <n v="181.00969716919025"/>
    <n v="99.232886283165641"/>
    <n v="108.47451883625692"/>
  </r>
  <r>
    <x v="0"/>
    <s v="mid April"/>
    <n v="5"/>
    <x v="1"/>
    <x v="1"/>
    <x v="2"/>
    <n v="10"/>
    <n v="42"/>
    <n v="42"/>
    <n v="38"/>
    <n v="310"/>
    <s v="14/11/2024"/>
    <n v="0.5"/>
    <n v="723"/>
    <n v="588"/>
    <n v="214"/>
    <n v="671"/>
    <n v="266"/>
    <n v="0.36394557823129253"/>
    <n v="0.39642324888226527"/>
    <n v="30"/>
    <n v="8.2100000000000009"/>
    <n v="33.25"/>
    <n v="46.31"/>
    <n v="33.380000000000003"/>
    <n v="12.75"/>
    <n v="201"/>
    <n v="6.61"/>
    <n v="87.77000000000001"/>
    <n v="2.9256666666666669"/>
    <n v="1176"/>
    <n v="9.3539933918195275E-2"/>
    <n v="0.37883103566138765"/>
    <n v="0.52762903042041698"/>
    <n v="0.38031217956021418"/>
    <n v="0.14526603623105844"/>
    <n v="110.00296228779764"/>
    <n v="445.50529793779185"/>
    <n v="620.49173977441035"/>
    <n v="447.24712316281187"/>
    <n v="170.83285860772472"/>
    <n v="494.76"/>
    <n v="0.42071428571428571"/>
    <n v="148.5981308411215"/>
    <n v="128.23129251700681"/>
    <n v="32.885572139303484"/>
    <n v="15044.895612708016"/>
    <n v="149.18901067167212"/>
    <n v="100.84452966725604"/>
    <n v="88.067926365705134"/>
  </r>
  <r>
    <x v="1"/>
    <s v="mid May"/>
    <n v="6"/>
    <x v="3"/>
    <x v="3"/>
    <x v="2"/>
    <n v="11"/>
    <n v="43"/>
    <n v="43"/>
    <n v="43"/>
    <n v="311"/>
    <s v="14/11/2024"/>
    <n v="0.5"/>
    <n v="738"/>
    <n v="538"/>
    <n v="217"/>
    <n v="423"/>
    <n v="185"/>
    <n v="0.40334572490706322"/>
    <n v="0.43735224586288418"/>
    <n v="30"/>
    <n v="8.94"/>
    <n v="35.090000000000003"/>
    <n v="58.02"/>
    <n v="42.6"/>
    <n v="15.27"/>
    <n v="203"/>
    <n v="7.22"/>
    <n v="102.05000000000001"/>
    <n v="3.4016666666666668"/>
    <n v="1076"/>
    <n v="8.7604115629593318E-2"/>
    <n v="0.34385105340519351"/>
    <n v="0.56854483096521313"/>
    <n v="0.41744243018128363"/>
    <n v="0.14963253307202351"/>
    <n v="94.262028417442409"/>
    <n v="369.98373346398819"/>
    <n v="611.75423811856933"/>
    <n v="449.16805487506116"/>
    <n v="161.0046055854973"/>
    <n v="519.20000000000005"/>
    <n v="0.48252788104089223"/>
    <n v="70.506912442396313"/>
    <n v="57.249070631970262"/>
    <n v="35.566502463054185"/>
    <n v="14598.005540166207"/>
    <n v="173.96660998437778"/>
    <n v="83.912686126821171"/>
    <n v="90.6682481974984"/>
  </r>
  <r>
    <x v="1"/>
    <s v="mid May"/>
    <n v="6"/>
    <x v="6"/>
    <x v="6"/>
    <x v="2"/>
    <n v="12"/>
    <n v="44"/>
    <n v="44"/>
    <n v="46"/>
    <n v="312"/>
    <s v="14/11/2024"/>
    <n v="0.5"/>
    <n v="621"/>
    <n v="446"/>
    <n v="181"/>
    <n v="382"/>
    <n v="174"/>
    <n v="0.40582959641255606"/>
    <n v="0.45549738219895286"/>
    <n v="30"/>
    <n v="7.79"/>
    <n v="28.14"/>
    <n v="56.3"/>
    <n v="41.64"/>
    <n v="14.61"/>
    <n v="203"/>
    <n v="9.4"/>
    <n v="92.22999999999999"/>
    <n v="3.0743333333333331"/>
    <n v="892"/>
    <n v="8.4462756153095536E-2"/>
    <n v="0.30510679822183673"/>
    <n v="0.61043044562506776"/>
    <n v="0.45147999566301644"/>
    <n v="0.15840832700856555"/>
    <n v="75.340778488561213"/>
    <n v="272.15526401387837"/>
    <n v="544.50395749756046"/>
    <n v="402.72015613141065"/>
    <n v="141.30022769164049"/>
    <n v="445.28"/>
    <n v="0.49919282511210761"/>
    <n v="92.265193370165747"/>
    <n v="71.300448430493276"/>
    <n v="46.305418719211822"/>
    <n v="9616.1531914893603"/>
    <n v="163.65928945261993"/>
    <n v="58.757148608257147"/>
    <n v="68.05476076425505"/>
  </r>
  <r>
    <x v="0"/>
    <s v="mid April"/>
    <n v="7"/>
    <x v="9"/>
    <x v="2"/>
    <x v="2"/>
    <n v="13"/>
    <n v="45"/>
    <n v="45"/>
    <n v="51"/>
    <n v="313"/>
    <s v="14/11/2024"/>
    <n v="0.5"/>
    <n v="569"/>
    <n v="411"/>
    <n v="154"/>
    <n v="424"/>
    <n v="182"/>
    <n v="0.37469586374695862"/>
    <n v="0.42924528301886794"/>
    <n v="30"/>
    <n v="7.53"/>
    <n v="26.85"/>
    <n v="45.64"/>
    <n v="33.94"/>
    <n v="11.34"/>
    <n v="201"/>
    <n v="7.76"/>
    <n v="80.02000000000001"/>
    <n v="2.6673333333333336"/>
    <n v="822"/>
    <n v="9.410147463134215E-2"/>
    <n v="0.33554111472131964"/>
    <n v="0.57035741064733814"/>
    <n v="0.42414396400899768"/>
    <n v="0.1417145713571607"/>
    <n v="77.351412146963241"/>
    <n v="275.81479630092474"/>
    <n v="468.83379155211196"/>
    <n v="348.64633841539609"/>
    <n v="116.4893776555861"/>
    <n v="375.88"/>
    <n v="0.45727493917274936"/>
    <n v="136.36363636363637"/>
    <n v="106.32603406326034"/>
    <n v="38.60696517412935"/>
    <n v="9736.0670103092798"/>
    <n v="159.58301550978899"/>
    <n v="61.009418697894318"/>
    <n v="83.579011290583537"/>
  </r>
  <r>
    <x v="0"/>
    <s v="mid April"/>
    <n v="7"/>
    <x v="0"/>
    <x v="0"/>
    <x v="2"/>
    <n v="14"/>
    <n v="46"/>
    <n v="46"/>
    <n v="54"/>
    <n v="314"/>
    <s v="14/11/2024"/>
    <n v="0.5"/>
    <n v="857"/>
    <n v="673"/>
    <n v="286"/>
    <n v="688"/>
    <n v="313"/>
    <n v="0.42496285289747399"/>
    <n v="0.45494186046511625"/>
    <n v="30"/>
    <n v="9.26"/>
    <n v="28.83"/>
    <n v="54.44"/>
    <n v="41.75"/>
    <n v="12.3"/>
    <n v="204"/>
    <n v="7.74"/>
    <n v="92.53"/>
    <n v="3.0843333333333334"/>
    <n v="1346"/>
    <n v="0.10007565114017075"/>
    <n v="0.31157462444612555"/>
    <n v="0.58834972441370359"/>
    <n v="0.45120501458986273"/>
    <n v="0.13292986058575598"/>
    <n v="134.70182643466984"/>
    <n v="419.37944450448498"/>
    <n v="791.91872906084507"/>
    <n v="607.32194963795519"/>
    <n v="178.92359234842755"/>
    <n v="655.5"/>
    <n v="0.48699851411589895"/>
    <n v="118.88111888111888"/>
    <n v="104.45765230312035"/>
    <n v="37.941176470588232"/>
    <n v="17276.744186046511"/>
    <n v="190.4980357890957"/>
    <n v="90.692505644383402"/>
    <n v="96.559341109151092"/>
  </r>
  <r>
    <x v="1"/>
    <s v="mid May"/>
    <n v="8"/>
    <x v="2"/>
    <x v="2"/>
    <x v="2"/>
    <n v="15"/>
    <n v="47"/>
    <n v="47"/>
    <n v="59"/>
    <n v="315"/>
    <s v="14/11/2024"/>
    <n v="0.5"/>
    <n v="734"/>
    <n v="546"/>
    <n v="213"/>
    <n v="476"/>
    <n v="211"/>
    <n v="0.39010989010989011"/>
    <n v="0.44327731092436973"/>
    <n v="30"/>
    <n v="9.15"/>
    <n v="33.76"/>
    <n v="53.22"/>
    <n v="39.799999999999997"/>
    <n v="12.92"/>
    <n v="203"/>
    <n v="9.11"/>
    <n v="96.13"/>
    <n v="3.204333333333333"/>
    <n v="1092"/>
    <n v="9.5183605534172488E-2"/>
    <n v="0.3511910953916571"/>
    <n v="0.55362529907417046"/>
    <n v="0.41402267762405076"/>
    <n v="0.13440133153021949"/>
    <n v="103.94049724331636"/>
    <n v="383.50067616768956"/>
    <n v="604.55882658899418"/>
    <n v="452.11276396546344"/>
    <n v="146.76625403099968"/>
    <n v="505.6"/>
    <n v="0.46300366300366302"/>
    <n v="98.122065727699535"/>
    <n v="74.358974358974365"/>
    <n v="44.876847290640391"/>
    <n v="11266.388583973656"/>
    <n v="154.23379120879122"/>
    <n v="73.047472254131293"/>
    <n v="76.764162568283524"/>
  </r>
  <r>
    <x v="1"/>
    <s v="mid May"/>
    <n v="8"/>
    <x v="7"/>
    <x v="7"/>
    <x v="2"/>
    <n v="16"/>
    <n v="48"/>
    <n v="48"/>
    <n v="62"/>
    <n v="316"/>
    <s v="14/11/2024"/>
    <n v="0.5"/>
    <n v="732"/>
    <n v="423"/>
    <n v="166"/>
    <n v="500"/>
    <n v="234"/>
    <n v="0.39243498817966904"/>
    <n v="0.46800000000000003"/>
    <n v="30"/>
    <n v="10.26"/>
    <n v="49.29"/>
    <n v="74.25"/>
    <n v="55.66"/>
    <n v="18.25"/>
    <n v="200"/>
    <n v="8.1300000000000008"/>
    <n v="133.80000000000001"/>
    <n v="4.46"/>
    <n v="846"/>
    <n v="7.6681614349775773E-2"/>
    <n v="0.36838565022421521"/>
    <n v="0.55493273542600896"/>
    <n v="0.4159940209267563"/>
    <n v="0.13639760837070253"/>
    <n v="64.872645739910297"/>
    <n v="311.65426008968609"/>
    <n v="469.47309417040356"/>
    <n v="351.93094170403583"/>
    <n v="115.39237668161434"/>
    <n v="443.32"/>
    <n v="0.5240189125295508"/>
    <n v="181.92771084337349"/>
    <n v="136.40661938534279"/>
    <n v="40.650000000000006"/>
    <n v="10905.781057810576"/>
    <n v="158.28984400477069"/>
    <n v="68.897541256543832"/>
    <n v="94.510411965093127"/>
  </r>
  <r>
    <x v="0"/>
    <s v="mid April"/>
    <n v="1"/>
    <x v="13"/>
    <x v="11"/>
    <x v="3"/>
    <n v="1"/>
    <n v="49"/>
    <n v="64"/>
    <n v="4"/>
    <n v="401"/>
    <s v="14/11/2024"/>
    <n v="0.5"/>
    <n v="679"/>
    <n v="526"/>
    <n v="228"/>
    <n v="514"/>
    <n v="248"/>
    <n v="0.43346007604562736"/>
    <n v="0.48249027237354086"/>
    <n v="30"/>
    <n v="9.11"/>
    <n v="31.13"/>
    <n v="60.27"/>
    <n v="47.54"/>
    <n v="12.73"/>
    <n v="200"/>
    <n v="7.72"/>
    <n v="100.50999999999999"/>
    <n v="3.3503333333333329"/>
    <n v="1052"/>
    <n v="9.0637747487812156E-2"/>
    <n v="0.3097204258282758"/>
    <n v="0.59964182668391208"/>
    <n v="0.47298776241170037"/>
    <n v="0.12665406427221174"/>
    <n v="95.350910357178392"/>
    <n v="325.82588797134616"/>
    <n v="630.82320167147554"/>
    <n v="497.58312605710881"/>
    <n v="133.24007561436676"/>
    <n v="551.08000000000004"/>
    <n v="0.5238403041825096"/>
    <n v="117.54385964912281"/>
    <n v="95.437262357414454"/>
    <n v="38.599999999999994"/>
    <n v="14276.683937823836"/>
    <n v="175.8687765147192"/>
    <n v="81.178047751011448"/>
    <n v="107.15007381971522"/>
  </r>
  <r>
    <x v="0"/>
    <s v="mid April"/>
    <n v="1"/>
    <x v="12"/>
    <x v="10"/>
    <x v="3"/>
    <n v="2"/>
    <n v="50"/>
    <n v="63"/>
    <n v="5"/>
    <n v="402"/>
    <s v="14/11/2024"/>
    <n v="0.5"/>
    <n v="668"/>
    <n v="503"/>
    <n v="195"/>
    <n v="454"/>
    <n v="205"/>
    <n v="0.38767395626242546"/>
    <n v="0.45154185022026433"/>
    <n v="30"/>
    <n v="9.82"/>
    <n v="32.36"/>
    <n v="59.14"/>
    <n v="45.23"/>
    <n v="13.98"/>
    <n v="203"/>
    <n v="7.62"/>
    <n v="101.32"/>
    <n v="3.3773333333333331"/>
    <n v="1006"/>
    <n v="9.6920647453612327E-2"/>
    <n v="0.31938412949072248"/>
    <n v="0.58369522305566524"/>
    <n v="0.44640742202921435"/>
    <n v="0.13797868140544811"/>
    <n v="97.502171338333994"/>
    <n v="321.30043426766679"/>
    <n v="587.19739439399928"/>
    <n v="449.08586656138965"/>
    <n v="138.80655349388081"/>
    <n v="480.46"/>
    <n v="0.47759443339960239"/>
    <n v="110.25641025641026"/>
    <n v="80.516898608349905"/>
    <n v="37.536945812807886"/>
    <n v="12799.656167979001"/>
    <n v="182.55199849811825"/>
    <n v="70.115124859128514"/>
    <n v="92.212189163988313"/>
  </r>
  <r>
    <x v="1"/>
    <s v="mid May"/>
    <n v="2"/>
    <x v="14"/>
    <x v="12"/>
    <x v="3"/>
    <n v="3"/>
    <n v="51"/>
    <n v="62"/>
    <n v="12"/>
    <n v="403"/>
    <s v="14/11/2024"/>
    <n v="0.5"/>
    <n v="692"/>
    <n v="530"/>
    <n v="230"/>
    <n v="420"/>
    <n v="196"/>
    <n v="0.43396226415094341"/>
    <n v="0.46666666666666667"/>
    <n v="30"/>
    <n v="8.24"/>
    <n v="27.92"/>
    <n v="58.55"/>
    <n v="45.46"/>
    <n v="13.06"/>
    <n v="203"/>
    <n v="8"/>
    <n v="94.710000000000008"/>
    <n v="3.1570000000000005"/>
    <n v="1060"/>
    <n v="8.7002428465843093E-2"/>
    <n v="0.29479463625805091"/>
    <n v="0.61820293527610592"/>
    <n v="0.47999155316228481"/>
    <n v="0.13789462569950375"/>
    <n v="92.222574173793674"/>
    <n v="312.48231443353399"/>
    <n v="655.29511139267231"/>
    <n v="508.79104635202191"/>
    <n v="146.16830324147398"/>
    <n v="550.91999999999996"/>
    <n v="0.51973584905660375"/>
    <n v="70.434782608695656"/>
    <n v="58.490566037735846"/>
    <n v="39.408866995073893"/>
    <n v="13979.594999999999"/>
    <n v="176.18887744723975"/>
    <n v="79.344367263967769"/>
    <n v="95.640400072957888"/>
  </r>
  <r>
    <x v="1"/>
    <s v="mid May"/>
    <n v="2"/>
    <x v="6"/>
    <x v="6"/>
    <x v="3"/>
    <n v="4"/>
    <n v="52"/>
    <n v="61"/>
    <n v="13"/>
    <n v="404"/>
    <s v="14/11/2024"/>
    <n v="0.5"/>
    <n v="666"/>
    <n v="521"/>
    <n v="219"/>
    <n v="453"/>
    <n v="220"/>
    <n v="0.42034548944337813"/>
    <n v="0.4856512141280353"/>
    <n v="30"/>
    <n v="8.69"/>
    <n v="24.85"/>
    <n v="47.44"/>
    <n v="33.31"/>
    <n v="13.86"/>
    <n v="201"/>
    <n v="7.86"/>
    <n v="80.97999999999999"/>
    <n v="2.6993333333333331"/>
    <n v="1042"/>
    <n v="0.10731044702395653"/>
    <n v="0.30686589281304033"/>
    <n v="0.58582366016300325"/>
    <n v="0.41133613237836508"/>
    <n v="0.17115337120276614"/>
    <n v="111.81748579896271"/>
    <n v="319.75426031118803"/>
    <n v="610.42825388984943"/>
    <n v="428.61224993825641"/>
    <n v="178.34181279328232"/>
    <n v="504.62"/>
    <n v="0.48428023032629558"/>
    <n v="100.91324200913242"/>
    <n v="73.896353166986557"/>
    <n v="39.104477611940304"/>
    <n v="12904.40458015267"/>
    <n v="148.53044581053527"/>
    <n v="86.880534894599776"/>
    <n v="72.35770668715972"/>
  </r>
  <r>
    <x v="0"/>
    <s v="mid April"/>
    <n v="3"/>
    <x v="9"/>
    <x v="2"/>
    <x v="3"/>
    <n v="5"/>
    <n v="53"/>
    <n v="60"/>
    <n v="20"/>
    <n v="405"/>
    <s v="14/11/2024"/>
    <n v="0.5"/>
    <n v="624"/>
    <n v="458"/>
    <n v="149"/>
    <n v="424"/>
    <n v="180"/>
    <n v="0.32532751091703055"/>
    <n v="0.42452830188679247"/>
    <n v="30"/>
    <n v="10.37"/>
    <n v="31.44"/>
    <n v="48.56"/>
    <n v="36.42"/>
    <n v="11.7"/>
    <n v="203"/>
    <n v="6.64"/>
    <n v="90.37"/>
    <n v="3.0123333333333333"/>
    <n v="916"/>
    <n v="0.11475047028881265"/>
    <n v="0.34790306517649661"/>
    <n v="0.5373464645346907"/>
    <n v="0.40300984840101806"/>
    <n v="0.12946774372026112"/>
    <n v="105.11143078455238"/>
    <n v="318.67920770167092"/>
    <n v="492.20936151377668"/>
    <n v="369.15702113533251"/>
    <n v="118.5924532477592"/>
    <n v="370.84000000000003"/>
    <n v="0.40484716157205242"/>
    <n v="141.61073825503357"/>
    <n v="85.1528384279476"/>
    <n v="32.709359605911331"/>
    <n v="11337.427710843374"/>
    <n v="149.86464838050776"/>
    <n v="75.651114744936635"/>
    <n v="95.599908766181088"/>
  </r>
  <r>
    <x v="0"/>
    <s v="mid April"/>
    <n v="3"/>
    <x v="1"/>
    <x v="1"/>
    <x v="3"/>
    <n v="6"/>
    <n v="54"/>
    <n v="59"/>
    <n v="21"/>
    <n v="406"/>
    <s v="14/11/2024"/>
    <n v="0.5"/>
    <n v="669"/>
    <n v="531"/>
    <n v="196"/>
    <n v="426"/>
    <n v="166"/>
    <n v="0.36911487758945388"/>
    <n v="0.38967136150234744"/>
    <n v="30"/>
    <n v="8.9499999999999993"/>
    <n v="27.91"/>
    <n v="53.01"/>
    <n v="39.869999999999997"/>
    <n v="13.14"/>
    <n v="201"/>
    <n v="8.24"/>
    <n v="89.87"/>
    <n v="2.9956666666666667"/>
    <n v="1062"/>
    <n v="9.9588294202737279E-2"/>
    <n v="0.31055969734060307"/>
    <n v="0.58985200845665953"/>
    <n v="0.44364081450984749"/>
    <n v="0.14621119394681206"/>
    <n v="105.762768443307"/>
    <n v="329.81439857572047"/>
    <n v="626.42283298097243"/>
    <n v="471.14654500945801"/>
    <n v="155.27628797151442"/>
    <n v="471.74"/>
    <n v="0.44419962335216573"/>
    <n v="69.387755102040813"/>
    <n v="60.451977401129945"/>
    <n v="40.995024875621894"/>
    <n v="11507.25"/>
    <n v="119.72164948453609"/>
    <n v="96.116701110824067"/>
    <n v="74.108224445132379"/>
  </r>
  <r>
    <x v="1"/>
    <s v="mid May"/>
    <n v="4"/>
    <x v="10"/>
    <x v="9"/>
    <x v="3"/>
    <n v="7"/>
    <n v="55"/>
    <n v="58"/>
    <n v="28"/>
    <n v="407"/>
    <s v="14/11/2024"/>
    <n v="0.5"/>
    <n v="554"/>
    <n v="398"/>
    <n v="152"/>
    <n v="338"/>
    <n v="148"/>
    <n v="0.38190954773869346"/>
    <n v="0.43786982248520712"/>
    <n v="30"/>
    <n v="9.2799999999999994"/>
    <n v="28.39"/>
    <n v="50.61"/>
    <n v="36.92"/>
    <n v="13.54"/>
    <n v="204"/>
    <n v="8.01"/>
    <n v="88.28"/>
    <n v="2.9426666666666668"/>
    <n v="796"/>
    <n v="0.10512007249660171"/>
    <n v="0.32159039420027186"/>
    <n v="0.57328953330312638"/>
    <n v="0.41821477118260081"/>
    <n v="0.15337562301767105"/>
    <n v="83.675577707294963"/>
    <n v="255.98595378341639"/>
    <n v="456.33846850928859"/>
    <n v="332.89895786135025"/>
    <n v="122.08699592206615"/>
    <n v="377.84000000000003"/>
    <n v="0.47467336683417088"/>
    <n v="94.736842105263165"/>
    <n v="69.849246231155774"/>
    <n v="39.264705882352935"/>
    <n v="9622.8913857677926"/>
    <n v="116.51962330617556"/>
    <n v="82.586015236952605"/>
    <n v="78.81995386233055"/>
  </r>
  <r>
    <x v="1"/>
    <s v="mid May"/>
    <n v="4"/>
    <x v="2"/>
    <x v="2"/>
    <x v="3"/>
    <n v="8"/>
    <n v="56"/>
    <n v="57"/>
    <n v="29"/>
    <n v="408"/>
    <s v="14/11/2024"/>
    <n v="0.5"/>
    <n v="531"/>
    <n v="382"/>
    <n v="135"/>
    <n v="365"/>
    <n v="164"/>
    <n v="0.35340314136125656"/>
    <n v="0.44931506849315067"/>
    <n v="30"/>
    <n v="9.1199999999999992"/>
    <n v="27.98"/>
    <n v="51.69"/>
    <n v="39.42"/>
    <n v="12.15"/>
    <n v="202"/>
    <n v="9.08"/>
    <n v="88.789999999999992"/>
    <n v="2.9596666666666662"/>
    <n v="764"/>
    <n v="0.10271426962495776"/>
    <n v="0.31512557720464018"/>
    <n v="0.58216015317040215"/>
    <n v="0.44396891541840305"/>
    <n v="0.13683973420430232"/>
    <n v="78.473701993467728"/>
    <n v="240.7559409843451"/>
    <n v="444.77035702218723"/>
    <n v="339.19225137965992"/>
    <n v="104.54555693208697"/>
    <n v="348.84000000000003"/>
    <n v="0.4565968586387435"/>
    <n v="142.96296296296296"/>
    <n v="91.099476439790578"/>
    <n v="44.950495049504951"/>
    <n v="7760.5374449339215"/>
    <n v="138.98682627143185"/>
    <n v="55.83649654520579"/>
    <n v="74.231155035839393"/>
  </r>
  <r>
    <x v="0"/>
    <s v="mid April"/>
    <n v="5"/>
    <x v="0"/>
    <x v="0"/>
    <x v="3"/>
    <n v="9"/>
    <n v="57"/>
    <n v="56"/>
    <n v="37"/>
    <n v="409"/>
    <s v="14/11/2024"/>
    <n v="0.5"/>
    <n v="684"/>
    <n v="509"/>
    <n v="215"/>
    <n v="507"/>
    <n v="223"/>
    <n v="0.42239685658153242"/>
    <n v="0.43984220907297833"/>
    <n v="30"/>
    <n v="9.89"/>
    <n v="29.51"/>
    <n v="61.14"/>
    <n v="46.92"/>
    <n v="14.1"/>
    <n v="200"/>
    <n v="7.84"/>
    <n v="100.54"/>
    <n v="3.3513333333333337"/>
    <n v="1018"/>
    <n v="9.8368808434453947E-2"/>
    <n v="0.29351501889795106"/>
    <n v="0.60811617266759499"/>
    <n v="0.46667992838671174"/>
    <n v="0.14024268947682514"/>
    <n v="100.13944698627412"/>
    <n v="298.79828923811419"/>
    <n v="619.06226377561165"/>
    <n v="475.08016709767253"/>
    <n v="142.76705788740799"/>
    <n v="523.84"/>
    <n v="0.51457760314341849"/>
    <n v="107.44186046511628"/>
    <n v="99.214145383104125"/>
    <n v="39.199999999999996"/>
    <n v="13363.26530612245"/>
    <n v="196.03747623420989"/>
    <n v="68.166891161958702"/>
    <n v="93.601882001807965"/>
  </r>
  <r>
    <x v="0"/>
    <s v="mid April"/>
    <n v="5"/>
    <x v="4"/>
    <x v="4"/>
    <x v="3"/>
    <n v="10"/>
    <n v="58"/>
    <n v="55"/>
    <n v="37"/>
    <n v="410"/>
    <s v="14/11/2024"/>
    <n v="0.5"/>
    <n v="701"/>
    <n v="498"/>
    <n v="198"/>
    <n v="441"/>
    <n v="196"/>
    <n v="0.39759036144578314"/>
    <n v="0.44444444444444442"/>
    <n v="30"/>
    <n v="11.14"/>
    <n v="30.25"/>
    <n v="63.51"/>
    <n v="46.07"/>
    <n v="17.21"/>
    <n v="202"/>
    <n v="8.3000000000000007"/>
    <n v="104.9"/>
    <n v="3.496666666666667"/>
    <n v="996"/>
    <n v="0.10619637750238323"/>
    <n v="0.28836987607244996"/>
    <n v="0.60543374642516679"/>
    <n v="0.43918017159199235"/>
    <n v="0.1640610104861773"/>
    <n v="105.7715919923737"/>
    <n v="287.21639656816018"/>
    <n v="603.01201143946616"/>
    <n v="437.42345090562441"/>
    <n v="163.40476644423259"/>
    <n v="488.14"/>
    <n v="0.49010040160642571"/>
    <n v="97.979797979797979"/>
    <n v="77.108433734939766"/>
    <n v="41.089108910891092"/>
    <n v="11880.033734939758"/>
    <n v="152.59782344104747"/>
    <n v="77.851921259737537"/>
    <n v="72.703104037018534"/>
  </r>
  <r>
    <x v="1"/>
    <s v="mid May"/>
    <n v="6"/>
    <x v="15"/>
    <x v="13"/>
    <x v="3"/>
    <n v="11"/>
    <n v="59"/>
    <n v="54"/>
    <n v="44"/>
    <n v="411"/>
    <s v="14/11/2024"/>
    <n v="0.5"/>
    <n v="608"/>
    <n v="422"/>
    <n v="157"/>
    <n v="392"/>
    <n v="168"/>
    <n v="0.37203791469194314"/>
    <n v="0.42857142857142855"/>
    <n v="30"/>
    <n v="9.92"/>
    <n v="38.479999999999997"/>
    <n v="59.46"/>
    <n v="43.36"/>
    <n v="15.92"/>
    <n v="200"/>
    <n v="7.89"/>
    <n v="107.86"/>
    <n v="3.5953333333333335"/>
    <n v="844"/>
    <n v="9.1971073613944007E-2"/>
    <n v="0.35675876135731499"/>
    <n v="0.55127016502874093"/>
    <n v="0.40200259595772297"/>
    <n v="0.14759873910624885"/>
    <n v="77.623586130168746"/>
    <n v="301.10439458557386"/>
    <n v="465.27201928425734"/>
    <n v="339.29019098831822"/>
    <n v="124.57333580567403"/>
    <n v="400.72"/>
    <n v="0.47478672985781994"/>
    <n v="114.01273885350318"/>
    <n v="85.781990521327018"/>
    <n v="39.449999999999996"/>
    <n v="10157.66793409379"/>
    <n v="147.0265770018581"/>
    <n v="69.087291163456925"/>
    <n v="81.539663912822107"/>
  </r>
  <r>
    <x v="1"/>
    <s v="mid May"/>
    <n v="6"/>
    <x v="7"/>
    <x v="7"/>
    <x v="3"/>
    <n v="12"/>
    <n v="60"/>
    <n v="53"/>
    <n v="45"/>
    <n v="412"/>
    <s v="14/11/2024"/>
    <n v="0.5"/>
    <n v="560"/>
    <n v="389"/>
    <n v="169"/>
    <n v="414"/>
    <n v="201"/>
    <n v="0.43444730077120824"/>
    <n v="0.48550724637681159"/>
    <n v="30"/>
    <n v="10.56"/>
    <n v="35.18"/>
    <n v="66.86"/>
    <n v="51.92"/>
    <n v="14.81"/>
    <n v="204"/>
    <n v="7.95"/>
    <n v="112.6"/>
    <n v="3.753333333333333"/>
    <n v="778"/>
    <n v="9.3783303730017767E-2"/>
    <n v="0.31243339253996449"/>
    <n v="0.59378330373001775"/>
    <n v="0.46110124333925401"/>
    <n v="0.13152753108348136"/>
    <n v="72.963410301953829"/>
    <n v="243.07317939609237"/>
    <n v="461.96341030195379"/>
    <n v="358.73676731793961"/>
    <n v="102.32841918294849"/>
    <n v="441.84000000000003"/>
    <n v="0.56791773778920318"/>
    <n v="137.8698224852071"/>
    <n v="112.85347043701799"/>
    <n v="38.970588235294116"/>
    <n v="11337.781132075472"/>
    <n v="140.45032530332335"/>
    <n v="80.724491791598552"/>
    <n v="110.79797012993184"/>
  </r>
  <r>
    <x v="0"/>
    <s v="mid April"/>
    <n v="7"/>
    <x v="5"/>
    <x v="5"/>
    <x v="3"/>
    <n v="13"/>
    <n v="61"/>
    <n v="52"/>
    <n v="52"/>
    <n v="413"/>
    <s v="14/11/2024"/>
    <n v="0.5"/>
    <n v="630"/>
    <n v="396"/>
    <n v="139"/>
    <n v="428"/>
    <n v="178"/>
    <n v="0.35101010101010099"/>
    <n v="0.41588785046728971"/>
    <n v="30"/>
    <n v="14.16"/>
    <n v="43.17"/>
    <n v="77.489999999999995"/>
    <n v="57.94"/>
    <n v="19.100000000000001"/>
    <n v="201"/>
    <n v="8.91"/>
    <n v="134.82"/>
    <n v="4.4939999999999998"/>
    <n v="792"/>
    <n v="0.10502892745883401"/>
    <n v="0.32020471740097911"/>
    <n v="0.57476635514018692"/>
    <n v="0.42975819611333632"/>
    <n v="0.14167037531523516"/>
    <n v="83.182910547396531"/>
    <n v="253.60213618157545"/>
    <n v="455.21495327102804"/>
    <n v="340.36849132176235"/>
    <n v="112.20293724966625"/>
    <n v="393.88"/>
    <n v="0.49732323232323233"/>
    <n v="156.11510791366908"/>
    <n v="116.16161616161617"/>
    <n v="44.32835820895523"/>
    <n v="8885.5084175084176"/>
    <n v="159.24543539325842"/>
    <n v="55.79757055871368"/>
    <n v="79.191406529198034"/>
  </r>
  <r>
    <x v="0"/>
    <s v="mid April"/>
    <n v="7"/>
    <x v="8"/>
    <x v="8"/>
    <x v="3"/>
    <n v="14"/>
    <n v="62"/>
    <n v="51"/>
    <n v="53"/>
    <n v="414"/>
    <s v="14/11/2024"/>
    <n v="0.5"/>
    <n v="531"/>
    <n v="387"/>
    <n v="154"/>
    <n v="449"/>
    <n v="202"/>
    <n v="0.3979328165374677"/>
    <n v="0.44988864142538976"/>
    <n v="30"/>
    <n v="9.34"/>
    <n v="26.61"/>
    <n v="55.24"/>
    <n v="41.36"/>
    <n v="13.52"/>
    <n v="201"/>
    <n v="7.46"/>
    <n v="91.19"/>
    <n v="3.0396666666666667"/>
    <n v="774"/>
    <n v="0.10242351134992872"/>
    <n v="0.2918083123149468"/>
    <n v="0.60576817633512448"/>
    <n v="0.45355850422195415"/>
    <n v="0.14826187081916878"/>
    <n v="79.275797784844826"/>
    <n v="225.85963373176884"/>
    <n v="468.86456848338634"/>
    <n v="351.05428226779253"/>
    <n v="114.75468801403663"/>
    <n v="390.72"/>
    <n v="0.50480620155038758"/>
    <n v="162.33766233766235"/>
    <n v="132.04134366925064"/>
    <n v="37.114427860696523"/>
    <n v="10527.442359249328"/>
    <n v="155.24913093858632"/>
    <n v="67.809992208032327"/>
    <n v="91.738669168458074"/>
  </r>
  <r>
    <x v="1"/>
    <s v="mid May"/>
    <n v="8"/>
    <x v="11"/>
    <x v="5"/>
    <x v="3"/>
    <n v="15"/>
    <n v="63"/>
    <n v="50"/>
    <n v="60"/>
    <n v="415"/>
    <s v="14/11/2024"/>
    <n v="0.5"/>
    <n v="481"/>
    <n v="334"/>
    <n v="140"/>
    <n v="345"/>
    <n v="162"/>
    <n v="0.41916167664670656"/>
    <n v="0.46956521739130436"/>
    <n v="30"/>
    <n v="7.07"/>
    <n v="28.78"/>
    <n v="58.61"/>
    <n v="45.34"/>
    <n v="13.32"/>
    <n v="201"/>
    <n v="9.9"/>
    <n v="94.460000000000008"/>
    <n v="3.1486666666666667"/>
    <n v="668"/>
    <n v="7.4846495871268265E-2"/>
    <n v="0.30467922930340885"/>
    <n v="0.6204742748253228"/>
    <n v="0.47999153080669066"/>
    <n v="0.14101206860046581"/>
    <n v="49.997459242007203"/>
    <n v="203.52572517467712"/>
    <n v="414.47681558331561"/>
    <n v="320.63434257886934"/>
    <n v="94.196061825111158"/>
    <n v="370.68"/>
    <n v="0.55491017964071854"/>
    <n v="131.42857142857142"/>
    <n v="106.58682634730539"/>
    <n v="49.253731343283583"/>
    <n v="7525.9272727272728"/>
    <n v="146.79130558177704"/>
    <n v="51.269571061445454"/>
    <n v="79.896411027249357"/>
  </r>
  <r>
    <x v="1"/>
    <s v="mid May"/>
    <n v="8"/>
    <x v="3"/>
    <x v="3"/>
    <x v="3"/>
    <n v="16"/>
    <n v="64"/>
    <n v="49"/>
    <n v="61"/>
    <n v="416"/>
    <s v="14/11/2024"/>
    <n v="0.5"/>
    <n v="630"/>
    <n v="466"/>
    <n v="173"/>
    <n v="425"/>
    <n v="188"/>
    <n v="0.37124463519313305"/>
    <n v="0.44235294117647062"/>
    <n v="30"/>
    <n v="8.89"/>
    <n v="27.04"/>
    <n v="44.23"/>
    <n v="32.6"/>
    <n v="11.7"/>
    <n v="206"/>
    <n v="6.83"/>
    <n v="80.16"/>
    <n v="2.6719999999999997"/>
    <n v="932"/>
    <n v="0.11090319361277447"/>
    <n v="0.33732534930139724"/>
    <n v="0.55177145708582831"/>
    <n v="0.40668662674650702"/>
    <n v="0.14595808383233533"/>
    <n v="103.3617764471058"/>
    <n v="314.38722554890222"/>
    <n v="514.25099800399198"/>
    <n v="379.03193612774453"/>
    <n v="136.03293413173654"/>
    <n v="411.2"/>
    <n v="0.44120171673819741"/>
    <n v="117.34104046242774"/>
    <n v="82.403433476394852"/>
    <n v="33.155339805825243"/>
    <n v="12402.225475841873"/>
    <n v="168.18779167614284"/>
    <n v="73.740343173797129"/>
    <n v="91.170756221661392"/>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r>
    <x v="2"/>
    <m/>
    <m/>
    <x v="16"/>
    <x v="14"/>
    <x v="4"/>
    <m/>
    <m/>
    <m/>
    <m/>
    <m/>
    <m/>
    <m/>
    <m/>
    <m/>
    <m/>
    <m/>
    <m/>
    <m/>
    <m/>
    <m/>
    <m/>
    <m/>
    <m/>
    <m/>
    <m/>
    <m/>
    <m/>
    <m/>
    <m/>
    <m/>
    <m/>
    <m/>
    <m/>
    <m/>
    <m/>
    <m/>
    <m/>
    <m/>
    <m/>
    <m/>
    <m/>
    <m/>
    <m/>
    <m/>
    <m/>
    <m/>
    <m/>
    <m/>
    <m/>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s v="mid April"/>
    <n v="1"/>
    <x v="0"/>
    <x v="0"/>
    <n v="1"/>
    <n v="1"/>
    <n v="1"/>
    <n v="1"/>
    <n v="101"/>
    <d v="2024-09-05T00:00:00"/>
    <n v="0.85"/>
    <n v="1.9E-2"/>
    <n v="6.3E-2"/>
    <n v="9.8000000000000004E-2"/>
    <n v="0.28399999999999997"/>
    <n v="0.98099999999999998"/>
    <n v="0.93700000000000006"/>
    <n v="0.90200000000000002"/>
    <n v="0.71599999999999997"/>
    <n v="28.2"/>
    <n v="27.7"/>
    <n v="6.7"/>
    <n v="27"/>
    <n v="40.6"/>
    <n v="51.9"/>
    <n v="50.1"/>
    <n v="47.7"/>
    <n v="46.3"/>
    <n v="44.7"/>
    <n v="47.9"/>
    <n v="47.8"/>
    <n v="49.6"/>
    <n v="48.7"/>
    <n v="46.4"/>
    <n v="47.8"/>
    <n v="43.3"/>
    <n v="40.200000000000003"/>
    <n v="41.6"/>
    <n v="43.6"/>
    <n v="64"/>
    <n v="0.5"/>
    <n v="2096"/>
    <n v="4192"/>
    <n v="372.1"/>
    <n v="50"/>
    <n v="224.7"/>
    <n v="41.5"/>
    <n v="30"/>
    <n v="9.5"/>
    <n v="1.45"/>
    <n v="14.9"/>
    <n v="1.43"/>
    <n v="27.28"/>
    <n v="1.3833333333333333"/>
    <n v="7.4420000000000002"/>
    <n v="0.18469069870939031"/>
    <n v="387.11170449488208"/>
    <n v="774.22340898976415"/>
    <n v="0.34824046920821111"/>
    <n v="5.3152492668621695E-2"/>
    <n v="0.54618768328445744"/>
    <n v="5.2419354838709672E-2"/>
    <n v="269.6159232185762"/>
    <n v="41.151904070203734"/>
    <n v="422.87129010071425"/>
    <n v="40.584291600269893"/>
    <n v="22.4"/>
    <n v="47.575000000000003"/>
    <n v="46.674999999999997"/>
    <n v="48.125"/>
    <n v="42.174999999999997"/>
  </r>
  <r>
    <x v="0"/>
    <s v="mid April"/>
    <n v="1"/>
    <x v="1"/>
    <x v="1"/>
    <n v="2"/>
    <n v="1"/>
    <n v="32"/>
    <n v="2"/>
    <n v="201"/>
    <d v="2024-09-10T00:00:00"/>
    <n v="0.86"/>
    <n v="1.6E-2"/>
    <n v="0.05"/>
    <n v="4.8000000000000001E-2"/>
    <n v="0.20100000000000001"/>
    <n v="0.98399999999999999"/>
    <n v="0.95"/>
    <n v="0.95199999999999996"/>
    <n v="0.79899999999999993"/>
    <n v="52.1"/>
    <n v="25"/>
    <n v="3.3"/>
    <n v="1.6"/>
    <n v="43.2"/>
    <n v="47.6"/>
    <n v="34.5"/>
    <n v="35.299999999999997"/>
    <n v="47"/>
    <n v="51.9"/>
    <n v="49.4"/>
    <n v="47.4"/>
    <n v="49.3"/>
    <n v="47.6"/>
    <n v="48.7"/>
    <n v="45.8"/>
    <n v="41.2"/>
    <n v="43.5"/>
    <n v="44.2"/>
    <n v="48"/>
    <n v="64"/>
    <n v="0.5"/>
    <n v="1530.5"/>
    <n v="3061"/>
    <n v="346.3"/>
    <n v="50"/>
    <n v="212.3"/>
    <n v="42.69"/>
    <n v="30"/>
    <n v="10.48"/>
    <n v="3.73"/>
    <n v="13.53"/>
    <n v="1.05"/>
    <n v="28.790000000000003"/>
    <n v="1.4229999999999998"/>
    <n v="6.9260000000000002"/>
    <n v="0.20108337258596323"/>
    <n v="307.75810174281673"/>
    <n v="615.51620348563347"/>
    <n v="0.36401528308440428"/>
    <n v="0.12955887460923932"/>
    <n v="0.46995484543244176"/>
    <n v="3.647099687391455E-2"/>
    <n v="224.05730505486065"/>
    <n v="79.745586627350221"/>
    <n v="289.26482227025423"/>
    <n v="22.448489533168292"/>
    <n v="20.499999999999996"/>
    <n v="40.150000000000006"/>
    <n v="48.925000000000004"/>
    <n v="47.850000000000009"/>
    <n v="44.225000000000001"/>
  </r>
  <r>
    <x v="0"/>
    <s v="mid April"/>
    <n v="1"/>
    <x v="2"/>
    <x v="2"/>
    <n v="3"/>
    <n v="1"/>
    <n v="33"/>
    <n v="3"/>
    <n v="301"/>
    <d v="2024-09-13T00:00:00"/>
    <n v="0.84"/>
    <n v="1.2999999999999999E-2"/>
    <n v="2.5000000000000001E-2"/>
    <n v="5.1999999999999998E-2"/>
    <n v="0.13800000000000001"/>
    <n v="0.98699999999999999"/>
    <n v="0.97499999999999998"/>
    <n v="0.94799999999999995"/>
    <n v="0.86199999999999999"/>
    <n v="6.4"/>
    <n v="7.4"/>
    <n v="4.4000000000000004"/>
    <n v="13.1"/>
    <n v="16.3"/>
    <n v="4.5"/>
    <n v="9.4"/>
    <n v="23.3"/>
    <n v="39.4"/>
    <n v="40.5"/>
    <n v="26.1"/>
    <n v="44.9"/>
    <n v="46.8"/>
    <n v="42"/>
    <n v="40"/>
    <n v="46.1"/>
    <n v="42.2"/>
    <n v="41.3"/>
    <n v="44"/>
    <n v="41.3"/>
    <n v="62"/>
    <n v="0.5"/>
    <n v="1509.7"/>
    <n v="3019.4"/>
    <n v="366.9"/>
    <n v="50"/>
    <n v="228.3"/>
    <n v="50.95"/>
    <n v="30"/>
    <n v="8.93"/>
    <n v="5.13"/>
    <n v="15.24"/>
    <n v="1.94"/>
    <n v="31.24"/>
    <n v="1.6983333333333335"/>
    <n v="7.3379999999999992"/>
    <n v="0.22317126587823041"/>
    <n v="336.92166009636446"/>
    <n v="673.84332019272892"/>
    <n v="0.2858514724711908"/>
    <n v="0.16421254801536492"/>
    <n v="0.48783610755441742"/>
    <n v="6.2099871959026887E-2"/>
    <n v="192.61910529196766"/>
    <n v="110.65352857198141"/>
    <n v="328.72510242436584"/>
    <n v="41.845583904414021"/>
    <n v="9.1750000000000007"/>
    <n v="29.5"/>
    <n v="44.5"/>
    <n v="46.5"/>
    <n v="42.449999999999996"/>
  </r>
  <r>
    <x v="0"/>
    <s v="mid April"/>
    <n v="1"/>
    <x v="3"/>
    <x v="3"/>
    <n v="4"/>
    <n v="1"/>
    <n v="64"/>
    <n v="4"/>
    <n v="401"/>
    <d v="2024-09-05T00:00:00"/>
    <n v="0.79"/>
    <n v="1.4999999999999999E-2"/>
    <n v="6.7000000000000004E-2"/>
    <n v="0.105"/>
    <n v="0.19"/>
    <n v="0.98499999999999999"/>
    <n v="0.93300000000000005"/>
    <n v="0.89500000000000002"/>
    <n v="0.81"/>
    <n v="16.600000000000001"/>
    <n v="39"/>
    <n v="0.2"/>
    <n v="5.7"/>
    <n v="40.799999999999997"/>
    <n v="21.8"/>
    <n v="36.9"/>
    <n v="17.3"/>
    <n v="52.1"/>
    <n v="58.1"/>
    <n v="49.6"/>
    <n v="47.7"/>
    <n v="48"/>
    <n v="47.5"/>
    <n v="45.3"/>
    <n v="55.5"/>
    <n v="48.3"/>
    <n v="45.6"/>
    <n v="47"/>
    <n v="49.5"/>
    <n v="57"/>
    <n v="0.375"/>
    <n v="1186"/>
    <n v="3162.6666666666665"/>
    <n v="215"/>
    <n v="36"/>
    <n v="94"/>
    <n v="17.3"/>
    <n v="16"/>
    <n v="7.92"/>
    <n v="2.36"/>
    <n v="12.67"/>
    <n v="0.89"/>
    <n v="23.84"/>
    <n v="1.08125"/>
    <n v="5.9722222222222223"/>
    <n v="0.18404255319148938"/>
    <n v="218.27446808510641"/>
    <n v="582.06524822695042"/>
    <n v="0.33221476510067116"/>
    <n v="9.8993288590604023E-2"/>
    <n v="0.53145973154362414"/>
    <n v="3.7332214765100673E-2"/>
    <n v="193.37066971298017"/>
    <n v="57.62055309629207"/>
    <n v="309.34424056356801"/>
    <n v="21.729784854110147"/>
    <n v="15.375000000000002"/>
    <n v="29.2"/>
    <n v="51.875"/>
    <n v="49.075000000000003"/>
    <n v="47.6"/>
  </r>
  <r>
    <x v="0"/>
    <s v="mid April"/>
    <n v="1"/>
    <x v="4"/>
    <x v="4"/>
    <n v="4"/>
    <n v="2"/>
    <n v="63"/>
    <n v="5"/>
    <n v="402"/>
    <d v="2024-09-12T00:00:00"/>
    <n v="0.88"/>
    <n v="1.7000000000000001E-2"/>
    <n v="3.9E-2"/>
    <n v="6.4000000000000001E-2"/>
    <n v="0.13100000000000001"/>
    <n v="0.98299999999999998"/>
    <n v="0.96099999999999997"/>
    <n v="0.93599999999999994"/>
    <n v="0.86899999999999999"/>
    <n v="23.1"/>
    <n v="22.5"/>
    <n v="17.100000000000001"/>
    <n v="16.100000000000001"/>
    <n v="43.1"/>
    <n v="40"/>
    <n v="40"/>
    <n v="42.4"/>
    <n v="47.8"/>
    <n v="42.3"/>
    <n v="46.5"/>
    <n v="45.9"/>
    <n v="45.5"/>
    <n v="46.5"/>
    <n v="44.8"/>
    <n v="50.8"/>
    <n v="42.2"/>
    <n v="47.1"/>
    <n v="44"/>
    <n v="50.8"/>
    <n v="65"/>
    <n v="0.5"/>
    <n v="1558.8"/>
    <n v="3117.6"/>
    <n v="338.3"/>
    <n v="50"/>
    <n v="195.7"/>
    <n v="42.18"/>
    <n v="30"/>
    <n v="9.09"/>
    <n v="2.42"/>
    <n v="16.899999999999999"/>
    <n v="1.84"/>
    <n v="30.249999999999996"/>
    <n v="1.4059999999999999"/>
    <n v="6.766"/>
    <n v="0.21553398058252429"/>
    <n v="335.97436893203889"/>
    <n v="671.94873786407777"/>
    <n v="0.30049586776859505"/>
    <n v="0.08"/>
    <n v="0.55867768595041323"/>
    <n v="6.0826446280991743E-2"/>
    <n v="201.91781908047824"/>
    <n v="53.755899029126226"/>
    <n v="375.40276594720376"/>
    <n v="40.87225380726953"/>
    <n v="19.700000000000003"/>
    <n v="41.375"/>
    <n v="45.625"/>
    <n v="46.900000000000006"/>
    <n v="46.025000000000006"/>
  </r>
  <r>
    <x v="0"/>
    <s v="mid April"/>
    <n v="1"/>
    <x v="5"/>
    <x v="5"/>
    <n v="3"/>
    <n v="2"/>
    <n v="34"/>
    <n v="6"/>
    <n v="302"/>
    <d v="2024-09-10T00:00:00"/>
    <n v="0.88"/>
    <n v="8.0000000000000002E-3"/>
    <n v="1.4E-2"/>
    <n v="2.5999999999999999E-2"/>
    <n v="0.113"/>
    <n v="0.99199999999999999"/>
    <n v="0.98599999999999999"/>
    <n v="0.97399999999999998"/>
    <n v="0.88700000000000001"/>
    <n v="10"/>
    <n v="1.9"/>
    <n v="2.1"/>
    <n v="3.1"/>
    <n v="38.4"/>
    <n v="11.7"/>
    <n v="48.3"/>
    <n v="49.3"/>
    <n v="36.799999999999997"/>
    <n v="49.2"/>
    <n v="51.7"/>
    <n v="52"/>
    <n v="42.7"/>
    <n v="52.4"/>
    <n v="45.2"/>
    <n v="52"/>
    <n v="42.4"/>
    <n v="55.5"/>
    <n v="42"/>
    <n v="48.7"/>
    <n v="60"/>
    <n v="0.5"/>
    <n v="1810.4"/>
    <n v="3620.8"/>
    <n v="349.7"/>
    <n v="50"/>
    <n v="209.3"/>
    <n v="42.16"/>
    <n v="30"/>
    <n v="11.48"/>
    <n v="1.35"/>
    <n v="14.51"/>
    <n v="1.68"/>
    <n v="29.02"/>
    <n v="1.4053333333333333"/>
    <n v="6.9939999999999998"/>
    <n v="0.20143334925943618"/>
    <n v="364.67493549928327"/>
    <n v="729.34987099856653"/>
    <n v="0.39558924879393526"/>
    <n v="4.6519641626464513E-2"/>
    <n v="0.5"/>
    <n v="5.7891109579600274E-2"/>
    <n v="288.52296757627653"/>
    <n v="33.92909461916144"/>
    <n v="364.67493549928327"/>
    <n v="42.22287330384534"/>
    <n v="4.2750000000000004"/>
    <n v="36.924999999999997"/>
    <n v="47.424999999999997"/>
    <n v="48.075000000000003"/>
    <n v="47.150000000000006"/>
  </r>
  <r>
    <x v="0"/>
    <s v="mid April"/>
    <n v="1"/>
    <x v="6"/>
    <x v="6"/>
    <n v="2"/>
    <n v="2"/>
    <n v="31"/>
    <n v="7"/>
    <n v="202"/>
    <d v="2024-09-11T00:00:00"/>
    <n v="0.87"/>
    <n v="0.01"/>
    <n v="2.1000000000000001E-2"/>
    <n v="3.2000000000000001E-2"/>
    <n v="5.0999999999999997E-2"/>
    <n v="0.99"/>
    <n v="0.97899999999999998"/>
    <n v="0.96799999999999997"/>
    <n v="0.94899999999999995"/>
    <n v="2.4"/>
    <n v="2.4"/>
    <n v="4.9000000000000004"/>
    <n v="3.2"/>
    <n v="42"/>
    <n v="23.2"/>
    <n v="21"/>
    <n v="38.799999999999997"/>
    <n v="44.2"/>
    <n v="45"/>
    <n v="44.3"/>
    <n v="47.5"/>
    <n v="43.6"/>
    <n v="47.7"/>
    <n v="47.4"/>
    <n v="44.8"/>
    <n v="43"/>
    <n v="42.7"/>
    <n v="44"/>
    <n v="43"/>
    <n v="65"/>
    <n v="0.5"/>
    <n v="1745"/>
    <n v="3490"/>
    <n v="299.7"/>
    <n v="50"/>
    <n v="178.6"/>
    <n v="37.47"/>
    <n v="30"/>
    <n v="8.49"/>
    <n v="1.58"/>
    <n v="12.2"/>
    <n v="1.43"/>
    <n v="23.7"/>
    <n v="1.2489999999999999"/>
    <n v="5.9939999999999998"/>
    <n v="0.20979843225083986"/>
    <n v="366.09826427771554"/>
    <n v="732.19652855543109"/>
    <n v="0.35822784810126584"/>
    <n v="6.6666666666666666E-2"/>
    <n v="0.51476793248945141"/>
    <n v="6.0337552742616034E-2"/>
    <n v="262.29318681162914"/>
    <n v="48.813101903695404"/>
    <n v="376.91129318043284"/>
    <n v="44.178946659673691"/>
    <n v="3.2249999999999996"/>
    <n v="31.25"/>
    <n v="45.25"/>
    <n v="45.875"/>
    <n v="43.174999999999997"/>
  </r>
  <r>
    <x v="0"/>
    <s v="mid April"/>
    <n v="1"/>
    <x v="7"/>
    <x v="7"/>
    <n v="1"/>
    <n v="2"/>
    <n v="2"/>
    <n v="8"/>
    <n v="102"/>
    <d v="2024-09-12T00:00:00"/>
    <n v="0.87"/>
    <n v="6.0000000000000001E-3"/>
    <n v="0.01"/>
    <n v="1.4999999999999999E-2"/>
    <n v="9.1999999999999998E-2"/>
    <n v="0.99399999999999999"/>
    <n v="0.99"/>
    <n v="0.98499999999999999"/>
    <n v="0.90800000000000003"/>
    <n v="0.6"/>
    <n v="9.1999999999999993"/>
    <n v="3.5"/>
    <n v="1"/>
    <n v="42"/>
    <n v="36.299999999999997"/>
    <n v="33.5"/>
    <n v="37"/>
    <n v="46.3"/>
    <n v="46"/>
    <n v="42.7"/>
    <n v="50.3"/>
    <n v="48.1"/>
    <n v="47.5"/>
    <n v="42.9"/>
    <n v="46.6"/>
    <n v="48.4"/>
    <n v="46.4"/>
    <n v="46.5"/>
    <n v="46.7"/>
    <n v="74"/>
    <n v="0.5"/>
    <n v="1660"/>
    <n v="3320"/>
    <n v="298.10000000000002"/>
    <n v="50"/>
    <n v="168.8"/>
    <n v="37.57"/>
    <n v="30"/>
    <n v="7.42"/>
    <n v="2.64"/>
    <n v="15.83"/>
    <n v="2.4500000000000002"/>
    <n v="28.34"/>
    <n v="1.2523333333333333"/>
    <n v="5.9620000000000006"/>
    <n v="0.22257109004739334"/>
    <n v="369.46800947867297"/>
    <n v="738.93601895734594"/>
    <n v="0.26182074805928018"/>
    <n v="9.3154551870148206E-2"/>
    <n v="0.55857445306986597"/>
    <n v="8.6450247000705721E-2"/>
    <n v="193.46878125135876"/>
    <n v="68.835253706682906"/>
    <n v="412.75078264272361"/>
    <n v="63.881201356580725"/>
    <n v="3.5749999999999997"/>
    <n v="37.200000000000003"/>
    <n v="46.325000000000003"/>
    <n v="46.274999999999999"/>
    <n v="47"/>
  </r>
  <r>
    <x v="1"/>
    <s v="mid May"/>
    <n v="2"/>
    <x v="8"/>
    <x v="6"/>
    <n v="1"/>
    <n v="3"/>
    <n v="3"/>
    <n v="9"/>
    <n v="103"/>
    <d v="2024-09-12T00:00:00"/>
    <n v="0.84"/>
    <n v="1.7999999999999999E-2"/>
    <n v="3.2000000000000001E-2"/>
    <n v="5.8000000000000003E-2"/>
    <n v="0.20499999999999999"/>
    <n v="0.98199999999999998"/>
    <n v="0.96799999999999997"/>
    <n v="0.94199999999999995"/>
    <n v="0.79500000000000004"/>
    <n v="2.4"/>
    <n v="8.9"/>
    <n v="15.5"/>
    <n v="1"/>
    <n v="20"/>
    <n v="39.4"/>
    <n v="46.5"/>
    <n v="41.1"/>
    <n v="53.2"/>
    <n v="51.3"/>
    <n v="55.8"/>
    <n v="47.8"/>
    <n v="47.2"/>
    <n v="51.8"/>
    <n v="49.8"/>
    <n v="54"/>
    <n v="42"/>
    <n v="49.3"/>
    <n v="52.1"/>
    <n v="50.9"/>
    <n v="68"/>
    <n v="0.5"/>
    <n v="1376"/>
    <n v="2752"/>
    <n v="298.8"/>
    <n v="50"/>
    <n v="175.5"/>
    <n v="36.19"/>
    <n v="30"/>
    <n v="8.1999999999999993"/>
    <n v="1.74"/>
    <n v="13.48"/>
    <n v="1.08"/>
    <n v="24.5"/>
    <n v="1.2063333333333333"/>
    <n v="5.976"/>
    <n v="0.2062108262108262"/>
    <n v="283.74609686609688"/>
    <n v="567.49219373219375"/>
    <n v="0.33469387755102037"/>
    <n v="7.1020408163265311E-2"/>
    <n v="0.55020408163265311"/>
    <n v="4.4081632653061226E-2"/>
    <n v="189.93616280016278"/>
    <n v="40.303527228327233"/>
    <n v="312.23652128612133"/>
    <n v="25.015982417582418"/>
    <n v="6.95"/>
    <n v="36.75"/>
    <n v="52.025000000000006"/>
    <n v="50.7"/>
    <n v="48.575000000000003"/>
  </r>
  <r>
    <x v="1"/>
    <s v="mid May"/>
    <n v="2"/>
    <x v="9"/>
    <x v="8"/>
    <n v="2"/>
    <n v="3"/>
    <n v="30"/>
    <n v="10"/>
    <n v="203"/>
    <d v="2024-09-12T00:00:00"/>
    <n v="0.87"/>
    <n v="1.2E-2"/>
    <n v="2.5000000000000001E-2"/>
    <n v="4.9000000000000002E-2"/>
    <n v="0.307"/>
    <n v="0.98799999999999999"/>
    <n v="0.97499999999999998"/>
    <n v="0.95099999999999996"/>
    <n v="0.69300000000000006"/>
    <n v="46.2"/>
    <n v="29.8"/>
    <n v="20.3"/>
    <n v="30.3"/>
    <n v="54.7"/>
    <n v="52.4"/>
    <n v="54.4"/>
    <n v="42.9"/>
    <n v="55.3"/>
    <n v="46.1"/>
    <n v="46"/>
    <n v="48"/>
    <n v="51.2"/>
    <n v="49.1"/>
    <n v="43.9"/>
    <n v="48.8"/>
    <n v="47"/>
    <n v="43"/>
    <n v="49.1"/>
    <n v="42.7"/>
    <n v="68"/>
    <n v="0.5"/>
    <n v="1700"/>
    <n v="3400"/>
    <n v="376.5"/>
    <n v="50"/>
    <n v="232.9"/>
    <n v="46.19"/>
    <n v="30"/>
    <n v="8.92"/>
    <n v="1.7"/>
    <n v="15.42"/>
    <n v="1.1299999999999999"/>
    <n v="27.169999999999998"/>
    <n v="1.5396666666666665"/>
    <n v="7.53"/>
    <n v="0.19832546157148989"/>
    <n v="337.15328467153279"/>
    <n v="674.30656934306558"/>
    <n v="0.32830327567169676"/>
    <n v="6.2569009937430989E-2"/>
    <n v="0.56753772543246228"/>
    <n v="4.1589988958410012E-2"/>
    <n v="221.37705552227257"/>
    <n v="42.190694438101268"/>
    <n v="382.69441660913031"/>
    <n v="28.044402773561433"/>
    <n v="31.65"/>
    <n v="51.1"/>
    <n v="48.85"/>
    <n v="48.25"/>
    <n v="45.45"/>
  </r>
  <r>
    <x v="1"/>
    <s v="mid May"/>
    <n v="2"/>
    <x v="10"/>
    <x v="2"/>
    <n v="3"/>
    <n v="3"/>
    <n v="35"/>
    <n v="11"/>
    <n v="303"/>
    <d v="2024-09-09T00:00:00"/>
    <n v="0.81"/>
    <n v="0.09"/>
    <n v="0.125"/>
    <n v="0.16900000000000001"/>
    <n v="0.29699999999999999"/>
    <n v="0.91"/>
    <n v="0.875"/>
    <n v="0.83099999999999996"/>
    <n v="0.70300000000000007"/>
    <n v="4"/>
    <n v="1.7"/>
    <n v="3"/>
    <n v="3.9"/>
    <n v="32.9"/>
    <n v="18.3"/>
    <n v="33.4"/>
    <n v="47.8"/>
    <n v="43.2"/>
    <n v="45"/>
    <n v="46.3"/>
    <n v="46.4"/>
    <n v="48.9"/>
    <n v="50.4"/>
    <n v="50.6"/>
    <n v="47.1"/>
    <n v="48"/>
    <n v="50.1"/>
    <n v="49.1"/>
    <n v="49.5"/>
    <n v="65"/>
    <n v="0.5"/>
    <n v="1551.3"/>
    <n v="3102.6"/>
    <n v="393.8"/>
    <n v="50"/>
    <n v="231.9"/>
    <n v="42"/>
    <n v="30"/>
    <n v="9.16"/>
    <n v="1.47"/>
    <n v="16.18"/>
    <n v="2.25"/>
    <n v="29.060000000000002"/>
    <n v="1.4"/>
    <n v="7.8760000000000003"/>
    <n v="0.18111254851228978"/>
    <n v="280.9598965071151"/>
    <n v="561.91979301423021"/>
    <n v="0.31520991052993802"/>
    <n v="5.058499655884377E-2"/>
    <n v="0.55677907777013069"/>
    <n v="7.7426015141087393E-2"/>
    <n v="177.1226876810168"/>
    <n v="28.424710795971038"/>
    <n v="312.86518413524584"/>
    <n v="43.507210401996481"/>
    <n v="3.15"/>
    <n v="33.099999999999994"/>
    <n v="45.225000000000001"/>
    <n v="49.25"/>
    <n v="49.174999999999997"/>
  </r>
  <r>
    <x v="1"/>
    <s v="mid May"/>
    <n v="2"/>
    <x v="11"/>
    <x v="9"/>
    <n v="4"/>
    <n v="3"/>
    <n v="62"/>
    <n v="12"/>
    <n v="403"/>
    <d v="2024-09-09T00:00:00"/>
    <n v="0.84"/>
    <n v="5.5E-2"/>
    <n v="8.6999999999999994E-2"/>
    <n v="0.11600000000000001"/>
    <n v="0.27200000000000002"/>
    <n v="0.94499999999999995"/>
    <n v="0.91300000000000003"/>
    <n v="0.88400000000000001"/>
    <n v="0.72799999999999998"/>
    <n v="8.1999999999999993"/>
    <n v="2"/>
    <n v="1"/>
    <n v="2.5"/>
    <n v="5"/>
    <n v="21.2"/>
    <n v="10.3"/>
    <n v="0.8"/>
    <n v="24.6"/>
    <n v="50"/>
    <n v="42.5"/>
    <n v="44.7"/>
    <n v="52.3"/>
    <n v="52.6"/>
    <n v="49.2"/>
    <n v="48.2"/>
    <n v="48.1"/>
    <n v="47.5"/>
    <n v="50.4"/>
    <n v="50"/>
    <n v="67"/>
    <n v="0.5"/>
    <n v="1595.1"/>
    <n v="3190.2"/>
    <n v="300.39999999999998"/>
    <n v="50"/>
    <n v="183.7"/>
    <n v="34.299999999999997"/>
    <n v="30"/>
    <n v="7"/>
    <n v="1.3"/>
    <n v="12"/>
    <n v="2.38"/>
    <n v="22.68"/>
    <n v="1.1433333333333333"/>
    <n v="6.0079999999999991"/>
    <n v="0.18671747414262385"/>
    <n v="297.83304300489931"/>
    <n v="595.66608600979862"/>
    <n v="0.30864197530864196"/>
    <n v="5.7319223985890656E-2"/>
    <n v="0.52910052910052907"/>
    <n v="0.10493827160493827"/>
    <n v="183.84755741043168"/>
    <n v="34.143117804794457"/>
    <n v="315.16724127502573"/>
    <n v="62.508169519546762"/>
    <n v="3.4249999999999998"/>
    <n v="12.166666666666666"/>
    <n v="29.475000000000001"/>
    <n v="49.7"/>
    <n v="48.550000000000004"/>
  </r>
  <r>
    <x v="1"/>
    <s v="mid May"/>
    <n v="2"/>
    <x v="12"/>
    <x v="10"/>
    <n v="4"/>
    <n v="4"/>
    <n v="61"/>
    <n v="13"/>
    <n v="404"/>
    <d v="2024-09-11T00:00:00"/>
    <n v="0.78"/>
    <n v="5.3999999999999999E-2"/>
    <n v="8.1000000000000003E-2"/>
    <n v="0.13500000000000001"/>
    <n v="0.25800000000000001"/>
    <n v="0.94599999999999995"/>
    <n v="0.91900000000000004"/>
    <n v="0.86499999999999999"/>
    <n v="0.74199999999999999"/>
    <n v="4.7"/>
    <n v="7.7"/>
    <n v="4.5999999999999996"/>
    <n v="8.6"/>
    <n v="40"/>
    <n v="25"/>
    <n v="14.8"/>
    <n v="37.700000000000003"/>
    <n v="36.799999999999997"/>
    <n v="47.8"/>
    <n v="37.700000000000003"/>
    <n v="41.7"/>
    <n v="42.7"/>
    <n v="49.9"/>
    <n v="46.8"/>
    <n v="44.5"/>
    <n v="41.4"/>
    <n v="47.5"/>
    <n v="43.6"/>
    <n v="43.9"/>
    <n v="59"/>
    <n v="0.5"/>
    <n v="1475.5"/>
    <n v="2951"/>
    <n v="283.3"/>
    <n v="50"/>
    <n v="182.7"/>
    <n v="39.21"/>
    <n v="30"/>
    <n v="6.1"/>
    <n v="1.74"/>
    <n v="10.48"/>
    <n v="1.57"/>
    <n v="19.89"/>
    <n v="1.3069999999999999"/>
    <n v="5.6660000000000004"/>
    <n v="0.21461412151067324"/>
    <n v="316.66313628899837"/>
    <n v="633.32627257799675"/>
    <n v="0.30668677727501253"/>
    <n v="8.7481146304675711E-2"/>
    <n v="0.52689793866264456"/>
    <n v="7.8934137757667167E-2"/>
    <n v="194.23279350054196"/>
    <n v="55.404108309990661"/>
    <n v="333.69830752224266"/>
    <n v="49.991063245221461"/>
    <n v="6.4"/>
    <n v="29.375"/>
    <n v="41"/>
    <n v="45.974999999999994"/>
    <n v="44.1"/>
  </r>
  <r>
    <x v="1"/>
    <s v="mid May"/>
    <n v="2"/>
    <x v="13"/>
    <x v="11"/>
    <n v="3"/>
    <n v="4"/>
    <n v="36"/>
    <n v="14"/>
    <n v="304"/>
    <d v="2024-09-11T00:00:00"/>
    <n v="0.87"/>
    <n v="2.4E-2"/>
    <n v="4.7E-2"/>
    <n v="6.0999999999999999E-2"/>
    <n v="8.3000000000000004E-2"/>
    <n v="0.97599999999999998"/>
    <n v="0.95299999999999996"/>
    <n v="0.93900000000000006"/>
    <n v="0.91700000000000004"/>
    <n v="11.4"/>
    <n v="1.8"/>
    <n v="4"/>
    <n v="3.7"/>
    <n v="21.7"/>
    <n v="14.7"/>
    <n v="39.1"/>
    <n v="37.200000000000003"/>
    <n v="43.8"/>
    <n v="40.9"/>
    <n v="45.4"/>
    <n v="50"/>
    <n v="42"/>
    <n v="47.5"/>
    <n v="46.9"/>
    <n v="50.4"/>
    <n v="44.8"/>
    <n v="45.7"/>
    <n v="45.1"/>
    <n v="42.1"/>
    <n v="60"/>
    <n v="0.5"/>
    <n v="1372.5"/>
    <n v="2745"/>
    <n v="268.10000000000002"/>
    <n v="50"/>
    <n v="163.6"/>
    <n v="31.48"/>
    <n v="30"/>
    <n v="6.07"/>
    <n v="1.6"/>
    <n v="9.81"/>
    <n v="1.69"/>
    <n v="19.170000000000002"/>
    <n v="1.0493333333333335"/>
    <n v="5.3620000000000001"/>
    <n v="0.19242053789731053"/>
    <n v="264.09718826405873"/>
    <n v="528.19437652811746"/>
    <n v="0.31664058424621805"/>
    <n v="8.3463745435576414E-2"/>
    <n v="0.51173708920187788"/>
    <n v="8.8158581116327586E-2"/>
    <n v="167.24777597943"/>
    <n v="44.085080983045792"/>
    <n v="270.29665277729953"/>
    <n v="46.564866788342115"/>
    <n v="5.2250000000000005"/>
    <n v="28.175000000000001"/>
    <n v="45.024999999999999"/>
    <n v="46.7"/>
    <n v="44.424999999999997"/>
  </r>
  <r>
    <x v="1"/>
    <s v="mid May"/>
    <n v="2"/>
    <x v="14"/>
    <x v="12"/>
    <n v="2"/>
    <n v="4"/>
    <n v="29"/>
    <n v="15"/>
    <n v="204"/>
    <d v="2024-09-12T00:00:00"/>
    <n v="0.87"/>
    <n v="1.2999999999999999E-2"/>
    <n v="1.7999999999999999E-2"/>
    <n v="3.3000000000000002E-2"/>
    <n v="0.12"/>
    <n v="0.98699999999999999"/>
    <n v="0.98199999999999998"/>
    <n v="0.96699999999999997"/>
    <n v="0.88"/>
    <n v="27.2"/>
    <n v="32.5"/>
    <n v="7"/>
    <n v="4.7"/>
    <n v="43.7"/>
    <n v="52.5"/>
    <n v="38.5"/>
    <n v="24.8"/>
    <n v="46.1"/>
    <n v="51"/>
    <n v="45.2"/>
    <n v="43.8"/>
    <n v="43"/>
    <n v="50.7"/>
    <n v="48.7"/>
    <n v="50.2"/>
    <n v="43.9"/>
    <n v="45.7"/>
    <n v="45.7"/>
    <n v="47.2"/>
    <n v="68"/>
    <n v="0.5"/>
    <n v="1362.8"/>
    <n v="2725.6"/>
    <n v="291"/>
    <n v="50"/>
    <n v="160.1"/>
    <n v="29.13"/>
    <n v="30"/>
    <n v="10.11"/>
    <n v="1.29"/>
    <n v="12.05"/>
    <n v="0.62"/>
    <n v="24.07"/>
    <n v="0.97099999999999997"/>
    <n v="5.82"/>
    <n v="0.18194878201124298"/>
    <n v="247.95980012492194"/>
    <n v="495.91960024984388"/>
    <n v="0.42002492729538843"/>
    <n v="5.3593685085168263E-2"/>
    <n v="0.50062318238471126"/>
    <n v="2.5758205234732032E-2"/>
    <n v="208.29859403929876"/>
    <n v="26.578158883352664"/>
    <n v="248.26884848403068"/>
    <n v="12.773998843161745"/>
    <n v="17.850000000000001"/>
    <n v="39.875"/>
    <n v="46.525000000000006"/>
    <n v="48.150000000000006"/>
    <n v="45.625"/>
  </r>
  <r>
    <x v="1"/>
    <s v="mid May"/>
    <n v="2"/>
    <x v="15"/>
    <x v="13"/>
    <n v="1"/>
    <n v="4"/>
    <n v="4"/>
    <n v="16"/>
    <n v="104"/>
    <d v="2024-09-13T00:00:00"/>
    <n v="0.86"/>
    <n v="1.2999999999999999E-2"/>
    <n v="3.3000000000000002E-2"/>
    <n v="9.4E-2"/>
    <n v="0.192"/>
    <n v="0.98699999999999999"/>
    <n v="0.96699999999999997"/>
    <n v="0.90600000000000003"/>
    <n v="0.80800000000000005"/>
    <n v="30.5"/>
    <n v="8.8000000000000007"/>
    <n v="24.7"/>
    <n v="15.6"/>
    <n v="48.7"/>
    <n v="37.299999999999997"/>
    <n v="44.5"/>
    <n v="17"/>
    <n v="51.2"/>
    <n v="54.4"/>
    <n v="48.6"/>
    <n v="52"/>
    <n v="50.2"/>
    <n v="51.9"/>
    <n v="47.2"/>
    <n v="48.3"/>
    <n v="47.3"/>
    <n v="50.1"/>
    <n v="41"/>
    <n v="45"/>
    <n v="55"/>
    <n v="0.5"/>
    <n v="1515.3"/>
    <n v="3030.6"/>
    <n v="328.1"/>
    <n v="50"/>
    <n v="180.8"/>
    <n v="35.08"/>
    <n v="30"/>
    <n v="11"/>
    <n v="0.78"/>
    <n v="16.13"/>
    <n v="1.66"/>
    <n v="29.569999999999997"/>
    <n v="1.1693333333333333"/>
    <n v="6.5620000000000003"/>
    <n v="0.19402654867256636"/>
    <n v="294.00842920353978"/>
    <n v="588.01685840707955"/>
    <n v="0.37199864727764631"/>
    <n v="2.6378085897869465E-2"/>
    <n v="0.54548528914440308"/>
    <n v="5.6137977680081164E-2"/>
    <n v="218.74147590388489"/>
    <n v="15.510759200457292"/>
    <n v="320.75454602996933"/>
    <n v="33.010077272768079"/>
    <n v="19.899999999999999"/>
    <n v="36.875"/>
    <n v="51.55"/>
    <n v="49.400000000000006"/>
    <n v="45.85"/>
  </r>
  <r>
    <x v="0"/>
    <s v="mid April"/>
    <n v="3"/>
    <x v="5"/>
    <x v="5"/>
    <n v="1"/>
    <n v="5"/>
    <n v="5"/>
    <n v="17"/>
    <n v="105"/>
    <d v="2024-09-10T00:00:00"/>
    <n v="0.87"/>
    <n v="2.5000000000000001E-2"/>
    <n v="4.8000000000000001E-2"/>
    <n v="0.05"/>
    <n v="0.14099999999999999"/>
    <n v="0.97499999999999998"/>
    <n v="0.95199999999999996"/>
    <n v="0.95"/>
    <n v="0.85899999999999999"/>
    <n v="14.5"/>
    <n v="28"/>
    <n v="12.8"/>
    <n v="17"/>
    <n v="40.9"/>
    <n v="45.8"/>
    <n v="49.9"/>
    <n v="50"/>
    <n v="36.9"/>
    <n v="43"/>
    <n v="58.2"/>
    <n v="51.9"/>
    <n v="52"/>
    <n v="50.9"/>
    <n v="43.6"/>
    <n v="53"/>
    <n v="46.2"/>
    <n v="46.1"/>
    <n v="47.8"/>
    <n v="55.5"/>
    <n v="64"/>
    <n v="0.5"/>
    <n v="1997.3"/>
    <n v="3994.6"/>
    <n v="406.6"/>
    <n v="50"/>
    <n v="244.2"/>
    <n v="47.86"/>
    <n v="30"/>
    <n v="12.33"/>
    <n v="0.8"/>
    <n v="16.5"/>
    <n v="2.67"/>
    <n v="32.300000000000004"/>
    <n v="1.5953333333333333"/>
    <n v="8.1319999999999997"/>
    <n v="0.195986895986896"/>
    <n v="391.44462735462736"/>
    <n v="782.88925470925471"/>
    <n v="0.38173374613003092"/>
    <n v="2.4767801857585137E-2"/>
    <n v="0.5108359133126934"/>
    <n v="8.2662538699690383E-2"/>
    <n v="298.85524800511178"/>
    <n v="19.390445937071323"/>
    <n v="399.92794745209596"/>
    <n v="64.715613314975528"/>
    <n v="18.074999999999999"/>
    <n v="46.65"/>
    <n v="47.500000000000007"/>
    <n v="49.875"/>
    <n v="48.900000000000006"/>
  </r>
  <r>
    <x v="0"/>
    <s v="mid April"/>
    <n v="3"/>
    <x v="3"/>
    <x v="3"/>
    <n v="2"/>
    <n v="5"/>
    <n v="28"/>
    <n v="18"/>
    <n v="205"/>
    <d v="2024-09-05T00:00:00"/>
    <n v="0.83"/>
    <n v="1.7999999999999999E-2"/>
    <n v="2.8000000000000001E-2"/>
    <n v="0.1"/>
    <n v="0.17899999999999999"/>
    <n v="0.98199999999999998"/>
    <n v="0.97199999999999998"/>
    <n v="0.9"/>
    <n v="0.82099999999999995"/>
    <n v="5.3"/>
    <n v="8.1999999999999993"/>
    <n v="1.4"/>
    <n v="1.4"/>
    <n v="11.5"/>
    <n v="38.9"/>
    <n v="42.5"/>
    <n v="41.5"/>
    <n v="48.1"/>
    <n v="51.5"/>
    <n v="49.9"/>
    <n v="51.8"/>
    <n v="51.5"/>
    <n v="51.4"/>
    <n v="45.7"/>
    <n v="43.4"/>
    <n v="51.5"/>
    <n v="49.9"/>
    <n v="48.3"/>
    <n v="49.2"/>
    <n v="66"/>
    <n v="0.5"/>
    <n v="1748"/>
    <n v="3496"/>
    <n v="392.9"/>
    <n v="50"/>
    <n v="223.8"/>
    <n v="40.9"/>
    <n v="30"/>
    <n v="9.4600000000000009"/>
    <n v="1.72"/>
    <n v="19.63"/>
    <n v="1.93"/>
    <n v="32.74"/>
    <n v="1.3633333333333333"/>
    <n v="7.8579999999999997"/>
    <n v="0.18275245755138514"/>
    <n v="319.4512957998212"/>
    <n v="638.90259159964239"/>
    <n v="0.28894318875992669"/>
    <n v="5.2535125229077578E-2"/>
    <n v="0.59957238851557726"/>
    <n v="5.894929749541844E-2"/>
    <n v="184.60655212378182"/>
    <n v="33.564827658869419"/>
    <n v="383.06835287419"/>
    <n v="37.662858942801151"/>
    <n v="4.0750000000000002"/>
    <n v="33.6"/>
    <n v="50.325000000000003"/>
    <n v="48.000000000000007"/>
    <n v="49.724999999999994"/>
  </r>
  <r>
    <x v="0"/>
    <s v="mid April"/>
    <n v="3"/>
    <x v="1"/>
    <x v="1"/>
    <n v="3"/>
    <n v="5"/>
    <n v="37"/>
    <n v="19"/>
    <n v="305"/>
    <d v="2024-09-10T00:00:00"/>
    <n v="0.85"/>
    <n v="1.2E-2"/>
    <n v="0.02"/>
    <n v="3.4000000000000002E-2"/>
    <n v="0.10199999999999999"/>
    <n v="0.98799999999999999"/>
    <n v="0.98"/>
    <n v="0.96599999999999997"/>
    <n v="0.89800000000000002"/>
    <n v="12.3"/>
    <n v="3.5"/>
    <n v="1.6"/>
    <n v="1.7"/>
    <n v="44"/>
    <n v="31.6"/>
    <n v="25.7"/>
    <n v="51.8"/>
    <n v="46.5"/>
    <n v="45.7"/>
    <n v="52.3"/>
    <n v="50.4"/>
    <n v="47.6"/>
    <n v="44.8"/>
    <n v="51"/>
    <n v="50.5"/>
    <n v="43.4"/>
    <n v="46.4"/>
    <n v="45.4"/>
    <n v="42.4"/>
    <n v="68"/>
    <n v="0.5"/>
    <n v="1340.9"/>
    <n v="2681.8"/>
    <n v="326.8"/>
    <n v="50"/>
    <n v="200.2"/>
    <n v="44.61"/>
    <n v="30"/>
    <n v="9.92"/>
    <n v="2.83"/>
    <n v="12.83"/>
    <n v="1.5"/>
    <n v="27.08"/>
    <n v="1.4869999999999999"/>
    <n v="6.5360000000000005"/>
    <n v="0.22282717282717285"/>
    <n v="298.78895604395609"/>
    <n v="597.57791208791218"/>
    <n v="0.36632200886262928"/>
    <n v="0.10450516986706057"/>
    <n v="0.47378138847858203"/>
    <n v="5.5391432791728215E-2"/>
    <n v="218.90594120797968"/>
    <n v="62.44998121155065"/>
    <n v="283.12129291314307"/>
    <n v="33.100696755238857"/>
    <n v="4.7750000000000004"/>
    <n v="38.274999999999999"/>
    <n v="48.725000000000001"/>
    <n v="48.475000000000001"/>
    <n v="44.4"/>
  </r>
  <r>
    <x v="0"/>
    <s v="mid April"/>
    <n v="3"/>
    <x v="6"/>
    <x v="6"/>
    <n v="4"/>
    <n v="5"/>
    <n v="60"/>
    <n v="20"/>
    <n v="405"/>
    <d v="2024-09-11T00:00:00"/>
    <n v="0.87"/>
    <n v="1.2999999999999999E-2"/>
    <n v="4.9000000000000002E-2"/>
    <n v="7.6999999999999999E-2"/>
    <n v="0.114"/>
    <n v="0.98699999999999999"/>
    <n v="0.95099999999999996"/>
    <n v="0.92300000000000004"/>
    <n v="0.88600000000000001"/>
    <n v="14.4"/>
    <n v="8.1"/>
    <n v="26"/>
    <n v="22.3"/>
    <n v="32.4"/>
    <n v="42.8"/>
    <n v="45.5"/>
    <n v="42.6"/>
    <n v="48.5"/>
    <n v="41.5"/>
    <n v="43.8"/>
    <n v="44.6"/>
    <n v="50.3"/>
    <n v="43.4"/>
    <n v="46.3"/>
    <n v="45.1"/>
    <n v="45.1"/>
    <n v="44.2"/>
    <n v="43.2"/>
    <n v="43.1"/>
    <n v="54"/>
    <n v="0.5"/>
    <n v="1288.4000000000001"/>
    <n v="2576.8000000000002"/>
    <n v="250.7"/>
    <n v="50"/>
    <n v="148.6"/>
    <n v="31.52"/>
    <n v="30"/>
    <n v="7.88"/>
    <n v="1.9"/>
    <n v="9.99"/>
    <n v="1.05"/>
    <n v="20.82"/>
    <n v="1.0506666666666666"/>
    <n v="5.0139999999999993"/>
    <n v="0.21211305518169582"/>
    <n v="273.28646029609689"/>
    <n v="546.57292059219378"/>
    <n v="0.37848222862632086"/>
    <n v="9.1258405379442839E-2"/>
    <n v="0.47982708933717577"/>
    <n v="5.0432276657060522E-2"/>
    <n v="206.86813709253062"/>
    <n v="49.879373156828443"/>
    <n v="262.26049359827164"/>
    <n v="27.564916744563089"/>
    <n v="17.7"/>
    <n v="40.824999999999996"/>
    <n v="44.6"/>
    <n v="46.274999999999999"/>
    <n v="43.9"/>
  </r>
  <r>
    <x v="0"/>
    <s v="mid April"/>
    <n v="3"/>
    <x v="7"/>
    <x v="7"/>
    <n v="4"/>
    <n v="6"/>
    <n v="59"/>
    <n v="21"/>
    <n v="406"/>
    <d v="2024-09-12T00:00:00"/>
    <n v="0.85"/>
    <n v="1.4E-2"/>
    <n v="0.06"/>
    <n v="9.4E-2"/>
    <n v="0.17199999999999999"/>
    <n v="0.98599999999999999"/>
    <n v="0.94"/>
    <n v="0.90600000000000003"/>
    <n v="0.82800000000000007"/>
    <n v="20.399999999999999"/>
    <n v="1.4"/>
    <n v="9.1999999999999993"/>
    <n v="18.3"/>
    <n v="43.5"/>
    <n v="38.700000000000003"/>
    <n v="44.1"/>
    <n v="42"/>
    <n v="47.7"/>
    <n v="43.1"/>
    <n v="43.1"/>
    <n v="39.6"/>
    <n v="48.5"/>
    <n v="48.4"/>
    <n v="47"/>
    <n v="48.9"/>
    <n v="46.9"/>
    <n v="44.7"/>
    <n v="47.9"/>
    <n v="43.8"/>
    <n v="67"/>
    <n v="0.5"/>
    <n v="1428.9"/>
    <n v="2857.8"/>
    <n v="224.5"/>
    <n v="50"/>
    <n v="137.5"/>
    <n v="30.3"/>
    <n v="30"/>
    <n v="5.4"/>
    <n v="1.5"/>
    <n v="9.73"/>
    <n v="1.61"/>
    <n v="18.240000000000002"/>
    <n v="1.01"/>
    <n v="4.49"/>
    <n v="0.22036363636363637"/>
    <n v="314.87760000000003"/>
    <n v="629.75520000000006"/>
    <n v="0.29605263157894735"/>
    <n v="8.223684210526315E-2"/>
    <n v="0.5334429824561403"/>
    <n v="8.826754385964912E-2"/>
    <n v="186.44068421052631"/>
    <n v="51.789078947368424"/>
    <n v="335.93849210526315"/>
    <n v="55.586944736842106"/>
    <n v="12.324999999999999"/>
    <n v="42.075000000000003"/>
    <n v="43.375"/>
    <n v="48.2"/>
    <n v="45.825000000000003"/>
  </r>
  <r>
    <x v="0"/>
    <s v="mid April"/>
    <n v="3"/>
    <x v="4"/>
    <x v="4"/>
    <n v="3"/>
    <n v="6"/>
    <n v="38"/>
    <n v="22"/>
    <n v="306"/>
    <d v="2024-09-12T00:00:00"/>
    <n v="0.85"/>
    <n v="1.9E-2"/>
    <n v="0.03"/>
    <n v="4.3999999999999997E-2"/>
    <n v="0.159"/>
    <n v="0.98099999999999998"/>
    <n v="0.97"/>
    <n v="0.95599999999999996"/>
    <n v="0.84099999999999997"/>
    <n v="6.6"/>
    <n v="5.8"/>
    <n v="10.199999999999999"/>
    <n v="8"/>
    <n v="21.6"/>
    <n v="14.7"/>
    <n v="16.600000000000001"/>
    <n v="38.1"/>
    <n v="43.4"/>
    <n v="44.1"/>
    <n v="46.6"/>
    <n v="43.7"/>
    <n v="49.9"/>
    <n v="50"/>
    <n v="44.9"/>
    <n v="46.4"/>
    <n v="43.5"/>
    <n v="47.9"/>
    <n v="41.6"/>
    <n v="46.1"/>
    <n v="68"/>
    <n v="0.5"/>
    <n v="1519"/>
    <n v="3038"/>
    <n v="297.10000000000002"/>
    <n v="50"/>
    <n v="183.8"/>
    <n v="44.43"/>
    <n v="30"/>
    <n v="7.55"/>
    <n v="4.1399999999999997"/>
    <n v="12.64"/>
    <n v="1.8"/>
    <n v="26.13"/>
    <n v="1.4810000000000001"/>
    <n v="5.9420000000000002"/>
    <n v="0.24173014145810662"/>
    <n v="367.18808487486393"/>
    <n v="734.37616974972786"/>
    <n v="0.28893991580558748"/>
    <n v="0.15843857634902411"/>
    <n v="0.48373517030233454"/>
    <n v="6.8886337543053969E-2"/>
    <n v="212.19058865711619"/>
    <n v="116.35351483979615"/>
    <n v="355.24358153986077"/>
    <n v="50.588484712954852"/>
    <n v="7.6499999999999995"/>
    <n v="22.75"/>
    <n v="44.45"/>
    <n v="47.800000000000004"/>
    <n v="44.774999999999999"/>
  </r>
  <r>
    <x v="0"/>
    <s v="mid April"/>
    <n v="3"/>
    <x v="0"/>
    <x v="0"/>
    <n v="2"/>
    <n v="6"/>
    <n v="27"/>
    <n v="23"/>
    <n v="206"/>
    <d v="2024-09-05T00:00:00"/>
    <n v="0.86"/>
    <n v="8.0000000000000002E-3"/>
    <n v="1.0999999999999999E-2"/>
    <n v="2.3E-2"/>
    <n v="7.3999999999999996E-2"/>
    <n v="0.99199999999999999"/>
    <n v="0.98899999999999999"/>
    <n v="0.97699999999999998"/>
    <n v="0.92600000000000005"/>
    <n v="2.2999999999999998"/>
    <n v="1.3"/>
    <n v="2"/>
    <n v="5.7"/>
    <n v="42.5"/>
    <n v="36.200000000000003"/>
    <n v="41.2"/>
    <n v="46.7"/>
    <n v="37.4"/>
    <n v="47.7"/>
    <n v="42.9"/>
    <n v="47.8"/>
    <n v="46.4"/>
    <n v="44.3"/>
    <n v="41.7"/>
    <n v="46.5"/>
    <n v="42.6"/>
    <n v="40.1"/>
    <n v="38.299999999999997"/>
    <n v="43.2"/>
    <n v="71"/>
    <n v="0.375"/>
    <n v="1646"/>
    <n v="4389.333333333333"/>
    <n v="423.2"/>
    <n v="50"/>
    <n v="246.7"/>
    <n v="44.9"/>
    <n v="30"/>
    <n v="11.41"/>
    <n v="2.34"/>
    <n v="18.350000000000001"/>
    <n v="1.8"/>
    <n v="33.9"/>
    <n v="1.4966666666666666"/>
    <n v="8.4640000000000004"/>
    <n v="0.18200243210376976"/>
    <n v="299.57600324280503"/>
    <n v="798.86934198081337"/>
    <n v="0.33657817109144544"/>
    <n v="6.9026548672566371E-2"/>
    <n v="0.54129793510324486"/>
    <n v="5.3097345132743369E-2"/>
    <n v="268.88198206492865"/>
    <n v="55.143193517259682"/>
    <n v="432.42632523150223"/>
    <n v="42.417841167122837"/>
    <n v="2.8250000000000002"/>
    <n v="41.650000000000006"/>
    <n v="43.95"/>
    <n v="44.724999999999994"/>
    <n v="41.05"/>
  </r>
  <r>
    <x v="0"/>
    <s v="mid April"/>
    <n v="3"/>
    <x v="2"/>
    <x v="2"/>
    <n v="1"/>
    <n v="6"/>
    <n v="6"/>
    <n v="24"/>
    <n v="106"/>
    <d v="2024-09-13T00:00:00"/>
    <n v="0.86"/>
    <n v="0.01"/>
    <n v="1.4999999999999999E-2"/>
    <n v="4.1000000000000002E-2"/>
    <n v="8.7999999999999995E-2"/>
    <n v="0.99"/>
    <n v="0.98499999999999999"/>
    <n v="0.95899999999999996"/>
    <n v="0.91200000000000003"/>
    <n v="3.9"/>
    <n v="16.8"/>
    <n v="12.4"/>
    <n v="3.6"/>
    <n v="25.7"/>
    <n v="23.4"/>
    <n v="28.7"/>
    <n v="40.200000000000003"/>
    <n v="43.9"/>
    <n v="44"/>
    <n v="44.4"/>
    <n v="45.7"/>
    <n v="50.1"/>
    <n v="44.1"/>
    <n v="47.7"/>
    <n v="44.1"/>
    <n v="37.4"/>
    <n v="45.3"/>
    <n v="42.7"/>
    <n v="44.4"/>
    <n v="62"/>
    <n v="0.5"/>
    <n v="1655.4"/>
    <n v="3310.8"/>
    <n v="350.6"/>
    <n v="50"/>
    <n v="202.4"/>
    <n v="41.63"/>
    <n v="30"/>
    <n v="10.74"/>
    <n v="3.5"/>
    <n v="15.73"/>
    <n v="1.3"/>
    <n v="31.27"/>
    <n v="1.3876666666666668"/>
    <n v="7.0120000000000005"/>
    <n v="0.20568181818181819"/>
    <n v="340.48568181818183"/>
    <n v="680.97136363636366"/>
    <n v="0.34346018548129198"/>
    <n v="0.11192836584585865"/>
    <n v="0.50303805564438764"/>
    <n v="4.1573393028461789E-2"/>
    <n v="233.88655086199378"/>
    <n v="76.220011919644151"/>
    <n v="342.55451071314366"/>
    <n v="28.310290141582119"/>
    <n v="9.1750000000000007"/>
    <n v="29.5"/>
    <n v="44.5"/>
    <n v="46.5"/>
    <n v="42.449999999999996"/>
  </r>
  <r>
    <x v="1"/>
    <s v="mid May"/>
    <n v="4"/>
    <x v="12"/>
    <x v="10"/>
    <n v="1"/>
    <n v="7"/>
    <n v="7"/>
    <n v="25"/>
    <n v="107"/>
    <d v="2024-09-11T00:00:00"/>
    <n v="0.87"/>
    <n v="2.5999999999999999E-2"/>
    <n v="3.6999999999999998E-2"/>
    <n v="6.2E-2"/>
    <n v="9.8000000000000004E-2"/>
    <n v="0.97399999999999998"/>
    <n v="0.96299999999999997"/>
    <n v="0.93799999999999994"/>
    <n v="0.90200000000000002"/>
    <n v="2.2000000000000002"/>
    <n v="5.6"/>
    <n v="3.4"/>
    <n v="10.9"/>
    <n v="32.299999999999997"/>
    <n v="30.4"/>
    <n v="32.700000000000003"/>
    <n v="39.5"/>
    <n v="49.2"/>
    <n v="44.4"/>
    <n v="46.5"/>
    <n v="46.3"/>
    <n v="43.3"/>
    <n v="50.6"/>
    <n v="46.7"/>
    <n v="48.5"/>
    <n v="45.4"/>
    <n v="45"/>
    <n v="44.3"/>
    <n v="46"/>
    <n v="61"/>
    <n v="0.5"/>
    <n v="2033.2"/>
    <n v="4066.4"/>
    <n v="310.39999999999998"/>
    <n v="50"/>
    <n v="187"/>
    <n v="32.9"/>
    <n v="30"/>
    <n v="7.38"/>
    <n v="1.24"/>
    <n v="10.35"/>
    <n v="1.62"/>
    <n v="20.59"/>
    <n v="1.0966666666666667"/>
    <n v="6.2079999999999993"/>
    <n v="0.17593582887700535"/>
    <n v="357.71272727272725"/>
    <n v="715.4254545454545"/>
    <n v="0.35842642059252061"/>
    <n v="6.022340942204954E-2"/>
    <n v="0.50267119961146189"/>
    <n v="7.8678970373967955E-2"/>
    <n v="256.42738487350431"/>
    <n v="43.085360060046803"/>
    <n v="359.62377146893903"/>
    <n v="56.288938142964369"/>
    <n v="5.5250000000000004"/>
    <n v="33.725000000000001"/>
    <n v="46.599999999999994"/>
    <n v="47.275000000000006"/>
    <n v="45.174999999999997"/>
  </r>
  <r>
    <x v="1"/>
    <s v="mid May"/>
    <n v="4"/>
    <x v="10"/>
    <x v="2"/>
    <n v="2"/>
    <n v="7"/>
    <n v="26"/>
    <n v="26"/>
    <n v="207"/>
    <d v="2024-09-09T00:00:00"/>
    <n v="0.83"/>
    <n v="8.2000000000000003E-2"/>
    <n v="0.121"/>
    <n v="0.188"/>
    <n v="0.248"/>
    <n v="0.91800000000000004"/>
    <n v="0.879"/>
    <n v="0.81200000000000006"/>
    <n v="0.752"/>
    <n v="9.8000000000000007"/>
    <n v="1.3"/>
    <n v="5.9"/>
    <n v="37.4"/>
    <n v="45.2"/>
    <n v="37.5"/>
    <n v="32.700000000000003"/>
    <n v="38.200000000000003"/>
    <n v="45.8"/>
    <n v="46.1"/>
    <n v="43"/>
    <n v="36.700000000000003"/>
    <n v="48.8"/>
    <n v="44.6"/>
    <n v="45.9"/>
    <n v="46.3"/>
    <n v="40.299999999999997"/>
    <n v="50"/>
    <n v="47.4"/>
    <n v="43.9"/>
    <n v="65"/>
    <n v="0.5"/>
    <n v="1638.7"/>
    <n v="3277.4"/>
    <n v="377.5"/>
    <n v="50"/>
    <n v="229.1"/>
    <n v="42"/>
    <n v="30"/>
    <n v="8.9700000000000006"/>
    <n v="0.76"/>
    <n v="14.77"/>
    <n v="1.96"/>
    <n v="26.46"/>
    <n v="1.4"/>
    <n v="7.55"/>
    <n v="0.18332605848974248"/>
    <n v="300.41641204714102"/>
    <n v="600.83282409428205"/>
    <n v="0.33900226757369617"/>
    <n v="2.872260015117158E-2"/>
    <n v="0.55820105820105814"/>
    <n v="7.407407407407407E-2"/>
    <n v="203.68368980066933"/>
    <n v="17.257480964159274"/>
    <n v="335.38551821135849"/>
    <n v="44.506135118094967"/>
    <n v="13.6"/>
    <n v="38.400000000000006"/>
    <n v="42.900000000000006"/>
    <n v="46.400000000000006"/>
    <n v="45.4"/>
  </r>
  <r>
    <x v="1"/>
    <s v="mid May"/>
    <n v="4"/>
    <x v="11"/>
    <x v="9"/>
    <n v="3"/>
    <n v="7"/>
    <n v="39"/>
    <n v="27"/>
    <n v="307"/>
    <d v="2024-09-09T00:00:00"/>
    <n v="0.83"/>
    <n v="6.0999999999999999E-2"/>
    <n v="0.10299999999999999"/>
    <n v="0.11899999999999999"/>
    <n v="0.19800000000000001"/>
    <n v="0.93900000000000006"/>
    <n v="0.89700000000000002"/>
    <n v="0.88100000000000001"/>
    <n v="0.80200000000000005"/>
    <n v="15.4"/>
    <n v="7.6"/>
    <n v="7"/>
    <n v="23.2"/>
    <n v="33.700000000000003"/>
    <n v="49"/>
    <n v="34.5"/>
    <n v="30.3"/>
    <n v="52.4"/>
    <n v="46.8"/>
    <n v="46.6"/>
    <n v="48.3"/>
    <n v="50.1"/>
    <n v="50.3"/>
    <n v="47.3"/>
    <n v="51.2"/>
    <n v="48.1"/>
    <n v="45.5"/>
    <n v="50.3"/>
    <n v="47.2"/>
    <n v="62"/>
    <n v="0.375"/>
    <n v="1451.4"/>
    <n v="3870.4"/>
    <n v="344.9"/>
    <n v="50"/>
    <n v="206"/>
    <n v="35.35"/>
    <n v="30"/>
    <n v="8.2899999999999991"/>
    <n v="1.0900000000000001"/>
    <n v="12.28"/>
    <n v="1.41"/>
    <n v="23.069999999999997"/>
    <n v="1.1783333333333335"/>
    <n v="6.8979999999999997"/>
    <n v="0.17160194174757282"/>
    <n v="249.0630582524272"/>
    <n v="664.16815533980582"/>
    <n v="0.35934113567403558"/>
    <n v="4.7247507585609028E-2"/>
    <n v="0.53229302123970534"/>
    <n v="6.1118335500650198E-2"/>
    <n v="89.498602206875674"/>
    <n v="11.767608734076537"/>
    <n v="132.57452775638521"/>
    <n v="10"/>
    <n v="35.1"/>
    <n v="44.024999999999999"/>
    <n v="49"/>
    <n v="48.775000000000006"/>
    <n v="47.774999999999991"/>
  </r>
  <r>
    <x v="1"/>
    <s v="mid May"/>
    <n v="4"/>
    <x v="13"/>
    <x v="11"/>
    <n v="4"/>
    <n v="7"/>
    <n v="58"/>
    <n v="28"/>
    <n v="407"/>
    <d v="2024-09-11T00:00:00"/>
    <n v="0.85"/>
    <n v="0.04"/>
    <n v="6.0999999999999999E-2"/>
    <n v="0.111"/>
    <n v="0.17199999999999999"/>
    <n v="0.96"/>
    <n v="0.93900000000000006"/>
    <n v="0.88900000000000001"/>
    <n v="0.82800000000000007"/>
    <n v="3.4"/>
    <n v="0.9"/>
    <n v="14.8"/>
    <n v="22.9"/>
    <n v="25"/>
    <n v="37.299999999999997"/>
    <n v="27.7"/>
    <n v="45.4"/>
    <n v="47.5"/>
    <n v="22.5"/>
    <n v="44.9"/>
    <n v="50.5"/>
    <n v="49.5"/>
    <n v="47.8"/>
    <n v="46.7"/>
    <n v="48.2"/>
    <n v="44.9"/>
    <n v="45.8"/>
    <n v="43.2"/>
    <n v="48.3"/>
    <n v="61"/>
    <n v="0.5"/>
    <n v="1218"/>
    <n v="2436"/>
    <n v="265.5"/>
    <n v="50"/>
    <n v="164"/>
    <n v="35.840000000000003"/>
    <n v="30"/>
    <n v="6.2"/>
    <n v="1.45"/>
    <n v="11.45"/>
    <n v="2.77"/>
    <n v="21.87"/>
    <n v="1.1946666666666668"/>
    <n v="5.31"/>
    <n v="0.21853658536585369"/>
    <n v="266.17756097560977"/>
    <n v="532.35512195121953"/>
    <n v="0.28349336991312302"/>
    <n v="6.6300868770004573E-2"/>
    <n v="0.52354823959762231"/>
    <n v="0.1266575217192501"/>
    <n v="150.91914751246279"/>
    <n v="35.295607079527585"/>
    <n v="278.71358693833855"/>
    <n v="67.426780420890623"/>
    <n v="10.5"/>
    <n v="33.85"/>
    <n v="41.35"/>
    <n v="48.05"/>
    <n v="45.55"/>
  </r>
  <r>
    <x v="1"/>
    <s v="mid May"/>
    <n v="4"/>
    <x v="8"/>
    <x v="6"/>
    <n v="4"/>
    <n v="8"/>
    <n v="57"/>
    <n v="29"/>
    <n v="408"/>
    <d v="2024-09-12T00:00:00"/>
    <n v="0.8"/>
    <n v="3.9E-2"/>
    <n v="7.6999999999999999E-2"/>
    <n v="0.11"/>
    <n v="0.27600000000000002"/>
    <n v="0.96099999999999997"/>
    <n v="0.92300000000000004"/>
    <n v="0.89"/>
    <n v="0.72399999999999998"/>
    <n v="4.5"/>
    <n v="11.3"/>
    <n v="21.2"/>
    <n v="2"/>
    <n v="36.700000000000003"/>
    <n v="10.6"/>
    <n v="13.3"/>
    <n v="40.299999999999997"/>
    <n v="44.7"/>
    <n v="43.7"/>
    <n v="46.5"/>
    <n v="45.8"/>
    <n v="48.9"/>
    <n v="48.4"/>
    <n v="50.3"/>
    <n v="45.4"/>
    <n v="43.7"/>
    <n v="45.5"/>
    <n v="40.299999999999997"/>
    <n v="42.8"/>
    <n v="62"/>
    <n v="0.5"/>
    <n v="1070"/>
    <n v="2140"/>
    <n v="292.7"/>
    <n v="50"/>
    <n v="173.1"/>
    <n v="37.58"/>
    <n v="30"/>
    <n v="8.09"/>
    <n v="2.02"/>
    <n v="13.7"/>
    <n v="1.37"/>
    <n v="25.18"/>
    <n v="1.2526666666666666"/>
    <n v="5.8540000000000001"/>
    <n v="0.2170999422299249"/>
    <n v="232.29693818601964"/>
    <n v="464.59387637203929"/>
    <n v="0.32128673550436854"/>
    <n v="8.0222398729150116E-2"/>
    <n v="0.54408260524225571"/>
    <n v="5.440826052422558E-2"/>
    <n v="149.26784987489268"/>
    <n v="37.270835197439212"/>
    <n v="252.77744663609761"/>
    <n v="25.277744663609763"/>
    <n v="9.75"/>
    <n v="25.225000000000001"/>
    <n v="45.174999999999997"/>
    <n v="48.25"/>
    <n v="43.075000000000003"/>
  </r>
  <r>
    <x v="1"/>
    <s v="mid May"/>
    <n v="4"/>
    <x v="14"/>
    <x v="12"/>
    <n v="3"/>
    <n v="8"/>
    <n v="40"/>
    <n v="30"/>
    <n v="308"/>
    <d v="2024-09-12T00:00:00"/>
    <n v="0.88"/>
    <n v="1.9E-2"/>
    <n v="0.02"/>
    <n v="2.7E-2"/>
    <n v="0.15"/>
    <n v="0.98099999999999998"/>
    <n v="0.98"/>
    <n v="0.97299999999999998"/>
    <n v="0.85"/>
    <n v="31.8"/>
    <n v="2.9"/>
    <n v="25.5"/>
    <n v="11.4"/>
    <n v="38.799999999999997"/>
    <n v="48.7"/>
    <n v="48.8"/>
    <n v="44.7"/>
    <n v="49.5"/>
    <n v="49.6"/>
    <n v="49.7"/>
    <n v="51.3"/>
    <n v="44"/>
    <n v="47.6"/>
    <n v="48.8"/>
    <n v="45.8"/>
    <n v="41.1"/>
    <n v="50.9"/>
    <n v="40"/>
    <n v="42.1"/>
    <n v="69"/>
    <n v="0.5"/>
    <n v="1715.9"/>
    <n v="3431.8"/>
    <n v="419.6"/>
    <n v="50"/>
    <n v="235.2"/>
    <n v="42.15"/>
    <n v="30"/>
    <n v="12.33"/>
    <n v="0.87"/>
    <n v="19.89"/>
    <n v="1.36"/>
    <n v="34.450000000000003"/>
    <n v="1.405"/>
    <n v="8.3920000000000012"/>
    <n v="0.17920918367346939"/>
    <n v="307.50503826530615"/>
    <n v="615.01007653061231"/>
    <n v="0.35791001451378807"/>
    <n v="2.5253991291727139E-2"/>
    <n v="0.57735849056603772"/>
    <n v="3.9477503628447028E-2"/>
    <n v="220.11826541719736"/>
    <n v="15.531459117028524"/>
    <n v="355.08128946861768"/>
    <n v="24.279062527768733"/>
    <n v="17.900000000000002"/>
    <n v="45.25"/>
    <n v="50.025000000000006"/>
    <n v="46.55"/>
    <n v="43.524999999999999"/>
  </r>
  <r>
    <x v="1"/>
    <s v="mid May"/>
    <n v="4"/>
    <x v="15"/>
    <x v="13"/>
    <n v="2"/>
    <n v="8"/>
    <n v="25"/>
    <n v="31"/>
    <n v="208"/>
    <d v="2024-09-13T00:00:00"/>
    <n v="0.85"/>
    <n v="2.1000000000000001E-2"/>
    <n v="0.05"/>
    <n v="0.111"/>
    <n v="0.20200000000000001"/>
    <n v="0.97899999999999998"/>
    <n v="0.95"/>
    <n v="0.88900000000000001"/>
    <n v="0.79800000000000004"/>
    <n v="44.5"/>
    <n v="39.4"/>
    <n v="11.7"/>
    <n v="10.9"/>
    <n v="28"/>
    <n v="43.8"/>
    <n v="40.200000000000003"/>
    <n v="32.799999999999997"/>
    <n v="46.2"/>
    <n v="47.2"/>
    <n v="49.6"/>
    <n v="43.2"/>
    <n v="45.6"/>
    <n v="52.2"/>
    <n v="45.1"/>
    <n v="41.8"/>
    <n v="42.2"/>
    <n v="44.9"/>
    <n v="47.4"/>
    <n v="39.9"/>
    <n v="59"/>
    <n v="0.5"/>
    <n v="1440.4"/>
    <n v="2880.8"/>
    <n v="303.10000000000002"/>
    <n v="50"/>
    <n v="180.2"/>
    <n v="34.49"/>
    <n v="30"/>
    <n v="9.49"/>
    <n v="0.69"/>
    <n v="12.5"/>
    <n v="0.9"/>
    <n v="23.58"/>
    <n v="1.1496666666666668"/>
    <n v="6.0620000000000003"/>
    <n v="0.19139844617092122"/>
    <n v="275.69032186459492"/>
    <n v="551.38064372918984"/>
    <n v="0.40245971162001698"/>
    <n v="2.9262086513994912E-2"/>
    <n v="0.53011026293469043"/>
    <n v="3.8167938931297711E-2"/>
    <n v="221.90849486810907"/>
    <n v="16.134548098945761"/>
    <n v="292.29253802437972"/>
    <n v="21.045062737755337"/>
    <n v="26.625000000000004"/>
    <n v="36.200000000000003"/>
    <n v="46.55"/>
    <n v="46.174999999999997"/>
    <n v="43.6"/>
  </r>
  <r>
    <x v="1"/>
    <s v="mid May"/>
    <n v="4"/>
    <x v="9"/>
    <x v="8"/>
    <n v="1"/>
    <n v="8"/>
    <n v="8"/>
    <n v="32"/>
    <n v="108"/>
    <d v="2024-09-12T00:00:00"/>
    <n v="0.86"/>
    <n v="1.9E-2"/>
    <n v="4.2999999999999997E-2"/>
    <n v="5.8999999999999997E-2"/>
    <n v="0.157"/>
    <n v="0.98099999999999998"/>
    <n v="0.95699999999999996"/>
    <n v="0.94100000000000006"/>
    <n v="0.84299999999999997"/>
    <n v="38.700000000000003"/>
    <n v="38.4"/>
    <n v="25"/>
    <n v="17"/>
    <n v="44.4"/>
    <n v="48.2"/>
    <n v="48.5"/>
    <n v="24.8"/>
    <n v="52.1"/>
    <n v="47"/>
    <n v="49.9"/>
    <n v="29.4"/>
    <n v="53"/>
    <n v="47.8"/>
    <n v="44.4"/>
    <n v="37.799999999999997"/>
    <n v="43.6"/>
    <n v="41.3"/>
    <n v="44.2"/>
    <n v="48"/>
    <n v="64"/>
    <n v="0.5"/>
    <n v="1366.8"/>
    <n v="2733.6"/>
    <n v="433.1"/>
    <n v="50"/>
    <n v="261.10000000000002"/>
    <n v="50.68"/>
    <n v="30"/>
    <n v="11.95"/>
    <n v="0.8"/>
    <n v="17.100000000000001"/>
    <n v="0.84"/>
    <n v="30.69"/>
    <n v="1.6893333333333334"/>
    <n v="8.6620000000000008"/>
    <n v="0.19410187667560319"/>
    <n v="265.29844504021446"/>
    <n v="530.59689008042892"/>
    <n v="0.38937764744216352"/>
    <n v="2.606712284131639E-2"/>
    <n v="0.55718475073313789"/>
    <n v="2.7370478983382206E-2"/>
    <n v="206.60256879964564"/>
    <n v="13.83113431294699"/>
    <n v="295.64049593924193"/>
    <n v="14.522691028594338"/>
    <n v="29.774999999999999"/>
    <n v="41.475000000000001"/>
    <n v="44.6"/>
    <n v="45.75"/>
    <n v="44.275000000000006"/>
  </r>
  <r>
    <x v="0"/>
    <s v="mid April"/>
    <n v="5"/>
    <x v="1"/>
    <x v="1"/>
    <n v="1"/>
    <n v="9"/>
    <n v="9"/>
    <n v="33"/>
    <n v="109"/>
    <d v="2024-09-10T00:00:00"/>
    <n v="0.87"/>
    <n v="0.01"/>
    <n v="2.7E-2"/>
    <n v="4.4999999999999998E-2"/>
    <n v="0.123"/>
    <n v="0.99"/>
    <n v="0.97299999999999998"/>
    <n v="0.95499999999999996"/>
    <n v="0.877"/>
    <n v="12.9"/>
    <n v="1.3"/>
    <n v="6.6"/>
    <n v="13.6"/>
    <n v="42.5"/>
    <n v="29.1"/>
    <n v="40.299999999999997"/>
    <n v="40.4"/>
    <n v="47.4"/>
    <n v="42.5"/>
    <n v="44.4"/>
    <n v="47.9"/>
    <n v="50.7"/>
    <n v="43.8"/>
    <n v="45.8"/>
    <n v="47.8"/>
    <n v="41.6"/>
    <n v="42.7"/>
    <n v="41.2"/>
    <n v="43.2"/>
    <n v="58"/>
    <n v="0.5"/>
    <n v="1685.6"/>
    <n v="3371.2"/>
    <n v="354.7"/>
    <n v="50"/>
    <n v="207.8"/>
    <n v="40.22"/>
    <n v="30"/>
    <n v="12.05"/>
    <n v="1.79"/>
    <n v="13.56"/>
    <n v="1.35"/>
    <n v="28.75"/>
    <n v="1.3406666666666667"/>
    <n v="7.0939999999999994"/>
    <n v="0.19355149181905676"/>
    <n v="326.25039461020208"/>
    <n v="652.50078922040416"/>
    <n v="0.4191304347826087"/>
    <n v="6.226086956521739E-2"/>
    <n v="0.47165217391304348"/>
    <n v="4.6956521739130438E-2"/>
    <n v="273.48293948194333"/>
    <n v="40.62526652885299"/>
    <n v="307.75341571578019"/>
    <n v="30.639167493827674"/>
    <n v="8.6"/>
    <n v="38.074999999999996"/>
    <n v="45.550000000000004"/>
    <n v="47.025000000000006"/>
    <n v="42.175000000000004"/>
  </r>
  <r>
    <x v="0"/>
    <s v="mid April"/>
    <n v="5"/>
    <x v="2"/>
    <x v="2"/>
    <n v="2"/>
    <n v="9"/>
    <n v="24"/>
    <n v="34"/>
    <n v="209"/>
    <d v="2024-09-13T00:00:00"/>
    <n v="0.86"/>
    <n v="6.0000000000000001E-3"/>
    <n v="1.9E-2"/>
    <n v="5.2999999999999999E-2"/>
    <n v="0.1"/>
    <n v="0.99399999999999999"/>
    <n v="0.98099999999999998"/>
    <n v="0.94699999999999995"/>
    <n v="0.9"/>
    <n v="6.8"/>
    <n v="8.8000000000000007"/>
    <n v="3.9"/>
    <n v="4.4000000000000004"/>
    <n v="14.4"/>
    <n v="28.3"/>
    <n v="42"/>
    <n v="31.4"/>
    <n v="36.1"/>
    <n v="42.5"/>
    <n v="46.6"/>
    <n v="35.799999999999997"/>
    <n v="39.700000000000003"/>
    <n v="46.2"/>
    <n v="45.4"/>
    <n v="44.6"/>
    <n v="47.8"/>
    <n v="40.4"/>
    <n v="43"/>
    <n v="41.8"/>
    <n v="69"/>
    <n v="0.5"/>
    <n v="1946.3"/>
    <n v="3892.6"/>
    <n v="396.6"/>
    <n v="50"/>
    <n v="213.7"/>
    <n v="42.77"/>
    <n v="30"/>
    <n v="10.47"/>
    <n v="5.9"/>
    <n v="19.309999999999999"/>
    <n v="2.7"/>
    <n v="38.380000000000003"/>
    <n v="1.4256666666666669"/>
    <n v="7.9320000000000004"/>
    <n v="0.20014038371548903"/>
    <n v="389.53322882545632"/>
    <n v="779.06645765091264"/>
    <n v="0.27279833246482543"/>
    <n v="0.15372589890568003"/>
    <n v="0.50312662845231881"/>
    <n v="7.0349140177175612E-2"/>
    <n v="212.52803052644751"/>
    <n v="119.76269150965045"/>
    <n v="391.96908017819487"/>
    <n v="54.8066554366197"/>
    <n v="5.9749999999999996"/>
    <n v="29.024999999999999"/>
    <n v="40.25"/>
    <n v="43.975000000000001"/>
    <n v="43.25"/>
  </r>
  <r>
    <x v="0"/>
    <s v="mid April"/>
    <n v="5"/>
    <x v="3"/>
    <x v="3"/>
    <n v="3"/>
    <n v="9"/>
    <n v="41"/>
    <n v="35"/>
    <n v="309"/>
    <d v="2024-09-05T00:00:00"/>
    <n v="0.85"/>
    <n v="0.01"/>
    <n v="2.1999999999999999E-2"/>
    <n v="3.4000000000000002E-2"/>
    <n v="0.10100000000000001"/>
    <n v="0.99"/>
    <n v="0.97799999999999998"/>
    <n v="0.96599999999999997"/>
    <n v="0.89900000000000002"/>
    <n v="0.8"/>
    <n v="2.2000000000000002"/>
    <n v="17.100000000000001"/>
    <n v="25.2"/>
    <n v="27.2"/>
    <n v="48.7"/>
    <n v="47.9"/>
    <n v="47.1"/>
    <n v="46.1"/>
    <n v="47.4"/>
    <n v="47.2"/>
    <n v="53.3"/>
    <n v="50.9"/>
    <n v="53.5"/>
    <n v="48.1"/>
    <n v="53.3"/>
    <n v="47.7"/>
    <n v="48.9"/>
    <n v="47"/>
    <n v="51"/>
    <n v="64"/>
    <n v="0.5"/>
    <n v="2182"/>
    <n v="4364"/>
    <n v="414.5"/>
    <n v="50"/>
    <n v="244.9"/>
    <n v="44.3"/>
    <n v="30"/>
    <n v="9.44"/>
    <n v="2.2000000000000002"/>
    <n v="18.54"/>
    <n v="1.59"/>
    <n v="31.77"/>
    <n v="1.4766666666666666"/>
    <n v="8.2899999999999991"/>
    <n v="0.18089015924867291"/>
    <n v="394.70232748060431"/>
    <n v="789.40465496120862"/>
    <n v="0.29713566257475604"/>
    <n v="6.9247717972930445E-2"/>
    <n v="0.58356940509915012"/>
    <n v="5.0047214353163366E-2"/>
    <n v="234.56027519149541"/>
    <n v="54.66447091327224"/>
    <n v="460.67240487821238"/>
    <n v="39.507503978228577"/>
    <n v="11.324999999999999"/>
    <n v="42.725000000000001"/>
    <n v="48.5"/>
    <n v="51.45"/>
    <n v="48.65"/>
  </r>
  <r>
    <x v="0"/>
    <s v="mid April"/>
    <n v="5"/>
    <x v="0"/>
    <x v="0"/>
    <n v="4"/>
    <n v="9"/>
    <n v="56"/>
    <n v="37"/>
    <n v="409"/>
    <d v="2024-09-05T00:00:00"/>
    <n v="0.86"/>
    <n v="1.7999999999999999E-2"/>
    <n v="6.6000000000000003E-2"/>
    <n v="0.1"/>
    <n v="0.155"/>
    <n v="0.98199999999999998"/>
    <n v="0.93399999999999994"/>
    <n v="0.9"/>
    <n v="0.84499999999999997"/>
    <n v="42.6"/>
    <n v="36.200000000000003"/>
    <n v="36.5"/>
    <n v="0.9"/>
    <n v="51.4"/>
    <n v="47.4"/>
    <n v="46.3"/>
    <n v="40"/>
    <n v="48.8"/>
    <n v="47.6"/>
    <n v="45"/>
    <n v="47.7"/>
    <n v="45.6"/>
    <n v="49.7"/>
    <n v="44.5"/>
    <n v="47"/>
    <n v="44"/>
    <n v="42.5"/>
    <n v="41"/>
    <n v="43.6"/>
    <n v="59"/>
    <n v="0.5"/>
    <n v="1562"/>
    <n v="3124"/>
    <n v="336.7"/>
    <n v="50"/>
    <n v="198.2"/>
    <n v="37"/>
    <n v="30"/>
    <n v="9.41"/>
    <n v="0.99"/>
    <n v="14.72"/>
    <n v="1.3"/>
    <n v="26.42"/>
    <n v="1.2333333333333334"/>
    <n v="6.734"/>
    <n v="0.18668012108980828"/>
    <n v="291.59434914228052"/>
    <n v="583.18869828456104"/>
    <n v="0.35616956850870551"/>
    <n v="3.7471612414837242E-2"/>
    <n v="0.55715367146101435"/>
    <n v="4.9205147615442847E-2"/>
    <n v="207.71406702716575"/>
    <n v="21.853020866832527"/>
    <n v="324.92572440381292"/>
    <n v="28.695885986749786"/>
    <n v="29.050000000000004"/>
    <n v="46.274999999999999"/>
    <n v="47.275000000000006"/>
    <n v="46.7"/>
    <n v="42.774999999999999"/>
  </r>
  <r>
    <x v="0"/>
    <s v="mid April"/>
    <n v="5"/>
    <x v="5"/>
    <x v="5"/>
    <n v="4"/>
    <n v="10"/>
    <n v="55"/>
    <n v="37"/>
    <n v="410"/>
    <d v="2024-09-10T00:00:00"/>
    <n v="0.84"/>
    <n v="1.6E-2"/>
    <n v="5.8999999999999997E-2"/>
    <n v="7.8E-2"/>
    <n v="0.157"/>
    <n v="0.98399999999999999"/>
    <n v="0.94100000000000006"/>
    <n v="0.92200000000000004"/>
    <n v="0.84299999999999997"/>
    <n v="1.6"/>
    <n v="2.1"/>
    <n v="1.8"/>
    <n v="6.1"/>
    <n v="19.5"/>
    <n v="45.4"/>
    <n v="39.5"/>
    <n v="46"/>
    <n v="58.9"/>
    <n v="48.7"/>
    <n v="46.9"/>
    <n v="48.1"/>
    <n v="52.8"/>
    <n v="55.8"/>
    <n v="51.7"/>
    <n v="53.6"/>
    <n v="51.8"/>
    <n v="50.1"/>
    <n v="51"/>
    <n v="48.7"/>
    <n v="58"/>
    <n v="0.5"/>
    <n v="1612.2"/>
    <n v="3224.4"/>
    <n v="333.1"/>
    <n v="50"/>
    <n v="210.7"/>
    <n v="48.04"/>
    <n v="30"/>
    <n v="10.11"/>
    <n v="1.33"/>
    <n v="15.13"/>
    <n v="2.0099999999999998"/>
    <n v="28.58"/>
    <n v="1.6013333333333333"/>
    <n v="6.6620000000000008"/>
    <n v="0.22800189843379212"/>
    <n v="367.58466065495969"/>
    <n v="735.16932130991938"/>
    <n v="0.35374387683694891"/>
    <n v="4.6536039188243533E-2"/>
    <n v="0.52939118264520646"/>
    <n v="7.032890132960111E-2"/>
    <n v="260.06164585175947"/>
    <n v="34.211868346472812"/>
    <n v="389.19215645273198"/>
    <n v="51.703650658955134"/>
    <n v="2.9"/>
    <n v="37.6"/>
    <n v="50.65"/>
    <n v="53.475000000000001"/>
    <n v="50.400000000000006"/>
  </r>
  <r>
    <x v="0"/>
    <s v="mid April"/>
    <n v="5"/>
    <x v="7"/>
    <x v="7"/>
    <n v="3"/>
    <n v="10"/>
    <n v="42"/>
    <n v="38"/>
    <n v="310"/>
    <d v="2024-09-12T00:00:00"/>
    <n v="0.85"/>
    <n v="1.9E-2"/>
    <n v="9.0999999999999998E-2"/>
    <n v="0.13300000000000001"/>
    <n v="0.24099999999999999"/>
    <n v="0.98099999999999998"/>
    <n v="0.90900000000000003"/>
    <n v="0.86699999999999999"/>
    <n v="0.75900000000000001"/>
    <n v="11"/>
    <n v="14.1"/>
    <n v="34.1"/>
    <n v="30.9"/>
    <n v="42.9"/>
    <n v="40.200000000000003"/>
    <n v="43.8"/>
    <n v="40.1"/>
    <n v="42.6"/>
    <n v="39.4"/>
    <n v="48.3"/>
    <n v="47"/>
    <n v="45.2"/>
    <n v="45.7"/>
    <n v="44.2"/>
    <n v="49.6"/>
    <n v="42.7"/>
    <n v="41.5"/>
    <n v="43.8"/>
    <n v="42.7"/>
    <n v="64"/>
    <n v="0.5"/>
    <n v="1319"/>
    <n v="2638"/>
    <n v="287.39999999999998"/>
    <n v="50"/>
    <n v="170.7"/>
    <n v="37.299999999999997"/>
    <n v="30"/>
    <n v="7.32"/>
    <n v="1.59"/>
    <n v="13.48"/>
    <n v="1.94"/>
    <n v="24.330000000000002"/>
    <n v="1.2433333333333332"/>
    <n v="5.7479999999999993"/>
    <n v="0.21851200937316931"/>
    <n v="288.21734036321033"/>
    <n v="576.43468072642065"/>
    <n v="0.3008631319358816"/>
    <n v="6.5351418002466091E-2"/>
    <n v="0.55404849979449233"/>
    <n v="7.9736950267159878E-2"/>
    <n v="173.42794339981089"/>
    <n v="37.670823771270399"/>
    <n v="319.37277008599051"/>
    <n v="45.963143469348786"/>
    <n v="22.524999999999999"/>
    <n v="41.75"/>
    <n v="44.325000000000003"/>
    <n v="46.175000000000004"/>
    <n v="42.674999999999997"/>
  </r>
  <r>
    <x v="0"/>
    <s v="mid April"/>
    <n v="5"/>
    <x v="4"/>
    <x v="4"/>
    <n v="2"/>
    <n v="10"/>
    <n v="23"/>
    <n v="39"/>
    <n v="210"/>
    <d v="2024-09-12T00:00:00"/>
    <n v="0.86"/>
    <n v="8.9999999999999993E-3"/>
    <n v="1.7999999999999999E-2"/>
    <n v="7.0000000000000007E-2"/>
    <n v="0.14599999999999999"/>
    <n v="0.99099999999999999"/>
    <n v="0.98199999999999998"/>
    <n v="0.92999999999999994"/>
    <n v="0.85399999999999998"/>
    <n v="0.5"/>
    <n v="4.5"/>
    <n v="1.6"/>
    <n v="2.2999999999999998"/>
    <n v="20.3"/>
    <n v="14.1"/>
    <n v="43.6"/>
    <n v="40.4"/>
    <n v="43.1"/>
    <n v="44.1"/>
    <n v="44.4"/>
    <n v="43.9"/>
    <n v="47.9"/>
    <n v="52.2"/>
    <n v="48.2"/>
    <n v="50.4"/>
    <n v="42.2"/>
    <n v="42.6"/>
    <n v="42.4"/>
    <n v="44"/>
    <n v="68"/>
    <n v="0.5"/>
    <n v="1882.2"/>
    <n v="3764.4"/>
    <n v="367.1"/>
    <n v="50"/>
    <n v="206.5"/>
    <n v="42.16"/>
    <n v="30"/>
    <n v="10.09"/>
    <n v="3.38"/>
    <n v="18.45"/>
    <n v="2.3199999999999998"/>
    <n v="34.239999999999995"/>
    <n v="1.4053333333333333"/>
    <n v="7.3420000000000005"/>
    <n v="0.20416464891041161"/>
    <n v="384.27870217917672"/>
    <n v="768.55740435835344"/>
    <n v="0.29468457943925236"/>
    <n v="9.8714953271028055E-2"/>
    <n v="0.5388434579439253"/>
    <n v="6.77570093457944E-2"/>
    <n v="226.4820154782648"/>
    <n v="75.868108257337468"/>
    <n v="414.13212939286279"/>
    <n v="52.075151229888441"/>
    <n v="2.2249999999999996"/>
    <n v="29.6"/>
    <n v="43.875"/>
    <n v="49.675000000000004"/>
    <n v="42.800000000000004"/>
  </r>
  <r>
    <x v="0"/>
    <s v="mid April"/>
    <n v="5"/>
    <x v="6"/>
    <x v="6"/>
    <n v="1"/>
    <n v="10"/>
    <n v="10"/>
    <n v="40"/>
    <n v="110"/>
    <d v="2024-09-11T00:00:00"/>
    <n v="0.88"/>
    <n v="2.1000000000000001E-2"/>
    <n v="0.03"/>
    <n v="4.8000000000000001E-2"/>
    <n v="9.8000000000000004E-2"/>
    <n v="0.97899999999999998"/>
    <n v="0.97"/>
    <n v="0.95199999999999996"/>
    <n v="0.90200000000000002"/>
    <n v="37.1"/>
    <n v="3.8"/>
    <n v="4.3"/>
    <n v="39"/>
    <n v="43.1"/>
    <n v="45.3"/>
    <n v="43.6"/>
    <n v="49.5"/>
    <n v="43.2"/>
    <n v="42.2"/>
    <n v="49.1"/>
    <n v="49.3"/>
    <n v="47.2"/>
    <n v="52.9"/>
    <n v="52.5"/>
    <n v="43.9"/>
    <n v="39.299999999999997"/>
    <n v="41.9"/>
    <n v="51.9"/>
    <n v="43.5"/>
    <n v="60"/>
    <n v="0.5"/>
    <n v="1547.3"/>
    <n v="3094.6"/>
    <n v="267.10000000000002"/>
    <n v="50"/>
    <n v="166.4"/>
    <n v="34.03"/>
    <n v="30"/>
    <n v="7.81"/>
    <n v="1.52"/>
    <n v="11.08"/>
    <n v="1.29"/>
    <n v="21.7"/>
    <n v="1.1343333333333334"/>
    <n v="5.3420000000000005"/>
    <n v="0.20450721153846155"/>
    <n v="316.43400841346153"/>
    <n v="632.86801682692305"/>
    <n v="0.3599078341013825"/>
    <n v="7.0046082949308752E-2"/>
    <n v="0.51059907834101381"/>
    <n v="5.9447004608294933E-2"/>
    <n v="227.77415720821517"/>
    <n v="44.329925602623177"/>
    <n v="323.14182610333211"/>
    <n v="37.622107912752568"/>
    <n v="21.049999999999997"/>
    <n v="45.375"/>
    <n v="45.95"/>
    <n v="49.125"/>
    <n v="44.15"/>
  </r>
  <r>
    <x v="1"/>
    <s v="mid May"/>
    <n v="6"/>
    <x v="13"/>
    <x v="11"/>
    <n v="1"/>
    <n v="11"/>
    <n v="11"/>
    <n v="41"/>
    <n v="111"/>
    <d v="2024-09-11T00:00:00"/>
    <n v="0.85"/>
    <n v="1.7999999999999999E-2"/>
    <n v="3.1E-2"/>
    <n v="4.3999999999999997E-2"/>
    <n v="8.7999999999999995E-2"/>
    <n v="0.98199999999999998"/>
    <n v="0.96899999999999997"/>
    <n v="0.95599999999999996"/>
    <n v="0.91200000000000003"/>
    <n v="1.1000000000000001"/>
    <n v="2.2000000000000002"/>
    <n v="10.3"/>
    <n v="11"/>
    <n v="41.7"/>
    <n v="38.200000000000003"/>
    <n v="34.799999999999997"/>
    <n v="49.5"/>
    <n v="49.3"/>
    <n v="46.5"/>
    <n v="40.5"/>
    <n v="49.3"/>
    <n v="50"/>
    <n v="54"/>
    <n v="47.8"/>
    <n v="42.6"/>
    <n v="46.9"/>
    <n v="46.8"/>
    <n v="55.5"/>
    <n v="42.8"/>
    <n v="62"/>
    <n v="0.5"/>
    <n v="1602.2"/>
    <n v="3204.4"/>
    <n v="321.10000000000002"/>
    <n v="50"/>
    <n v="173.7"/>
    <n v="33.4"/>
    <n v="30"/>
    <n v="10.16"/>
    <n v="1.06"/>
    <n v="14.73"/>
    <n v="2.31"/>
    <n v="28.26"/>
    <n v="1.1133333333333333"/>
    <n v="6.4220000000000006"/>
    <n v="0.19228554979850318"/>
    <n v="308.07990788716182"/>
    <n v="616.15981577432365"/>
    <n v="0.35951875442321302"/>
    <n v="3.7508846426043879E-2"/>
    <n v="0.52123142250530785"/>
    <n v="8.174097664543524E-2"/>
    <n v="221.52100949282124"/>
    <n v="23.111443903778593"/>
    <n v="321.16185726665913"/>
    <n v="50.365505111064671"/>
    <n v="6.15"/>
    <n v="41.05"/>
    <n v="46.400000000000006"/>
    <n v="48.6"/>
    <n v="48"/>
  </r>
  <r>
    <x v="1"/>
    <s v="mid May"/>
    <n v="6"/>
    <x v="8"/>
    <x v="6"/>
    <n v="2"/>
    <n v="11"/>
    <n v="22"/>
    <n v="42"/>
    <n v="211"/>
    <d v="2024-09-12T00:00:00"/>
    <n v="0.85"/>
    <n v="1.2999999999999999E-2"/>
    <n v="2.9000000000000001E-2"/>
    <n v="0.06"/>
    <n v="8.6999999999999994E-2"/>
    <n v="0.98699999999999999"/>
    <n v="0.97099999999999997"/>
    <n v="0.94"/>
    <n v="0.91300000000000003"/>
    <n v="3.3"/>
    <n v="12"/>
    <n v="8"/>
    <n v="5.3"/>
    <n v="16.7"/>
    <n v="43.8"/>
    <n v="26.2"/>
    <n v="34"/>
    <n v="48.7"/>
    <n v="45.3"/>
    <n v="43.5"/>
    <n v="46.7"/>
    <n v="49"/>
    <n v="51.6"/>
    <n v="49.6"/>
    <n v="47.3"/>
    <n v="47.5"/>
    <n v="45.8"/>
    <n v="50.6"/>
    <n v="53.2"/>
    <n v="70"/>
    <n v="0.5"/>
    <n v="1678.3"/>
    <n v="3356.6"/>
    <n v="330.9"/>
    <n v="50"/>
    <n v="195.8"/>
    <n v="38.43"/>
    <n v="30"/>
    <n v="8.4600000000000009"/>
    <n v="2"/>
    <n v="13.61"/>
    <n v="1.57"/>
    <n v="25.64"/>
    <n v="1.2809999999999999"/>
    <n v="6.6179999999999994"/>
    <n v="0.19627170582226761"/>
    <n v="329.40280388151172"/>
    <n v="658.80560776302343"/>
    <n v="0.32995319812792512"/>
    <n v="7.8003120124804995E-2"/>
    <n v="0.53081123244929795"/>
    <n v="6.1232449297971919E-2"/>
    <n v="217.37501722602099"/>
    <n v="51.388892961234276"/>
    <n v="349.70141660119924"/>
    <n v="40.340280974568905"/>
    <n v="7.15"/>
    <n v="30.175000000000001"/>
    <n v="46.05"/>
    <n v="49.375"/>
    <n v="49.275000000000006"/>
  </r>
  <r>
    <x v="1"/>
    <s v="mid May"/>
    <n v="6"/>
    <x v="15"/>
    <x v="13"/>
    <n v="3"/>
    <n v="11"/>
    <n v="43"/>
    <n v="43"/>
    <n v="311"/>
    <d v="2024-09-13T00:00:00"/>
    <n v="0.83"/>
    <n v="2.8000000000000001E-2"/>
    <n v="5.3999999999999999E-2"/>
    <n v="8.4000000000000005E-2"/>
    <n v="0.30399999999999999"/>
    <n v="0.97199999999999998"/>
    <n v="0.94599999999999995"/>
    <n v="0.91600000000000004"/>
    <n v="0.69599999999999995"/>
    <n v="29.3"/>
    <n v="3.4"/>
    <n v="8.5"/>
    <n v="9.9"/>
    <n v="37.9"/>
    <n v="23.1"/>
    <n v="38.6"/>
    <n v="19.5"/>
    <n v="43.5"/>
    <n v="43"/>
    <n v="40.1"/>
    <n v="42.5"/>
    <n v="42"/>
    <n v="51.9"/>
    <n v="46.6"/>
    <n v="49.4"/>
    <n v="38.9"/>
    <n v="41.7"/>
    <n v="43.9"/>
    <n v="43.8"/>
    <n v="59"/>
    <n v="0.5"/>
    <n v="1332.8"/>
    <n v="2665.6"/>
    <n v="278.8"/>
    <n v="50"/>
    <n v="169"/>
    <n v="36.44"/>
    <n v="30"/>
    <n v="8.57"/>
    <n v="1.47"/>
    <n v="12.4"/>
    <n v="1.4"/>
    <n v="23.84"/>
    <n v="1.2146666666666666"/>
    <n v="5.5760000000000005"/>
    <n v="0.21562130177514791"/>
    <n v="287.3800710059171"/>
    <n v="574.7601420118342"/>
    <n v="0.35947986577181207"/>
    <n v="6.1661073825503357E-2"/>
    <n v="0.52013422818791943"/>
    <n v="5.8724832214765099E-2"/>
    <n v="206.61469870140181"/>
    <n v="35.440327548548503"/>
    <n v="298.95242285850435"/>
    <n v="33.752692903379526"/>
    <n v="12.775"/>
    <n v="29.774999999999999"/>
    <n v="42.274999999999999"/>
    <n v="47.475000000000001"/>
    <n v="42.075000000000003"/>
  </r>
  <r>
    <x v="1"/>
    <s v="mid May"/>
    <n v="6"/>
    <x v="14"/>
    <x v="12"/>
    <n v="4"/>
    <n v="11"/>
    <n v="54"/>
    <n v="44"/>
    <n v="411"/>
    <d v="2024-09-12T00:00:00"/>
    <n v="0.83"/>
    <n v="2.4E-2"/>
    <n v="8.2000000000000003E-2"/>
    <n v="0.23499999999999999"/>
    <n v="0.28999999999999998"/>
    <n v="0.97599999999999998"/>
    <n v="0.91800000000000004"/>
    <n v="0.76500000000000001"/>
    <n v="0.71"/>
    <n v="2.2999999999999998"/>
    <n v="31.3"/>
    <n v="3.6"/>
    <n v="30.1"/>
    <n v="43"/>
    <n v="47.8"/>
    <n v="45.1"/>
    <n v="40.799999999999997"/>
    <n v="43.9"/>
    <n v="46.2"/>
    <n v="42"/>
    <n v="44.8"/>
    <n v="46.6"/>
    <n v="42"/>
    <n v="47.9"/>
    <n v="40.6"/>
    <n v="40.799999999999997"/>
    <n v="43.1"/>
    <n v="41.1"/>
    <n v="40"/>
    <n v="65"/>
    <n v="0.5"/>
    <n v="1161.8"/>
    <n v="2323.6"/>
    <n v="261.2"/>
    <n v="50"/>
    <n v="165"/>
    <n v="38.81"/>
    <n v="30"/>
    <n v="6.71"/>
    <n v="1.1000000000000001"/>
    <n v="11.57"/>
    <n v="1.58"/>
    <n v="20.96"/>
    <n v="1.2936666666666667"/>
    <n v="5.2240000000000002"/>
    <n v="0.23521212121212123"/>
    <n v="273.26944242424241"/>
    <n v="546.53888484848483"/>
    <n v="0.32013358778625955"/>
    <n v="5.2480916030534355E-2"/>
    <n v="0.5520038167938931"/>
    <n v="7.5381679389312978E-2"/>
    <n v="174.96545407124682"/>
    <n v="28.682861323155219"/>
    <n v="301.69155046264166"/>
    <n v="41.199018991441129"/>
    <n v="16.825000000000003"/>
    <n v="44.174999999999997"/>
    <n v="44.224999999999994"/>
    <n v="44.274999999999999"/>
    <n v="41.25"/>
  </r>
  <r>
    <x v="1"/>
    <s v="mid May"/>
    <n v="6"/>
    <x v="9"/>
    <x v="8"/>
    <n v="4"/>
    <n v="12"/>
    <n v="53"/>
    <n v="45"/>
    <n v="412"/>
    <d v="2024-09-12T00:00:00"/>
    <n v="0.81"/>
    <n v="1.9E-2"/>
    <n v="4.1000000000000002E-2"/>
    <n v="9.1999999999999998E-2"/>
    <n v="0.22600000000000001"/>
    <n v="0.98099999999999998"/>
    <n v="0.95899999999999996"/>
    <n v="0.90800000000000003"/>
    <n v="0.77400000000000002"/>
    <n v="13.5"/>
    <n v="39.799999999999997"/>
    <n v="1.1000000000000001"/>
    <n v="32.6"/>
    <n v="41.5"/>
    <n v="47.9"/>
    <n v="45.8"/>
    <n v="50.6"/>
    <n v="48.2"/>
    <n v="48.8"/>
    <n v="46.4"/>
    <n v="44.9"/>
    <n v="50.8"/>
    <n v="52.2"/>
    <n v="47.4"/>
    <n v="49.7"/>
    <n v="45.7"/>
    <n v="45.6"/>
    <n v="41.3"/>
    <n v="46"/>
    <n v="61"/>
    <n v="0.5"/>
    <n v="1229"/>
    <n v="2458"/>
    <n v="326.10000000000002"/>
    <n v="50"/>
    <n v="201.9"/>
    <n v="43.95"/>
    <n v="30"/>
    <n v="7.45"/>
    <n v="2.09"/>
    <n v="15.19"/>
    <n v="1.76"/>
    <n v="26.49"/>
    <n v="1.4650000000000001"/>
    <n v="6.5220000000000002"/>
    <n v="0.21768202080237742"/>
    <n v="267.53120356612186"/>
    <n v="535.06240713224372"/>
    <n v="0.28123820309550779"/>
    <n v="7.8897697244243115E-2"/>
    <n v="0.5734239335598339"/>
    <n v="6.6440166100415254E-2"/>
    <n v="150.47998992582924"/>
    <n v="42.215191804695714"/>
    <n v="306.8175901977645"/>
    <n v="35.549635203954281"/>
    <n v="21.75"/>
    <n v="46.449999999999996"/>
    <n v="47.075000000000003"/>
    <n v="50.025000000000006"/>
    <n v="44.650000000000006"/>
  </r>
  <r>
    <x v="1"/>
    <s v="mid May"/>
    <n v="6"/>
    <x v="12"/>
    <x v="10"/>
    <n v="3"/>
    <n v="12"/>
    <n v="44"/>
    <n v="46"/>
    <n v="312"/>
    <d v="2024-09-11T00:00:00"/>
    <n v="0.84"/>
    <n v="3.3000000000000002E-2"/>
    <n v="5.3999999999999999E-2"/>
    <n v="7.0999999999999994E-2"/>
    <n v="0.13500000000000001"/>
    <n v="0.96699999999999997"/>
    <n v="0.94599999999999995"/>
    <n v="0.92900000000000005"/>
    <n v="0.86499999999999999"/>
    <n v="0.5"/>
    <n v="5.4"/>
    <n v="4.9000000000000004"/>
    <n v="12.8"/>
    <n v="35.799999999999997"/>
    <n v="42.3"/>
    <n v="22.2"/>
    <n v="20.7"/>
    <n v="46"/>
    <n v="45.8"/>
    <n v="44.3"/>
    <n v="44.1"/>
    <n v="49.6"/>
    <n v="48.8"/>
    <n v="48.6"/>
    <n v="49.8"/>
    <n v="44"/>
    <n v="42.9"/>
    <n v="44"/>
    <n v="46.9"/>
    <n v="53"/>
    <n v="0.5"/>
    <n v="1710.7"/>
    <n v="3421.4"/>
    <n v="319"/>
    <n v="50"/>
    <n v="180.2"/>
    <n v="31.5"/>
    <n v="30"/>
    <n v="8.0299999999999994"/>
    <n v="1.98"/>
    <n v="12.33"/>
    <n v="1.61"/>
    <n v="23.95"/>
    <n v="1.05"/>
    <n v="6.38"/>
    <n v="0.17480577136514985"/>
    <n v="299.04023307436188"/>
    <n v="598.08046614872376"/>
    <n v="0.33528183716075155"/>
    <n v="8.2672233820459295E-2"/>
    <n v="0.51482254697286012"/>
    <n v="6.7223382045929023E-2"/>
    <n v="200.52551746030278"/>
    <n v="49.444648140896582"/>
    <n v="307.90530887740141"/>
    <n v="40.204991670122979"/>
    <n v="5.9"/>
    <n v="30.25"/>
    <n v="45.05"/>
    <n v="49.2"/>
    <n v="44.45"/>
  </r>
  <r>
    <x v="1"/>
    <s v="mid May"/>
    <n v="6"/>
    <x v="11"/>
    <x v="9"/>
    <n v="2"/>
    <n v="12"/>
    <n v="21"/>
    <n v="47"/>
    <n v="212"/>
    <d v="2024-09-09T00:00:00"/>
    <n v="0.84"/>
    <n v="7.5999999999999998E-2"/>
    <n v="0.108"/>
    <n v="0.16900000000000001"/>
    <n v="0.23400000000000001"/>
    <n v="0.92400000000000004"/>
    <n v="0.89200000000000002"/>
    <n v="0.83099999999999996"/>
    <n v="0.76600000000000001"/>
    <n v="15.2"/>
    <n v="5.0999999999999996"/>
    <n v="33"/>
    <n v="30.8"/>
    <n v="46.2"/>
    <n v="38.200000000000003"/>
    <n v="47.9"/>
    <n v="34.200000000000003"/>
    <n v="47.4"/>
    <n v="46.3"/>
    <n v="47.1"/>
    <n v="45.6"/>
    <n v="44.7"/>
    <n v="52.5"/>
    <n v="49.2"/>
    <n v="46.2"/>
    <n v="47.4"/>
    <n v="50.5"/>
    <n v="44.1"/>
    <n v="41.6"/>
    <n v="64"/>
    <n v="0.5"/>
    <n v="1499.7"/>
    <n v="2999.4"/>
    <n v="307.60000000000002"/>
    <n v="50"/>
    <n v="191.8"/>
    <n v="36.799999999999997"/>
    <n v="30"/>
    <n v="7.55"/>
    <n v="0.47"/>
    <n v="11.11"/>
    <n v="1.47"/>
    <n v="20.599999999999998"/>
    <n v="1.2266666666666666"/>
    <n v="6.1520000000000001"/>
    <n v="0.19186652763295095"/>
    <n v="287.74223149113652"/>
    <n v="575.48446298227304"/>
    <n v="0.36650485436893204"/>
    <n v="2.2815533980582524E-2"/>
    <n v="0.53932038834951457"/>
    <n v="7.1359223300970887E-2"/>
    <n v="210.91784929690104"/>
    <n v="13.129985320469336"/>
    <n v="310.37050406471133"/>
    <n v="41.066124300191333"/>
    <n v="21.024999999999999"/>
    <n v="41.625"/>
    <n v="46.599999999999994"/>
    <n v="48.150000000000006"/>
    <n v="45.9"/>
  </r>
  <r>
    <x v="1"/>
    <s v="mid May"/>
    <n v="6"/>
    <x v="10"/>
    <x v="2"/>
    <n v="1"/>
    <n v="12"/>
    <n v="12"/>
    <n v="48"/>
    <n v="112"/>
    <d v="2024-09-09T00:00:00"/>
    <n v="0.84"/>
    <n v="6.8000000000000005E-2"/>
    <n v="0.10299999999999999"/>
    <n v="0.154"/>
    <n v="0.26900000000000002"/>
    <n v="0.93199999999999994"/>
    <n v="0.89700000000000002"/>
    <n v="0.84599999999999997"/>
    <n v="0.73099999999999998"/>
    <n v="3.2"/>
    <n v="8.1999999999999993"/>
    <n v="3"/>
    <n v="2.6"/>
    <n v="39"/>
    <n v="35.799999999999997"/>
    <n v="31.4"/>
    <n v="38.200000000000003"/>
    <n v="47.4"/>
    <n v="41.1"/>
    <n v="45.3"/>
    <n v="50.6"/>
    <n v="49"/>
    <n v="50.5"/>
    <n v="49"/>
    <n v="51.8"/>
    <n v="47.4"/>
    <n v="47.6"/>
    <n v="49"/>
    <n v="49.9"/>
    <n v="62"/>
    <n v="0.5"/>
    <n v="1443.7"/>
    <n v="2887.4"/>
    <n v="328.4"/>
    <n v="50"/>
    <n v="208.3"/>
    <n v="36.26"/>
    <n v="30"/>
    <n v="7.45"/>
    <n v="0.52"/>
    <n v="11.69"/>
    <n v="1.74"/>
    <n v="21.4"/>
    <n v="1.2086666666666666"/>
    <n v="6.5679999999999996"/>
    <n v="0.1740758521363418"/>
    <n v="251.31330772923667"/>
    <n v="502.62661545847334"/>
    <n v="0.34813084112149534"/>
    <n v="2.4299065420560751E-2"/>
    <n v="0.54626168224299065"/>
    <n v="8.1308411214953275E-2"/>
    <n v="174.97982640960871"/>
    <n v="12.213357011140475"/>
    <n v="274.56566050044643"/>
    <n v="40.86777153727774"/>
    <n v="4.25"/>
    <n v="36.099999999999994"/>
    <n v="46.1"/>
    <n v="50.075000000000003"/>
    <n v="48.475000000000001"/>
  </r>
  <r>
    <x v="0"/>
    <s v="mid April"/>
    <n v="7"/>
    <x v="4"/>
    <x v="4"/>
    <n v="1"/>
    <n v="13"/>
    <n v="13"/>
    <n v="49"/>
    <n v="113"/>
    <d v="2024-09-12T00:00:00"/>
    <n v="0.84"/>
    <n v="1.4999999999999999E-2"/>
    <n v="5.1999999999999998E-2"/>
    <n v="6.9000000000000006E-2"/>
    <n v="0.16200000000000001"/>
    <n v="0.98499999999999999"/>
    <n v="0.94799999999999995"/>
    <n v="0.93100000000000005"/>
    <n v="0.83799999999999997"/>
    <n v="3.7"/>
    <n v="1.1000000000000001"/>
    <n v="2"/>
    <n v="7.2"/>
    <n v="43"/>
    <n v="31.9"/>
    <n v="37.5"/>
    <n v="18.399999999999999"/>
    <n v="48.7"/>
    <n v="43.3"/>
    <n v="48.3"/>
    <n v="41.9"/>
    <n v="50.4"/>
    <n v="49.9"/>
    <n v="50.7"/>
    <n v="51.1"/>
    <n v="40.5"/>
    <n v="48.2"/>
    <n v="46"/>
    <n v="45.5"/>
    <n v="61"/>
    <n v="0.5"/>
    <n v="1421.3"/>
    <n v="2842.6"/>
    <n v="336.1"/>
    <n v="50"/>
    <n v="209.4"/>
    <n v="45.01"/>
    <n v="30"/>
    <n v="9.16"/>
    <n v="1.48"/>
    <n v="13.47"/>
    <n v="1.83"/>
    <n v="25.939999999999998"/>
    <n v="1.5003333333333333"/>
    <n v="6.7220000000000004"/>
    <n v="0.21494746895893027"/>
    <n v="305.50483763132758"/>
    <n v="611.00967526265515"/>
    <n v="0.35312259059367773"/>
    <n v="5.7054741711642258E-2"/>
    <n v="0.51927525057825763"/>
    <n v="7.0547417116422526E-2"/>
    <n v="215.76131940655057"/>
    <n v="34.860999205425202"/>
    <n v="317.28220222775508"/>
    <n v="43.105154422924407"/>
    <n v="3.5"/>
    <n v="32.700000000000003"/>
    <n v="45.550000000000004"/>
    <n v="50.524999999999999"/>
    <n v="45.05"/>
  </r>
  <r>
    <x v="0"/>
    <s v="mid April"/>
    <n v="7"/>
    <x v="7"/>
    <x v="7"/>
    <n v="2"/>
    <n v="13"/>
    <n v="20"/>
    <n v="50"/>
    <n v="213"/>
    <d v="2024-09-12T00:00:00"/>
    <n v="0.86"/>
    <n v="1.2E-2"/>
    <n v="2.5000000000000001E-2"/>
    <n v="0.111"/>
    <n v="0.214"/>
    <n v="0.98799999999999999"/>
    <n v="0.97499999999999998"/>
    <n v="0.88900000000000001"/>
    <n v="0.78600000000000003"/>
    <n v="1.5"/>
    <n v="29.9"/>
    <n v="28.9"/>
    <n v="15.5"/>
    <n v="38.799999999999997"/>
    <n v="47.6"/>
    <n v="43.9"/>
    <n v="34.799999999999997"/>
    <n v="42.9"/>
    <n v="46.5"/>
    <n v="45.6"/>
    <n v="41.3"/>
    <n v="45.1"/>
    <n v="48.2"/>
    <n v="48.4"/>
    <n v="45.2"/>
    <n v="44.8"/>
    <n v="40.4"/>
    <n v="42"/>
    <n v="48.5"/>
    <n v="67"/>
    <n v="0.5"/>
    <n v="1390.8"/>
    <n v="2781.6"/>
    <n v="295.3"/>
    <n v="50"/>
    <n v="172.3"/>
    <n v="32.44"/>
    <n v="30"/>
    <n v="7.28"/>
    <n v="1.52"/>
    <n v="13.24"/>
    <n v="1.62"/>
    <n v="23.66"/>
    <n v="1.0813333333333333"/>
    <n v="5.9060000000000006"/>
    <n v="0.18827626233313985"/>
    <n v="261.85462565293091"/>
    <n v="523.70925130586181"/>
    <n v="0.30769230769230771"/>
    <n v="6.4243448858833471E-2"/>
    <n v="0.55959425190194423"/>
    <n v="6.8469991546914633E-2"/>
    <n v="161.14130809411134"/>
    <n v="33.644888503166101"/>
    <n v="293.06468669863102"/>
    <n v="35.858368009953352"/>
    <n v="18.95"/>
    <n v="41.275000000000006"/>
    <n v="44.075000000000003"/>
    <n v="46.725000000000009"/>
    <n v="43.924999999999997"/>
  </r>
  <r>
    <x v="0"/>
    <s v="mid April"/>
    <n v="7"/>
    <x v="6"/>
    <x v="6"/>
    <n v="3"/>
    <n v="13"/>
    <n v="45"/>
    <n v="51"/>
    <n v="313"/>
    <d v="2024-09-11T00:00:00"/>
    <n v="0.87"/>
    <n v="0.02"/>
    <n v="0.04"/>
    <n v="4.5999999999999999E-2"/>
    <n v="9.8000000000000004E-2"/>
    <n v="0.98"/>
    <n v="0.96"/>
    <n v="0.95399999999999996"/>
    <n v="0.90200000000000002"/>
    <n v="38.200000000000003"/>
    <n v="27.4"/>
    <n v="18.100000000000001"/>
    <n v="16.600000000000001"/>
    <n v="47.2"/>
    <n v="41.9"/>
    <n v="39"/>
    <n v="25.1"/>
    <n v="45.8"/>
    <n v="51.8"/>
    <n v="50"/>
    <n v="38.4"/>
    <n v="43.9"/>
    <n v="50.4"/>
    <n v="48"/>
    <n v="45.4"/>
    <n v="36.200000000000003"/>
    <n v="44"/>
    <n v="40"/>
    <n v="44.3"/>
    <n v="64"/>
    <n v="0.375"/>
    <n v="1267.5999999999999"/>
    <n v="3380.2666666666664"/>
    <n v="299.3"/>
    <n v="50"/>
    <n v="189.1"/>
    <n v="38.380000000000003"/>
    <n v="30"/>
    <n v="8.0500000000000007"/>
    <n v="2.6"/>
    <n v="10.6"/>
    <n v="0.73"/>
    <n v="21.98"/>
    <n v="1.2793333333333334"/>
    <n v="5.9860000000000007"/>
    <n v="0.20296139608672661"/>
    <n v="257.27386567953465"/>
    <n v="686.06364181209244"/>
    <n v="0.36624203821656054"/>
    <n v="0.11828935395814377"/>
    <n v="0.48225659690627842"/>
    <n v="3.3212010919017286E-2"/>
    <n v="251.26534652353706"/>
    <n v="81.154024964123764"/>
    <n v="330.85871716142765"/>
    <n v="22.785553163003978"/>
    <n v="25.074999999999996"/>
    <n v="38.299999999999997"/>
    <n v="46.5"/>
    <n v="46.925000000000004"/>
    <n v="41.125"/>
  </r>
  <r>
    <x v="0"/>
    <s v="mid April"/>
    <n v="7"/>
    <x v="2"/>
    <x v="2"/>
    <n v="4"/>
    <n v="13"/>
    <n v="52"/>
    <n v="52"/>
    <n v="413"/>
    <d v="2024-09-13T00:00:00"/>
    <n v="0.8"/>
    <n v="5.2999999999999999E-2"/>
    <n v="8.4000000000000005E-2"/>
    <n v="0.151"/>
    <n v="0.218"/>
    <n v="0.94699999999999995"/>
    <n v="0.91600000000000004"/>
    <n v="0.84899999999999998"/>
    <n v="0.78200000000000003"/>
    <n v="8.8000000000000007"/>
    <n v="7.7"/>
    <n v="1.1000000000000001"/>
    <n v="0.9"/>
    <n v="33.1"/>
    <n v="41.7"/>
    <n v="28.2"/>
    <n v="31.3"/>
    <n v="46.7"/>
    <n v="43.3"/>
    <n v="30.5"/>
    <n v="43.8"/>
    <n v="35.9"/>
    <n v="50.1"/>
    <n v="49.9"/>
    <n v="47.1"/>
    <n v="36.299999999999997"/>
    <n v="44"/>
    <n v="41.7"/>
    <n v="40.6"/>
    <n v="58"/>
    <n v="0.5"/>
    <n v="1232"/>
    <n v="2464"/>
    <n v="292"/>
    <n v="50"/>
    <n v="173.3"/>
    <n v="39.229999999999997"/>
    <n v="30"/>
    <n v="9.08"/>
    <n v="1.8"/>
    <n v="14.47"/>
    <n v="1.39"/>
    <n v="26.740000000000002"/>
    <n v="1.3076666666666665"/>
    <n v="5.84"/>
    <n v="0.22637045585689552"/>
    <n v="278.88840161569527"/>
    <n v="557.77680323139055"/>
    <n v="0.33956619296933432"/>
    <n v="6.7314884068810768E-2"/>
    <n v="0.54113687359760654"/>
    <n v="5.1982049364248308E-2"/>
    <n v="189.40214559988877"/>
    <n v="37.546680845792928"/>
    <n v="301.83359546590202"/>
    <n v="28.994381319806759"/>
    <n v="4.625"/>
    <n v="33.575000000000003"/>
    <n v="41.075000000000003"/>
    <n v="45.75"/>
    <n v="40.65"/>
  </r>
  <r>
    <x v="0"/>
    <s v="mid April"/>
    <n v="7"/>
    <x v="1"/>
    <x v="1"/>
    <n v="4"/>
    <n v="14"/>
    <n v="51"/>
    <n v="53"/>
    <n v="414"/>
    <d v="2024-09-10T00:00:00"/>
    <n v="0.82"/>
    <n v="2.9000000000000001E-2"/>
    <n v="6.5000000000000002E-2"/>
    <n v="8.4000000000000005E-2"/>
    <n v="0.13600000000000001"/>
    <n v="0.97099999999999997"/>
    <n v="0.93500000000000005"/>
    <n v="0.91600000000000004"/>
    <n v="0.86399999999999999"/>
    <n v="1.5"/>
    <n v="0.1"/>
    <n v="23.7"/>
    <n v="0.2"/>
    <n v="5.2"/>
    <n v="2.9"/>
    <n v="46.5"/>
    <n v="42.9"/>
    <n v="49.5"/>
    <n v="47.1"/>
    <n v="46.3"/>
    <n v="38.299999999999997"/>
    <n v="46"/>
    <n v="47.6"/>
    <n v="48.3"/>
    <n v="44.7"/>
    <n v="46"/>
    <n v="44.9"/>
    <n v="45.1"/>
    <n v="45.3"/>
    <n v="61"/>
    <n v="0.5"/>
    <n v="1327"/>
    <n v="2654"/>
    <n v="314.60000000000002"/>
    <n v="50"/>
    <n v="196.9"/>
    <n v="42.88"/>
    <n v="30"/>
    <n v="9.56"/>
    <n v="1.57"/>
    <n v="12.82"/>
    <n v="1.54"/>
    <n v="25.490000000000002"/>
    <n v="1.4293333333333333"/>
    <n v="6.2920000000000007"/>
    <n v="0.21777552056881666"/>
    <n v="288.98811579481969"/>
    <n v="577.97623158963938"/>
    <n v="0.37504903883876028"/>
    <n v="6.1592781482934483E-2"/>
    <n v="0.50294233032561786"/>
    <n v="6.0415849352687324E-2"/>
    <n v="216.76943012934296"/>
    <n v="35.599163734630594"/>
    <n v="290.68871278851219"/>
    <n v="34.918924937153577"/>
    <n v="6.375"/>
    <n v="24.375"/>
    <n v="45.3"/>
    <n v="46.649999999999991"/>
    <n v="45.325000000000003"/>
  </r>
  <r>
    <x v="0"/>
    <s v="mid April"/>
    <n v="7"/>
    <x v="0"/>
    <x v="0"/>
    <n v="3"/>
    <n v="14"/>
    <n v="46"/>
    <n v="54"/>
    <n v="314"/>
    <d v="2024-09-05T00:00:00"/>
    <n v="0.83"/>
    <n v="3.9E-2"/>
    <n v="8.7999999999999995E-2"/>
    <n v="0.247"/>
    <n v="0.30299999999999999"/>
    <n v="0.96099999999999997"/>
    <n v="0.91200000000000003"/>
    <n v="0.753"/>
    <n v="0.69700000000000006"/>
    <n v="37.299999999999997"/>
    <n v="34.5"/>
    <n v="26.9"/>
    <n v="11.4"/>
    <n v="45.8"/>
    <n v="52.5"/>
    <n v="42.8"/>
    <n v="42.6"/>
    <n v="44.7"/>
    <n v="40.700000000000003"/>
    <n v="44.5"/>
    <n v="44.7"/>
    <n v="45"/>
    <n v="45.1"/>
    <n v="43.6"/>
    <n v="42.9"/>
    <n v="42.4"/>
    <n v="44.1"/>
    <n v="44.3"/>
    <n v="43.3"/>
    <n v="57"/>
    <n v="0.5"/>
    <n v="1609"/>
    <n v="3218"/>
    <n v="324"/>
    <n v="50"/>
    <n v="194.4"/>
    <n v="38.299999999999997"/>
    <n v="30"/>
    <n v="8.33"/>
    <n v="0.98"/>
    <n v="15.42"/>
    <n v="1.58"/>
    <n v="26.310000000000002"/>
    <n v="1.2766666666666666"/>
    <n v="6.48"/>
    <n v="0.19701646090534977"/>
    <n v="316.99948559670776"/>
    <n v="633.99897119341551"/>
    <n v="0.31660965412390724"/>
    <n v="3.7248194602812618E-2"/>
    <n v="0.5860889395667046"/>
    <n v="6.0053211706575446E-2"/>
    <n v="200.73019498446033"/>
    <n v="23.61531705699533"/>
    <n v="371.57978471313061"/>
    <n v="38.073674438829208"/>
    <n v="27.524999999999999"/>
    <n v="45.924999999999997"/>
    <n v="43.650000000000006"/>
    <n v="44.15"/>
    <n v="43.525000000000006"/>
  </r>
  <r>
    <x v="0"/>
    <s v="mid April"/>
    <n v="7"/>
    <x v="5"/>
    <x v="5"/>
    <n v="2"/>
    <n v="14"/>
    <n v="19"/>
    <n v="55"/>
    <n v="214"/>
    <d v="2024-09-10T00:00:00"/>
    <n v="0.87"/>
    <n v="2.7E-2"/>
    <n v="2.5999999999999999E-2"/>
    <n v="0.06"/>
    <n v="0.13300000000000001"/>
    <n v="0.97299999999999998"/>
    <n v="0.97399999999999998"/>
    <n v="0.94"/>
    <n v="0.86699999999999999"/>
    <n v="27.5"/>
    <n v="2.7"/>
    <n v="3"/>
    <n v="8.3000000000000007"/>
    <n v="42.3"/>
    <n v="41"/>
    <n v="40"/>
    <n v="43"/>
    <n v="47.5"/>
    <n v="49.5"/>
    <n v="50"/>
    <n v="49.9"/>
    <n v="49.8"/>
    <n v="49.3"/>
    <n v="50.2"/>
    <n v="54"/>
    <n v="44.7"/>
    <n v="53.8"/>
    <n v="48"/>
    <n v="49.7"/>
    <n v="64"/>
    <n v="0.5"/>
    <n v="1843.3"/>
    <n v="3686.6"/>
    <n v="385.4"/>
    <n v="50"/>
    <n v="233.7"/>
    <n v="46.55"/>
    <n v="30"/>
    <n v="10.47"/>
    <n v="0.95"/>
    <n v="14.1"/>
    <n v="2.2599999999999998"/>
    <n v="27.78"/>
    <n v="1.5516666666666665"/>
    <n v="7.7079999999999993"/>
    <n v="0.1991869918699187"/>
    <n v="367.16138211382111"/>
    <n v="734.32276422764221"/>
    <n v="0.37688984881209503"/>
    <n v="3.4197264218862489E-2"/>
    <n v="0.50755939524838012"/>
    <n v="8.1353491720662335E-2"/>
    <n v="276.7587955890358"/>
    <n v="25.111829590218143"/>
    <n v="372.71241812850087"/>
    <n v="59.739720919887368"/>
    <n v="10.375"/>
    <n v="41.575000000000003"/>
    <n v="49.225000000000001"/>
    <n v="50.825000000000003"/>
    <n v="49.05"/>
  </r>
  <r>
    <x v="0"/>
    <s v="mid April"/>
    <n v="7"/>
    <x v="3"/>
    <x v="3"/>
    <n v="1"/>
    <n v="14"/>
    <n v="14"/>
    <n v="56"/>
    <n v="114"/>
    <d v="2024-09-05T00:00:00"/>
    <n v="0.83"/>
    <n v="2.9000000000000001E-2"/>
    <n v="4.2000000000000003E-2"/>
    <n v="0.113"/>
    <n v="0.20399999999999999"/>
    <n v="0.97099999999999997"/>
    <n v="0.95799999999999996"/>
    <n v="0.88700000000000001"/>
    <n v="0.79600000000000004"/>
    <n v="7.9"/>
    <n v="0.7"/>
    <n v="16.5"/>
    <n v="4.5"/>
    <n v="57.4"/>
    <n v="45.8"/>
    <n v="42.6"/>
    <n v="44.9"/>
    <n v="54.5"/>
    <n v="50.2"/>
    <n v="49.4"/>
    <n v="53.1"/>
    <n v="51.6"/>
    <n v="54.4"/>
    <n v="49.4"/>
    <n v="48.7"/>
    <n v="48.1"/>
    <n v="48.7"/>
    <n v="45"/>
    <n v="47.4"/>
    <n v="63"/>
    <n v="0.5"/>
    <n v="1523"/>
    <n v="3046"/>
    <n v="369.5"/>
    <n v="50"/>
    <n v="228.3"/>
    <n v="42.1"/>
    <n v="30"/>
    <n v="8.75"/>
    <n v="1.04"/>
    <n v="14.25"/>
    <n v="1.51"/>
    <n v="25.55"/>
    <n v="1.4033333333333333"/>
    <n v="7.39"/>
    <n v="0.18440648269820412"/>
    <n v="280.85107314936488"/>
    <n v="561.70214629872976"/>
    <n v="0.34246575342465752"/>
    <n v="4.0704500978473585E-2"/>
    <n v="0.55772994129158515"/>
    <n v="5.9099804305283755E-2"/>
    <n v="192.36374873244168"/>
    <n v="22.863805563627359"/>
    <n v="313.27810507854792"/>
    <n v="33.196486924112797"/>
    <n v="7.4"/>
    <n v="47.674999999999997"/>
    <n v="51.8"/>
    <n v="51.025000000000006"/>
    <n v="47.300000000000004"/>
  </r>
  <r>
    <x v="1"/>
    <s v="mid May"/>
    <n v="8"/>
    <x v="11"/>
    <x v="9"/>
    <n v="1"/>
    <n v="15"/>
    <n v="15"/>
    <n v="57"/>
    <n v="115"/>
    <d v="2024-09-09T00:00:00"/>
    <n v="0.8"/>
    <n v="9.1999999999999998E-2"/>
    <n v="0.13500000000000001"/>
    <n v="0.23400000000000001"/>
    <n v="0.26100000000000001"/>
    <n v="0.90800000000000003"/>
    <n v="0.86499999999999999"/>
    <n v="0.76600000000000001"/>
    <n v="0.73899999999999999"/>
    <n v="8.3000000000000007"/>
    <n v="6.2"/>
    <n v="2.2999999999999998"/>
    <n v="2.1"/>
    <n v="44.2"/>
    <n v="42.3"/>
    <n v="37.4"/>
    <n v="45.1"/>
    <n v="48.9"/>
    <n v="53.9"/>
    <n v="48.3"/>
    <n v="47"/>
    <n v="51.4"/>
    <n v="47.1"/>
    <n v="52.8"/>
    <n v="49.8"/>
    <n v="51.1"/>
    <n v="47.1"/>
    <n v="48.7"/>
    <n v="47.4"/>
    <n v="63"/>
    <n v="0.5"/>
    <n v="1260.2"/>
    <n v="2520.4"/>
    <n v="334.5"/>
    <n v="50"/>
    <n v="206.3"/>
    <n v="42.89"/>
    <n v="30"/>
    <n v="8.27"/>
    <n v="0.39"/>
    <n v="14.17"/>
    <n v="3.37"/>
    <n v="26.2"/>
    <n v="1.4296666666666666"/>
    <n v="6.69"/>
    <n v="0.20790111488124091"/>
    <n v="261.99698497333981"/>
    <n v="523.99396994667961"/>
    <n v="0.31564885496183204"/>
    <n v="1.4885496183206108E-2"/>
    <n v="0.54083969465648851"/>
    <n v="0.12862595419847328"/>
    <n v="165.39809662057405"/>
    <n v="7.7999102396643156"/>
    <n v="283.39673870780342"/>
    <n v="67.399224378637797"/>
    <n v="4.7250000000000005"/>
    <n v="42.25"/>
    <n v="49.524999999999999"/>
    <n v="50.275000000000006"/>
    <n v="48.575000000000003"/>
  </r>
  <r>
    <x v="1"/>
    <s v="mid May"/>
    <n v="8"/>
    <x v="13"/>
    <x v="11"/>
    <n v="2"/>
    <n v="15"/>
    <n v="18"/>
    <n v="58"/>
    <n v="215"/>
    <d v="2024-09-11T00:00:00"/>
    <n v="0.85"/>
    <n v="2.1999999999999999E-2"/>
    <n v="5.7000000000000002E-2"/>
    <n v="9.7000000000000003E-2"/>
    <n v="0.151"/>
    <n v="0.97799999999999998"/>
    <n v="0.94299999999999995"/>
    <n v="0.90300000000000002"/>
    <n v="0.84899999999999998"/>
    <n v="5.7"/>
    <n v="0.6"/>
    <n v="36"/>
    <n v="38.200000000000003"/>
    <n v="33.6"/>
    <n v="40"/>
    <n v="45.1"/>
    <n v="42.1"/>
    <n v="44.4"/>
    <n v="41"/>
    <n v="48.5"/>
    <n v="53.3"/>
    <n v="50.4"/>
    <n v="44.4"/>
    <n v="49.2"/>
    <n v="52.7"/>
    <n v="40.5"/>
    <n v="41.9"/>
    <n v="45"/>
    <n v="42.9"/>
    <n v="61"/>
    <n v="0.5"/>
    <n v="1355.9"/>
    <n v="2711.8"/>
    <n v="284.89999999999998"/>
    <n v="50"/>
    <n v="164.3"/>
    <n v="32.229999999999997"/>
    <n v="30"/>
    <n v="8"/>
    <n v="1.43"/>
    <n v="12.6"/>
    <n v="1.18"/>
    <n v="23.21"/>
    <n v="1.0743333333333331"/>
    <n v="5.6979999999999995"/>
    <n v="0.19616555082166764"/>
    <n v="265.98087035909919"/>
    <n v="531.96174071819837"/>
    <n v="0.34467901766479964"/>
    <n v="6.1611374407582936E-2"/>
    <n v="0.54286945282205945"/>
    <n v="5.0840155105557942E-2"/>
    <n v="183.35605022600546"/>
    <n v="32.774893977898479"/>
    <n v="288.78577910595862"/>
    <n v="27.045017408335802"/>
    <n v="20.125"/>
    <n v="40.199999999999996"/>
    <n v="46.8"/>
    <n v="49.174999999999997"/>
    <n v="42.575000000000003"/>
  </r>
  <r>
    <x v="1"/>
    <s v="mid May"/>
    <n v="8"/>
    <x v="8"/>
    <x v="6"/>
    <n v="3"/>
    <n v="15"/>
    <n v="47"/>
    <n v="59"/>
    <n v="315"/>
    <d v="2024-09-12T00:00:00"/>
    <n v="0.82"/>
    <n v="3.3000000000000002E-2"/>
    <n v="8.4000000000000005E-2"/>
    <n v="0.10299999999999999"/>
    <n v="0.34699999999999998"/>
    <n v="0.96699999999999997"/>
    <n v="0.91600000000000004"/>
    <n v="0.89700000000000002"/>
    <n v="0.65300000000000002"/>
    <n v="4.4000000000000004"/>
    <n v="5.0999999999999996"/>
    <n v="5.2"/>
    <n v="4.4000000000000004"/>
    <n v="12.4"/>
    <n v="7.1"/>
    <n v="34.5"/>
    <n v="43.9"/>
    <n v="39.799999999999997"/>
    <n v="41.6"/>
    <n v="43"/>
    <n v="44.2"/>
    <n v="46.6"/>
    <n v="46.8"/>
    <n v="47"/>
    <n v="46.2"/>
    <n v="46"/>
    <n v="52.3"/>
    <n v="44.3"/>
    <n v="47.3"/>
    <n v="61"/>
    <n v="0.5"/>
    <n v="1154.4000000000001"/>
    <n v="2308.8000000000002"/>
    <n v="261.60000000000002"/>
    <n v="50"/>
    <n v="160.4"/>
    <n v="34.26"/>
    <n v="30"/>
    <n v="7.14"/>
    <n v="1.89"/>
    <n v="11.8"/>
    <n v="0.84"/>
    <n v="21.669999999999998"/>
    <n v="1.1419999999999999"/>
    <n v="5.2320000000000002"/>
    <n v="0.21359102244389025"/>
    <n v="246.56947630922693"/>
    <n v="493.13895261845386"/>
    <n v="0.32948777111213662"/>
    <n v="8.7217351176742036E-2"/>
    <n v="0.54453161052145826"/>
    <n v="3.876326718966313E-2"/>
    <n v="162.48325434682792"/>
    <n v="43.010273209454439"/>
    <n v="268.52974808019178"/>
    <n v="19.115676981979753"/>
    <n v="4.7750000000000004"/>
    <n v="24.475000000000001"/>
    <n v="42.150000000000006"/>
    <n v="46.650000000000006"/>
    <n v="47.474999999999994"/>
  </r>
  <r>
    <x v="1"/>
    <s v="mid May"/>
    <n v="8"/>
    <x v="10"/>
    <x v="2"/>
    <n v="4"/>
    <n v="15"/>
    <n v="50"/>
    <n v="60"/>
    <n v="415"/>
    <d v="2024-09-09T00:00:00"/>
    <n v="0.78"/>
    <n v="9.1999999999999998E-2"/>
    <n v="0.126"/>
    <n v="0.22800000000000001"/>
    <n v="0.32300000000000001"/>
    <n v="0.90800000000000003"/>
    <n v="0.874"/>
    <n v="0.77200000000000002"/>
    <n v="0.67700000000000005"/>
    <n v="8.9"/>
    <n v="4.3"/>
    <n v="6.3"/>
    <n v="2"/>
    <n v="13.4"/>
    <n v="27"/>
    <n v="45.1"/>
    <n v="35.9"/>
    <n v="36.6"/>
    <n v="45.1"/>
    <n v="50.7"/>
    <n v="49.7"/>
    <n v="46.7"/>
    <n v="54.3"/>
    <n v="51.7"/>
    <n v="41.4"/>
    <n v="49.6"/>
    <n v="49.3"/>
    <n v="47.4"/>
    <n v="45.7"/>
    <n v="56"/>
    <n v="0.5"/>
    <n v="1223.8"/>
    <n v="2447.6"/>
    <n v="335.6"/>
    <n v="50"/>
    <n v="185.4"/>
    <n v="39"/>
    <n v="30"/>
    <n v="8.7799999999999994"/>
    <n v="1.18"/>
    <n v="18.34"/>
    <n v="3.57"/>
    <n v="31.869999999999997"/>
    <n v="1.3"/>
    <n v="6.7120000000000006"/>
    <n v="0.21035598705501618"/>
    <n v="257.4336569579288"/>
    <n v="514.86731391585761"/>
    <n v="0.27549419516786949"/>
    <n v="3.7025415751490431E-2"/>
    <n v="0.57546281769689367"/>
    <n v="0.11201757138374648"/>
    <n v="141.84295626549201"/>
    <n v="19.063176354587764"/>
    <n v="296.28699520605051"/>
    <n v="57.674186089727385"/>
    <n v="5.375"/>
    <n v="30.35"/>
    <n v="45.525000000000006"/>
    <n v="48.524999999999999"/>
    <n v="48"/>
  </r>
  <r>
    <x v="1"/>
    <s v="mid May"/>
    <n v="8"/>
    <x v="15"/>
    <x v="13"/>
    <n v="4"/>
    <n v="16"/>
    <n v="49"/>
    <n v="61"/>
    <n v="416"/>
    <d v="2024-09-13T00:00:00"/>
    <n v="0.8"/>
    <n v="4.4999999999999998E-2"/>
    <n v="0.127"/>
    <n v="0.23699999999999999"/>
    <n v="0.30299999999999999"/>
    <n v="0.95499999999999996"/>
    <n v="0.873"/>
    <n v="0.76300000000000001"/>
    <n v="0.69700000000000006"/>
    <n v="26.2"/>
    <n v="21.1"/>
    <n v="22.3"/>
    <n v="19.7"/>
    <n v="44.1"/>
    <n v="33.5"/>
    <n v="40.1"/>
    <n v="21"/>
    <n v="44.7"/>
    <n v="42.7"/>
    <n v="46.2"/>
    <n v="49.9"/>
    <n v="49.2"/>
    <n v="41.8"/>
    <n v="51.3"/>
    <n v="45.6"/>
    <n v="43.6"/>
    <n v="38.700000000000003"/>
    <n v="46.4"/>
    <n v="41.8"/>
    <n v="54"/>
    <n v="0.5"/>
    <n v="1075.3"/>
    <n v="2150.6"/>
    <n v="325.39999999999998"/>
    <n v="50"/>
    <n v="207.9"/>
    <n v="44.56"/>
    <n v="30"/>
    <n v="8.7799999999999994"/>
    <n v="1.6"/>
    <n v="14.61"/>
    <n v="2.2000000000000002"/>
    <n v="27.189999999999998"/>
    <n v="1.4853333333333334"/>
    <n v="6.5079999999999991"/>
    <n v="0.21433381433381435"/>
    <n v="230.47315055315056"/>
    <n v="460.94630110630112"/>
    <n v="0.322912835601324"/>
    <n v="5.8845163663111447E-2"/>
    <n v="0.53732990069878639"/>
    <n v="8.0912100036778234E-2"/>
    <n v="148.8454771501774"/>
    <n v="27.124460528506138"/>
    <n v="247.68023020092167"/>
    <n v="37.296133226695936"/>
    <n v="22.324999999999999"/>
    <n v="34.674999999999997"/>
    <n v="45.875000000000007"/>
    <n v="46.975000000000001"/>
    <n v="42.625"/>
  </r>
  <r>
    <x v="1"/>
    <s v="mid May"/>
    <n v="8"/>
    <x v="9"/>
    <x v="8"/>
    <n v="3"/>
    <n v="16"/>
    <n v="48"/>
    <n v="62"/>
    <n v="316"/>
    <d v="2024-09-12T00:00:00"/>
    <n v="0.84"/>
    <n v="2.1999999999999999E-2"/>
    <n v="5.0999999999999997E-2"/>
    <n v="9.6000000000000002E-2"/>
    <n v="0.24399999999999999"/>
    <n v="0.97799999999999998"/>
    <n v="0.94899999999999995"/>
    <n v="0.90400000000000003"/>
    <n v="0.75600000000000001"/>
    <n v="42.4"/>
    <n v="45.5"/>
    <n v="34.6"/>
    <n v="36.9"/>
    <n v="28.5"/>
    <n v="50.5"/>
    <n v="43"/>
    <n v="49.6"/>
    <n v="53.8"/>
    <n v="53.7"/>
    <n v="51.9"/>
    <n v="46.5"/>
    <n v="54.6"/>
    <n v="48.7"/>
    <n v="48.2"/>
    <n v="47"/>
    <n v="42.8"/>
    <n v="40"/>
    <n v="47.7"/>
    <n v="44.5"/>
    <n v="62"/>
    <n v="0.5"/>
    <n v="1552.1"/>
    <n v="3104.2"/>
    <n v="380.2"/>
    <n v="50"/>
    <n v="224.2"/>
    <n v="45.01"/>
    <n v="30"/>
    <n v="10.26"/>
    <n v="1.28"/>
    <n v="16.850000000000001"/>
    <n v="0.56999999999999995"/>
    <n v="28.96"/>
    <n v="1.5003333333333333"/>
    <n v="7.6040000000000001"/>
    <n v="0.20075825156110616"/>
    <n v="311.59688224799288"/>
    <n v="623.19376449598576"/>
    <n v="0.35428176795580107"/>
    <n v="4.4198895027624308E-2"/>
    <n v="0.58183701657458564"/>
    <n v="1.9682320441988949E-2"/>
    <n v="220.78618866466897"/>
    <n v="27.544475778828097"/>
    <n v="362.5972006822293"/>
    <n v="12.265899370259387"/>
    <n v="39.85"/>
    <n v="42.9"/>
    <n v="51.475000000000001"/>
    <n v="49.625"/>
    <n v="43.75"/>
  </r>
  <r>
    <x v="1"/>
    <s v="mid May"/>
    <n v="8"/>
    <x v="12"/>
    <x v="10"/>
    <n v="2"/>
    <n v="16"/>
    <n v="17"/>
    <n v="63"/>
    <n v="216"/>
    <d v="2024-09-11T00:00:00"/>
    <n v="0.85"/>
    <n v="4.5999999999999999E-2"/>
    <n v="8.4000000000000005E-2"/>
    <n v="0.108"/>
    <n v="0.186"/>
    <n v="0.95399999999999996"/>
    <n v="0.91600000000000004"/>
    <n v="0.89200000000000002"/>
    <n v="0.81400000000000006"/>
    <n v="0.9"/>
    <n v="23.5"/>
    <n v="4.9000000000000004"/>
    <n v="14.1"/>
    <n v="24.6"/>
    <n v="35.1"/>
    <n v="37.1"/>
    <n v="21.2"/>
    <n v="42.1"/>
    <n v="44.3"/>
    <n v="49.2"/>
    <n v="43.4"/>
    <n v="44.4"/>
    <n v="49.1"/>
    <n v="42"/>
    <n v="48.7"/>
    <n v="43.1"/>
    <n v="45.1"/>
    <n v="45.3"/>
    <n v="46"/>
    <n v="58"/>
    <n v="0.5"/>
    <n v="1547.8"/>
    <n v="3095.6"/>
    <n v="310.5"/>
    <n v="50"/>
    <n v="184.7"/>
    <n v="33.08"/>
    <n v="30"/>
    <n v="7.3"/>
    <n v="1.43"/>
    <n v="12.04"/>
    <n v="1.66"/>
    <n v="22.43"/>
    <n v="1.1026666666666667"/>
    <n v="6.21"/>
    <n v="0.17910124526258797"/>
    <n v="277.21290741743366"/>
    <n v="554.42581483486731"/>
    <n v="0.32545697726259476"/>
    <n v="6.3753901025412396E-2"/>
    <n v="0.53678109674543018"/>
    <n v="7.4008024966562641E-2"/>
    <n v="180.44174981250697"/>
    <n v="35.346808524915751"/>
    <n v="297.60529695103884"/>
    <n v="41.031959546405695"/>
    <n v="10.85"/>
    <n v="29.500000000000004"/>
    <n v="44.750000000000007"/>
    <n v="46.05"/>
    <n v="44.875"/>
  </r>
  <r>
    <x v="1"/>
    <s v="mid May"/>
    <n v="8"/>
    <x v="14"/>
    <x v="12"/>
    <n v="1"/>
    <n v="16"/>
    <n v="16"/>
    <n v="64"/>
    <n v="116"/>
    <d v="2024-09-12T00:00:00"/>
    <n v="0.86"/>
    <n v="1.7999999999999999E-2"/>
    <n v="5.1999999999999998E-2"/>
    <n v="9.5000000000000001E-2"/>
    <n v="0.23799999999999999"/>
    <n v="0.98199999999999998"/>
    <n v="0.94799999999999995"/>
    <n v="0.90500000000000003"/>
    <n v="0.76200000000000001"/>
    <n v="24.7"/>
    <n v="18.8"/>
    <n v="12.9"/>
    <n v="33.299999999999997"/>
    <n v="45.8"/>
    <n v="46.3"/>
    <n v="33.700000000000003"/>
    <n v="38.9"/>
    <n v="45.8"/>
    <n v="48.4"/>
    <n v="43.7"/>
    <n v="45.3"/>
    <n v="45.9"/>
    <n v="49.8"/>
    <n v="47.8"/>
    <n v="51.5"/>
    <n v="41.4"/>
    <n v="44"/>
    <n v="42.4"/>
    <n v="46"/>
    <n v="71"/>
    <n v="0.5"/>
    <n v="1411"/>
    <n v="2822"/>
    <n v="335.9"/>
    <n v="50"/>
    <n v="190.4"/>
    <n v="35.130000000000003"/>
    <n v="30"/>
    <n v="10.81"/>
    <n v="0.49"/>
    <n v="14.69"/>
    <n v="1.24"/>
    <n v="27.23"/>
    <n v="1.171"/>
    <n v="6.718"/>
    <n v="0.18450630252100841"/>
    <n v="260.33839285714288"/>
    <n v="520.67678571428576"/>
    <n v="0.39698861549761294"/>
    <n v="1.7994858611825194E-2"/>
    <n v="0.53947851634226951"/>
    <n v="4.5538009548292326E-2"/>
    <n v="206.70275628246159"/>
    <n v="9.369505141388176"/>
    <n v="280.89393985100469"/>
    <n v="23.710584439431301"/>
    <n v="22.424999999999997"/>
    <n v="41.174999999999997"/>
    <n v="45.8"/>
    <n v="48.75"/>
    <n v="43.45"/>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r>
    <x v="2"/>
    <m/>
    <m/>
    <x v="16"/>
    <x v="14"/>
    <m/>
    <m/>
    <m/>
    <m/>
    <m/>
    <m/>
    <m/>
    <m/>
    <m/>
    <m/>
    <m/>
    <m/>
    <m/>
    <m/>
    <m/>
    <m/>
    <m/>
    <m/>
    <m/>
    <m/>
    <m/>
    <m/>
    <m/>
    <m/>
    <m/>
    <m/>
    <m/>
    <m/>
    <m/>
    <m/>
    <m/>
    <m/>
    <m/>
    <m/>
    <m/>
    <m/>
    <m/>
    <m/>
    <m/>
    <m/>
    <m/>
    <m/>
    <m/>
    <m/>
    <m/>
    <m/>
    <m/>
    <m/>
    <m/>
    <m/>
    <m/>
    <m/>
    <m/>
    <m/>
    <m/>
    <m/>
    <m/>
    <m/>
    <m/>
    <m/>
    <m/>
    <m/>
    <m/>
    <m/>
    <m/>
    <m/>
    <m/>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s v="mid April"/>
    <n v="1"/>
    <x v="0"/>
    <x v="0"/>
    <x v="0"/>
    <n v="1"/>
    <n v="1"/>
    <n v="1"/>
    <n v="101"/>
    <d v="2024-12-13T00:00:00"/>
    <n v="3.71"/>
    <n v="3.71"/>
    <n v="2.2599999999999998"/>
    <n v="6.0916442048517512"/>
  </r>
  <r>
    <x v="0"/>
    <s v="mid April"/>
    <n v="1"/>
    <x v="1"/>
    <x v="1"/>
    <x v="1"/>
    <n v="1"/>
    <n v="32"/>
    <n v="2"/>
    <n v="201"/>
    <d v="2024-12-13T00:00:00"/>
    <n v="2.82"/>
    <n v="2.82"/>
    <n v="1.6"/>
    <n v="5.6737588652482271"/>
  </r>
  <r>
    <x v="0"/>
    <s v="mid April"/>
    <n v="1"/>
    <x v="2"/>
    <x v="2"/>
    <x v="2"/>
    <n v="1"/>
    <n v="33"/>
    <n v="3"/>
    <n v="301"/>
    <d v="2024-12-13T00:00:00"/>
    <n v="2.67"/>
    <n v="2.67"/>
    <n v="1.3"/>
    <n v="4.868913857677903"/>
  </r>
  <r>
    <x v="0"/>
    <s v="mid April"/>
    <n v="1"/>
    <x v="3"/>
    <x v="3"/>
    <x v="3"/>
    <n v="1"/>
    <n v="64"/>
    <n v="4"/>
    <n v="401"/>
    <d v="2024-12-13T00:00:00"/>
    <n v="2.66"/>
    <n v="2.66"/>
    <n v="1.46"/>
    <n v="5.488721804511278"/>
  </r>
  <r>
    <x v="0"/>
    <s v="mid April"/>
    <n v="1"/>
    <x v="4"/>
    <x v="4"/>
    <x v="0"/>
    <n v="2"/>
    <n v="2"/>
    <n v="8"/>
    <n v="102"/>
    <d v="2024-12-13T00:00:00"/>
    <n v="2.69"/>
    <n v="2.69"/>
    <n v="1.42"/>
    <n v="5.2788104089219328"/>
  </r>
  <r>
    <x v="0"/>
    <s v="mid April"/>
    <n v="1"/>
    <x v="5"/>
    <x v="5"/>
    <x v="1"/>
    <n v="2"/>
    <n v="31"/>
    <n v="7"/>
    <n v="202"/>
    <d v="2024-12-13T00:00:00"/>
    <n v="3.23"/>
    <n v="3.23"/>
    <n v="1.44"/>
    <n v="4.458204334365325"/>
  </r>
  <r>
    <x v="0"/>
    <s v="mid April"/>
    <n v="1"/>
    <x v="6"/>
    <x v="6"/>
    <x v="2"/>
    <n v="2"/>
    <n v="34"/>
    <n v="6"/>
    <n v="302"/>
    <d v="2024-12-13T00:00:00"/>
    <n v="2.77"/>
    <n v="2.77"/>
    <n v="1.8"/>
    <n v="6.4981949458483754"/>
  </r>
  <r>
    <x v="0"/>
    <s v="mid April"/>
    <n v="1"/>
    <x v="7"/>
    <x v="7"/>
    <x v="3"/>
    <n v="2"/>
    <n v="63"/>
    <n v="5"/>
    <n v="402"/>
    <d v="2024-12-13T00:00:00"/>
    <n v="2.46"/>
    <n v="2.46"/>
    <n v="1.04"/>
    <n v="4.2276422764227641"/>
  </r>
  <r>
    <x v="1"/>
    <s v="mid May"/>
    <n v="2"/>
    <x v="8"/>
    <x v="5"/>
    <x v="0"/>
    <n v="3"/>
    <n v="3"/>
    <n v="9"/>
    <n v="103"/>
    <d v="2024-12-13T00:00:00"/>
    <n v="3.24"/>
    <n v="3.24"/>
    <n v="2.12"/>
    <n v="6.5432098765432105"/>
  </r>
  <r>
    <x v="1"/>
    <s v="mid May"/>
    <n v="2"/>
    <x v="9"/>
    <x v="8"/>
    <x v="1"/>
    <n v="3"/>
    <n v="30"/>
    <n v="10"/>
    <n v="203"/>
    <d v="2024-12-13T00:00:00"/>
    <n v="3.41"/>
    <n v="3.41"/>
    <n v="1.83"/>
    <n v="5.3665689149560114"/>
  </r>
  <r>
    <x v="1"/>
    <s v="mid May"/>
    <n v="2"/>
    <x v="10"/>
    <x v="2"/>
    <x v="2"/>
    <n v="3"/>
    <n v="35"/>
    <n v="11"/>
    <n v="303"/>
    <d v="2024-12-13T00:00:00"/>
    <n v="2.81"/>
    <n v="2.81"/>
    <n v="1.64"/>
    <n v="5.8362989323843406"/>
  </r>
  <r>
    <x v="1"/>
    <s v="mid May"/>
    <n v="2"/>
    <x v="11"/>
    <x v="9"/>
    <x v="3"/>
    <n v="3"/>
    <n v="62"/>
    <n v="12"/>
    <n v="403"/>
    <d v="2024-12-13T00:00:00"/>
    <n v="3.78"/>
    <n v="3.78"/>
    <n v="2.06"/>
    <n v="5.4497354497354502"/>
  </r>
  <r>
    <x v="1"/>
    <s v="mid May"/>
    <n v="2"/>
    <x v="12"/>
    <x v="10"/>
    <x v="0"/>
    <n v="4"/>
    <n v="4"/>
    <n v="16"/>
    <n v="104"/>
    <d v="2024-12-13T00:00:00"/>
    <n v="2.91"/>
    <n v="2.91"/>
    <n v="1.56"/>
    <n v="5.3608247422680417"/>
  </r>
  <r>
    <x v="1"/>
    <s v="mid May"/>
    <n v="2"/>
    <x v="13"/>
    <x v="11"/>
    <x v="1"/>
    <n v="4"/>
    <n v="29"/>
    <n v="15"/>
    <n v="204"/>
    <d v="2024-12-13T00:00:00"/>
    <n v="3.01"/>
    <n v="3.01"/>
    <n v="1.37"/>
    <n v="4.5514950166112964"/>
  </r>
  <r>
    <x v="1"/>
    <s v="mid May"/>
    <n v="2"/>
    <x v="14"/>
    <x v="12"/>
    <x v="2"/>
    <n v="4"/>
    <n v="36"/>
    <n v="14"/>
    <n v="304"/>
    <d v="2024-12-13T00:00:00"/>
    <n v="3.04"/>
    <n v="3.04"/>
    <n v="1.32"/>
    <n v="4.3421052631578947"/>
  </r>
  <r>
    <x v="1"/>
    <s v="mid May"/>
    <n v="2"/>
    <x v="15"/>
    <x v="13"/>
    <x v="3"/>
    <n v="4"/>
    <n v="61"/>
    <n v="13"/>
    <n v="404"/>
    <d v="2024-12-13T00:00:00"/>
    <n v="2.8"/>
    <n v="2.8"/>
    <n v="1.52"/>
    <n v="5.4285714285714288"/>
  </r>
  <r>
    <x v="0"/>
    <s v="mid April"/>
    <n v="3"/>
    <x v="6"/>
    <x v="6"/>
    <x v="0"/>
    <n v="5"/>
    <n v="5"/>
    <n v="17"/>
    <n v="105"/>
    <d v="2024-12-13T00:00:00"/>
    <n v="3.7"/>
    <n v="3.7"/>
    <n v="2.12"/>
    <n v="5.7297297297297298"/>
  </r>
  <r>
    <x v="0"/>
    <s v="mid April"/>
    <n v="3"/>
    <x v="3"/>
    <x v="3"/>
    <x v="1"/>
    <n v="5"/>
    <n v="28"/>
    <n v="18"/>
    <n v="205"/>
    <d v="2024-12-13T00:00:00"/>
    <n v="3.09"/>
    <n v="3.09"/>
    <n v="1.96"/>
    <n v="6.343042071197412"/>
  </r>
  <r>
    <x v="0"/>
    <s v="mid April"/>
    <n v="3"/>
    <x v="1"/>
    <x v="1"/>
    <x v="2"/>
    <n v="5"/>
    <n v="37"/>
    <n v="19"/>
    <n v="305"/>
    <d v="2024-12-13T00:00:00"/>
    <n v="3.25"/>
    <n v="3.25"/>
    <n v="1.66"/>
    <n v="5.1076923076923073"/>
  </r>
  <r>
    <x v="0"/>
    <s v="mid April"/>
    <n v="3"/>
    <x v="5"/>
    <x v="5"/>
    <x v="3"/>
    <n v="5"/>
    <n v="60"/>
    <n v="20"/>
    <n v="405"/>
    <d v="2024-12-13T00:00:00"/>
    <n v="3.39"/>
    <n v="3.39"/>
    <n v="1.47"/>
    <n v="4.3362831858407072"/>
  </r>
  <r>
    <x v="0"/>
    <s v="mid April"/>
    <n v="3"/>
    <x v="2"/>
    <x v="2"/>
    <x v="0"/>
    <n v="6"/>
    <n v="6"/>
    <n v="24"/>
    <n v="106"/>
    <d v="2024-12-13T00:00:00"/>
    <n v="3.12"/>
    <n v="3.12"/>
    <n v="1.91"/>
    <n v="6.1217948717948705"/>
  </r>
  <r>
    <x v="0"/>
    <s v="mid April"/>
    <n v="3"/>
    <x v="0"/>
    <x v="0"/>
    <x v="1"/>
    <n v="6"/>
    <n v="27"/>
    <n v="23"/>
    <n v="206"/>
    <d v="2024-12-13T00:00:00"/>
    <n v="3.11"/>
    <n v="3.11"/>
    <n v="1.78"/>
    <n v="5.7234726688102899"/>
  </r>
  <r>
    <x v="0"/>
    <s v="mid April"/>
    <n v="3"/>
    <x v="7"/>
    <x v="7"/>
    <x v="2"/>
    <n v="6"/>
    <n v="38"/>
    <n v="22"/>
    <n v="306"/>
    <d v="2024-12-13T00:00:00"/>
    <n v="3.08"/>
    <n v="3.08"/>
    <n v="1.88"/>
    <n v="6.103896103896103"/>
  </r>
  <r>
    <x v="0"/>
    <s v="mid April"/>
    <n v="3"/>
    <x v="4"/>
    <x v="4"/>
    <x v="3"/>
    <n v="6"/>
    <n v="59"/>
    <n v="21"/>
    <n v="406"/>
    <d v="2024-12-13T00:00:00"/>
    <n v="3.71"/>
    <n v="3.71"/>
    <n v="1.74"/>
    <n v="4.6900269541778972"/>
  </r>
  <r>
    <x v="1"/>
    <s v="mid May"/>
    <n v="4"/>
    <x v="15"/>
    <x v="13"/>
    <x v="0"/>
    <n v="7"/>
    <n v="7"/>
    <n v="25"/>
    <n v="107"/>
    <d v="2024-12-13T00:00:00"/>
    <n v="3.5"/>
    <n v="3.5"/>
    <n v="2.1"/>
    <n v="6"/>
  </r>
  <r>
    <x v="1"/>
    <s v="mid May"/>
    <n v="4"/>
    <x v="10"/>
    <x v="2"/>
    <x v="1"/>
    <n v="7"/>
    <n v="26"/>
    <n v="26"/>
    <n v="207"/>
    <d v="2024-12-13T00:00:00"/>
    <n v="3.23"/>
    <n v="3.23"/>
    <n v="1.94"/>
    <n v="6.0061919504643955"/>
  </r>
  <r>
    <x v="1"/>
    <s v="mid May"/>
    <n v="4"/>
    <x v="11"/>
    <x v="9"/>
    <x v="2"/>
    <n v="7"/>
    <n v="39"/>
    <n v="27"/>
    <n v="307"/>
    <d v="2024-12-13T00:00:00"/>
    <n v="3.3"/>
    <n v="3.3"/>
    <n v="1.8"/>
    <n v="5.454545454545455"/>
  </r>
  <r>
    <x v="1"/>
    <s v="mid May"/>
    <n v="4"/>
    <x v="14"/>
    <x v="12"/>
    <x v="3"/>
    <n v="7"/>
    <n v="58"/>
    <n v="28"/>
    <n v="407"/>
    <d v="2024-12-13T00:00:00"/>
    <n v="3.41"/>
    <n v="3.41"/>
    <n v="1.52"/>
    <n v="4.4574780058651022"/>
  </r>
  <r>
    <x v="1"/>
    <s v="mid May"/>
    <n v="4"/>
    <x v="9"/>
    <x v="8"/>
    <x v="0"/>
    <n v="8"/>
    <n v="8"/>
    <n v="32"/>
    <n v="108"/>
    <d v="2024-12-13T00:00:00"/>
    <n v="3.08"/>
    <n v="3.08"/>
    <n v="1.77"/>
    <n v="5.7467532467532463"/>
  </r>
  <r>
    <x v="1"/>
    <s v="mid May"/>
    <n v="4"/>
    <x v="12"/>
    <x v="10"/>
    <x v="1"/>
    <n v="8"/>
    <n v="25"/>
    <n v="31"/>
    <n v="208"/>
    <d v="2024-12-13T00:00:00"/>
    <n v="3.06"/>
    <n v="3.06"/>
    <n v="1.74"/>
    <n v="5.6862745098039209"/>
  </r>
  <r>
    <x v="1"/>
    <s v="mid May"/>
    <n v="4"/>
    <x v="13"/>
    <x v="11"/>
    <x v="2"/>
    <n v="8"/>
    <n v="40"/>
    <n v="30"/>
    <n v="308"/>
    <d v="2024-12-13T00:00:00"/>
    <n v="3.85"/>
    <n v="3.85"/>
    <n v="1.82"/>
    <n v="4.7272727272727266"/>
  </r>
  <r>
    <x v="1"/>
    <s v="mid May"/>
    <n v="4"/>
    <x v="8"/>
    <x v="5"/>
    <x v="3"/>
    <n v="8"/>
    <n v="57"/>
    <n v="29"/>
    <n v="408"/>
    <d v="2024-12-13T00:00:00"/>
    <n v="1.97"/>
    <n v="1.97"/>
    <n v="0.79"/>
    <n v="4.0101522842639596"/>
  </r>
  <r>
    <x v="0"/>
    <s v="mid April"/>
    <n v="5"/>
    <x v="1"/>
    <x v="1"/>
    <x v="0"/>
    <n v="9"/>
    <n v="9"/>
    <n v="33"/>
    <n v="109"/>
    <d v="2024-12-13T00:00:00"/>
    <n v="2.97"/>
    <n v="2.97"/>
    <n v="1.94"/>
    <n v="6.5319865319865311"/>
  </r>
  <r>
    <x v="0"/>
    <s v="mid April"/>
    <n v="5"/>
    <x v="2"/>
    <x v="2"/>
    <x v="1"/>
    <n v="9"/>
    <n v="24"/>
    <n v="34"/>
    <n v="209"/>
    <d v="2024-12-13T00:00:00"/>
    <n v="3.19"/>
    <n v="3.19"/>
    <n v="1.88"/>
    <n v="5.8934169278996853"/>
  </r>
  <r>
    <x v="0"/>
    <s v="mid April"/>
    <n v="5"/>
    <x v="3"/>
    <x v="3"/>
    <x v="2"/>
    <n v="9"/>
    <n v="41"/>
    <n v="35"/>
    <n v="309"/>
    <d v="2024-12-13T00:00:00"/>
    <n v="3.08"/>
    <n v="3.08"/>
    <n v="2.0099999999999998"/>
    <n v="6.5259740259740253"/>
  </r>
  <r>
    <x v="0"/>
    <s v="mid April"/>
    <n v="5"/>
    <x v="0"/>
    <x v="0"/>
    <x v="3"/>
    <n v="9"/>
    <n v="56"/>
    <n v="37"/>
    <n v="409"/>
    <d v="2024-12-13T00:00:00"/>
    <n v="3.24"/>
    <n v="3.24"/>
    <n v="1.78"/>
    <n v="5.4938271604938267"/>
  </r>
  <r>
    <x v="0"/>
    <s v="mid April"/>
    <n v="5"/>
    <x v="5"/>
    <x v="5"/>
    <x v="0"/>
    <n v="10"/>
    <n v="10"/>
    <n v="40"/>
    <n v="110"/>
    <d v="2024-12-13T00:00:00"/>
    <n v="2.4"/>
    <n v="2.4"/>
    <n v="1.1599999999999999"/>
    <n v="4.833333333333333"/>
  </r>
  <r>
    <x v="0"/>
    <s v="mid April"/>
    <n v="5"/>
    <x v="7"/>
    <x v="7"/>
    <x v="1"/>
    <n v="10"/>
    <n v="23"/>
    <n v="39"/>
    <n v="210"/>
    <d v="2024-12-13T00:00:00"/>
    <n v="3.11"/>
    <n v="3.11"/>
    <n v="1.7"/>
    <n v="5.4662379421221869"/>
  </r>
  <r>
    <x v="0"/>
    <s v="mid April"/>
    <n v="5"/>
    <x v="4"/>
    <x v="4"/>
    <x v="2"/>
    <n v="10"/>
    <n v="42"/>
    <n v="38"/>
    <n v="310"/>
    <d v="2024-12-13T00:00:00"/>
    <n v="3.8"/>
    <n v="3.8"/>
    <n v="1.75"/>
    <n v="4.6052631578947372"/>
  </r>
  <r>
    <x v="0"/>
    <s v="mid April"/>
    <n v="5"/>
    <x v="6"/>
    <x v="6"/>
    <x v="3"/>
    <n v="10"/>
    <n v="55"/>
    <n v="37"/>
    <n v="410"/>
    <d v="2024-12-13T00:00:00"/>
    <n v="2.95"/>
    <n v="2.95"/>
    <n v="1.5"/>
    <n v="5.0847457627118642"/>
  </r>
  <r>
    <x v="1"/>
    <s v="mid May"/>
    <n v="6"/>
    <x v="14"/>
    <x v="12"/>
    <x v="0"/>
    <n v="11"/>
    <n v="11"/>
    <n v="41"/>
    <n v="111"/>
    <d v="2024-12-13T00:00:00"/>
    <n v="3.26"/>
    <n v="3.26"/>
    <n v="1.6"/>
    <n v="4.9079754601226995"/>
  </r>
  <r>
    <x v="1"/>
    <s v="mid May"/>
    <n v="6"/>
    <x v="8"/>
    <x v="5"/>
    <x v="1"/>
    <n v="11"/>
    <n v="22"/>
    <n v="42"/>
    <n v="211"/>
    <d v="2024-12-13T00:00:00"/>
    <n v="3.33"/>
    <n v="3.33"/>
    <n v="1.79"/>
    <n v="5.3753753753753752"/>
  </r>
  <r>
    <x v="1"/>
    <s v="mid May"/>
    <n v="6"/>
    <x v="12"/>
    <x v="10"/>
    <x v="2"/>
    <n v="11"/>
    <n v="43"/>
    <n v="43"/>
    <n v="311"/>
    <d v="2024-12-13T00:00:00"/>
    <n v="2.87"/>
    <n v="2.87"/>
    <n v="1.45"/>
    <n v="5.0522648083623691"/>
  </r>
  <r>
    <x v="1"/>
    <s v="mid May"/>
    <n v="6"/>
    <x v="13"/>
    <x v="11"/>
    <x v="3"/>
    <n v="11"/>
    <n v="54"/>
    <n v="44"/>
    <n v="411"/>
    <d v="2024-12-13T00:00:00"/>
    <n v="3.38"/>
    <n v="3.38"/>
    <n v="1.41"/>
    <n v="4.1715976331360949"/>
  </r>
  <r>
    <x v="1"/>
    <s v="mid May"/>
    <n v="6"/>
    <x v="10"/>
    <x v="2"/>
    <x v="0"/>
    <n v="12"/>
    <n v="12"/>
    <n v="48"/>
    <n v="112"/>
    <d v="2024-12-13T00:00:00"/>
    <n v="3.25"/>
    <n v="3.25"/>
    <n v="1.61"/>
    <n v="4.953846153846154"/>
  </r>
  <r>
    <x v="1"/>
    <s v="mid May"/>
    <n v="6"/>
    <x v="11"/>
    <x v="9"/>
    <x v="1"/>
    <n v="12"/>
    <n v="21"/>
    <n v="47"/>
    <n v="212"/>
    <d v="2024-12-13T00:00:00"/>
    <n v="3.25"/>
    <n v="3.25"/>
    <n v="1.88"/>
    <n v="5.7846153846153836"/>
  </r>
  <r>
    <x v="1"/>
    <s v="mid May"/>
    <n v="6"/>
    <x v="15"/>
    <x v="13"/>
    <x v="2"/>
    <n v="12"/>
    <n v="44"/>
    <n v="46"/>
    <n v="312"/>
    <d v="2024-12-13T00:00:00"/>
    <n v="3.67"/>
    <n v="3.67"/>
    <n v="1.79"/>
    <n v="4.877384196185286"/>
  </r>
  <r>
    <x v="1"/>
    <s v="mid May"/>
    <n v="6"/>
    <x v="9"/>
    <x v="8"/>
    <x v="3"/>
    <n v="12"/>
    <n v="53"/>
    <n v="45"/>
    <n v="412"/>
    <d v="2024-12-13T00:00:00"/>
    <n v="2.89"/>
    <n v="2.89"/>
    <n v="1.45"/>
    <n v="5.0173010380622838"/>
  </r>
  <r>
    <x v="0"/>
    <s v="mid April"/>
    <n v="7"/>
    <x v="7"/>
    <x v="7"/>
    <x v="0"/>
    <n v="13"/>
    <n v="13"/>
    <n v="49"/>
    <n v="113"/>
    <d v="2024-12-13T00:00:00"/>
    <n v="3.45"/>
    <n v="3.45"/>
    <n v="1.8"/>
    <n v="5.2173913043478262"/>
  </r>
  <r>
    <x v="0"/>
    <s v="mid April"/>
    <n v="7"/>
    <x v="4"/>
    <x v="4"/>
    <x v="1"/>
    <n v="13"/>
    <n v="20"/>
    <n v="50"/>
    <n v="213"/>
    <d v="2024-12-13T00:00:00"/>
    <n v="3.48"/>
    <n v="3.48"/>
    <n v="1.55"/>
    <n v="4.4540229885057467"/>
  </r>
  <r>
    <x v="0"/>
    <s v="mid April"/>
    <n v="7"/>
    <x v="5"/>
    <x v="5"/>
    <x v="2"/>
    <n v="13"/>
    <n v="45"/>
    <n v="51"/>
    <n v="313"/>
    <d v="2024-12-13T00:00:00"/>
    <n v="2.16"/>
    <n v="2.16"/>
    <n v="0.96"/>
    <n v="4.4444444444444438"/>
  </r>
  <r>
    <x v="0"/>
    <s v="mid April"/>
    <n v="7"/>
    <x v="2"/>
    <x v="2"/>
    <x v="3"/>
    <n v="13"/>
    <n v="52"/>
    <n v="52"/>
    <n v="413"/>
    <d v="2024-12-13T00:00:00"/>
    <n v="3.36"/>
    <n v="3.36"/>
    <n v="1.7"/>
    <n v="5.0595238095238093"/>
  </r>
  <r>
    <x v="0"/>
    <s v="mid April"/>
    <n v="7"/>
    <x v="3"/>
    <x v="3"/>
    <x v="0"/>
    <n v="14"/>
    <n v="14"/>
    <n v="56"/>
    <n v="114"/>
    <d v="2024-12-13T00:00:00"/>
    <n v="2.82"/>
    <n v="2.82"/>
    <n v="1.92"/>
    <n v="6.8085106382978724"/>
  </r>
  <r>
    <x v="0"/>
    <s v="mid April"/>
    <n v="7"/>
    <x v="6"/>
    <x v="6"/>
    <x v="1"/>
    <n v="14"/>
    <n v="19"/>
    <n v="55"/>
    <n v="214"/>
    <d v="2024-12-13T00:00:00"/>
    <n v="2.98"/>
    <n v="2.98"/>
    <n v="1.62"/>
    <n v="5.4362416107382563"/>
  </r>
  <r>
    <x v="0"/>
    <s v="mid April"/>
    <n v="7"/>
    <x v="0"/>
    <x v="0"/>
    <x v="2"/>
    <n v="14"/>
    <n v="46"/>
    <n v="54"/>
    <n v="314"/>
    <d v="2024-12-13T00:00:00"/>
    <n v="2.16"/>
    <n v="2.16"/>
    <n v="1.36"/>
    <n v="6.2962962962962967"/>
  </r>
  <r>
    <x v="0"/>
    <s v="mid April"/>
    <n v="7"/>
    <x v="1"/>
    <x v="1"/>
    <x v="3"/>
    <n v="14"/>
    <n v="51"/>
    <n v="53"/>
    <n v="414"/>
    <d v="2024-12-13T00:00:00"/>
    <n v="2.35"/>
    <n v="2.35"/>
    <n v="1.03"/>
    <n v="4.3829787234042552"/>
  </r>
  <r>
    <x v="1"/>
    <s v="mid May"/>
    <n v="8"/>
    <x v="11"/>
    <x v="9"/>
    <x v="0"/>
    <n v="15"/>
    <n v="15"/>
    <n v="57"/>
    <n v="115"/>
    <d v="2024-12-13T00:00:00"/>
    <n v="3.03"/>
    <n v="3.03"/>
    <n v="1.28"/>
    <n v="4.2244224422442249"/>
  </r>
  <r>
    <x v="1"/>
    <s v="mid May"/>
    <n v="8"/>
    <x v="14"/>
    <x v="12"/>
    <x v="1"/>
    <n v="15"/>
    <n v="18"/>
    <n v="58"/>
    <n v="215"/>
    <d v="2024-12-13T00:00:00"/>
    <n v="3.14"/>
    <n v="3.14"/>
    <n v="1.49"/>
    <n v="4.7452229299363058"/>
  </r>
  <r>
    <x v="1"/>
    <s v="mid May"/>
    <n v="8"/>
    <x v="8"/>
    <x v="5"/>
    <x v="2"/>
    <n v="15"/>
    <n v="47"/>
    <n v="59"/>
    <n v="315"/>
    <d v="2024-12-13T00:00:00"/>
    <n v="3.23"/>
    <n v="3.23"/>
    <n v="1.54"/>
    <n v="4.7678018575851393"/>
  </r>
  <r>
    <x v="1"/>
    <s v="mid May"/>
    <n v="8"/>
    <x v="10"/>
    <x v="2"/>
    <x v="3"/>
    <n v="15"/>
    <n v="50"/>
    <n v="60"/>
    <n v="415"/>
    <d v="2024-12-13T00:00:00"/>
    <n v="3.14"/>
    <n v="3.14"/>
    <n v="1.52"/>
    <n v="4.8407643312101909"/>
  </r>
  <r>
    <x v="1"/>
    <s v="mid May"/>
    <n v="8"/>
    <x v="13"/>
    <x v="11"/>
    <x v="0"/>
    <n v="16"/>
    <n v="16"/>
    <n v="64"/>
    <n v="116"/>
    <d v="2024-12-13T00:00:00"/>
    <n v="3.02"/>
    <n v="3.02"/>
    <n v="1.32"/>
    <n v="4.370860927152318"/>
  </r>
  <r>
    <x v="1"/>
    <s v="mid May"/>
    <n v="8"/>
    <x v="15"/>
    <x v="13"/>
    <x v="1"/>
    <n v="16"/>
    <n v="17"/>
    <n v="63"/>
    <n v="216"/>
    <d v="2024-12-13T00:00:00"/>
    <n v="2.83"/>
    <n v="2.83"/>
    <n v="1.34"/>
    <n v="4.7349823321554769"/>
  </r>
  <r>
    <x v="1"/>
    <s v="mid May"/>
    <n v="8"/>
    <x v="9"/>
    <x v="8"/>
    <x v="2"/>
    <n v="16"/>
    <n v="48"/>
    <n v="62"/>
    <n v="316"/>
    <d v="2024-12-13T00:00:00"/>
    <n v="2.89"/>
    <n v="2.89"/>
    <n v="1.56"/>
    <n v="5.3979238754325261"/>
  </r>
  <r>
    <x v="1"/>
    <s v="mid May"/>
    <n v="8"/>
    <x v="12"/>
    <x v="10"/>
    <x v="3"/>
    <n v="16"/>
    <n v="49"/>
    <n v="61"/>
    <n v="416"/>
    <d v="2024-12-13T00:00:00"/>
    <n v="2.38"/>
    <n v="2.38"/>
    <n v="0.99"/>
    <n v="4.1596638655462188"/>
  </r>
  <r>
    <x v="2"/>
    <m/>
    <m/>
    <x v="16"/>
    <x v="14"/>
    <x v="4"/>
    <m/>
    <m/>
    <m/>
    <m/>
    <m/>
    <m/>
    <m/>
    <m/>
    <m/>
  </r>
  <r>
    <x v="2"/>
    <m/>
    <m/>
    <x v="16"/>
    <x v="14"/>
    <x v="4"/>
    <m/>
    <m/>
    <m/>
    <m/>
    <m/>
    <m/>
    <m/>
    <m/>
    <m/>
  </r>
  <r>
    <x v="2"/>
    <m/>
    <m/>
    <x v="16"/>
    <x v="14"/>
    <x v="4"/>
    <m/>
    <m/>
    <m/>
    <m/>
    <m/>
    <m/>
    <m/>
    <m/>
    <m/>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x v="0"/>
    <s v="mid April"/>
    <n v="1"/>
    <x v="0"/>
    <x v="0"/>
    <x v="0"/>
    <n v="1"/>
    <n v="1"/>
    <n v="1"/>
    <n v="101"/>
    <n v="1"/>
    <n v="20"/>
    <n v="17"/>
    <n v="15"/>
    <n v="13"/>
    <n v="17"/>
    <n v="17"/>
    <n v="15"/>
    <n v="19"/>
    <n v="18"/>
    <n v="17"/>
    <n v="0"/>
    <n v="0"/>
    <n v="0"/>
    <n v="0"/>
    <n v="0"/>
    <n v="0"/>
    <n v="1"/>
    <n v="0"/>
    <n v="0"/>
    <n v="0"/>
    <n v="0"/>
    <n v="0"/>
    <n v="0"/>
    <n v="0"/>
    <n v="0"/>
    <n v="0"/>
    <n v="6.666666666666667"/>
    <n v="0"/>
    <n v="0"/>
    <n v="0"/>
    <n v="0.66666666666666674"/>
  </r>
  <r>
    <x v="0"/>
    <s v="mid April"/>
    <n v="1"/>
    <x v="1"/>
    <x v="1"/>
    <x v="0"/>
    <n v="2"/>
    <n v="2"/>
    <n v="8"/>
    <n v="102"/>
    <n v="2"/>
    <n v="20"/>
    <n v="21"/>
    <n v="17"/>
    <n v="19"/>
    <n v="19"/>
    <n v="20"/>
    <n v="20"/>
    <n v="20"/>
    <n v="22"/>
    <n v="17"/>
    <n v="2"/>
    <n v="0"/>
    <n v="0"/>
    <n v="0"/>
    <n v="0"/>
    <n v="0"/>
    <n v="0"/>
    <n v="0"/>
    <n v="0"/>
    <n v="1"/>
    <n v="10"/>
    <n v="0"/>
    <n v="0"/>
    <n v="0"/>
    <n v="0"/>
    <n v="0"/>
    <n v="0"/>
    <n v="0"/>
    <n v="0"/>
    <n v="5.8823529411764701"/>
    <n v="1.5882352941176472"/>
  </r>
  <r>
    <x v="1"/>
    <s v="mid May"/>
    <n v="2"/>
    <x v="2"/>
    <x v="2"/>
    <x v="0"/>
    <n v="3"/>
    <n v="3"/>
    <n v="9"/>
    <n v="103"/>
    <n v="3"/>
    <n v="13"/>
    <n v="13"/>
    <n v="15"/>
    <n v="14"/>
    <n v="17"/>
    <n v="14"/>
    <n v="13"/>
    <n v="15"/>
    <n v="14"/>
    <n v="14"/>
    <n v="1"/>
    <n v="2"/>
    <n v="1"/>
    <n v="0"/>
    <n v="0"/>
    <n v="0"/>
    <n v="0"/>
    <n v="0"/>
    <n v="1"/>
    <n v="0"/>
    <n v="7.6923076923076925"/>
    <n v="15.384615384615385"/>
    <n v="6.666666666666667"/>
    <n v="0"/>
    <n v="0"/>
    <n v="0"/>
    <n v="0"/>
    <n v="0"/>
    <n v="7.1428571428571423"/>
    <n v="0"/>
    <n v="3.6886446886446889"/>
  </r>
  <r>
    <x v="1"/>
    <s v="mid May"/>
    <n v="2"/>
    <x v="3"/>
    <x v="3"/>
    <x v="0"/>
    <n v="4"/>
    <n v="4"/>
    <n v="16"/>
    <n v="104"/>
    <n v="4"/>
    <n v="15"/>
    <n v="15"/>
    <n v="13"/>
    <n v="19"/>
    <n v="19"/>
    <n v="18"/>
    <n v="16"/>
    <n v="16"/>
    <n v="17"/>
    <n v="14"/>
    <n v="0"/>
    <n v="0"/>
    <n v="0"/>
    <n v="0"/>
    <n v="0"/>
    <n v="0"/>
    <n v="0"/>
    <n v="0"/>
    <n v="0"/>
    <n v="0"/>
    <n v="0"/>
    <n v="0"/>
    <n v="0"/>
    <n v="0"/>
    <n v="0"/>
    <n v="0"/>
    <n v="0"/>
    <n v="0"/>
    <n v="0"/>
    <n v="0"/>
    <n v="0"/>
  </r>
  <r>
    <x v="0"/>
    <s v="mid April"/>
    <n v="3"/>
    <x v="4"/>
    <x v="4"/>
    <x v="0"/>
    <n v="5"/>
    <n v="5"/>
    <n v="17"/>
    <n v="105"/>
    <n v="5"/>
    <n v="18"/>
    <n v="19"/>
    <n v="21"/>
    <n v="18"/>
    <n v="18"/>
    <n v="17"/>
    <n v="18"/>
    <n v="14"/>
    <n v="19"/>
    <n v="19"/>
    <n v="1"/>
    <n v="0"/>
    <n v="1"/>
    <n v="1"/>
    <n v="0"/>
    <n v="0"/>
    <n v="0"/>
    <n v="0"/>
    <n v="0"/>
    <n v="0"/>
    <n v="5.5555555555555554"/>
    <n v="0"/>
    <n v="4.7619047619047619"/>
    <n v="5.5555555555555554"/>
    <n v="0"/>
    <n v="0"/>
    <n v="0"/>
    <n v="0"/>
    <n v="0"/>
    <n v="0"/>
    <n v="1.5873015873015872"/>
  </r>
  <r>
    <x v="0"/>
    <s v="mid April"/>
    <n v="3"/>
    <x v="5"/>
    <x v="5"/>
    <x v="0"/>
    <n v="6"/>
    <n v="6"/>
    <n v="24"/>
    <n v="106"/>
    <n v="6"/>
    <n v="19"/>
    <n v="23"/>
    <n v="24"/>
    <n v="18"/>
    <n v="20"/>
    <n v="21"/>
    <n v="19"/>
    <n v="23"/>
    <n v="20"/>
    <n v="18"/>
    <n v="0"/>
    <n v="1"/>
    <n v="1"/>
    <n v="0"/>
    <n v="1"/>
    <n v="1"/>
    <n v="1"/>
    <n v="0"/>
    <n v="0"/>
    <n v="1"/>
    <n v="0"/>
    <n v="4.3478260869565215"/>
    <n v="4.1666666666666661"/>
    <n v="0"/>
    <n v="5"/>
    <n v="4.7619047619047619"/>
    <n v="5.2631578947368416"/>
    <n v="0"/>
    <n v="0"/>
    <n v="5.5555555555555554"/>
    <n v="2.9095110965820346"/>
  </r>
  <r>
    <x v="1"/>
    <s v="mid May"/>
    <n v="4"/>
    <x v="6"/>
    <x v="6"/>
    <x v="0"/>
    <n v="7"/>
    <n v="7"/>
    <n v="25"/>
    <n v="107"/>
    <n v="7"/>
    <n v="17"/>
    <n v="15"/>
    <n v="17"/>
    <n v="16"/>
    <n v="18"/>
    <n v="15"/>
    <n v="18"/>
    <n v="19"/>
    <n v="16"/>
    <n v="16"/>
    <n v="0"/>
    <n v="0"/>
    <n v="1"/>
    <n v="3"/>
    <n v="1"/>
    <n v="0"/>
    <n v="0"/>
    <n v="0"/>
    <n v="1"/>
    <n v="1"/>
    <n v="0"/>
    <n v="0"/>
    <n v="5.8823529411764701"/>
    <n v="18.75"/>
    <n v="5.5555555555555554"/>
    <n v="0"/>
    <n v="0"/>
    <n v="0"/>
    <n v="6.25"/>
    <n v="6.25"/>
    <n v="4.268790849673203"/>
  </r>
  <r>
    <x v="1"/>
    <s v="mid May"/>
    <n v="4"/>
    <x v="7"/>
    <x v="7"/>
    <x v="0"/>
    <n v="8"/>
    <n v="8"/>
    <n v="32"/>
    <n v="108"/>
    <n v="8"/>
    <n v="19"/>
    <n v="18"/>
    <n v="19"/>
    <n v="20"/>
    <n v="20"/>
    <n v="20"/>
    <n v="18"/>
    <n v="19"/>
    <n v="18"/>
    <n v="20"/>
    <n v="1"/>
    <n v="0"/>
    <n v="0"/>
    <n v="0"/>
    <n v="0"/>
    <n v="1"/>
    <n v="0"/>
    <n v="1"/>
    <n v="0"/>
    <n v="0"/>
    <n v="5.2631578947368416"/>
    <n v="0"/>
    <n v="0"/>
    <n v="0"/>
    <n v="0"/>
    <n v="5"/>
    <n v="0"/>
    <n v="5.2631578947368416"/>
    <n v="0"/>
    <n v="0"/>
    <n v="1.5526315789473686"/>
  </r>
  <r>
    <x v="0"/>
    <s v="mid April"/>
    <n v="5"/>
    <x v="8"/>
    <x v="8"/>
    <x v="0"/>
    <n v="9"/>
    <n v="9"/>
    <n v="33"/>
    <n v="109"/>
    <n v="9"/>
    <n v="17"/>
    <n v="19"/>
    <n v="20"/>
    <n v="19"/>
    <n v="19"/>
    <n v="17"/>
    <n v="15"/>
    <n v="18"/>
    <n v="15"/>
    <n v="18"/>
    <n v="1"/>
    <n v="0"/>
    <n v="1"/>
    <n v="0"/>
    <n v="1"/>
    <n v="0"/>
    <n v="2"/>
    <n v="2"/>
    <n v="1"/>
    <n v="0"/>
    <n v="5.8823529411764701"/>
    <n v="0"/>
    <n v="5"/>
    <n v="0"/>
    <n v="5.2631578947368416"/>
    <n v="0"/>
    <n v="13.333333333333334"/>
    <n v="11.111111111111111"/>
    <n v="6.666666666666667"/>
    <n v="0"/>
    <n v="4.7256621947024424"/>
  </r>
  <r>
    <x v="0"/>
    <s v="mid April"/>
    <n v="5"/>
    <x v="9"/>
    <x v="2"/>
    <x v="0"/>
    <n v="10"/>
    <n v="10"/>
    <n v="40"/>
    <n v="110"/>
    <n v="10"/>
    <n v="16"/>
    <n v="18"/>
    <n v="16"/>
    <n v="17"/>
    <n v="16"/>
    <n v="19"/>
    <n v="18"/>
    <n v="17"/>
    <n v="13"/>
    <n v="13"/>
    <n v="0"/>
    <n v="0"/>
    <n v="0"/>
    <n v="0"/>
    <n v="0"/>
    <n v="0"/>
    <n v="0"/>
    <n v="0"/>
    <n v="0"/>
    <n v="0"/>
    <n v="0"/>
    <n v="0"/>
    <n v="0"/>
    <n v="0"/>
    <n v="0"/>
    <n v="0"/>
    <n v="0"/>
    <n v="0"/>
    <n v="0"/>
    <n v="0"/>
    <n v="0"/>
  </r>
  <r>
    <x v="1"/>
    <s v="mid May"/>
    <n v="6"/>
    <x v="10"/>
    <x v="9"/>
    <x v="0"/>
    <n v="11"/>
    <n v="11"/>
    <n v="41"/>
    <n v="111"/>
    <n v="11"/>
    <n v="15"/>
    <n v="14"/>
    <n v="10"/>
    <n v="14"/>
    <n v="16"/>
    <n v="15"/>
    <n v="13"/>
    <n v="15"/>
    <n v="15"/>
    <n v="17"/>
    <n v="3"/>
    <n v="0"/>
    <n v="2"/>
    <n v="0"/>
    <n v="1"/>
    <n v="0"/>
    <n v="3"/>
    <n v="0"/>
    <n v="0"/>
    <n v="1"/>
    <n v="20"/>
    <n v="0"/>
    <n v="14.285714285714285"/>
    <n v="0"/>
    <n v="6.25"/>
    <n v="0"/>
    <n v="23.076923076923077"/>
    <n v="0"/>
    <n v="0"/>
    <n v="5.8823529411764701"/>
    <n v="6.9494990303813822"/>
  </r>
  <r>
    <x v="1"/>
    <s v="mid May"/>
    <n v="6"/>
    <x v="11"/>
    <x v="5"/>
    <x v="0"/>
    <n v="12"/>
    <n v="12"/>
    <n v="48"/>
    <n v="112"/>
    <n v="12"/>
    <n v="15"/>
    <n v="16"/>
    <n v="15"/>
    <n v="19"/>
    <n v="15"/>
    <n v="17"/>
    <n v="13"/>
    <n v="17"/>
    <n v="14"/>
    <n v="15"/>
    <n v="0"/>
    <n v="2"/>
    <n v="1"/>
    <n v="0"/>
    <n v="0"/>
    <n v="2"/>
    <n v="3"/>
    <n v="3"/>
    <n v="3"/>
    <n v="1"/>
    <n v="0"/>
    <n v="12.5"/>
    <n v="6.666666666666667"/>
    <n v="0"/>
    <n v="0"/>
    <n v="11.76470588235294"/>
    <n v="23.076923076923077"/>
    <n v="17.647058823529413"/>
    <n v="21.428571428571427"/>
    <n v="6.666666666666667"/>
    <n v="9.9750592544710202"/>
  </r>
  <r>
    <x v="0"/>
    <s v="mid April"/>
    <n v="7"/>
    <x v="12"/>
    <x v="10"/>
    <x v="0"/>
    <n v="13"/>
    <n v="13"/>
    <n v="49"/>
    <n v="113"/>
    <n v="13"/>
    <n v="23"/>
    <n v="23"/>
    <n v="19"/>
    <n v="21"/>
    <n v="23"/>
    <n v="22"/>
    <n v="21"/>
    <n v="19"/>
    <n v="20"/>
    <n v="20"/>
    <n v="0"/>
    <n v="0"/>
    <n v="0"/>
    <n v="0"/>
    <n v="0"/>
    <n v="0"/>
    <n v="0"/>
    <n v="1"/>
    <n v="0"/>
    <n v="0"/>
    <n v="0"/>
    <n v="0"/>
    <n v="0"/>
    <n v="0"/>
    <n v="0"/>
    <n v="0"/>
    <n v="0"/>
    <n v="5.2631578947368416"/>
    <n v="0"/>
    <n v="0"/>
    <n v="0.52631578947368418"/>
  </r>
  <r>
    <x v="0"/>
    <s v="mid April"/>
    <n v="7"/>
    <x v="13"/>
    <x v="11"/>
    <x v="0"/>
    <n v="14"/>
    <n v="14"/>
    <n v="56"/>
    <n v="114"/>
    <n v="14"/>
    <n v="18"/>
    <n v="15"/>
    <n v="17"/>
    <n v="18"/>
    <n v="15"/>
    <n v="17"/>
    <n v="17"/>
    <n v="17"/>
    <n v="15"/>
    <n v="16"/>
    <n v="1"/>
    <n v="1"/>
    <n v="0"/>
    <n v="0"/>
    <n v="0"/>
    <n v="1"/>
    <n v="0"/>
    <n v="0"/>
    <n v="1"/>
    <n v="0"/>
    <n v="5.5555555555555554"/>
    <n v="6.666666666666667"/>
    <n v="0"/>
    <n v="0"/>
    <n v="0"/>
    <n v="5.8823529411764701"/>
    <n v="0"/>
    <n v="0"/>
    <n v="6.666666666666667"/>
    <n v="0"/>
    <n v="2.477124183006536"/>
  </r>
  <r>
    <x v="1"/>
    <s v="mid May"/>
    <n v="8"/>
    <x v="14"/>
    <x v="12"/>
    <x v="0"/>
    <n v="15"/>
    <n v="15"/>
    <n v="57"/>
    <n v="115"/>
    <n v="15"/>
    <n v="18"/>
    <n v="15"/>
    <n v="14"/>
    <n v="16"/>
    <n v="16"/>
    <n v="16"/>
    <n v="15"/>
    <n v="18"/>
    <n v="18"/>
    <n v="16"/>
    <n v="0"/>
    <n v="0"/>
    <n v="0"/>
    <n v="2"/>
    <n v="1"/>
    <n v="2"/>
    <n v="3"/>
    <n v="0"/>
    <n v="0"/>
    <n v="5"/>
    <n v="0"/>
    <n v="0"/>
    <n v="0"/>
    <n v="13.333333333333334"/>
    <n v="6.25"/>
    <n v="12.5"/>
    <n v="20"/>
    <n v="0"/>
    <n v="0"/>
    <n v="31.25"/>
    <n v="8.3333333333333339"/>
  </r>
  <r>
    <x v="1"/>
    <s v="mid May"/>
    <n v="8"/>
    <x v="15"/>
    <x v="13"/>
    <x v="0"/>
    <n v="16"/>
    <n v="16"/>
    <n v="64"/>
    <n v="116"/>
    <n v="16"/>
    <n v="17"/>
    <n v="15"/>
    <n v="19"/>
    <n v="16"/>
    <n v="18"/>
    <n v="16"/>
    <n v="15"/>
    <n v="17"/>
    <n v="16"/>
    <n v="17"/>
    <n v="0"/>
    <n v="1"/>
    <n v="0"/>
    <n v="0"/>
    <n v="2"/>
    <n v="1"/>
    <n v="2"/>
    <n v="1"/>
    <n v="1"/>
    <n v="2"/>
    <n v="0"/>
    <n v="6.666666666666667"/>
    <n v="0"/>
    <n v="0"/>
    <n v="11.111111111111111"/>
    <n v="6.25"/>
    <n v="13.333333333333334"/>
    <n v="5.8823529411764701"/>
    <n v="6.25"/>
    <n v="11.76470588235294"/>
    <n v="6.1258169934640527"/>
  </r>
  <r>
    <x v="0"/>
    <s v="mid April"/>
    <n v="1"/>
    <x v="8"/>
    <x v="8"/>
    <x v="1"/>
    <n v="1"/>
    <n v="32"/>
    <n v="2"/>
    <n v="201"/>
    <n v="17"/>
    <n v="21"/>
    <n v="18"/>
    <n v="18"/>
    <n v="22"/>
    <n v="19"/>
    <n v="20"/>
    <n v="19"/>
    <n v="21"/>
    <n v="20"/>
    <n v="19"/>
    <n v="0"/>
    <n v="0"/>
    <n v="0"/>
    <n v="0"/>
    <n v="0"/>
    <n v="0"/>
    <n v="0"/>
    <n v="1"/>
    <n v="0"/>
    <n v="0"/>
    <n v="0"/>
    <n v="0"/>
    <n v="0"/>
    <n v="0"/>
    <n v="0"/>
    <n v="0"/>
    <n v="0"/>
    <n v="4.7619047619047619"/>
    <n v="0"/>
    <n v="0"/>
    <n v="0.47619047619047616"/>
  </r>
  <r>
    <x v="0"/>
    <s v="mid April"/>
    <n v="1"/>
    <x v="9"/>
    <x v="2"/>
    <x v="1"/>
    <n v="2"/>
    <n v="31"/>
    <n v="7"/>
    <n v="202"/>
    <n v="18"/>
    <n v="21"/>
    <n v="19"/>
    <n v="18"/>
    <n v="19"/>
    <n v="18"/>
    <n v="20"/>
    <n v="19"/>
    <n v="16"/>
    <n v="16"/>
    <n v="18"/>
    <n v="0"/>
    <n v="1"/>
    <n v="1"/>
    <n v="0"/>
    <n v="1"/>
    <n v="0"/>
    <n v="0"/>
    <n v="0"/>
    <n v="0"/>
    <n v="0"/>
    <n v="0"/>
    <n v="5.2631578947368416"/>
    <n v="5.5555555555555554"/>
    <n v="0"/>
    <n v="5.5555555555555554"/>
    <n v="0"/>
    <n v="0"/>
    <n v="0"/>
    <n v="0"/>
    <n v="0"/>
    <n v="1.637426900584795"/>
  </r>
  <r>
    <x v="1"/>
    <s v="mid May"/>
    <n v="2"/>
    <x v="7"/>
    <x v="7"/>
    <x v="1"/>
    <n v="3"/>
    <n v="30"/>
    <n v="10"/>
    <n v="203"/>
    <n v="19"/>
    <n v="18"/>
    <n v="18"/>
    <n v="18"/>
    <n v="16"/>
    <n v="20"/>
    <n v="17"/>
    <n v="18"/>
    <n v="18"/>
    <n v="18"/>
    <n v="16"/>
    <n v="0"/>
    <n v="1"/>
    <n v="0"/>
    <n v="0"/>
    <n v="0"/>
    <n v="1"/>
    <n v="0"/>
    <n v="0"/>
    <n v="0"/>
    <n v="0"/>
    <n v="0"/>
    <n v="5.5555555555555554"/>
    <n v="0"/>
    <n v="0"/>
    <n v="0"/>
    <n v="5.8823529411764701"/>
    <n v="0"/>
    <n v="0"/>
    <n v="0"/>
    <n v="0"/>
    <n v="1.1437908496732025"/>
  </r>
  <r>
    <x v="1"/>
    <s v="mid May"/>
    <n v="2"/>
    <x v="15"/>
    <x v="13"/>
    <x v="1"/>
    <n v="4"/>
    <n v="29"/>
    <n v="15"/>
    <n v="204"/>
    <n v="20"/>
    <n v="17"/>
    <n v="16"/>
    <n v="17"/>
    <n v="16"/>
    <n v="16"/>
    <n v="14"/>
    <n v="15"/>
    <n v="15"/>
    <n v="16"/>
    <n v="16"/>
    <n v="0"/>
    <n v="0"/>
    <n v="1"/>
    <n v="0"/>
    <n v="0"/>
    <n v="0"/>
    <n v="1"/>
    <n v="1"/>
    <n v="1"/>
    <n v="0"/>
    <n v="0"/>
    <n v="0"/>
    <n v="5.8823529411764701"/>
    <n v="0"/>
    <n v="0"/>
    <n v="0"/>
    <n v="6.666666666666667"/>
    <n v="6.666666666666667"/>
    <n v="6.25"/>
    <n v="0"/>
    <n v="2.5465686274509802"/>
  </r>
  <r>
    <x v="0"/>
    <s v="mid April"/>
    <n v="3"/>
    <x v="13"/>
    <x v="11"/>
    <x v="1"/>
    <n v="5"/>
    <n v="28"/>
    <n v="18"/>
    <n v="205"/>
    <n v="21"/>
    <n v="17"/>
    <n v="17"/>
    <n v="14"/>
    <n v="18"/>
    <n v="19"/>
    <n v="18"/>
    <n v="17"/>
    <n v="14"/>
    <n v="14"/>
    <n v="20"/>
    <n v="0"/>
    <n v="1"/>
    <n v="0"/>
    <n v="0"/>
    <n v="0"/>
    <n v="2"/>
    <n v="2"/>
    <n v="1"/>
    <n v="0"/>
    <n v="1"/>
    <n v="0"/>
    <n v="5.8823529411764701"/>
    <n v="0"/>
    <n v="0"/>
    <n v="0"/>
    <n v="11.111111111111111"/>
    <n v="11.76470588235294"/>
    <n v="7.1428571428571423"/>
    <n v="0"/>
    <n v="5"/>
    <n v="4.0901027077497663"/>
  </r>
  <r>
    <x v="0"/>
    <s v="mid April"/>
    <n v="3"/>
    <x v="0"/>
    <x v="0"/>
    <x v="1"/>
    <n v="6"/>
    <n v="27"/>
    <n v="23"/>
    <n v="206"/>
    <n v="22"/>
    <n v="22"/>
    <n v="20"/>
    <n v="21"/>
    <n v="18"/>
    <n v="21"/>
    <n v="19"/>
    <n v="16"/>
    <n v="21"/>
    <n v="15"/>
    <n v="17"/>
    <n v="0"/>
    <n v="0"/>
    <n v="0"/>
    <n v="0"/>
    <n v="2"/>
    <n v="2"/>
    <n v="1"/>
    <n v="1"/>
    <n v="2"/>
    <n v="2"/>
    <n v="0"/>
    <n v="0"/>
    <n v="0"/>
    <n v="0"/>
    <n v="9.5238095238095237"/>
    <n v="10.526315789473683"/>
    <n v="6.25"/>
    <n v="4.7619047619047619"/>
    <n v="13.333333333333334"/>
    <n v="11.76470588235294"/>
    <n v="5.6160069290874244"/>
  </r>
  <r>
    <x v="1"/>
    <s v="mid May"/>
    <n v="4"/>
    <x v="11"/>
    <x v="5"/>
    <x v="1"/>
    <n v="7"/>
    <n v="26"/>
    <n v="26"/>
    <n v="207"/>
    <n v="23"/>
    <n v="15"/>
    <n v="16"/>
    <n v="13"/>
    <n v="14"/>
    <n v="18"/>
    <n v="15"/>
    <n v="16"/>
    <n v="16"/>
    <n v="15"/>
    <n v="19"/>
    <n v="1"/>
    <n v="0"/>
    <n v="0"/>
    <n v="0"/>
    <n v="0"/>
    <n v="0"/>
    <n v="1"/>
    <n v="1"/>
    <n v="0"/>
    <n v="0"/>
    <n v="6.666666666666667"/>
    <n v="0"/>
    <n v="0"/>
    <n v="0"/>
    <n v="0"/>
    <n v="0"/>
    <n v="6.25"/>
    <n v="6.25"/>
    <n v="0"/>
    <n v="0"/>
    <n v="1.9166666666666667"/>
  </r>
  <r>
    <x v="1"/>
    <s v="mid May"/>
    <n v="4"/>
    <x v="3"/>
    <x v="3"/>
    <x v="1"/>
    <n v="8"/>
    <n v="25"/>
    <n v="31"/>
    <n v="208"/>
    <n v="24"/>
    <n v="18"/>
    <n v="18"/>
    <n v="19"/>
    <n v="15"/>
    <n v="18"/>
    <n v="18"/>
    <n v="18"/>
    <n v="18"/>
    <n v="16"/>
    <n v="18"/>
    <n v="1"/>
    <n v="0"/>
    <n v="0"/>
    <n v="1"/>
    <n v="0"/>
    <n v="0"/>
    <n v="0"/>
    <n v="0"/>
    <n v="0"/>
    <n v="0"/>
    <n v="5.5555555555555554"/>
    <n v="0"/>
    <n v="0"/>
    <n v="5.5555555555555554"/>
    <n v="0"/>
    <n v="0"/>
    <n v="0"/>
    <n v="0"/>
    <n v="0"/>
    <n v="0"/>
    <n v="1.1111111111111112"/>
  </r>
  <r>
    <x v="0"/>
    <s v="mid April"/>
    <n v="5"/>
    <x v="5"/>
    <x v="5"/>
    <x v="1"/>
    <n v="9"/>
    <n v="24"/>
    <n v="34"/>
    <n v="209"/>
    <n v="25"/>
    <n v="20"/>
    <n v="21"/>
    <n v="15"/>
    <n v="20"/>
    <n v="17"/>
    <n v="25"/>
    <n v="24"/>
    <n v="20"/>
    <n v="17"/>
    <n v="17"/>
    <n v="0"/>
    <n v="0"/>
    <n v="2"/>
    <n v="0"/>
    <n v="1"/>
    <n v="2"/>
    <n v="0"/>
    <n v="1"/>
    <n v="1"/>
    <n v="2"/>
    <n v="0"/>
    <n v="0"/>
    <n v="13.333333333333334"/>
    <n v="0"/>
    <n v="5.8823529411764701"/>
    <n v="8"/>
    <n v="0"/>
    <n v="5"/>
    <n v="5.8823529411764701"/>
    <n v="11.76470588235294"/>
    <n v="4.9862745098039216"/>
  </r>
  <r>
    <x v="0"/>
    <s v="mid April"/>
    <n v="5"/>
    <x v="12"/>
    <x v="10"/>
    <x v="1"/>
    <n v="10"/>
    <n v="23"/>
    <n v="39"/>
    <n v="210"/>
    <n v="26"/>
    <n v="17"/>
    <n v="19"/>
    <n v="20"/>
    <n v="24"/>
    <n v="20"/>
    <n v="21"/>
    <n v="24"/>
    <n v="18"/>
    <n v="21"/>
    <n v="19"/>
    <n v="2"/>
    <n v="0"/>
    <n v="0"/>
    <n v="0"/>
    <n v="0"/>
    <n v="0"/>
    <n v="0"/>
    <n v="0"/>
    <n v="0"/>
    <n v="1"/>
    <n v="11.76470588235294"/>
    <n v="0"/>
    <n v="0"/>
    <n v="0"/>
    <n v="0"/>
    <n v="0"/>
    <n v="0"/>
    <n v="0"/>
    <n v="0"/>
    <n v="5.2631578947368416"/>
    <n v="1.702786377708978"/>
  </r>
  <r>
    <x v="1"/>
    <s v="mid May"/>
    <n v="6"/>
    <x v="2"/>
    <x v="2"/>
    <x v="1"/>
    <n v="11"/>
    <n v="22"/>
    <n v="42"/>
    <n v="211"/>
    <n v="27"/>
    <n v="14"/>
    <n v="17"/>
    <n v="13"/>
    <n v="15"/>
    <n v="16"/>
    <n v="16"/>
    <n v="16"/>
    <n v="14"/>
    <n v="15"/>
    <n v="16"/>
    <n v="0"/>
    <n v="0"/>
    <n v="0"/>
    <n v="1"/>
    <n v="0"/>
    <n v="0"/>
    <n v="0"/>
    <n v="0"/>
    <n v="0"/>
    <n v="1"/>
    <n v="0"/>
    <n v="0"/>
    <n v="0"/>
    <n v="5.8823529411764701"/>
    <n v="0"/>
    <n v="0"/>
    <n v="0"/>
    <n v="0"/>
    <n v="0"/>
    <n v="6.25"/>
    <n v="1.2132352941176472"/>
  </r>
  <r>
    <x v="1"/>
    <s v="mid May"/>
    <n v="6"/>
    <x v="14"/>
    <x v="12"/>
    <x v="1"/>
    <n v="12"/>
    <n v="21"/>
    <n v="47"/>
    <n v="212"/>
    <n v="28"/>
    <n v="17"/>
    <n v="15"/>
    <n v="17"/>
    <n v="16"/>
    <n v="15"/>
    <n v="19"/>
    <n v="15"/>
    <n v="16"/>
    <n v="16"/>
    <n v="16"/>
    <n v="1"/>
    <n v="2"/>
    <n v="2"/>
    <n v="0"/>
    <n v="0"/>
    <n v="0"/>
    <n v="0"/>
    <n v="0"/>
    <n v="2"/>
    <n v="0"/>
    <n v="5.8823529411764701"/>
    <n v="13.333333333333334"/>
    <n v="11.76470588235294"/>
    <n v="0"/>
    <n v="0"/>
    <n v="0"/>
    <n v="0"/>
    <n v="0"/>
    <n v="12.5"/>
    <n v="0"/>
    <n v="4.3480392156862742"/>
  </r>
  <r>
    <x v="0"/>
    <s v="mid April"/>
    <n v="7"/>
    <x v="1"/>
    <x v="1"/>
    <x v="1"/>
    <n v="13"/>
    <n v="20"/>
    <n v="50"/>
    <n v="213"/>
    <n v="29"/>
    <n v="22"/>
    <n v="20"/>
    <n v="21"/>
    <n v="19"/>
    <n v="18"/>
    <n v="18"/>
    <n v="19"/>
    <n v="15"/>
    <n v="18"/>
    <n v="18"/>
    <n v="0"/>
    <n v="1"/>
    <n v="0"/>
    <n v="1"/>
    <n v="1"/>
    <n v="1"/>
    <n v="2"/>
    <n v="0"/>
    <n v="1"/>
    <n v="1"/>
    <n v="0"/>
    <n v="5"/>
    <n v="0"/>
    <n v="5"/>
    <n v="5.5555555555555554"/>
    <n v="5.5555555555555554"/>
    <n v="10.526315789473683"/>
    <n v="0"/>
    <n v="5.5555555555555554"/>
    <n v="5.5555555555555554"/>
    <n v="4.2748538011695905"/>
  </r>
  <r>
    <x v="0"/>
    <s v="mid April"/>
    <n v="7"/>
    <x v="4"/>
    <x v="4"/>
    <x v="1"/>
    <n v="14"/>
    <n v="19"/>
    <n v="55"/>
    <n v="214"/>
    <n v="30"/>
    <n v="20"/>
    <n v="19"/>
    <n v="17"/>
    <n v="19"/>
    <n v="18"/>
    <n v="17"/>
    <n v="17"/>
    <n v="18"/>
    <n v="18"/>
    <n v="18"/>
    <n v="0"/>
    <n v="0"/>
    <n v="1"/>
    <n v="0"/>
    <n v="0"/>
    <n v="1"/>
    <n v="1"/>
    <n v="2"/>
    <n v="0"/>
    <n v="0"/>
    <n v="0"/>
    <n v="0"/>
    <n v="5.8823529411764701"/>
    <n v="0"/>
    <n v="0"/>
    <n v="5.8823529411764701"/>
    <n v="5.8823529411764701"/>
    <n v="11.111111111111111"/>
    <n v="0"/>
    <n v="0"/>
    <n v="2.8758169934640518"/>
  </r>
  <r>
    <x v="1"/>
    <s v="mid May"/>
    <n v="8"/>
    <x v="10"/>
    <x v="9"/>
    <x v="1"/>
    <n v="15"/>
    <n v="18"/>
    <n v="58"/>
    <n v="215"/>
    <n v="31"/>
    <n v="15"/>
    <n v="16"/>
    <n v="15"/>
    <n v="17"/>
    <n v="16"/>
    <n v="16"/>
    <n v="16"/>
    <n v="13"/>
    <n v="16"/>
    <n v="14"/>
    <n v="0"/>
    <n v="0"/>
    <n v="0"/>
    <n v="0"/>
    <n v="1"/>
    <n v="0"/>
    <n v="1"/>
    <n v="0"/>
    <n v="0"/>
    <n v="0"/>
    <n v="0"/>
    <n v="0"/>
    <n v="0"/>
    <n v="0"/>
    <n v="6.25"/>
    <n v="0"/>
    <n v="6.25"/>
    <n v="0"/>
    <n v="0"/>
    <n v="0"/>
    <n v="1.25"/>
  </r>
  <r>
    <x v="1"/>
    <s v="mid May"/>
    <n v="8"/>
    <x v="6"/>
    <x v="6"/>
    <x v="1"/>
    <n v="16"/>
    <n v="17"/>
    <n v="63"/>
    <n v="216"/>
    <n v="32"/>
    <n v="13"/>
    <n v="16"/>
    <n v="15"/>
    <n v="19"/>
    <n v="14"/>
    <n v="13"/>
    <n v="14"/>
    <n v="16"/>
    <n v="17"/>
    <n v="16"/>
    <n v="0"/>
    <n v="3"/>
    <n v="0"/>
    <n v="0"/>
    <n v="0"/>
    <n v="1"/>
    <n v="1"/>
    <n v="0"/>
    <n v="1"/>
    <n v="0"/>
    <n v="0"/>
    <n v="18.75"/>
    <n v="0"/>
    <n v="0"/>
    <n v="0"/>
    <n v="7.6923076923076925"/>
    <n v="7.1428571428571423"/>
    <n v="0"/>
    <n v="5.8823529411764701"/>
    <n v="0"/>
    <n v="3.9467517776341303"/>
  </r>
  <r>
    <x v="0"/>
    <s v="mid April"/>
    <n v="1"/>
    <x v="5"/>
    <x v="5"/>
    <x v="2"/>
    <n v="1"/>
    <n v="33"/>
    <n v="3"/>
    <n v="301"/>
    <n v="33"/>
    <n v="18"/>
    <n v="18"/>
    <n v="19"/>
    <n v="18"/>
    <n v="18"/>
    <n v="16"/>
    <n v="21"/>
    <n v="17"/>
    <n v="15"/>
    <n v="18"/>
    <n v="1"/>
    <n v="1"/>
    <n v="1"/>
    <n v="0"/>
    <n v="1"/>
    <n v="1"/>
    <n v="1"/>
    <n v="1"/>
    <n v="0"/>
    <n v="0"/>
    <n v="5.5555555555555554"/>
    <n v="5.5555555555555554"/>
    <n v="5.2631578947368416"/>
    <n v="0"/>
    <n v="5.5555555555555554"/>
    <n v="6.25"/>
    <n v="4.7619047619047619"/>
    <n v="5.8823529411764701"/>
    <n v="0"/>
    <n v="0"/>
    <n v="3.8824082264484736"/>
  </r>
  <r>
    <x v="0"/>
    <s v="mid April"/>
    <n v="1"/>
    <x v="4"/>
    <x v="4"/>
    <x v="2"/>
    <n v="2"/>
    <n v="34"/>
    <n v="6"/>
    <n v="302"/>
    <n v="34"/>
    <n v="18"/>
    <n v="20"/>
    <n v="19"/>
    <n v="16"/>
    <n v="17"/>
    <n v="18"/>
    <n v="17"/>
    <n v="16"/>
    <n v="18"/>
    <n v="16"/>
    <n v="0"/>
    <n v="0"/>
    <n v="0"/>
    <n v="0"/>
    <n v="0"/>
    <n v="0"/>
    <n v="0"/>
    <n v="0"/>
    <n v="1"/>
    <n v="0"/>
    <n v="0"/>
    <n v="0"/>
    <n v="0"/>
    <n v="0"/>
    <n v="0"/>
    <n v="0"/>
    <n v="0"/>
    <n v="0"/>
    <n v="5.5555555555555554"/>
    <n v="0"/>
    <n v="0.55555555555555558"/>
  </r>
  <r>
    <x v="1"/>
    <s v="mid May"/>
    <n v="2"/>
    <x v="11"/>
    <x v="5"/>
    <x v="2"/>
    <n v="3"/>
    <n v="35"/>
    <n v="11"/>
    <n v="303"/>
    <n v="35"/>
    <n v="16"/>
    <n v="18"/>
    <n v="16"/>
    <n v="17"/>
    <n v="17"/>
    <n v="19"/>
    <n v="17"/>
    <n v="19"/>
    <n v="16"/>
    <n v="17"/>
    <n v="0"/>
    <n v="0"/>
    <n v="0"/>
    <n v="0"/>
    <n v="0"/>
    <n v="1"/>
    <n v="0"/>
    <n v="0"/>
    <n v="0"/>
    <n v="1"/>
    <n v="0"/>
    <n v="0"/>
    <n v="0"/>
    <n v="0"/>
    <n v="0"/>
    <n v="5.2631578947368416"/>
    <n v="0"/>
    <n v="0"/>
    <n v="0"/>
    <n v="5.8823529411764701"/>
    <n v="1.1145510835913313"/>
  </r>
  <r>
    <x v="1"/>
    <s v="mid May"/>
    <n v="2"/>
    <x v="10"/>
    <x v="9"/>
    <x v="2"/>
    <n v="4"/>
    <n v="36"/>
    <n v="14"/>
    <n v="304"/>
    <n v="36"/>
    <n v="15"/>
    <n v="15"/>
    <n v="18"/>
    <n v="17"/>
    <n v="16"/>
    <n v="15"/>
    <n v="19"/>
    <n v="17"/>
    <n v="17"/>
    <n v="16"/>
    <n v="1"/>
    <n v="1"/>
    <n v="0"/>
    <n v="0"/>
    <n v="0"/>
    <n v="1"/>
    <n v="0"/>
    <n v="0"/>
    <n v="0"/>
    <n v="1"/>
    <n v="6.666666666666667"/>
    <n v="6.666666666666667"/>
    <n v="0"/>
    <n v="0"/>
    <n v="0"/>
    <n v="6.666666666666667"/>
    <n v="0"/>
    <n v="0"/>
    <n v="0"/>
    <n v="6.25"/>
    <n v="2.625"/>
  </r>
  <r>
    <x v="0"/>
    <s v="mid April"/>
    <n v="3"/>
    <x v="8"/>
    <x v="8"/>
    <x v="2"/>
    <n v="5"/>
    <n v="37"/>
    <n v="19"/>
    <n v="305"/>
    <n v="37"/>
    <n v="15"/>
    <n v="20"/>
    <n v="18"/>
    <n v="18"/>
    <n v="20"/>
    <n v="18"/>
    <n v="18"/>
    <n v="20"/>
    <n v="20"/>
    <n v="15"/>
    <n v="1"/>
    <n v="0"/>
    <n v="0"/>
    <n v="0"/>
    <n v="1"/>
    <n v="0"/>
    <n v="1"/>
    <n v="0"/>
    <n v="0"/>
    <n v="0"/>
    <n v="6.666666666666667"/>
    <n v="0"/>
    <n v="0"/>
    <n v="0"/>
    <n v="5"/>
    <n v="0"/>
    <n v="5.5555555555555554"/>
    <n v="0"/>
    <n v="0"/>
    <n v="0"/>
    <n v="1.7222222222222221"/>
  </r>
  <r>
    <x v="0"/>
    <s v="mid April"/>
    <n v="3"/>
    <x v="12"/>
    <x v="10"/>
    <x v="2"/>
    <n v="6"/>
    <n v="38"/>
    <n v="22"/>
    <n v="306"/>
    <n v="38"/>
    <n v="23"/>
    <n v="22"/>
    <n v="20"/>
    <n v="18"/>
    <n v="22"/>
    <n v="22"/>
    <n v="17"/>
    <n v="17"/>
    <n v="14"/>
    <n v="13"/>
    <n v="1"/>
    <n v="0"/>
    <n v="0"/>
    <n v="2"/>
    <n v="0"/>
    <n v="0"/>
    <n v="0"/>
    <n v="0"/>
    <n v="0"/>
    <n v="2"/>
    <n v="4.3478260869565215"/>
    <n v="0"/>
    <n v="0"/>
    <n v="9.0909090909090917"/>
    <n v="0"/>
    <n v="0"/>
    <n v="0"/>
    <n v="0"/>
    <n v="0"/>
    <n v="15.384615384615385"/>
    <n v="2.8823350562480998"/>
  </r>
  <r>
    <x v="1"/>
    <s v="mid May"/>
    <n v="4"/>
    <x v="14"/>
    <x v="12"/>
    <x v="2"/>
    <n v="7"/>
    <n v="39"/>
    <n v="27"/>
    <n v="307"/>
    <n v="39"/>
    <n v="12"/>
    <n v="19"/>
    <n v="15"/>
    <n v="14"/>
    <n v="17"/>
    <n v="15"/>
    <n v="17"/>
    <n v="17"/>
    <n v="13"/>
    <n v="17"/>
    <n v="0"/>
    <n v="0"/>
    <n v="1"/>
    <n v="2"/>
    <n v="1"/>
    <n v="2"/>
    <n v="1"/>
    <n v="0"/>
    <n v="0"/>
    <n v="1"/>
    <n v="0"/>
    <n v="0"/>
    <n v="6.666666666666667"/>
    <n v="10.526315789473683"/>
    <n v="5.8823529411764701"/>
    <n v="13.333333333333334"/>
    <n v="5.8823529411764701"/>
    <n v="0"/>
    <n v="0"/>
    <n v="5.8823529411764701"/>
    <n v="4.8173374613003102"/>
  </r>
  <r>
    <x v="1"/>
    <s v="mid May"/>
    <n v="4"/>
    <x v="15"/>
    <x v="13"/>
    <x v="2"/>
    <n v="8"/>
    <n v="40"/>
    <n v="30"/>
    <n v="308"/>
    <n v="40"/>
    <n v="16"/>
    <n v="16"/>
    <n v="18"/>
    <n v="14"/>
    <n v="15"/>
    <n v="14"/>
    <n v="16"/>
    <n v="18"/>
    <n v="17"/>
    <n v="15"/>
    <n v="0"/>
    <n v="0"/>
    <n v="0"/>
    <n v="1"/>
    <n v="1"/>
    <n v="0"/>
    <n v="0"/>
    <n v="0"/>
    <n v="1"/>
    <n v="0"/>
    <n v="0"/>
    <n v="0"/>
    <n v="0"/>
    <n v="6.25"/>
    <n v="6.666666666666667"/>
    <n v="0"/>
    <n v="0"/>
    <n v="0"/>
    <n v="5.8823529411764701"/>
    <n v="0"/>
    <n v="1.8799019607843139"/>
  </r>
  <r>
    <x v="0"/>
    <s v="mid April"/>
    <n v="5"/>
    <x v="13"/>
    <x v="11"/>
    <x v="2"/>
    <n v="9"/>
    <n v="41"/>
    <n v="35"/>
    <n v="309"/>
    <n v="41"/>
    <n v="19"/>
    <n v="19"/>
    <n v="17"/>
    <n v="17"/>
    <n v="14"/>
    <n v="17"/>
    <n v="17"/>
    <n v="16"/>
    <n v="14"/>
    <n v="20"/>
    <n v="1"/>
    <n v="0"/>
    <n v="0"/>
    <n v="0"/>
    <n v="0"/>
    <n v="0"/>
    <n v="2"/>
    <n v="1"/>
    <n v="0"/>
    <n v="0"/>
    <n v="5.2631578947368416"/>
    <n v="0"/>
    <n v="0"/>
    <n v="0"/>
    <n v="0"/>
    <n v="0"/>
    <n v="11.76470588235294"/>
    <n v="6.25"/>
    <n v="0"/>
    <n v="0"/>
    <n v="2.327786377708978"/>
  </r>
  <r>
    <x v="0"/>
    <s v="mid April"/>
    <n v="5"/>
    <x v="1"/>
    <x v="1"/>
    <x v="2"/>
    <n v="10"/>
    <n v="42"/>
    <n v="38"/>
    <n v="310"/>
    <n v="42"/>
    <n v="20"/>
    <n v="20"/>
    <n v="19"/>
    <n v="18"/>
    <n v="18"/>
    <n v="20"/>
    <n v="17"/>
    <n v="20"/>
    <n v="16"/>
    <n v="18"/>
    <n v="0"/>
    <n v="1"/>
    <n v="0"/>
    <n v="0"/>
    <n v="0"/>
    <n v="0"/>
    <n v="0"/>
    <n v="1"/>
    <n v="0"/>
    <n v="0"/>
    <n v="0"/>
    <n v="5"/>
    <n v="0"/>
    <n v="0"/>
    <n v="0"/>
    <n v="0"/>
    <n v="0"/>
    <n v="5"/>
    <n v="0"/>
    <n v="0"/>
    <n v="1"/>
  </r>
  <r>
    <x v="1"/>
    <s v="mid May"/>
    <n v="6"/>
    <x v="3"/>
    <x v="3"/>
    <x v="2"/>
    <n v="11"/>
    <n v="43"/>
    <n v="43"/>
    <n v="311"/>
    <n v="43"/>
    <n v="18"/>
    <n v="18"/>
    <n v="18"/>
    <n v="17"/>
    <n v="16"/>
    <n v="16"/>
    <n v="15"/>
    <n v="18"/>
    <n v="19"/>
    <n v="15"/>
    <n v="2"/>
    <n v="0"/>
    <n v="0"/>
    <n v="0"/>
    <n v="1"/>
    <n v="0"/>
    <n v="2"/>
    <n v="0"/>
    <n v="0"/>
    <n v="1"/>
    <n v="11.111111111111111"/>
    <n v="0"/>
    <n v="0"/>
    <n v="0"/>
    <n v="6.25"/>
    <n v="0"/>
    <n v="13.333333333333334"/>
    <n v="0"/>
    <n v="0"/>
    <n v="6.666666666666667"/>
    <n v="3.7361111111111107"/>
  </r>
  <r>
    <x v="1"/>
    <s v="mid May"/>
    <n v="6"/>
    <x v="6"/>
    <x v="6"/>
    <x v="2"/>
    <n v="12"/>
    <n v="44"/>
    <n v="46"/>
    <n v="312"/>
    <n v="44"/>
    <n v="19"/>
    <n v="17"/>
    <n v="17"/>
    <n v="14"/>
    <n v="15"/>
    <n v="18"/>
    <n v="16"/>
    <n v="16"/>
    <n v="17"/>
    <n v="15"/>
    <n v="1"/>
    <n v="0"/>
    <n v="2"/>
    <n v="4"/>
    <n v="3"/>
    <n v="3"/>
    <n v="2"/>
    <n v="4"/>
    <n v="1"/>
    <n v="1"/>
    <n v="5.2631578947368416"/>
    <n v="0"/>
    <n v="11.76470588235294"/>
    <n v="23.52941176470588"/>
    <n v="20"/>
    <n v="16.666666666666664"/>
    <n v="12.5"/>
    <n v="25"/>
    <n v="5.8823529411764701"/>
    <n v="6.666666666666667"/>
    <n v="12.727296181630546"/>
  </r>
  <r>
    <x v="0"/>
    <s v="mid April"/>
    <n v="7"/>
    <x v="9"/>
    <x v="2"/>
    <x v="2"/>
    <n v="13"/>
    <n v="45"/>
    <n v="51"/>
    <n v="313"/>
    <n v="45"/>
    <n v="20"/>
    <n v="22"/>
    <n v="21"/>
    <n v="21"/>
    <n v="18"/>
    <n v="16"/>
    <n v="17"/>
    <n v="16"/>
    <n v="17"/>
    <n v="13"/>
    <n v="1"/>
    <n v="0"/>
    <n v="0"/>
    <n v="0"/>
    <n v="1"/>
    <n v="1"/>
    <n v="0"/>
    <n v="1"/>
    <n v="3"/>
    <n v="2"/>
    <n v="5"/>
    <n v="0"/>
    <n v="0"/>
    <n v="0"/>
    <n v="5.5555555555555554"/>
    <n v="6.25"/>
    <n v="0"/>
    <n v="6.25"/>
    <n v="17.647058823529413"/>
    <n v="15.384615384615385"/>
    <n v="5.6087229763700357"/>
  </r>
  <r>
    <x v="0"/>
    <s v="mid April"/>
    <n v="7"/>
    <x v="0"/>
    <x v="0"/>
    <x v="2"/>
    <n v="14"/>
    <n v="46"/>
    <n v="54"/>
    <n v="314"/>
    <n v="46"/>
    <n v="17"/>
    <n v="17"/>
    <n v="17"/>
    <n v="19"/>
    <n v="21"/>
    <n v="20"/>
    <n v="16"/>
    <n v="20"/>
    <n v="18"/>
    <n v="15"/>
    <n v="2"/>
    <n v="0"/>
    <n v="0"/>
    <n v="2"/>
    <n v="0"/>
    <n v="0"/>
    <n v="0"/>
    <n v="0"/>
    <n v="1"/>
    <n v="0"/>
    <n v="11.76470588235294"/>
    <n v="0"/>
    <n v="0"/>
    <n v="11.76470588235294"/>
    <n v="0"/>
    <n v="0"/>
    <n v="0"/>
    <n v="0"/>
    <n v="5.5555555555555554"/>
    <n v="0"/>
    <n v="2.9084967320261432"/>
  </r>
  <r>
    <x v="1"/>
    <s v="mid May"/>
    <n v="8"/>
    <x v="2"/>
    <x v="2"/>
    <x v="2"/>
    <n v="15"/>
    <n v="47"/>
    <n v="59"/>
    <n v="315"/>
    <n v="47"/>
    <n v="16"/>
    <n v="14"/>
    <n v="15"/>
    <n v="13"/>
    <n v="15"/>
    <n v="16"/>
    <n v="15"/>
    <n v="17"/>
    <n v="15"/>
    <n v="13"/>
    <n v="2"/>
    <n v="1"/>
    <n v="0"/>
    <n v="2"/>
    <n v="0"/>
    <n v="0"/>
    <n v="1"/>
    <n v="0"/>
    <n v="2"/>
    <n v="1"/>
    <n v="12.5"/>
    <n v="7.1428571428571423"/>
    <n v="0"/>
    <n v="14.285714285714285"/>
    <n v="0"/>
    <n v="0"/>
    <n v="6.666666666666667"/>
    <n v="0"/>
    <n v="13.333333333333334"/>
    <n v="7.6923076923076925"/>
    <n v="6.1620879120879124"/>
  </r>
  <r>
    <x v="1"/>
    <s v="mid May"/>
    <n v="8"/>
    <x v="7"/>
    <x v="7"/>
    <x v="2"/>
    <n v="16"/>
    <n v="48"/>
    <n v="62"/>
    <n v="316"/>
    <n v="48"/>
    <n v="15"/>
    <n v="17"/>
    <n v="17"/>
    <n v="17"/>
    <n v="17"/>
    <n v="17"/>
    <n v="19"/>
    <n v="19"/>
    <n v="17"/>
    <n v="17"/>
    <n v="1"/>
    <n v="1"/>
    <n v="0"/>
    <n v="0"/>
    <n v="0"/>
    <n v="1"/>
    <n v="0"/>
    <n v="0"/>
    <n v="0"/>
    <n v="0"/>
    <n v="6.666666666666667"/>
    <n v="5.8823529411764701"/>
    <n v="0"/>
    <n v="0"/>
    <n v="0"/>
    <n v="5.8823529411764701"/>
    <n v="0"/>
    <n v="0"/>
    <n v="0"/>
    <n v="0"/>
    <n v="1.8431372549019607"/>
  </r>
  <r>
    <x v="0"/>
    <s v="mid April"/>
    <n v="1"/>
    <x v="13"/>
    <x v="11"/>
    <x v="3"/>
    <n v="1"/>
    <n v="64"/>
    <n v="4"/>
    <n v="401"/>
    <n v="49"/>
    <n v="18"/>
    <n v="16"/>
    <n v="18"/>
    <n v="14"/>
    <n v="15"/>
    <n v="18"/>
    <n v="16"/>
    <n v="15"/>
    <n v="17"/>
    <n v="17"/>
    <n v="0"/>
    <n v="0"/>
    <n v="1"/>
    <n v="0"/>
    <n v="0"/>
    <n v="0"/>
    <n v="0"/>
    <n v="1"/>
    <n v="0"/>
    <n v="0"/>
    <n v="0"/>
    <n v="0"/>
    <n v="5.5555555555555554"/>
    <n v="0"/>
    <n v="0"/>
    <n v="0"/>
    <n v="0"/>
    <n v="6.666666666666667"/>
    <n v="0"/>
    <n v="0"/>
    <n v="1.2222222222222221"/>
  </r>
  <r>
    <x v="0"/>
    <s v="mid April"/>
    <n v="1"/>
    <x v="12"/>
    <x v="10"/>
    <x v="3"/>
    <n v="2"/>
    <n v="63"/>
    <n v="5"/>
    <n v="402"/>
    <n v="50"/>
    <n v="17"/>
    <n v="16"/>
    <n v="21"/>
    <n v="21"/>
    <n v="19"/>
    <n v="21"/>
    <n v="19"/>
    <n v="17"/>
    <n v="16"/>
    <n v="19"/>
    <n v="2"/>
    <n v="2"/>
    <n v="0"/>
    <n v="1"/>
    <n v="0"/>
    <n v="1"/>
    <n v="0"/>
    <n v="2"/>
    <n v="0"/>
    <n v="0"/>
    <n v="11.76470588235294"/>
    <n v="12.5"/>
    <n v="0"/>
    <n v="6.25"/>
    <n v="0"/>
    <n v="4.7619047619047619"/>
    <n v="0"/>
    <n v="11.76470588235294"/>
    <n v="0"/>
    <n v="0"/>
    <n v="4.7041316526610641"/>
  </r>
  <r>
    <x v="1"/>
    <s v="mid May"/>
    <n v="2"/>
    <x v="14"/>
    <x v="12"/>
    <x v="3"/>
    <n v="3"/>
    <n v="62"/>
    <n v="12"/>
    <n v="403"/>
    <n v="51"/>
    <n v="16"/>
    <n v="14"/>
    <n v="14"/>
    <n v="15"/>
    <n v="16"/>
    <n v="18"/>
    <n v="17"/>
    <n v="17"/>
    <n v="15"/>
    <n v="17"/>
    <n v="1"/>
    <n v="1"/>
    <n v="0"/>
    <n v="0"/>
    <n v="0"/>
    <n v="1"/>
    <n v="0"/>
    <n v="1"/>
    <n v="0"/>
    <n v="0"/>
    <n v="6.25"/>
    <n v="7.1428571428571423"/>
    <n v="0"/>
    <n v="0"/>
    <n v="0"/>
    <n v="5.5555555555555554"/>
    <n v="0"/>
    <n v="5.8823529411764701"/>
    <n v="0"/>
    <n v="0"/>
    <n v="2.4830765639589165"/>
  </r>
  <r>
    <x v="1"/>
    <s v="mid May"/>
    <n v="2"/>
    <x v="6"/>
    <x v="6"/>
    <x v="3"/>
    <n v="4"/>
    <n v="61"/>
    <n v="13"/>
    <n v="404"/>
    <n v="52"/>
    <n v="16"/>
    <n v="17"/>
    <n v="15"/>
    <n v="15"/>
    <n v="17"/>
    <n v="16"/>
    <n v="13"/>
    <n v="15"/>
    <n v="16"/>
    <n v="16"/>
    <n v="1"/>
    <n v="2"/>
    <n v="1"/>
    <n v="1"/>
    <n v="1"/>
    <n v="0"/>
    <n v="2"/>
    <n v="2"/>
    <n v="0"/>
    <n v="2"/>
    <n v="6.25"/>
    <n v="11.76470588235294"/>
    <n v="6.666666666666667"/>
    <n v="5.8823529411764701"/>
    <n v="5.8823529411764701"/>
    <n v="0"/>
    <n v="15.384615384615385"/>
    <n v="13.333333333333334"/>
    <n v="0"/>
    <n v="12.5"/>
    <n v="7.7664027149321271"/>
  </r>
  <r>
    <x v="0"/>
    <s v="mid April"/>
    <n v="3"/>
    <x v="9"/>
    <x v="2"/>
    <x v="3"/>
    <n v="5"/>
    <n v="60"/>
    <n v="20"/>
    <n v="405"/>
    <n v="53"/>
    <n v="17"/>
    <n v="14"/>
    <n v="16"/>
    <n v="18"/>
    <n v="16"/>
    <n v="17"/>
    <n v="14"/>
    <n v="14"/>
    <n v="16"/>
    <n v="14"/>
    <n v="0"/>
    <n v="0"/>
    <n v="0"/>
    <n v="0"/>
    <n v="0"/>
    <n v="0"/>
    <n v="0"/>
    <n v="0"/>
    <n v="1"/>
    <n v="0"/>
    <n v="0"/>
    <n v="0"/>
    <n v="0"/>
    <n v="0"/>
    <n v="0"/>
    <n v="0"/>
    <n v="0"/>
    <n v="0"/>
    <n v="6.25"/>
    <n v="0"/>
    <n v="0.625"/>
  </r>
  <r>
    <x v="0"/>
    <s v="mid April"/>
    <n v="3"/>
    <x v="1"/>
    <x v="1"/>
    <x v="3"/>
    <n v="6"/>
    <n v="59"/>
    <n v="21"/>
    <n v="406"/>
    <n v="54"/>
    <n v="19"/>
    <n v="20"/>
    <n v="22"/>
    <n v="16"/>
    <n v="18"/>
    <n v="19"/>
    <n v="18"/>
    <n v="18"/>
    <n v="15"/>
    <n v="15"/>
    <n v="0"/>
    <n v="0"/>
    <n v="0"/>
    <n v="1"/>
    <n v="0"/>
    <n v="0"/>
    <n v="1"/>
    <n v="0"/>
    <n v="0"/>
    <n v="0"/>
    <n v="0"/>
    <n v="0"/>
    <n v="0"/>
    <n v="5"/>
    <n v="0"/>
    <n v="0"/>
    <n v="5.5555555555555554"/>
    <n v="0"/>
    <n v="0"/>
    <n v="0"/>
    <n v="1.0555555555555556"/>
  </r>
  <r>
    <x v="1"/>
    <s v="mid May"/>
    <n v="4"/>
    <x v="10"/>
    <x v="9"/>
    <x v="3"/>
    <n v="7"/>
    <n v="58"/>
    <n v="28"/>
    <n v="407"/>
    <n v="55"/>
    <n v="16"/>
    <n v="16"/>
    <n v="14"/>
    <n v="15"/>
    <n v="16"/>
    <n v="18"/>
    <n v="16"/>
    <n v="14"/>
    <n v="15"/>
    <n v="16"/>
    <n v="0"/>
    <n v="0"/>
    <n v="1"/>
    <n v="0"/>
    <n v="0"/>
    <n v="0"/>
    <n v="1"/>
    <n v="0"/>
    <n v="0"/>
    <n v="0"/>
    <n v="0"/>
    <n v="0"/>
    <n v="7.1428571428571423"/>
    <n v="0"/>
    <n v="0"/>
    <n v="0"/>
    <n v="6.25"/>
    <n v="0"/>
    <n v="0"/>
    <n v="0"/>
    <n v="1.3392857142857142"/>
  </r>
  <r>
    <x v="1"/>
    <s v="mid May"/>
    <n v="4"/>
    <x v="2"/>
    <x v="2"/>
    <x v="3"/>
    <n v="8"/>
    <n v="57"/>
    <n v="29"/>
    <n v="408"/>
    <n v="56"/>
    <n v="19"/>
    <n v="17"/>
    <n v="17"/>
    <n v="15"/>
    <n v="14"/>
    <n v="15"/>
    <n v="14"/>
    <n v="13"/>
    <n v="16"/>
    <n v="12"/>
    <n v="0"/>
    <n v="0"/>
    <n v="1"/>
    <n v="0"/>
    <n v="0"/>
    <n v="0"/>
    <n v="0"/>
    <n v="0"/>
    <n v="0"/>
    <n v="0"/>
    <n v="0"/>
    <n v="0"/>
    <n v="5.8823529411764701"/>
    <n v="0"/>
    <n v="0"/>
    <n v="0"/>
    <n v="0"/>
    <n v="0"/>
    <n v="0"/>
    <n v="0"/>
    <n v="0.58823529411764697"/>
  </r>
  <r>
    <x v="0"/>
    <s v="mid April"/>
    <n v="5"/>
    <x v="0"/>
    <x v="0"/>
    <x v="3"/>
    <n v="9"/>
    <n v="56"/>
    <n v="37"/>
    <n v="409"/>
    <n v="57"/>
    <n v="18"/>
    <n v="17"/>
    <n v="16"/>
    <n v="15"/>
    <n v="18"/>
    <n v="14"/>
    <n v="18"/>
    <n v="16"/>
    <n v="20"/>
    <n v="18"/>
    <n v="0"/>
    <n v="0"/>
    <n v="0"/>
    <n v="2"/>
    <n v="0"/>
    <n v="0"/>
    <n v="0"/>
    <n v="0"/>
    <n v="0"/>
    <n v="0"/>
    <n v="0"/>
    <n v="0"/>
    <n v="0"/>
    <n v="11.76470588235294"/>
    <n v="0"/>
    <n v="0"/>
    <n v="0"/>
    <n v="0"/>
    <n v="0"/>
    <n v="0"/>
    <n v="1.1764705882352939"/>
  </r>
  <r>
    <x v="0"/>
    <s v="mid April"/>
    <n v="5"/>
    <x v="4"/>
    <x v="4"/>
    <x v="3"/>
    <n v="10"/>
    <n v="55"/>
    <n v="37"/>
    <n v="410"/>
    <n v="58"/>
    <n v="12"/>
    <n v="15"/>
    <n v="18"/>
    <n v="17"/>
    <n v="17"/>
    <n v="16"/>
    <n v="15"/>
    <n v="16"/>
    <n v="15"/>
    <n v="15"/>
    <n v="0"/>
    <n v="1"/>
    <n v="0"/>
    <n v="0"/>
    <n v="0"/>
    <n v="0"/>
    <n v="0"/>
    <n v="0"/>
    <n v="0"/>
    <n v="1"/>
    <n v="0"/>
    <n v="6.666666666666667"/>
    <n v="0"/>
    <n v="0"/>
    <n v="0"/>
    <n v="0"/>
    <n v="0"/>
    <n v="0"/>
    <n v="0"/>
    <n v="6.666666666666667"/>
    <n v="1.3333333333333335"/>
  </r>
  <r>
    <x v="1"/>
    <s v="mid May"/>
    <n v="6"/>
    <x v="15"/>
    <x v="13"/>
    <x v="3"/>
    <n v="11"/>
    <n v="54"/>
    <n v="44"/>
    <n v="411"/>
    <n v="59"/>
    <n v="16"/>
    <n v="15"/>
    <n v="16"/>
    <n v="14"/>
    <n v="12"/>
    <n v="15"/>
    <n v="13"/>
    <n v="15"/>
    <n v="14"/>
    <n v="12"/>
    <n v="0"/>
    <n v="0"/>
    <n v="0"/>
    <n v="0"/>
    <n v="0"/>
    <n v="0"/>
    <n v="0"/>
    <n v="0"/>
    <n v="1"/>
    <n v="0"/>
    <n v="0"/>
    <n v="0"/>
    <n v="0"/>
    <n v="0"/>
    <n v="0"/>
    <n v="0"/>
    <n v="0"/>
    <n v="0"/>
    <n v="7.1428571428571423"/>
    <n v="0"/>
    <n v="0.71428571428571419"/>
  </r>
  <r>
    <x v="1"/>
    <s v="mid May"/>
    <n v="6"/>
    <x v="7"/>
    <x v="7"/>
    <x v="3"/>
    <n v="12"/>
    <n v="53"/>
    <n v="45"/>
    <n v="412"/>
    <n v="60"/>
    <n v="18"/>
    <n v="18"/>
    <n v="17"/>
    <n v="16"/>
    <n v="18"/>
    <n v="19"/>
    <n v="17"/>
    <n v="17"/>
    <n v="15"/>
    <n v="15"/>
    <n v="0"/>
    <n v="0"/>
    <n v="1"/>
    <n v="0"/>
    <n v="0"/>
    <n v="0"/>
    <n v="0"/>
    <n v="0"/>
    <n v="1"/>
    <n v="1"/>
    <n v="0"/>
    <n v="0"/>
    <n v="5.8823529411764701"/>
    <n v="0"/>
    <n v="0"/>
    <n v="0"/>
    <n v="0"/>
    <n v="0"/>
    <n v="6.666666666666667"/>
    <n v="6.666666666666667"/>
    <n v="1.9215686274509802"/>
  </r>
  <r>
    <x v="0"/>
    <s v="mid April"/>
    <n v="7"/>
    <x v="5"/>
    <x v="5"/>
    <x v="3"/>
    <n v="13"/>
    <n v="52"/>
    <n v="52"/>
    <n v="413"/>
    <n v="61"/>
    <n v="18"/>
    <n v="22"/>
    <n v="19"/>
    <n v="17"/>
    <n v="20"/>
    <n v="15"/>
    <n v="19"/>
    <n v="21"/>
    <n v="17"/>
    <n v="16"/>
    <n v="2"/>
    <n v="0"/>
    <n v="2"/>
    <n v="1"/>
    <n v="1"/>
    <n v="0"/>
    <n v="1"/>
    <n v="0"/>
    <n v="0"/>
    <n v="0"/>
    <n v="11.111111111111111"/>
    <n v="0"/>
    <n v="10.526315789473683"/>
    <n v="4.5454545454545459"/>
    <n v="5"/>
    <n v="0"/>
    <n v="5.2631578947368416"/>
    <n v="0"/>
    <n v="0"/>
    <n v="0"/>
    <n v="3.644603934077618"/>
  </r>
  <r>
    <x v="0"/>
    <s v="mid April"/>
    <n v="7"/>
    <x v="8"/>
    <x v="8"/>
    <x v="3"/>
    <n v="14"/>
    <n v="51"/>
    <n v="53"/>
    <n v="414"/>
    <n v="62"/>
    <n v="18"/>
    <n v="16"/>
    <n v="21"/>
    <n v="13"/>
    <n v="19"/>
    <n v="14"/>
    <n v="17"/>
    <n v="14"/>
    <n v="17"/>
    <n v="17"/>
    <n v="1"/>
    <n v="0"/>
    <n v="1"/>
    <n v="0"/>
    <n v="0"/>
    <n v="1"/>
    <n v="0"/>
    <n v="1"/>
    <n v="0"/>
    <n v="1"/>
    <n v="5.5555555555555554"/>
    <n v="0"/>
    <n v="4.7619047619047619"/>
    <n v="0"/>
    <n v="0"/>
    <n v="7.1428571428571423"/>
    <n v="0"/>
    <n v="7.1428571428571423"/>
    <n v="0"/>
    <n v="5.8823529411764701"/>
    <n v="3.0485527544351072"/>
  </r>
  <r>
    <x v="1"/>
    <s v="mid May"/>
    <n v="8"/>
    <x v="11"/>
    <x v="5"/>
    <x v="3"/>
    <n v="15"/>
    <n v="50"/>
    <n v="60"/>
    <n v="415"/>
    <n v="63"/>
    <n v="18"/>
    <n v="14"/>
    <n v="13"/>
    <n v="14"/>
    <n v="15"/>
    <n v="14"/>
    <n v="16"/>
    <n v="16"/>
    <n v="16"/>
    <n v="15"/>
    <n v="0"/>
    <n v="0"/>
    <n v="0"/>
    <n v="0"/>
    <n v="0"/>
    <n v="2"/>
    <n v="0"/>
    <n v="1"/>
    <n v="0"/>
    <n v="0"/>
    <n v="0"/>
    <n v="0"/>
    <n v="0"/>
    <n v="0"/>
    <n v="0"/>
    <n v="14.285714285714285"/>
    <n v="0"/>
    <n v="6.25"/>
    <n v="0"/>
    <n v="0"/>
    <n v="2.0535714285714284"/>
  </r>
  <r>
    <x v="1"/>
    <s v="mid May"/>
    <n v="8"/>
    <x v="3"/>
    <x v="3"/>
    <x v="3"/>
    <n v="16"/>
    <n v="49"/>
    <n v="61"/>
    <n v="416"/>
    <n v="64"/>
    <n v="17"/>
    <n v="17"/>
    <n v="16"/>
    <n v="16"/>
    <n v="17"/>
    <n v="17"/>
    <n v="17"/>
    <n v="17"/>
    <n v="20"/>
    <n v="16"/>
    <n v="0"/>
    <n v="0"/>
    <n v="0"/>
    <n v="1"/>
    <n v="0"/>
    <n v="0"/>
    <n v="0"/>
    <n v="0"/>
    <n v="0"/>
    <n v="0"/>
    <n v="0"/>
    <n v="0"/>
    <n v="0"/>
    <n v="5.8823529411764701"/>
    <n v="0"/>
    <n v="0"/>
    <n v="0"/>
    <n v="0"/>
    <n v="0"/>
    <n v="0"/>
    <n v="0.58823529411764697"/>
  </r>
  <r>
    <x v="2"/>
    <m/>
    <m/>
    <x v="16"/>
    <x v="14"/>
    <x v="4"/>
    <m/>
    <m/>
    <m/>
    <m/>
    <m/>
    <m/>
    <m/>
    <m/>
    <m/>
    <m/>
    <m/>
    <m/>
    <m/>
    <m/>
    <m/>
    <m/>
    <m/>
    <m/>
    <m/>
    <m/>
    <m/>
    <m/>
    <m/>
    <m/>
    <m/>
    <m/>
    <m/>
    <m/>
    <m/>
    <m/>
    <m/>
    <m/>
    <m/>
    <m/>
    <m/>
    <m/>
  </r>
  <r>
    <x v="2"/>
    <m/>
    <m/>
    <x v="16"/>
    <x v="14"/>
    <x v="4"/>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D03F0-F4BA-4413-8F2A-344CE0485560}"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P1:AA83" firstHeaderRow="1" firstDataRow="2" firstDataCol="2"/>
  <pivotFields count="12">
    <pivotField compact="0" outline="0" showAll="0"/>
    <pivotField compact="0" outline="0" showAll="0"/>
    <pivotField compact="0" outline="0" showAll="0"/>
    <pivotField axis="axisRow" compact="0" outline="0" showAll="0">
      <items count="18">
        <item x="15"/>
        <item x="4"/>
        <item x="2"/>
        <item x="12"/>
        <item x="3"/>
        <item x="7"/>
        <item x="14"/>
        <item x="9"/>
        <item x="1"/>
        <item x="6"/>
        <item x="13"/>
        <item x="11"/>
        <item x="0"/>
        <item x="10"/>
        <item x="5"/>
        <item x="8"/>
        <item h="1" x="16"/>
        <item t="default"/>
      </items>
    </pivotField>
    <pivotField compact="0" outline="0" showAll="0"/>
    <pivotField axis="axisRow"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Col" compact="0" outline="0" showAll="0">
      <items count="12">
        <item x="0"/>
        <item x="2"/>
        <item x="4"/>
        <item h="1" x="9"/>
        <item x="6"/>
        <item x="8"/>
        <item x="10"/>
        <item x="1"/>
        <item x="3"/>
        <item x="5"/>
        <item x="7"/>
        <item t="default"/>
      </items>
    </pivotField>
    <pivotField dataField="1" compact="0" outline="0" showAll="0"/>
  </pivotFields>
  <rowFields count="2">
    <field x="3"/>
    <field x="5"/>
  </rowFields>
  <rowItems count="81">
    <i>
      <x/>
      <x/>
    </i>
    <i r="1">
      <x v="1"/>
    </i>
    <i r="1">
      <x v="2"/>
    </i>
    <i r="1">
      <x v="3"/>
    </i>
    <i t="default">
      <x/>
    </i>
    <i>
      <x v="1"/>
      <x/>
    </i>
    <i r="1">
      <x v="1"/>
    </i>
    <i r="1">
      <x v="2"/>
    </i>
    <i r="1">
      <x v="3"/>
    </i>
    <i t="default">
      <x v="1"/>
    </i>
    <i>
      <x v="2"/>
      <x/>
    </i>
    <i r="1">
      <x v="1"/>
    </i>
    <i r="1">
      <x v="2"/>
    </i>
    <i r="1">
      <x v="3"/>
    </i>
    <i t="default">
      <x v="2"/>
    </i>
    <i>
      <x v="3"/>
      <x/>
    </i>
    <i r="1">
      <x v="1"/>
    </i>
    <i r="1">
      <x v="2"/>
    </i>
    <i r="1">
      <x v="3"/>
    </i>
    <i t="default">
      <x v="3"/>
    </i>
    <i>
      <x v="4"/>
      <x/>
    </i>
    <i r="1">
      <x v="1"/>
    </i>
    <i r="1">
      <x v="2"/>
    </i>
    <i r="1">
      <x v="3"/>
    </i>
    <i t="default">
      <x v="4"/>
    </i>
    <i>
      <x v="5"/>
      <x/>
    </i>
    <i r="1">
      <x v="1"/>
    </i>
    <i r="1">
      <x v="2"/>
    </i>
    <i r="1">
      <x v="3"/>
    </i>
    <i t="default">
      <x v="5"/>
    </i>
    <i>
      <x v="6"/>
      <x/>
    </i>
    <i r="1">
      <x v="1"/>
    </i>
    <i r="1">
      <x v="2"/>
    </i>
    <i r="1">
      <x v="3"/>
    </i>
    <i t="default">
      <x v="6"/>
    </i>
    <i>
      <x v="7"/>
      <x/>
    </i>
    <i r="1">
      <x v="1"/>
    </i>
    <i r="1">
      <x v="2"/>
    </i>
    <i r="1">
      <x v="3"/>
    </i>
    <i t="default">
      <x v="7"/>
    </i>
    <i>
      <x v="8"/>
      <x/>
    </i>
    <i r="1">
      <x v="1"/>
    </i>
    <i r="1">
      <x v="2"/>
    </i>
    <i r="1">
      <x v="3"/>
    </i>
    <i t="default">
      <x v="8"/>
    </i>
    <i>
      <x v="9"/>
      <x/>
    </i>
    <i r="1">
      <x v="1"/>
    </i>
    <i r="1">
      <x v="2"/>
    </i>
    <i r="1">
      <x v="3"/>
    </i>
    <i t="default">
      <x v="9"/>
    </i>
    <i>
      <x v="10"/>
      <x/>
    </i>
    <i r="1">
      <x v="1"/>
    </i>
    <i r="1">
      <x v="2"/>
    </i>
    <i r="1">
      <x v="3"/>
    </i>
    <i t="default">
      <x v="10"/>
    </i>
    <i>
      <x v="11"/>
      <x/>
    </i>
    <i r="1">
      <x v="1"/>
    </i>
    <i r="1">
      <x v="2"/>
    </i>
    <i r="1">
      <x v="3"/>
    </i>
    <i t="default">
      <x v="11"/>
    </i>
    <i>
      <x v="12"/>
      <x/>
    </i>
    <i r="1">
      <x v="1"/>
    </i>
    <i r="1">
      <x v="2"/>
    </i>
    <i r="1">
      <x v="3"/>
    </i>
    <i t="default">
      <x v="12"/>
    </i>
    <i>
      <x v="13"/>
      <x/>
    </i>
    <i r="1">
      <x v="1"/>
    </i>
    <i r="1">
      <x v="2"/>
    </i>
    <i r="1">
      <x v="3"/>
    </i>
    <i t="default">
      <x v="13"/>
    </i>
    <i>
      <x v="14"/>
      <x/>
    </i>
    <i r="1">
      <x v="1"/>
    </i>
    <i r="1">
      <x v="2"/>
    </i>
    <i r="1">
      <x v="3"/>
    </i>
    <i t="default">
      <x v="14"/>
    </i>
    <i>
      <x v="15"/>
      <x/>
    </i>
    <i r="1">
      <x v="1"/>
    </i>
    <i r="1">
      <x v="2"/>
    </i>
    <i r="1">
      <x v="3"/>
    </i>
    <i t="default">
      <x v="15"/>
    </i>
    <i t="grand">
      <x/>
    </i>
  </rowItems>
  <colFields count="1">
    <field x="10"/>
  </colFields>
  <colItems count="10">
    <i>
      <x/>
    </i>
    <i>
      <x v="1"/>
    </i>
    <i>
      <x v="2"/>
    </i>
    <i>
      <x v="4"/>
    </i>
    <i>
      <x v="5"/>
    </i>
    <i>
      <x v="6"/>
    </i>
    <i>
      <x v="7"/>
    </i>
    <i>
      <x v="8"/>
    </i>
    <i>
      <x v="9"/>
    </i>
    <i>
      <x v="10"/>
    </i>
  </colItems>
  <dataFields count="1">
    <dataField name="Average of Plants emerged (plants/1 m of row)" fld="11"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0FB0BC-14FD-483C-A579-F093F44159C2}"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AF1:AJ12" firstHeaderRow="1" firstDataRow="3" firstDataCol="1"/>
  <pivotFields count="12">
    <pivotField compact="0" outline="0" showAll="0"/>
    <pivotField compact="0" outline="0" showAll="0"/>
    <pivotField compact="0" outline="0" showAll="0"/>
    <pivotField compact="0" outline="0" showAll="0"/>
    <pivotField compact="0" outline="0" showAll="0"/>
    <pivotField axis="axisCol" compact="0" outline="0" showAll="0">
      <items count="6">
        <item x="0"/>
        <item x="1"/>
        <item x="2"/>
        <item x="3"/>
        <item x="4"/>
        <item t="default"/>
      </items>
    </pivotField>
    <pivotField axis="axisRow" compact="0" outline="0" showAll="0">
      <items count="18">
        <item x="0"/>
        <item x="1"/>
        <item x="8"/>
        <item x="9"/>
        <item x="2"/>
        <item x="3"/>
        <item x="10"/>
        <item x="11"/>
        <item x="4"/>
        <item x="5"/>
        <item x="12"/>
        <item x="13"/>
        <item x="6"/>
        <item x="7"/>
        <item x="14"/>
        <item x="15"/>
        <item x="16"/>
        <item t="default"/>
      </items>
    </pivotField>
    <pivotField compact="0" outline="0" showAll="0"/>
    <pivotField compact="0" outline="0" showAll="0"/>
    <pivotField compact="0" outline="0" showAll="0"/>
    <pivotField axis="axisCol" compact="0" outline="0" showAll="0" defaultSubtotal="0">
      <items count="11">
        <item h="1" x="0"/>
        <item h="1" x="2"/>
        <item h="1" x="4"/>
        <item h="1" x="9"/>
        <item h="1" x="6"/>
        <item x="8"/>
        <item h="1" x="10"/>
        <item h="1" x="1"/>
        <item h="1" x="3"/>
        <item h="1" x="5"/>
        <item h="1" x="7"/>
      </items>
    </pivotField>
    <pivotField dataField="1" compact="0" outline="0" showAll="0"/>
  </pivotFields>
  <rowFields count="1">
    <field x="6"/>
  </rowFields>
  <rowItems count="9">
    <i>
      <x/>
    </i>
    <i>
      <x v="1"/>
    </i>
    <i>
      <x v="4"/>
    </i>
    <i>
      <x v="5"/>
    </i>
    <i>
      <x v="8"/>
    </i>
    <i>
      <x v="9"/>
    </i>
    <i>
      <x v="12"/>
    </i>
    <i>
      <x v="13"/>
    </i>
    <i t="grand">
      <x/>
    </i>
  </rowItems>
  <colFields count="2">
    <field x="10"/>
    <field x="5"/>
  </colFields>
  <colItems count="4">
    <i>
      <x v="5"/>
      <x/>
    </i>
    <i r="1">
      <x v="1"/>
    </i>
    <i r="1">
      <x v="2"/>
    </i>
    <i r="1">
      <x v="3"/>
    </i>
  </colItems>
  <dataFields count="1">
    <dataField name="Average of Plants emerged (plants/1 m of row)" fld="11" subtotal="average" baseField="5" baseItem="0" numFmtId="1"/>
  </dataFields>
  <conditionalFormats count="3">
    <conditionalFormat priority="5">
      <pivotAreas count="1">
        <pivotArea type="data" outline="0" collapsedLevelsAreSubtotals="1" fieldPosition="0">
          <references count="4">
            <reference field="4294967294" count="1" selected="0">
              <x v="0"/>
            </reference>
            <reference field="5" count="4" selected="0">
              <x v="0"/>
              <x v="1"/>
              <x v="2"/>
              <x v="3"/>
            </reference>
            <reference field="6" count="8" selected="0">
              <x v="0"/>
              <x v="1"/>
              <x v="4"/>
              <x v="5"/>
              <x v="8"/>
              <x v="9"/>
              <x v="12"/>
              <x v="13"/>
            </reference>
            <reference field="10" count="1" selected="0">
              <x v="2"/>
            </reference>
          </references>
        </pivotArea>
      </pivotAreas>
    </conditionalFormat>
    <conditionalFormat priority="2">
      <pivotAreas count="1">
        <pivotArea type="data" outline="0" collapsedLevelsAreSubtotals="1" fieldPosition="0">
          <references count="4">
            <reference field="4294967294" count="1" selected="0">
              <x v="0"/>
            </reference>
            <reference field="5" count="4" selected="0">
              <x v="0"/>
              <x v="1"/>
              <x v="2"/>
              <x v="3"/>
            </reference>
            <reference field="6" count="8" selected="0">
              <x v="0"/>
              <x v="1"/>
              <x v="4"/>
              <x v="5"/>
              <x v="8"/>
              <x v="9"/>
              <x v="12"/>
              <x v="13"/>
            </reference>
            <reference field="10" count="1" selected="0">
              <x v="4"/>
            </reference>
          </references>
        </pivotArea>
      </pivotAreas>
    </conditionalFormat>
    <conditionalFormat priority="1">
      <pivotAreas count="1">
        <pivotArea type="data" outline="0" collapsedLevelsAreSubtotals="1" fieldPosition="0">
          <references count="2">
            <reference field="4294967294" count="1" selected="0">
              <x v="0"/>
            </reference>
            <reference field="6" count="8" selected="0">
              <x v="0"/>
              <x v="1"/>
              <x v="4"/>
              <x v="5"/>
              <x v="8"/>
              <x v="9"/>
              <x v="12"/>
              <x v="1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FFB15A-E15B-4E0C-952D-B21CEB39EBC5}"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X1:Z20" firstHeaderRow="2" firstDataRow="2" firstDataCol="2"/>
  <pivotFields count="20">
    <pivotField axis="axisRow" compact="0" outline="0" showAll="0">
      <items count="4">
        <item x="1"/>
        <item x="0"/>
        <item h="1" x="2"/>
        <item t="default"/>
      </items>
    </pivotField>
    <pivotField compact="0" outline="0" showAll="0"/>
    <pivotField compact="0" outline="0" showAll="0"/>
    <pivotField axis="axisRow" compact="0" outline="0" showAll="0">
      <items count="18">
        <item x="15"/>
        <item x="4"/>
        <item x="2"/>
        <item x="12"/>
        <item x="3"/>
        <item x="7"/>
        <item x="14"/>
        <item x="9"/>
        <item x="1"/>
        <item x="6"/>
        <item x="13"/>
        <item x="11"/>
        <item x="0"/>
        <item x="10"/>
        <item x="5"/>
        <item x="8"/>
        <item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0"/>
    <field x="3"/>
  </rowFields>
  <rowItems count="18">
    <i>
      <x/>
      <x/>
    </i>
    <i r="1">
      <x v="3"/>
    </i>
    <i r="1">
      <x v="6"/>
    </i>
    <i r="1">
      <x v="7"/>
    </i>
    <i r="1">
      <x v="10"/>
    </i>
    <i r="1">
      <x v="11"/>
    </i>
    <i r="1">
      <x v="13"/>
    </i>
    <i r="1">
      <x v="15"/>
    </i>
    <i t="default">
      <x/>
    </i>
    <i>
      <x v="1"/>
      <x v="1"/>
    </i>
    <i r="1">
      <x v="2"/>
    </i>
    <i r="1">
      <x v="4"/>
    </i>
    <i r="1">
      <x v="5"/>
    </i>
    <i r="1">
      <x v="8"/>
    </i>
    <i r="1">
      <x v="9"/>
    </i>
    <i r="1">
      <x v="12"/>
    </i>
    <i r="1">
      <x v="14"/>
    </i>
    <i t="default">
      <x v="1"/>
    </i>
  </rowItems>
  <colItems count="1">
    <i/>
  </colItems>
  <dataFields count="1">
    <dataField name="Average of Plant population density (plants/m2)" fld="19" subtotal="average"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FE3479-D374-4CE5-81DD-E59963E661E6}" name="PivotTable2" cacheId="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R1:X20" firstHeaderRow="2" firstDataRow="2" firstDataCol="1"/>
  <pivotFields count="2">
    <pivotField compact="0" outline="0" showAll="0"/>
    <pivotField axis="axisRow" compact="0" outline="0" showAll="0">
      <items count="18">
        <item x="14"/>
        <item x="1"/>
        <item x="5"/>
        <item x="13"/>
        <item x="2"/>
        <item x="3"/>
        <item x="11"/>
        <item x="15"/>
        <item x="7"/>
        <item x="4"/>
        <item x="10"/>
        <item x="9"/>
        <item x="0"/>
        <item x="12"/>
        <item x="6"/>
        <item x="8"/>
        <item x="16"/>
        <item t="default"/>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F7C4C-5CF2-4C60-8C78-B3DBDB39211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Measurement dates">
  <location ref="R24:AE42" firstHeaderRow="1" firstDataRow="2" firstDataCol="1"/>
  <pivotFields count="13">
    <pivotField showAll="0"/>
    <pivotField axis="axisRow" showAll="0">
      <items count="17">
        <item x="14"/>
        <item x="1"/>
        <item x="5"/>
        <item x="13"/>
        <item x="2"/>
        <item x="3"/>
        <item x="11"/>
        <item x="15"/>
        <item x="7"/>
        <item x="4"/>
        <item x="10"/>
        <item x="9"/>
        <item x="0"/>
        <item x="12"/>
        <item x="6"/>
        <item x="8"/>
        <item t="default"/>
      </items>
    </pivotField>
    <pivotField showAll="0"/>
    <pivotField showAll="0"/>
    <pivotField showAll="0"/>
    <pivotField showAll="0"/>
    <pivotField showAll="0"/>
    <pivotField showAll="0"/>
    <pivotField showAll="0"/>
    <pivotField axis="axisCol" showAll="0">
      <items count="13">
        <item x="0"/>
        <item x="1"/>
        <item x="2"/>
        <item x="3"/>
        <item x="4"/>
        <item x="5"/>
        <item x="6"/>
        <item x="7"/>
        <item x="8"/>
        <item x="9"/>
        <item x="10"/>
        <item x="11"/>
        <item t="default"/>
      </items>
    </pivotField>
    <pivotField showAll="0"/>
    <pivotField dataField="1" showAll="0"/>
    <pivotField showAll="0"/>
  </pivotFields>
  <rowFields count="1">
    <field x="1"/>
  </rowFields>
  <rowItems count="17">
    <i>
      <x/>
    </i>
    <i>
      <x v="1"/>
    </i>
    <i>
      <x v="2"/>
    </i>
    <i>
      <x v="3"/>
    </i>
    <i>
      <x v="4"/>
    </i>
    <i>
      <x v="5"/>
    </i>
    <i>
      <x v="6"/>
    </i>
    <i>
      <x v="7"/>
    </i>
    <i>
      <x v="8"/>
    </i>
    <i>
      <x v="9"/>
    </i>
    <i>
      <x v="10"/>
    </i>
    <i>
      <x v="11"/>
    </i>
    <i>
      <x v="12"/>
    </i>
    <i>
      <x v="13"/>
    </i>
    <i>
      <x v="14"/>
    </i>
    <i>
      <x v="15"/>
    </i>
    <i t="grand">
      <x/>
    </i>
  </rowItems>
  <colFields count="1">
    <field x="9"/>
  </colFields>
  <colItems count="13">
    <i>
      <x/>
    </i>
    <i>
      <x v="1"/>
    </i>
    <i>
      <x v="2"/>
    </i>
    <i>
      <x v="3"/>
    </i>
    <i>
      <x v="4"/>
    </i>
    <i>
      <x v="5"/>
    </i>
    <i>
      <x v="6"/>
    </i>
    <i>
      <x v="7"/>
    </i>
    <i>
      <x v="8"/>
    </i>
    <i>
      <x v="9"/>
    </i>
    <i>
      <x v="10"/>
    </i>
    <i>
      <x v="11"/>
    </i>
    <i t="grand">
      <x/>
    </i>
  </colItems>
  <dataFields count="1">
    <dataField name="Average of Plot NDVI" fld="11" subtotal="average" baseField="0" baseItem="0" numFmtId="2"/>
  </dataFields>
  <formats count="1">
    <format dxfId="206">
      <pivotArea outline="0" collapsedLevelsAreSubtotals="1" fieldPosition="0"/>
    </format>
  </formats>
  <conditionalFormats count="14">
    <conditionalFormat priority="1">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11"/>
            </reference>
          </references>
        </pivotArea>
      </pivotAreas>
    </conditionalFormat>
    <conditionalFormat priority="2">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10"/>
            </reference>
          </references>
        </pivotArea>
      </pivotAreas>
    </conditionalFormat>
    <conditionalFormat priority="3">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9"/>
            </reference>
          </references>
        </pivotArea>
      </pivotAreas>
    </conditionalFormat>
    <conditionalFormat priority="4">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8"/>
            </reference>
          </references>
        </pivotArea>
      </pivotAreas>
    </conditionalFormat>
    <conditionalFormat priority="5">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7"/>
            </reference>
          </references>
        </pivotArea>
      </pivotAreas>
    </conditionalFormat>
    <conditionalFormat priority="6">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6"/>
            </reference>
          </references>
        </pivotArea>
      </pivotAreas>
    </conditionalFormat>
    <conditionalFormat priority="7">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5"/>
            </reference>
          </references>
        </pivotArea>
      </pivotAreas>
    </conditionalFormat>
    <conditionalFormat priority="8">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4"/>
            </reference>
          </references>
        </pivotArea>
      </pivotAreas>
    </conditionalFormat>
    <conditionalFormat priority="13">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5" selected="0">
              <x v="0"/>
              <x v="1"/>
              <x v="2"/>
              <x v="3"/>
              <x v="4"/>
            </reference>
          </references>
        </pivotArea>
      </pivotAreas>
    </conditionalFormat>
    <conditionalFormat priority="14">
      <pivotAreas count="1">
        <pivotArea type="data" grandCol="1" collapsedLevelsAreSubtotals="1" fieldPosition="0">
          <references count="2">
            <reference field="4294967294" count="1" selected="0">
              <x v="0"/>
            </reference>
            <reference field="1" count="16">
              <x v="0"/>
              <x v="1"/>
              <x v="2"/>
              <x v="3"/>
              <x v="4"/>
              <x v="5"/>
              <x v="6"/>
              <x v="7"/>
              <x v="8"/>
              <x v="9"/>
              <x v="10"/>
              <x v="11"/>
              <x v="12"/>
              <x v="13"/>
              <x v="14"/>
              <x v="15"/>
            </reference>
          </references>
        </pivotArea>
      </pivotAreas>
    </conditionalFormat>
    <conditionalFormat priority="9">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3"/>
            </reference>
          </references>
        </pivotArea>
      </pivotAreas>
    </conditionalFormat>
    <conditionalFormat priority="10">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2"/>
            </reference>
          </references>
        </pivotArea>
      </pivotAreas>
    </conditionalFormat>
    <conditionalFormat priority="11">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1" count="16">
              <x v="0"/>
              <x v="1"/>
              <x v="2"/>
              <x v="3"/>
              <x v="4"/>
              <x v="5"/>
              <x v="6"/>
              <x v="7"/>
              <x v="8"/>
              <x v="9"/>
              <x v="10"/>
              <x v="11"/>
              <x v="12"/>
              <x v="13"/>
              <x v="14"/>
              <x v="15"/>
            </reference>
            <reference field="9"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5DAEC5-99CB-4531-896E-9EC7CDEFC231}" name="PivotTable2" cacheId="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V200:AQ222" firstHeaderRow="1" firstDataRow="2" firstDataCol="3"/>
  <pivotFields count="16">
    <pivotField axis="axisRow" compact="0" outline="0" showAll="0">
      <items count="4">
        <item x="1"/>
        <item x="0"/>
        <item x="2"/>
        <item t="default"/>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x="16"/>
      </items>
    </pivotField>
    <pivotField axis="axisRow" compact="0" outline="0" showAll="0">
      <items count="15">
        <item x="1"/>
        <item x="3"/>
        <item x="10"/>
        <item x="9"/>
        <item x="0"/>
        <item x="2"/>
        <item x="6"/>
        <item x="8"/>
        <item x="12"/>
        <item x="11"/>
        <item x="5"/>
        <item x="4"/>
        <item x="7"/>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20">
        <item x="0"/>
        <item x="2"/>
        <item x="4"/>
        <item x="1"/>
        <item x="6"/>
        <item x="3"/>
        <item x="8"/>
        <item x="5"/>
        <item x="10"/>
        <item x="7"/>
        <item x="12"/>
        <item x="9"/>
        <item x="14"/>
        <item x="11"/>
        <item x="16"/>
        <item x="13"/>
        <item x="15"/>
        <item x="17"/>
        <item x="18"/>
        <item t="default"/>
      </items>
    </pivotField>
    <pivotField compact="0" outline="0" showAll="0"/>
    <pivotField compact="0" outline="0" showAll="0"/>
    <pivotField compact="0" outline="0" showAll="0"/>
    <pivotField dataField="1" compact="0" outline="0" showAll="0"/>
  </pivotFields>
  <rowFields count="3">
    <field x="0"/>
    <field x="3"/>
    <field x="4"/>
  </rowFields>
  <rowItems count="21">
    <i>
      <x/>
      <x/>
      <x v="8"/>
    </i>
    <i r="1">
      <x v="3"/>
      <x v="3"/>
    </i>
    <i r="1">
      <x v="6"/>
      <x v="9"/>
    </i>
    <i r="1">
      <x v="7"/>
      <x v="1"/>
    </i>
    <i r="1">
      <x v="10"/>
      <x v="10"/>
    </i>
    <i r="1">
      <x v="11"/>
      <x v="12"/>
    </i>
    <i r="1">
      <x v="13"/>
      <x v="6"/>
    </i>
    <i r="1">
      <x v="15"/>
      <x v="5"/>
    </i>
    <i t="default">
      <x/>
    </i>
    <i>
      <x v="1"/>
      <x v="1"/>
      <x v="7"/>
    </i>
    <i r="1">
      <x v="2"/>
      <x v="11"/>
    </i>
    <i r="1">
      <x v="4"/>
      <x v="10"/>
    </i>
    <i r="1">
      <x v="5"/>
      <x v="12"/>
    </i>
    <i r="1">
      <x v="8"/>
      <x/>
    </i>
    <i r="1">
      <x v="9"/>
      <x v="2"/>
    </i>
    <i r="1">
      <x v="12"/>
      <x v="4"/>
    </i>
    <i r="1">
      <x v="14"/>
      <x v="5"/>
    </i>
    <i t="default">
      <x v="1"/>
    </i>
    <i>
      <x v="2"/>
      <x v="16"/>
      <x v="13"/>
    </i>
    <i t="default">
      <x v="2"/>
    </i>
    <i t="grand">
      <x/>
    </i>
  </rowItems>
  <colFields count="1">
    <field x="11"/>
  </colFields>
  <colItems count="19">
    <i>
      <x/>
    </i>
    <i>
      <x v="1"/>
    </i>
    <i>
      <x v="2"/>
    </i>
    <i>
      <x v="3"/>
    </i>
    <i>
      <x v="4"/>
    </i>
    <i>
      <x v="5"/>
    </i>
    <i>
      <x v="6"/>
    </i>
    <i>
      <x v="7"/>
    </i>
    <i>
      <x v="8"/>
    </i>
    <i>
      <x v="9"/>
    </i>
    <i>
      <x v="10"/>
    </i>
    <i>
      <x v="11"/>
    </i>
    <i>
      <x v="12"/>
    </i>
    <i>
      <x v="13"/>
    </i>
    <i>
      <x v="14"/>
    </i>
    <i>
      <x v="15"/>
    </i>
    <i>
      <x v="16"/>
    </i>
    <i>
      <x v="17"/>
    </i>
    <i>
      <x v="18"/>
    </i>
  </colItems>
  <dataFields count="1">
    <dataField name="Average of Mean Haun stage" fld="15" subtotal="average" baseField="0" baseItem="0" numFmtId="164"/>
  </dataFields>
  <formats count="4">
    <format dxfId="205">
      <pivotArea outline="0" fieldPosition="0">
        <references count="1">
          <reference field="0" count="2" selected="0" defaultSubtotal="1">
            <x v="0"/>
            <x v="1"/>
          </reference>
        </references>
      </pivotArea>
    </format>
    <format dxfId="204">
      <pivotArea outline="0" fieldPosition="0">
        <references count="3">
          <reference field="0" count="1" selected="0">
            <x v="2"/>
          </reference>
          <reference field="3" count="1" selected="0">
            <x v="16"/>
          </reference>
          <reference field="4" count="1" selected="0">
            <x v="13"/>
          </reference>
        </references>
      </pivotArea>
    </format>
    <format dxfId="203">
      <pivotArea type="origin" dataOnly="0" labelOnly="1" outline="0" fieldPosition="0"/>
    </format>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DE58C-FF4F-4AA3-A1A0-3DFFB2B0B315}"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S15:AF27" firstHeaderRow="1" firstDataRow="2" firstDataCol="3"/>
  <pivotFields count="16">
    <pivotField axis="axisRow" compact="0" outline="0" showAll="0">
      <items count="4">
        <item h="1" x="1"/>
        <item x="0"/>
        <item h="1" x="2"/>
        <item t="default"/>
      </items>
    </pivotField>
    <pivotField compact="0" outline="0" showAll="0"/>
    <pivotField compact="0" outline="0" showAll="0"/>
    <pivotField axis="axisRow" compact="0" outline="0" showAll="0">
      <items count="18">
        <item h="1" x="15"/>
        <item x="8"/>
        <item h="1" x="4"/>
        <item h="1" x="10"/>
        <item x="5"/>
        <item h="1" x="13"/>
        <item h="1" x="14"/>
        <item h="1" x="3"/>
        <item h="1" x="1"/>
        <item h="1" x="12"/>
        <item h="1" x="11"/>
        <item h="1" x="7"/>
        <item h="1" x="0"/>
        <item h="1" x="6"/>
        <item h="1" x="9"/>
        <item h="1" x="2"/>
        <item h="1" x="16"/>
        <item t="default"/>
      </items>
    </pivotField>
    <pivotField compact="0" outline="0" showAll="0"/>
    <pivotField axis="axisRow"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axis="axisCol" compact="0" outline="0" showAll="0" sortType="ascending">
      <items count="20">
        <item x="0"/>
        <item x="2"/>
        <item x="4"/>
        <item x="1"/>
        <item x="6"/>
        <item x="3"/>
        <item x="8"/>
        <item x="5"/>
        <item x="10"/>
        <item x="7"/>
        <item x="12"/>
        <item x="9"/>
        <item x="14"/>
        <item x="11"/>
        <item x="16"/>
        <item x="13"/>
        <item x="15"/>
        <item x="17"/>
        <item x="18"/>
        <item t="default"/>
      </items>
    </pivotField>
    <pivotField compact="0" outline="0" showAll="0"/>
    <pivotField compact="0" outline="0" showAll="0"/>
    <pivotField compact="0" outline="0" showAll="0"/>
    <pivotField dataField="1" compact="0" outline="0" showAll="0"/>
  </pivotFields>
  <rowFields count="3">
    <field x="0"/>
    <field x="3"/>
    <field x="5"/>
  </rowFields>
  <rowItems count="11">
    <i>
      <x v="1"/>
      <x v="1"/>
      <x/>
    </i>
    <i r="2">
      <x v="1"/>
    </i>
    <i r="2">
      <x v="2"/>
    </i>
    <i r="2">
      <x v="3"/>
    </i>
    <i t="default" r="1">
      <x v="1"/>
    </i>
    <i r="1">
      <x v="4"/>
      <x/>
    </i>
    <i r="2">
      <x v="1"/>
    </i>
    <i r="2">
      <x v="2"/>
    </i>
    <i r="2">
      <x v="3"/>
    </i>
    <i t="default" r="1">
      <x v="4"/>
    </i>
    <i t="default">
      <x v="1"/>
    </i>
  </rowItems>
  <colFields count="1">
    <field x="11"/>
  </colFields>
  <colItems count="11">
    <i>
      <x/>
    </i>
    <i>
      <x v="1"/>
    </i>
    <i>
      <x v="2"/>
    </i>
    <i>
      <x v="4"/>
    </i>
    <i>
      <x v="6"/>
    </i>
    <i>
      <x v="8"/>
    </i>
    <i>
      <x v="10"/>
    </i>
    <i>
      <x v="12"/>
    </i>
    <i>
      <x v="14"/>
    </i>
    <i>
      <x v="16"/>
    </i>
    <i>
      <x v="17"/>
    </i>
  </colItems>
  <dataFields count="1">
    <dataField name="Average of Mean Haun stage" fld="15"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531042-BD0B-4482-A47F-57DD8AB08D08}" name="PivotTable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S1:AE13" firstHeaderRow="1" firstDataRow="2" firstDataCol="3"/>
  <pivotFields count="16">
    <pivotField axis="axisRow" compact="0" outline="0" showAll="0">
      <items count="4">
        <item x="1"/>
        <item h="1" x="0"/>
        <item h="1" x="2"/>
        <item t="default"/>
      </items>
    </pivotField>
    <pivotField compact="0" outline="0" showAll="0"/>
    <pivotField compact="0" outline="0" showAll="0"/>
    <pivotField axis="axisRow" compact="0" outline="0" showAll="0">
      <items count="18">
        <item h="1" x="15"/>
        <item h="1" x="8"/>
        <item h="1" x="4"/>
        <item h="1" x="10"/>
        <item h="1" x="5"/>
        <item h="1" x="13"/>
        <item x="14"/>
        <item h="1" x="3"/>
        <item h="1" x="1"/>
        <item h="1" x="12"/>
        <item h="1" x="11"/>
        <item x="7"/>
        <item h="1" x="0"/>
        <item h="1" x="6"/>
        <item h="1" x="9"/>
        <item h="1" x="2"/>
        <item h="1" x="16"/>
        <item t="default"/>
      </items>
    </pivotField>
    <pivotField compact="0" outline="0" showAll="0"/>
    <pivotField axis="axisRow"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axis="axisCol" compact="0" outline="0" showAll="0" sortType="ascending">
      <items count="20">
        <item x="0"/>
        <item x="2"/>
        <item x="4"/>
        <item x="1"/>
        <item x="6"/>
        <item x="3"/>
        <item x="8"/>
        <item x="5"/>
        <item x="10"/>
        <item x="7"/>
        <item x="12"/>
        <item x="9"/>
        <item x="14"/>
        <item x="11"/>
        <item x="16"/>
        <item x="13"/>
        <item x="15"/>
        <item x="17"/>
        <item x="18"/>
        <item t="default"/>
      </items>
    </pivotField>
    <pivotField compact="0" outline="0" showAll="0"/>
    <pivotField compact="0" outline="0" showAll="0"/>
    <pivotField compact="0" outline="0" showAll="0"/>
    <pivotField dataField="1" compact="0" outline="0" showAll="0"/>
  </pivotFields>
  <rowFields count="3">
    <field x="0"/>
    <field x="3"/>
    <field x="5"/>
  </rowFields>
  <rowItems count="11">
    <i>
      <x/>
      <x v="6"/>
      <x/>
    </i>
    <i r="2">
      <x v="1"/>
    </i>
    <i r="2">
      <x v="2"/>
    </i>
    <i r="2">
      <x v="3"/>
    </i>
    <i t="default" r="1">
      <x v="6"/>
    </i>
    <i r="1">
      <x v="11"/>
      <x/>
    </i>
    <i r="2">
      <x v="1"/>
    </i>
    <i r="2">
      <x v="2"/>
    </i>
    <i r="2">
      <x v="3"/>
    </i>
    <i t="default" r="1">
      <x v="11"/>
    </i>
    <i t="default">
      <x/>
    </i>
  </rowItems>
  <colFields count="1">
    <field x="11"/>
  </colFields>
  <colItems count="10">
    <i>
      <x v="3"/>
    </i>
    <i>
      <x v="5"/>
    </i>
    <i>
      <x v="7"/>
    </i>
    <i>
      <x v="9"/>
    </i>
    <i>
      <x v="11"/>
    </i>
    <i>
      <x v="13"/>
    </i>
    <i>
      <x v="15"/>
    </i>
    <i>
      <x v="16"/>
    </i>
    <i>
      <x v="17"/>
    </i>
    <i>
      <x v="18"/>
    </i>
  </colItems>
  <dataFields count="1">
    <dataField name="Average of Mean Haun stage" fld="15" subtotal="average" baseField="3" baseItem="0" numFmtId="164"/>
  </dataFields>
  <conditionalFormats count="12">
    <conditionalFormat priority="36">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11" count="1" selected="0">
              <x v="0"/>
            </reference>
          </references>
        </pivotArea>
      </pivotAreas>
    </conditionalFormat>
    <conditionalFormat priority="35">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11" count="1" selected="0">
              <x v="1"/>
            </reference>
          </references>
        </pivotArea>
      </pivotAreas>
    </conditionalFormat>
    <conditionalFormat priority="34">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11" count="1" selected="0">
              <x v="2"/>
            </reference>
          </references>
        </pivotArea>
      </pivotAreas>
    </conditionalFormat>
    <conditionalFormat priority="33">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11" count="1" selected="0">
              <x v="4"/>
            </reference>
          </references>
        </pivotArea>
      </pivotAreas>
    </conditionalFormat>
    <conditionalFormat priority="32">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11" count="1" selected="0">
              <x v="6"/>
            </reference>
          </references>
        </pivotArea>
      </pivotAreas>
    </conditionalFormat>
    <conditionalFormat priority="31">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11" count="1" selected="0">
              <x v="3"/>
            </reference>
          </references>
        </pivotArea>
      </pivotAreas>
    </conditionalFormat>
    <conditionalFormat priority="30">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11" count="1" selected="0">
              <x v="5"/>
            </reference>
          </references>
        </pivotArea>
      </pivotAreas>
    </conditionalFormat>
    <conditionalFormat priority="29">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11" count="1" selected="0">
              <x v="7"/>
            </reference>
          </references>
        </pivotArea>
      </pivotAreas>
    </conditionalFormat>
    <conditionalFormat priority="20">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11" count="1" selected="0">
              <x v="8"/>
            </reference>
          </references>
        </pivotArea>
      </pivotAreas>
    </conditionalFormat>
    <conditionalFormat priority="18">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11" count="1" selected="0">
              <x v="9"/>
            </reference>
          </references>
        </pivotArea>
      </pivotAreas>
    </conditionalFormat>
    <conditionalFormat priority="16">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11" count="1" selected="0">
              <x v="11"/>
            </reference>
          </references>
        </pivotArea>
      </pivotAreas>
    </conditionalFormat>
    <conditionalFormat priority="15">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11" count="1" selected="0">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8DFB5B-91A9-4A09-A098-785BDB65B6E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colHeaderCaption="Leaf number">
  <location ref="W8:AA28" firstHeaderRow="1" firstDataRow="2" firstDataCol="1"/>
  <pivotFields count="20">
    <pivotField axis="axisRow" showAll="0">
      <items count="4">
        <item x="1"/>
        <item x="0"/>
        <item x="2"/>
        <item t="default"/>
      </items>
    </pivotField>
    <pivotField showAll="0"/>
    <pivotField showAll="0"/>
    <pivotField axis="axisRow" showAll="0">
      <items count="18">
        <item x="15"/>
        <item x="8"/>
        <item x="4"/>
        <item x="10"/>
        <item x="5"/>
        <item x="13"/>
        <item x="14"/>
        <item x="3"/>
        <item x="1"/>
        <item x="12"/>
        <item x="11"/>
        <item x="7"/>
        <item x="0"/>
        <item x="6"/>
        <item x="9"/>
        <item x="2"/>
        <item x="16"/>
        <item t="default"/>
      </items>
    </pivotField>
    <pivotField showAll="0"/>
    <pivotField showAll="0"/>
    <pivotField showAll="0"/>
    <pivotField showAll="0"/>
    <pivotField showAll="0"/>
    <pivotField showAll="0"/>
    <pivotField showAll="0">
      <items count="7">
        <item x="0"/>
        <item h="1" x="5"/>
        <item h="1" x="1"/>
        <item h="1" x="2"/>
        <item h="1" x="3"/>
        <item h="1" x="4"/>
        <item t="default"/>
      </items>
    </pivotField>
    <pivotField axis="axisCol" showAll="0">
      <items count="5">
        <item x="0"/>
        <item x="1"/>
        <item h="1" x="3"/>
        <item x="2"/>
        <item t="default"/>
      </items>
    </pivotField>
    <pivotField showAll="0"/>
    <pivotField showAll="0"/>
    <pivotField showAll="0"/>
    <pivotField dataField="1" showAll="0"/>
    <pivotField showAll="0"/>
    <pivotField showAll="0"/>
    <pivotField showAll="0"/>
    <pivotField showAll="0"/>
  </pivotFields>
  <rowFields count="2">
    <field x="0"/>
    <field x="3"/>
  </rowFields>
  <rowItems count="19">
    <i>
      <x/>
    </i>
    <i r="1">
      <x/>
    </i>
    <i r="1">
      <x v="3"/>
    </i>
    <i r="1">
      <x v="6"/>
    </i>
    <i r="1">
      <x v="7"/>
    </i>
    <i r="1">
      <x v="10"/>
    </i>
    <i r="1">
      <x v="11"/>
    </i>
    <i r="1">
      <x v="13"/>
    </i>
    <i r="1">
      <x v="15"/>
    </i>
    <i>
      <x v="1"/>
    </i>
    <i r="1">
      <x v="1"/>
    </i>
    <i r="1">
      <x v="2"/>
    </i>
    <i r="1">
      <x v="4"/>
    </i>
    <i r="1">
      <x v="5"/>
    </i>
    <i r="1">
      <x v="8"/>
    </i>
    <i r="1">
      <x v="9"/>
    </i>
    <i r="1">
      <x v="12"/>
    </i>
    <i r="1">
      <x v="14"/>
    </i>
    <i t="grand">
      <x/>
    </i>
  </rowItems>
  <colFields count="1">
    <field x="11"/>
  </colFields>
  <colItems count="4">
    <i>
      <x/>
    </i>
    <i>
      <x v="1"/>
    </i>
    <i>
      <x v="3"/>
    </i>
    <i t="grand">
      <x/>
    </i>
  </colItems>
  <dataFields count="1">
    <dataField name="Average of Mean leaf width (mm)" fld="15" subtotal="average" baseField="0" baseItem="0"/>
  </dataFields>
  <formats count="12">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10" type="button" dataOnly="0" labelOnly="1" outline="0"/>
    </format>
    <format dxfId="195">
      <pivotArea field="-2" type="button" dataOnly="0" labelOnly="1" outline="0" axis="axisValues" fieldPosition="0"/>
    </format>
    <format dxfId="194">
      <pivotArea type="topRight" dataOnly="0" labelOnly="1" outline="0" fieldPosition="0"/>
    </format>
    <format dxfId="193">
      <pivotArea field="0" type="button" dataOnly="0" labelOnly="1" outline="0" axis="axisRow" fieldPosition="0"/>
    </format>
    <format dxfId="192">
      <pivotArea dataOnly="0" labelOnly="1" fieldPosition="0">
        <references count="1">
          <reference field="0" count="0"/>
        </references>
      </pivotArea>
    </format>
    <format dxfId="191">
      <pivotArea dataOnly="0" labelOnly="1" grandRow="1" outline="0" fieldPosition="0"/>
    </format>
    <format dxfId="190">
      <pivotArea dataOnly="0" labelOnly="1" fieldPosition="0">
        <references count="2">
          <reference field="0" count="1" selected="0">
            <x v="0"/>
          </reference>
          <reference field="3" count="8">
            <x v="0"/>
            <x v="3"/>
            <x v="6"/>
            <x v="7"/>
            <x v="10"/>
            <x v="11"/>
            <x v="13"/>
            <x v="15"/>
          </reference>
        </references>
      </pivotArea>
    </format>
    <format dxfId="189">
      <pivotArea dataOnly="0" labelOnly="1" fieldPosition="0">
        <references count="2">
          <reference field="0" count="1" selected="0">
            <x v="1"/>
          </reference>
          <reference field="3" count="8">
            <x v="1"/>
            <x v="2"/>
            <x v="4"/>
            <x v="5"/>
            <x v="8"/>
            <x v="9"/>
            <x v="12"/>
            <x v="14"/>
          </reference>
        </references>
      </pivotArea>
    </format>
    <format dxfId="188">
      <pivotArea dataOnly="0" labelOnly="1" fieldPosition="0">
        <references count="2">
          <reference field="0" count="1" selected="0">
            <x v="2"/>
          </reference>
          <reference field="3" count="1">
            <x v="16"/>
          </reference>
        </references>
      </pivotArea>
    </format>
  </formats>
  <conditionalFormats count="8">
    <conditionalFormat priority="16">
      <pivotAreas count="1">
        <pivotArea type="data" collapsedLevelsAreSubtotals="1" fieldPosition="0">
          <references count="4">
            <reference field="4294967294" count="1" selected="0">
              <x v="0"/>
            </reference>
            <reference field="0" count="1" selected="0">
              <x v="1"/>
            </reference>
            <reference field="3" count="8">
              <x v="1"/>
              <x v="2"/>
              <x v="4"/>
              <x v="5"/>
              <x v="8"/>
              <x v="9"/>
              <x v="12"/>
              <x v="14"/>
            </reference>
            <reference field="11" count="1" selected="0">
              <x v="0"/>
            </reference>
          </references>
        </pivotArea>
      </pivotAreas>
    </conditionalFormat>
    <conditionalFormat priority="15">
      <pivotAreas count="1">
        <pivotArea type="data" collapsedLevelsAreSubtotals="1" fieldPosition="0">
          <references count="4">
            <reference field="4294967294" count="1" selected="0">
              <x v="0"/>
            </reference>
            <reference field="0" count="1" selected="0">
              <x v="1"/>
            </reference>
            <reference field="3" count="8">
              <x v="1"/>
              <x v="2"/>
              <x v="4"/>
              <x v="5"/>
              <x v="8"/>
              <x v="9"/>
              <x v="12"/>
              <x v="14"/>
            </reference>
            <reference field="11" count="1" selected="0">
              <x v="1"/>
            </reference>
          </references>
        </pivotArea>
      </pivotAreas>
    </conditionalFormat>
    <conditionalFormat priority="12">
      <pivotAreas count="1">
        <pivotArea type="data" grandCol="1" collapsedLevelsAreSubtotals="1" fieldPosition="0">
          <references count="3">
            <reference field="4294967294" count="1" selected="0">
              <x v="0"/>
            </reference>
            <reference field="0" count="1" selected="0">
              <x v="1"/>
            </reference>
            <reference field="3" count="8">
              <x v="1"/>
              <x v="2"/>
              <x v="4"/>
              <x v="5"/>
              <x v="8"/>
              <x v="9"/>
              <x v="12"/>
              <x v="14"/>
            </reference>
          </references>
        </pivotArea>
      </pivotAreas>
    </conditionalFormat>
    <conditionalFormat priority="10">
      <pivotAreas count="1">
        <pivotArea type="data" collapsedLevelsAreSubtotals="1" fieldPosition="0">
          <references count="4">
            <reference field="4294967294" count="1" selected="0">
              <x v="0"/>
            </reference>
            <reference field="0" count="1" selected="0">
              <x v="1"/>
            </reference>
            <reference field="3" count="8">
              <x v="1"/>
              <x v="2"/>
              <x v="4"/>
              <x v="5"/>
              <x v="8"/>
              <x v="9"/>
              <x v="12"/>
              <x v="14"/>
            </reference>
            <reference field="11" count="1" selected="0">
              <x v="3"/>
            </reference>
          </references>
        </pivotArea>
      </pivotAreas>
    </conditionalFormat>
    <conditionalFormat priority="9">
      <pivotAreas count="1">
        <pivotArea type="data" collapsedLevelsAreSubtotals="1" fieldPosition="0">
          <references count="4">
            <reference field="4294967294" count="1" selected="0">
              <x v="0"/>
            </reference>
            <reference field="0" count="1" selected="0">
              <x v="0"/>
            </reference>
            <reference field="3" count="8">
              <x v="0"/>
              <x v="3"/>
              <x v="6"/>
              <x v="7"/>
              <x v="10"/>
              <x v="11"/>
              <x v="13"/>
              <x v="15"/>
            </reference>
            <reference field="11" count="1" selected="0">
              <x v="0"/>
            </reference>
          </references>
        </pivotArea>
      </pivotAreas>
    </conditionalFormat>
    <conditionalFormat priority="8">
      <pivotAreas count="1">
        <pivotArea type="data" collapsedLevelsAreSubtotals="1" fieldPosition="0">
          <references count="4">
            <reference field="4294967294" count="1" selected="0">
              <x v="0"/>
            </reference>
            <reference field="0" count="1" selected="0">
              <x v="0"/>
            </reference>
            <reference field="3" count="8">
              <x v="0"/>
              <x v="3"/>
              <x v="6"/>
              <x v="7"/>
              <x v="10"/>
              <x v="11"/>
              <x v="13"/>
              <x v="15"/>
            </reference>
            <reference field="11" count="1" selected="0">
              <x v="1"/>
            </reference>
          </references>
        </pivotArea>
      </pivotAreas>
    </conditionalFormat>
    <conditionalFormat priority="7">
      <pivotAreas count="1">
        <pivotArea type="data" collapsedLevelsAreSubtotals="1" fieldPosition="0">
          <references count="4">
            <reference field="4294967294" count="1" selected="0">
              <x v="0"/>
            </reference>
            <reference field="0" count="1" selected="0">
              <x v="0"/>
            </reference>
            <reference field="3" count="8">
              <x v="0"/>
              <x v="3"/>
              <x v="6"/>
              <x v="7"/>
              <x v="10"/>
              <x v="11"/>
              <x v="13"/>
              <x v="15"/>
            </reference>
            <reference field="11" count="1" selected="0">
              <x v="3"/>
            </reference>
          </references>
        </pivotArea>
      </pivotAreas>
    </conditionalFormat>
    <conditionalFormat priority="6">
      <pivotAreas count="1">
        <pivotArea type="data" grandCol="1" collapsedLevelsAreSubtotals="1" fieldPosition="0">
          <references count="3">
            <reference field="4294967294" count="1" selected="0">
              <x v="0"/>
            </reference>
            <reference field="0" count="1" selected="0">
              <x v="0"/>
            </reference>
            <reference field="3" count="8">
              <x v="0"/>
              <x v="3"/>
              <x v="6"/>
              <x v="7"/>
              <x v="10"/>
              <x v="11"/>
              <x v="13"/>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19D809-5AFE-4426-BD26-884C83C0127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Leaf number">
  <location ref="W32:AA52" firstHeaderRow="1" firstDataRow="2" firstDataCol="1"/>
  <pivotFields count="20">
    <pivotField axis="axisRow" showAll="0">
      <items count="4">
        <item x="1"/>
        <item x="0"/>
        <item x="2"/>
        <item t="default"/>
      </items>
    </pivotField>
    <pivotField showAll="0"/>
    <pivotField showAll="0"/>
    <pivotField axis="axisRow" showAll="0">
      <items count="18">
        <item x="15"/>
        <item x="8"/>
        <item x="4"/>
        <item x="10"/>
        <item x="5"/>
        <item x="13"/>
        <item x="14"/>
        <item x="3"/>
        <item x="1"/>
        <item x="12"/>
        <item x="11"/>
        <item x="7"/>
        <item x="0"/>
        <item x="6"/>
        <item x="9"/>
        <item x="2"/>
        <item x="16"/>
        <item t="default"/>
      </items>
    </pivotField>
    <pivotField showAll="0"/>
    <pivotField showAll="0"/>
    <pivotField showAll="0"/>
    <pivotField showAll="0"/>
    <pivotField showAll="0"/>
    <pivotField showAll="0"/>
    <pivotField showAll="0"/>
    <pivotField axis="axisCol" showAll="0">
      <items count="5">
        <item x="0"/>
        <item x="1"/>
        <item h="1" x="3"/>
        <item x="2"/>
        <item t="default"/>
      </items>
    </pivotField>
    <pivotField showAll="0"/>
    <pivotField showAll="0"/>
    <pivotField showAll="0"/>
    <pivotField showAll="0"/>
    <pivotField showAll="0"/>
    <pivotField showAll="0"/>
    <pivotField showAll="0"/>
    <pivotField dataField="1" showAll="0"/>
  </pivotFields>
  <rowFields count="2">
    <field x="0"/>
    <field x="3"/>
  </rowFields>
  <rowItems count="19">
    <i>
      <x/>
    </i>
    <i r="1">
      <x/>
    </i>
    <i r="1">
      <x v="3"/>
    </i>
    <i r="1">
      <x v="6"/>
    </i>
    <i r="1">
      <x v="7"/>
    </i>
    <i r="1">
      <x v="10"/>
    </i>
    <i r="1">
      <x v="11"/>
    </i>
    <i r="1">
      <x v="13"/>
    </i>
    <i r="1">
      <x v="15"/>
    </i>
    <i>
      <x v="1"/>
    </i>
    <i r="1">
      <x v="1"/>
    </i>
    <i r="1">
      <x v="2"/>
    </i>
    <i r="1">
      <x v="4"/>
    </i>
    <i r="1">
      <x v="5"/>
    </i>
    <i r="1">
      <x v="8"/>
    </i>
    <i r="1">
      <x v="9"/>
    </i>
    <i r="1">
      <x v="12"/>
    </i>
    <i r="1">
      <x v="14"/>
    </i>
    <i t="grand">
      <x/>
    </i>
  </rowItems>
  <colFields count="1">
    <field x="11"/>
  </colFields>
  <colItems count="4">
    <i>
      <x/>
    </i>
    <i>
      <x v="1"/>
    </i>
    <i>
      <x v="3"/>
    </i>
    <i t="grand">
      <x/>
    </i>
  </colItems>
  <dataFields count="1">
    <dataField name="Average of Mean leaf length (cm)" fld="19" subtotal="average" baseField="0" baseItem="0" numFmtId="164"/>
  </dataFields>
  <formats count="1">
    <format dxfId="200">
      <pivotArea type="all" dataOnly="0" outline="0" fieldPosition="0"/>
    </format>
  </formats>
  <conditionalFormats count="8">
    <conditionalFormat priority="14">
      <pivotAreas count="1">
        <pivotArea type="data" collapsedLevelsAreSubtotals="1" fieldPosition="0">
          <references count="4">
            <reference field="4294967294" count="1" selected="0">
              <x v="0"/>
            </reference>
            <reference field="0" count="1" selected="0">
              <x v="1"/>
            </reference>
            <reference field="3" count="8">
              <x v="1"/>
              <x v="2"/>
              <x v="4"/>
              <x v="5"/>
              <x v="8"/>
              <x v="9"/>
              <x v="12"/>
              <x v="14"/>
            </reference>
            <reference field="11" count="1" selected="0">
              <x v="0"/>
            </reference>
          </references>
        </pivotArea>
      </pivotAreas>
    </conditionalFormat>
    <conditionalFormat priority="13">
      <pivotAreas count="1">
        <pivotArea type="data" collapsedLevelsAreSubtotals="1" fieldPosition="0">
          <references count="4">
            <reference field="4294967294" count="1" selected="0">
              <x v="0"/>
            </reference>
            <reference field="0" count="1" selected="0">
              <x v="1"/>
            </reference>
            <reference field="3" count="8">
              <x v="1"/>
              <x v="2"/>
              <x v="4"/>
              <x v="5"/>
              <x v="8"/>
              <x v="9"/>
              <x v="12"/>
              <x v="14"/>
            </reference>
            <reference field="11" count="1" selected="0">
              <x v="1"/>
            </reference>
          </references>
        </pivotArea>
      </pivotAreas>
    </conditionalFormat>
    <conditionalFormat priority="11">
      <pivotAreas count="1">
        <pivotArea type="data" grandCol="1" collapsedLevelsAreSubtotals="1" fieldPosition="0">
          <references count="3">
            <reference field="4294967294" count="1" selected="0">
              <x v="0"/>
            </reference>
            <reference field="0" count="1" selected="0">
              <x v="1"/>
            </reference>
            <reference field="3" count="8">
              <x v="1"/>
              <x v="2"/>
              <x v="4"/>
              <x v="5"/>
              <x v="8"/>
              <x v="9"/>
              <x v="12"/>
              <x v="14"/>
            </reference>
          </references>
        </pivotArea>
      </pivotAreas>
    </conditionalFormat>
    <conditionalFormat priority="5">
      <pivotAreas count="1">
        <pivotArea type="data" collapsedLevelsAreSubtotals="1" fieldPosition="0">
          <references count="4">
            <reference field="4294967294" count="1" selected="0">
              <x v="0"/>
            </reference>
            <reference field="0" count="1" selected="0">
              <x v="1"/>
            </reference>
            <reference field="3" count="8">
              <x v="1"/>
              <x v="2"/>
              <x v="4"/>
              <x v="5"/>
              <x v="8"/>
              <x v="9"/>
              <x v="12"/>
              <x v="14"/>
            </reference>
            <reference field="11" count="1" selected="0">
              <x v="3"/>
            </reference>
          </references>
        </pivotArea>
      </pivotAreas>
    </conditionalFormat>
    <conditionalFormat priority="4">
      <pivotAreas count="1">
        <pivotArea type="data" collapsedLevelsAreSubtotals="1" fieldPosition="0">
          <references count="4">
            <reference field="4294967294" count="1" selected="0">
              <x v="0"/>
            </reference>
            <reference field="0" count="1" selected="0">
              <x v="0"/>
            </reference>
            <reference field="3" count="8">
              <x v="0"/>
              <x v="3"/>
              <x v="6"/>
              <x v="7"/>
              <x v="10"/>
              <x v="11"/>
              <x v="13"/>
              <x v="15"/>
            </reference>
            <reference field="11" count="1" selected="0">
              <x v="0"/>
            </reference>
          </references>
        </pivotArea>
      </pivotAreas>
    </conditionalFormat>
    <conditionalFormat priority="3">
      <pivotAreas count="1">
        <pivotArea type="data" collapsedLevelsAreSubtotals="1" fieldPosition="0">
          <references count="4">
            <reference field="4294967294" count="1" selected="0">
              <x v="0"/>
            </reference>
            <reference field="0" count="1" selected="0">
              <x v="0"/>
            </reference>
            <reference field="3" count="8">
              <x v="0"/>
              <x v="3"/>
              <x v="6"/>
              <x v="7"/>
              <x v="10"/>
              <x v="11"/>
              <x v="13"/>
              <x v="15"/>
            </reference>
            <reference field="11" count="1" selected="0">
              <x v="1"/>
            </reference>
          </references>
        </pivotArea>
      </pivotAreas>
    </conditionalFormat>
    <conditionalFormat priority="2">
      <pivotAreas count="1">
        <pivotArea type="data" collapsedLevelsAreSubtotals="1" fieldPosition="0">
          <references count="4">
            <reference field="4294967294" count="1" selected="0">
              <x v="0"/>
            </reference>
            <reference field="0" count="1" selected="0">
              <x v="0"/>
            </reference>
            <reference field="3" count="8">
              <x v="0"/>
              <x v="3"/>
              <x v="6"/>
              <x v="7"/>
              <x v="10"/>
              <x v="11"/>
              <x v="13"/>
              <x v="15"/>
            </reference>
            <reference field="11" count="1" selected="0">
              <x v="3"/>
            </reference>
          </references>
        </pivotArea>
      </pivotAreas>
    </conditionalFormat>
    <conditionalFormat priority="1">
      <pivotAreas count="1">
        <pivotArea type="data" grandCol="1" collapsedLevelsAreSubtotals="1" fieldPosition="0">
          <references count="3">
            <reference field="4294967294" count="1" selected="0">
              <x v="0"/>
            </reference>
            <reference field="0" count="1" selected="0">
              <x v="0"/>
            </reference>
            <reference field="3" count="8">
              <x v="0"/>
              <x v="3"/>
              <x v="6"/>
              <x v="7"/>
              <x v="10"/>
              <x v="11"/>
              <x v="13"/>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5AA79F-EE2F-442E-8A0E-35A6AB65133D}" name="PivotTable2" cacheId="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R1:X19" firstHeaderRow="1" firstDataRow="2" firstDataCol="2"/>
  <pivotFields count="15">
    <pivotField compact="0" outline="0" showAll="0"/>
    <pivotField axis="axisRow" compact="0" outline="0" showAll="0" defaultSubtotal="0">
      <items count="3">
        <item x="0"/>
        <item x="1"/>
        <item h="1" x="2"/>
      </items>
    </pivotField>
    <pivotField compact="0" outline="0" showAll="0"/>
    <pivotField axis="axisRow" compact="0" outline="0" showAll="0">
      <items count="18">
        <item x="15"/>
        <item x="8"/>
        <item x="4"/>
        <item x="10"/>
        <item x="5"/>
        <item x="13"/>
        <item x="14"/>
        <item x="3"/>
        <item x="1"/>
        <item x="12"/>
        <item x="11"/>
        <item x="7"/>
        <item x="0"/>
        <item x="6"/>
        <item x="9"/>
        <item x="2"/>
        <item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7">
        <item x="0"/>
        <item h="1" x="5"/>
        <item x="1"/>
        <item x="2"/>
        <item x="3"/>
        <item x="4"/>
        <item t="default"/>
      </items>
    </pivotField>
    <pivotField compact="0" outline="0" showAll="0"/>
    <pivotField compact="0" outline="0" showAll="0"/>
    <pivotField dataField="1" compact="0" outline="0" showAll="0"/>
  </pivotFields>
  <rowFields count="2">
    <field x="1"/>
    <field x="3"/>
  </rowFields>
  <rowItems count="17">
    <i>
      <x/>
      <x v="1"/>
    </i>
    <i r="1">
      <x v="2"/>
    </i>
    <i r="1">
      <x v="4"/>
    </i>
    <i r="1">
      <x v="5"/>
    </i>
    <i r="1">
      <x v="8"/>
    </i>
    <i r="1">
      <x v="9"/>
    </i>
    <i r="1">
      <x v="12"/>
    </i>
    <i r="1">
      <x v="14"/>
    </i>
    <i>
      <x v="1"/>
      <x/>
    </i>
    <i r="1">
      <x v="3"/>
    </i>
    <i r="1">
      <x v="6"/>
    </i>
    <i r="1">
      <x v="7"/>
    </i>
    <i r="1">
      <x v="10"/>
    </i>
    <i r="1">
      <x v="11"/>
    </i>
    <i r="1">
      <x v="13"/>
    </i>
    <i r="1">
      <x v="15"/>
    </i>
    <i t="grand">
      <x/>
    </i>
  </rowItems>
  <colFields count="1">
    <field x="11"/>
  </colFields>
  <colItems count="5">
    <i>
      <x/>
    </i>
    <i>
      <x v="2"/>
    </i>
    <i>
      <x v="3"/>
    </i>
    <i>
      <x v="4"/>
    </i>
    <i>
      <x v="5"/>
    </i>
  </colItems>
  <dataFields count="1">
    <dataField name="Average of % flag leaves emerged" fld="14" subtotal="average" baseField="3" baseItem="1" numFmtId="1"/>
  </dataFields>
  <formats count="8">
    <format dxfId="187">
      <pivotArea dataOnly="0" outline="0" fieldPosition="0">
        <references count="1">
          <reference field="3" count="1">
            <x v="8"/>
          </reference>
        </references>
      </pivotArea>
    </format>
    <format dxfId="186">
      <pivotArea dataOnly="0" outline="0" fieldPosition="0">
        <references count="1">
          <reference field="3" count="1">
            <x v="9"/>
          </reference>
        </references>
      </pivotArea>
    </format>
    <format dxfId="185">
      <pivotArea dataOnly="0" outline="0" fieldPosition="0">
        <references count="1">
          <reference field="3" count="1">
            <x v="0"/>
          </reference>
        </references>
      </pivotArea>
    </format>
    <format dxfId="184">
      <pivotArea dataOnly="0" outline="0" fieldPosition="0">
        <references count="1">
          <reference field="3" count="1">
            <x v="11"/>
          </reference>
        </references>
      </pivotArea>
    </format>
    <format dxfId="183">
      <pivotArea dataOnly="0" outline="0" fieldPosition="0">
        <references count="1">
          <reference field="3" count="1">
            <x v="15"/>
          </reference>
        </references>
      </pivotArea>
    </format>
    <format dxfId="182">
      <pivotArea outline="0" fieldPosition="0">
        <references count="2">
          <reference field="1" count="0" selected="0"/>
          <reference field="3" count="16" selected="0">
            <x v="0"/>
            <x v="1"/>
            <x v="2"/>
            <x v="3"/>
            <x v="4"/>
            <x v="5"/>
            <x v="6"/>
            <x v="7"/>
            <x v="8"/>
            <x v="9"/>
            <x v="10"/>
            <x v="11"/>
            <x v="12"/>
            <x v="13"/>
            <x v="14"/>
            <x v="15"/>
          </reference>
        </references>
      </pivotArea>
    </format>
    <format dxfId="181">
      <pivotArea dataOnly="0" labelOnly="1" outline="0" fieldPosition="0">
        <references count="2">
          <reference field="1" count="1" selected="0">
            <x v="0"/>
          </reference>
          <reference field="3" count="8">
            <x v="1"/>
            <x v="2"/>
            <x v="4"/>
            <x v="5"/>
            <x v="8"/>
            <x v="9"/>
            <x v="12"/>
            <x v="14"/>
          </reference>
        </references>
      </pivotArea>
    </format>
    <format dxfId="180">
      <pivotArea dataOnly="0" labelOnly="1" outline="0" fieldPosition="0">
        <references count="2">
          <reference field="1" count="1" selected="0">
            <x v="1"/>
          </reference>
          <reference field="3" count="8">
            <x v="0"/>
            <x v="3"/>
            <x v="6"/>
            <x v="7"/>
            <x v="10"/>
            <x v="11"/>
            <x v="13"/>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21B5B3-2F1F-4BB8-9551-FC88CBA7A478}" name="PivotTable3" cacheId="13"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M27:CU44" firstHeaderRow="1" firstDataRow="2" firstDataCol="3"/>
  <pivotFields count="72">
    <pivotField axis="axisRow" compact="0" outline="0" showAll="0" defaultSubtotal="0">
      <items count="3">
        <item x="1"/>
        <item x="0"/>
        <item h="1" x="2"/>
      </items>
    </pivotField>
    <pivotField compact="0" outline="0" showAll="0"/>
    <pivotField compact="0" outline="0" showAll="0"/>
    <pivotField axis="axisRow" compact="0" outline="0" showAll="0">
      <items count="18">
        <item x="14"/>
        <item x="1"/>
        <item x="5"/>
        <item x="13"/>
        <item x="2"/>
        <item x="3"/>
        <item x="11"/>
        <item x="15"/>
        <item x="7"/>
        <item x="4"/>
        <item x="10"/>
        <item x="9"/>
        <item x="0"/>
        <item x="12"/>
        <item x="6"/>
        <item x="8"/>
        <item x="16"/>
        <item t="default"/>
      </items>
    </pivotField>
    <pivotField axis="axisRow" compact="0" outline="0" showAll="0" defaultSubtotal="0">
      <items count="15">
        <item x="7"/>
        <item x="13"/>
        <item x="4"/>
        <item x="11"/>
        <item x="0"/>
        <item x="6"/>
        <item x="10"/>
        <item x="1"/>
        <item x="12"/>
        <item x="9"/>
        <item x="2"/>
        <item x="5"/>
        <item x="3"/>
        <item x="14"/>
        <item x="8"/>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0"/>
    <field x="4"/>
    <field x="3"/>
  </rowFields>
  <rowItems count="16">
    <i>
      <x/>
      <x v="1"/>
      <x v="7"/>
    </i>
    <i r="1">
      <x v="3"/>
      <x v="3"/>
    </i>
    <i r="1">
      <x v="5"/>
      <x v="15"/>
    </i>
    <i r="1">
      <x v="6"/>
      <x v="13"/>
    </i>
    <i r="1">
      <x v="8"/>
      <x/>
    </i>
    <i r="1">
      <x v="9"/>
      <x v="6"/>
    </i>
    <i r="1">
      <x v="10"/>
      <x v="10"/>
    </i>
    <i r="1">
      <x v="14"/>
      <x v="11"/>
    </i>
    <i>
      <x v="1"/>
      <x/>
      <x v="8"/>
    </i>
    <i r="1">
      <x v="2"/>
      <x v="9"/>
    </i>
    <i r="1">
      <x v="4"/>
      <x v="12"/>
    </i>
    <i r="1">
      <x v="5"/>
      <x v="14"/>
    </i>
    <i r="1">
      <x v="7"/>
      <x v="1"/>
    </i>
    <i r="1">
      <x v="10"/>
      <x v="4"/>
    </i>
    <i r="1">
      <x v="11"/>
      <x v="2"/>
    </i>
    <i r="1">
      <x v="12"/>
      <x v="5"/>
    </i>
  </rowItems>
  <colFields count="1">
    <field x="-2"/>
  </colFields>
  <colItems count="6">
    <i>
      <x/>
    </i>
    <i i="1">
      <x v="1"/>
    </i>
    <i i="2">
      <x v="2"/>
    </i>
    <i i="3">
      <x v="3"/>
    </i>
    <i i="4">
      <x v="4"/>
    </i>
    <i i="5">
      <x v="5"/>
    </i>
  </colItems>
  <dataFields count="6">
    <dataField name="Average of PARi at ground level" fld="16" subtotal="average" baseField="3" baseItem="0"/>
    <dataField name="Average of PARi at 25% of canopy height" fld="17" subtotal="average" baseField="3" baseItem="0"/>
    <dataField name="Average of PARi at 50% of canopy height" fld="18" subtotal="average" baseField="3" baseItem="0"/>
    <dataField name="Average of PARi at 75% of canopy height" fld="19" subtotal="average" baseField="3" baseItem="0"/>
    <dataField name="Average of Canopy height (cm)" fld="40" subtotal="average" baseField="3" baseItem="0" numFmtId="164"/>
    <dataField name="Average of Measurement date" fld="10" subtotal="average" baseField="3" baseItem="7" numFmtId="16"/>
  </dataFields>
  <formats count="35">
    <format dxfId="241">
      <pivotArea outline="0" collapsedLevelsAreSubtotals="1" fieldPosition="0"/>
    </format>
    <format dxfId="240">
      <pivotArea field="0" type="button" dataOnly="0" labelOnly="1" outline="0" axis="axisRow" fieldPosition="0"/>
    </format>
    <format dxfId="239">
      <pivotArea field="3" type="button" dataOnly="0" labelOnly="1" outline="0" axis="axisRow" fieldPosition="2"/>
    </format>
    <format dxfId="238">
      <pivotArea dataOnly="0" labelOnly="1" outline="0" fieldPosition="0">
        <references count="1">
          <reference field="0" count="0"/>
        </references>
      </pivotArea>
    </format>
    <format dxfId="237">
      <pivotArea dataOnly="0" labelOnly="1" outline="0" fieldPosition="0">
        <references count="1">
          <reference field="0" count="0" defaultSubtotal="1"/>
        </references>
      </pivotArea>
    </format>
    <format dxfId="236">
      <pivotArea dataOnly="0" labelOnly="1" grandRow="1" outline="0" fieldPosition="0"/>
    </format>
    <format dxfId="235">
      <pivotArea dataOnly="0" labelOnly="1" outline="0" fieldPosition="0">
        <references count="2">
          <reference field="0" count="1" selected="0">
            <x v="0"/>
          </reference>
          <reference field="3" count="8">
            <x v="0"/>
            <x v="3"/>
            <x v="6"/>
            <x v="7"/>
            <x v="10"/>
            <x v="11"/>
            <x v="13"/>
            <x v="15"/>
          </reference>
        </references>
      </pivotArea>
    </format>
    <format dxfId="234">
      <pivotArea dataOnly="0" labelOnly="1" outline="0" fieldPosition="0">
        <references count="2">
          <reference field="0" count="1" selected="0">
            <x v="1"/>
          </reference>
          <reference field="3" count="8">
            <x v="1"/>
            <x v="2"/>
            <x v="4"/>
            <x v="5"/>
            <x v="8"/>
            <x v="9"/>
            <x v="12"/>
            <x v="14"/>
          </reference>
        </references>
      </pivotArea>
    </format>
    <format dxfId="233">
      <pivotArea dataOnly="0" labelOnly="1" outline="0" fieldPosition="0">
        <references count="2">
          <reference field="0" count="1" selected="0">
            <x v="2"/>
          </reference>
          <reference field="3" count="1">
            <x v="16"/>
          </reference>
        </references>
      </pivotArea>
    </format>
    <format dxfId="232">
      <pivotArea outline="0" collapsedLevelsAreSubtotals="1" fieldPosition="0"/>
    </format>
    <format dxfId="231">
      <pivotArea field="0" type="button" dataOnly="0" labelOnly="1" outline="0" axis="axisRow" fieldPosition="0"/>
    </format>
    <format dxfId="230">
      <pivotArea field="3" type="button" dataOnly="0" labelOnly="1" outline="0" axis="axisRow" fieldPosition="2"/>
    </format>
    <format dxfId="229">
      <pivotArea dataOnly="0" labelOnly="1" outline="0" fieldPosition="0">
        <references count="1">
          <reference field="0" count="0"/>
        </references>
      </pivotArea>
    </format>
    <format dxfId="228">
      <pivotArea dataOnly="0" labelOnly="1" outline="0" fieldPosition="0">
        <references count="1">
          <reference field="0" count="0" defaultSubtotal="1"/>
        </references>
      </pivotArea>
    </format>
    <format dxfId="227">
      <pivotArea dataOnly="0" labelOnly="1" grandRow="1" outline="0" fieldPosition="0"/>
    </format>
    <format dxfId="226">
      <pivotArea dataOnly="0" labelOnly="1" outline="0" fieldPosition="0">
        <references count="2">
          <reference field="0" count="1" selected="0">
            <x v="0"/>
          </reference>
          <reference field="3" count="8">
            <x v="0"/>
            <x v="3"/>
            <x v="6"/>
            <x v="7"/>
            <x v="10"/>
            <x v="11"/>
            <x v="13"/>
            <x v="15"/>
          </reference>
        </references>
      </pivotArea>
    </format>
    <format dxfId="225">
      <pivotArea dataOnly="0" labelOnly="1" outline="0" fieldPosition="0">
        <references count="2">
          <reference field="0" count="1" selected="0">
            <x v="1"/>
          </reference>
          <reference field="3" count="8">
            <x v="1"/>
            <x v="2"/>
            <x v="4"/>
            <x v="5"/>
            <x v="8"/>
            <x v="9"/>
            <x v="12"/>
            <x v="14"/>
          </reference>
        </references>
      </pivotArea>
    </format>
    <format dxfId="224">
      <pivotArea dataOnly="0" labelOnly="1" outline="0" fieldPosition="0">
        <references count="2">
          <reference field="0" count="1" selected="0">
            <x v="2"/>
          </reference>
          <reference field="3" count="1">
            <x v="16"/>
          </reference>
        </references>
      </pivotArea>
    </format>
    <format dxfId="223">
      <pivotArea outline="0" collapsedLevelsAreSubtotals="1" fieldPosition="0"/>
    </format>
    <format dxfId="222">
      <pivotArea type="all" dataOnly="0" outline="0" fieldPosition="0"/>
    </format>
    <format dxfId="221">
      <pivotArea outline="0" collapsedLevelsAreSubtotals="1" fieldPosition="0"/>
    </format>
    <format dxfId="220">
      <pivotArea type="origin" dataOnly="0" labelOnly="1" outline="0" fieldPosition="0"/>
    </format>
    <format dxfId="219">
      <pivotArea field="-2" type="button" dataOnly="0" labelOnly="1" outline="0" axis="axisCol" fieldPosition="0"/>
    </format>
    <format dxfId="218">
      <pivotArea type="topRight" dataOnly="0" labelOnly="1" outline="0" fieldPosition="0"/>
    </format>
    <format dxfId="217">
      <pivotArea field="0" type="button" dataOnly="0" labelOnly="1" outline="0" axis="axisRow" fieldPosition="0"/>
    </format>
    <format dxfId="216">
      <pivotArea field="3" type="button" dataOnly="0" labelOnly="1" outline="0" axis="axisRow" fieldPosition="2"/>
    </format>
    <format dxfId="215">
      <pivotArea dataOnly="0" labelOnly="1" outline="0" fieldPosition="0">
        <references count="1">
          <reference field="0" count="0"/>
        </references>
      </pivotArea>
    </format>
    <format dxfId="214">
      <pivotArea dataOnly="0" labelOnly="1" outline="0" fieldPosition="0">
        <references count="1">
          <reference field="0" count="0" defaultSubtotal="1"/>
        </references>
      </pivotArea>
    </format>
    <format dxfId="213">
      <pivotArea dataOnly="0" labelOnly="1" grandRow="1" outline="0" fieldPosition="0"/>
    </format>
    <format dxfId="212">
      <pivotArea dataOnly="0" labelOnly="1" outline="0" fieldPosition="0">
        <references count="2">
          <reference field="0" count="1" selected="0">
            <x v="0"/>
          </reference>
          <reference field="3" count="8">
            <x v="0"/>
            <x v="3"/>
            <x v="6"/>
            <x v="7"/>
            <x v="10"/>
            <x v="11"/>
            <x v="13"/>
            <x v="15"/>
          </reference>
        </references>
      </pivotArea>
    </format>
    <format dxfId="211">
      <pivotArea dataOnly="0" labelOnly="1" outline="0" fieldPosition="0">
        <references count="2">
          <reference field="0" count="1" selected="0">
            <x v="1"/>
          </reference>
          <reference field="3" count="8">
            <x v="1"/>
            <x v="2"/>
            <x v="4"/>
            <x v="5"/>
            <x v="8"/>
            <x v="9"/>
            <x v="12"/>
            <x v="14"/>
          </reference>
        </references>
      </pivotArea>
    </format>
    <format dxfId="210">
      <pivotArea dataOnly="0" labelOnly="1" outline="0" fieldPosition="0">
        <references count="2">
          <reference field="0" count="1" selected="0">
            <x v="2"/>
          </reference>
          <reference field="3" count="1">
            <x v="16"/>
          </reference>
        </references>
      </pivotArea>
    </format>
    <format dxfId="209">
      <pivotArea dataOnly="0" labelOnly="1" outline="0" fieldPosition="0">
        <references count="1">
          <reference field="4294967294" count="5">
            <x v="0"/>
            <x v="1"/>
            <x v="2"/>
            <x v="3"/>
            <x v="4"/>
          </reference>
        </references>
      </pivotArea>
    </format>
    <format dxfId="208">
      <pivotArea outline="0" fieldPosition="0">
        <references count="1">
          <reference field="4294967294" count="1" selected="0">
            <x v="4"/>
          </reference>
        </references>
      </pivotArea>
    </format>
    <format dxfId="207">
      <pivotArea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C4D7CA-8B74-4D66-8549-9412AC825030}" name="PivotTable1" cacheId="1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CM1:CU23" firstHeaderRow="1" firstDataRow="2" firstDataCol="2"/>
  <pivotFields count="72">
    <pivotField axis="axisRow" compact="0" outline="0" showAll="0">
      <items count="4">
        <item x="1"/>
        <item x="0"/>
        <item x="2"/>
        <item t="default"/>
      </items>
    </pivotField>
    <pivotField compact="0" outline="0" showAll="0"/>
    <pivotField compact="0" outline="0" showAll="0"/>
    <pivotField axis="axisRow" compact="0" outline="0" showAll="0">
      <items count="18">
        <item x="14"/>
        <item x="1"/>
        <item x="5"/>
        <item x="13"/>
        <item x="2"/>
        <item x="3"/>
        <item x="11"/>
        <item x="15"/>
        <item x="7"/>
        <item x="4"/>
        <item x="10"/>
        <item x="9"/>
        <item x="0"/>
        <item x="12"/>
        <item x="6"/>
        <item x="8"/>
        <item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2">
    <field x="0"/>
    <field x="3"/>
  </rowFields>
  <rowItems count="21">
    <i>
      <x/>
      <x/>
    </i>
    <i r="1">
      <x v="3"/>
    </i>
    <i r="1">
      <x v="6"/>
    </i>
    <i r="1">
      <x v="7"/>
    </i>
    <i r="1">
      <x v="10"/>
    </i>
    <i r="1">
      <x v="11"/>
    </i>
    <i r="1">
      <x v="13"/>
    </i>
    <i r="1">
      <x v="15"/>
    </i>
    <i t="default">
      <x/>
    </i>
    <i>
      <x v="1"/>
      <x v="1"/>
    </i>
    <i r="1">
      <x v="2"/>
    </i>
    <i r="1">
      <x v="4"/>
    </i>
    <i r="1">
      <x v="5"/>
    </i>
    <i r="1">
      <x v="8"/>
    </i>
    <i r="1">
      <x v="9"/>
    </i>
    <i r="1">
      <x v="12"/>
    </i>
    <i r="1">
      <x v="14"/>
    </i>
    <i t="default">
      <x v="1"/>
    </i>
    <i>
      <x v="2"/>
      <x v="16"/>
    </i>
    <i t="default">
      <x v="2"/>
    </i>
    <i t="grand">
      <x/>
    </i>
  </rowItems>
  <colFields count="1">
    <field x="-2"/>
  </colFields>
  <colItems count="7">
    <i>
      <x/>
    </i>
    <i i="1">
      <x v="1"/>
    </i>
    <i i="2">
      <x v="2"/>
    </i>
    <i i="3">
      <x v="3"/>
    </i>
    <i i="4">
      <x v="4"/>
    </i>
    <i i="5">
      <x v="5"/>
    </i>
    <i i="6">
      <x v="6"/>
    </i>
  </colItems>
  <dataFields count="7">
    <dataField name="Average of NDVI of quadrat area" fld="11" subtotal="average" baseField="3" baseItem="0" numFmtId="2"/>
    <dataField name="Average of Canopy height (cm)" fld="40" subtotal="average" baseField="3" baseItem="0" numFmtId="1"/>
    <dataField name="Average of Mean SPAD of lowest leaves" fld="67" subtotal="average" baseField="3" baseItem="0" numFmtId="1"/>
    <dataField name="Average of Mean SPAD at 25% of canopy height" fld="68" subtotal="average" baseField="3" baseItem="0" numFmtId="1"/>
    <dataField name="Average of Mean SPAD at 50% of canopy height " fld="69" subtotal="average" baseField="3" baseItem="0" numFmtId="1"/>
    <dataField name="Average of Mean SPAD at 75% of canopy height" fld="70" subtotal="average" baseField="3" baseItem="0" numFmtId="1"/>
    <dataField name="Average of Mean SPAD of flag leaf" fld="71" subtotal="average" baseField="3" baseItem="0" numFmtId="1"/>
  </dataFields>
  <formats count="34">
    <format dxfId="275">
      <pivotArea outline="0" collapsedLevelsAreSubtotals="1" fieldPosition="0"/>
    </format>
    <format dxfId="274">
      <pivotArea field="0" type="button" dataOnly="0" labelOnly="1" outline="0" axis="axisRow" fieldPosition="0"/>
    </format>
    <format dxfId="273">
      <pivotArea field="3" type="button" dataOnly="0" labelOnly="1" outline="0" axis="axisRow" fieldPosition="1"/>
    </format>
    <format dxfId="272">
      <pivotArea dataOnly="0" labelOnly="1" outline="0" fieldPosition="0">
        <references count="1">
          <reference field="0" count="0"/>
        </references>
      </pivotArea>
    </format>
    <format dxfId="271">
      <pivotArea dataOnly="0" labelOnly="1" outline="0" fieldPosition="0">
        <references count="1">
          <reference field="0" count="0" defaultSubtotal="1"/>
        </references>
      </pivotArea>
    </format>
    <format dxfId="270">
      <pivotArea dataOnly="0" labelOnly="1" grandRow="1" outline="0" fieldPosition="0"/>
    </format>
    <format dxfId="269">
      <pivotArea dataOnly="0" labelOnly="1" outline="0" fieldPosition="0">
        <references count="2">
          <reference field="0" count="1" selected="0">
            <x v="0"/>
          </reference>
          <reference field="3" count="8">
            <x v="0"/>
            <x v="3"/>
            <x v="6"/>
            <x v="7"/>
            <x v="10"/>
            <x v="11"/>
            <x v="13"/>
            <x v="15"/>
          </reference>
        </references>
      </pivotArea>
    </format>
    <format dxfId="268">
      <pivotArea dataOnly="0" labelOnly="1" outline="0" fieldPosition="0">
        <references count="2">
          <reference field="0" count="1" selected="0">
            <x v="1"/>
          </reference>
          <reference field="3" count="8">
            <x v="1"/>
            <x v="2"/>
            <x v="4"/>
            <x v="5"/>
            <x v="8"/>
            <x v="9"/>
            <x v="12"/>
            <x v="14"/>
          </reference>
        </references>
      </pivotArea>
    </format>
    <format dxfId="267">
      <pivotArea dataOnly="0" labelOnly="1" outline="0" fieldPosition="0">
        <references count="2">
          <reference field="0" count="1" selected="0">
            <x v="2"/>
          </reference>
          <reference field="3" count="1">
            <x v="16"/>
          </reference>
        </references>
      </pivotArea>
    </format>
    <format dxfId="266">
      <pivotArea dataOnly="0" labelOnly="1" outline="0" fieldPosition="0">
        <references count="1">
          <reference field="4294967294" count="7">
            <x v="0"/>
            <x v="1"/>
            <x v="2"/>
            <x v="3"/>
            <x v="4"/>
            <x v="5"/>
            <x v="6"/>
          </reference>
        </references>
      </pivotArea>
    </format>
    <format dxfId="265">
      <pivotArea outline="0" collapsedLevelsAreSubtotals="1" fieldPosition="0"/>
    </format>
    <format dxfId="264">
      <pivotArea field="0" type="button" dataOnly="0" labelOnly="1" outline="0" axis="axisRow" fieldPosition="0"/>
    </format>
    <format dxfId="263">
      <pivotArea field="3" type="button" dataOnly="0" labelOnly="1" outline="0" axis="axisRow" fieldPosition="1"/>
    </format>
    <format dxfId="262">
      <pivotArea dataOnly="0" labelOnly="1" outline="0" fieldPosition="0">
        <references count="1">
          <reference field="0" count="0"/>
        </references>
      </pivotArea>
    </format>
    <format dxfId="261">
      <pivotArea dataOnly="0" labelOnly="1" outline="0" fieldPosition="0">
        <references count="1">
          <reference field="0" count="0" defaultSubtotal="1"/>
        </references>
      </pivotArea>
    </format>
    <format dxfId="260">
      <pivotArea dataOnly="0" labelOnly="1" grandRow="1" outline="0" fieldPosition="0"/>
    </format>
    <format dxfId="259">
      <pivotArea dataOnly="0" labelOnly="1" outline="0" fieldPosition="0">
        <references count="2">
          <reference field="0" count="1" selected="0">
            <x v="0"/>
          </reference>
          <reference field="3" count="8">
            <x v="0"/>
            <x v="3"/>
            <x v="6"/>
            <x v="7"/>
            <x v="10"/>
            <x v="11"/>
            <x v="13"/>
            <x v="15"/>
          </reference>
        </references>
      </pivotArea>
    </format>
    <format dxfId="258">
      <pivotArea dataOnly="0" labelOnly="1" outline="0" fieldPosition="0">
        <references count="2">
          <reference field="0" count="1" selected="0">
            <x v="1"/>
          </reference>
          <reference field="3" count="8">
            <x v="1"/>
            <x v="2"/>
            <x v="4"/>
            <x v="5"/>
            <x v="8"/>
            <x v="9"/>
            <x v="12"/>
            <x v="14"/>
          </reference>
        </references>
      </pivotArea>
    </format>
    <format dxfId="257">
      <pivotArea dataOnly="0" labelOnly="1" outline="0" fieldPosition="0">
        <references count="2">
          <reference field="0" count="1" selected="0">
            <x v="2"/>
          </reference>
          <reference field="3" count="1">
            <x v="16"/>
          </reference>
        </references>
      </pivotArea>
    </format>
    <format dxfId="256">
      <pivotArea dataOnly="0" labelOnly="1" outline="0" fieldPosition="0">
        <references count="1">
          <reference field="4294967294" count="7">
            <x v="0"/>
            <x v="1"/>
            <x v="2"/>
            <x v="3"/>
            <x v="4"/>
            <x v="5"/>
            <x v="6"/>
          </reference>
        </references>
      </pivotArea>
    </format>
    <format dxfId="255">
      <pivotArea type="all" dataOnly="0" outline="0" fieldPosition="0"/>
    </format>
    <format dxfId="254">
      <pivotArea outline="0" collapsedLevelsAreSubtotals="1" fieldPosition="0"/>
    </format>
    <format dxfId="253">
      <pivotArea type="origin" dataOnly="0" labelOnly="1" outline="0" fieldPosition="0"/>
    </format>
    <format dxfId="252">
      <pivotArea field="-2" type="button" dataOnly="0" labelOnly="1" outline="0" axis="axisCol" fieldPosition="0"/>
    </format>
    <format dxfId="251">
      <pivotArea type="topRight" dataOnly="0" labelOnly="1" outline="0" fieldPosition="0"/>
    </format>
    <format dxfId="250">
      <pivotArea field="0" type="button" dataOnly="0" labelOnly="1" outline="0" axis="axisRow" fieldPosition="0"/>
    </format>
    <format dxfId="249">
      <pivotArea field="3" type="button" dataOnly="0" labelOnly="1" outline="0" axis="axisRow" fieldPosition="1"/>
    </format>
    <format dxfId="248">
      <pivotArea dataOnly="0" labelOnly="1" outline="0" fieldPosition="0">
        <references count="1">
          <reference field="0" count="0"/>
        </references>
      </pivotArea>
    </format>
    <format dxfId="247">
      <pivotArea dataOnly="0" labelOnly="1" outline="0" fieldPosition="0">
        <references count="1">
          <reference field="0" count="0" defaultSubtotal="1"/>
        </references>
      </pivotArea>
    </format>
    <format dxfId="246">
      <pivotArea dataOnly="0" labelOnly="1" grandRow="1" outline="0" fieldPosition="0"/>
    </format>
    <format dxfId="245">
      <pivotArea dataOnly="0" labelOnly="1" outline="0" fieldPosition="0">
        <references count="2">
          <reference field="0" count="1" selected="0">
            <x v="0"/>
          </reference>
          <reference field="3" count="8">
            <x v="0"/>
            <x v="3"/>
            <x v="6"/>
            <x v="7"/>
            <x v="10"/>
            <x v="11"/>
            <x v="13"/>
            <x v="15"/>
          </reference>
        </references>
      </pivotArea>
    </format>
    <format dxfId="244">
      <pivotArea dataOnly="0" labelOnly="1" outline="0" fieldPosition="0">
        <references count="2">
          <reference field="0" count="1" selected="0">
            <x v="1"/>
          </reference>
          <reference field="3" count="8">
            <x v="1"/>
            <x v="2"/>
            <x v="4"/>
            <x v="5"/>
            <x v="8"/>
            <x v="9"/>
            <x v="12"/>
            <x v="14"/>
          </reference>
        </references>
      </pivotArea>
    </format>
    <format dxfId="243">
      <pivotArea dataOnly="0" labelOnly="1" outline="0" fieldPosition="0">
        <references count="2">
          <reference field="0" count="1" selected="0">
            <x v="2"/>
          </reference>
          <reference field="3" count="1">
            <x v="16"/>
          </reference>
        </references>
      </pivotArea>
    </format>
    <format dxfId="242">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3608FB-5CBF-4B6F-9304-20453D52B24F}"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6:AB25" firstHeaderRow="0" firstDataRow="1" firstDataCol="1"/>
  <pivotFields count="22">
    <pivotField axis="axisRow" showAll="0">
      <items count="4">
        <item x="1"/>
        <item x="0"/>
        <item h="1" x="2"/>
        <item t="default"/>
      </items>
    </pivotField>
    <pivotField showAll="0"/>
    <pivotField showAll="0"/>
    <pivotField axis="axisRow" showAll="0">
      <items count="18">
        <item x="15"/>
        <item x="8"/>
        <item x="4"/>
        <item x="10"/>
        <item x="5"/>
        <item x="13"/>
        <item x="14"/>
        <item x="3"/>
        <item x="1"/>
        <item x="12"/>
        <item x="11"/>
        <item x="7"/>
        <item x="0"/>
        <item x="6"/>
        <item x="9"/>
        <item x="2"/>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2">
    <field x="0"/>
    <field x="3"/>
  </rowFields>
  <rowItems count="19">
    <i>
      <x/>
    </i>
    <i r="1">
      <x/>
    </i>
    <i r="1">
      <x v="3"/>
    </i>
    <i r="1">
      <x v="6"/>
    </i>
    <i r="1">
      <x v="7"/>
    </i>
    <i r="1">
      <x v="10"/>
    </i>
    <i r="1">
      <x v="11"/>
    </i>
    <i r="1">
      <x v="13"/>
    </i>
    <i r="1">
      <x v="15"/>
    </i>
    <i>
      <x v="1"/>
    </i>
    <i r="1">
      <x v="1"/>
    </i>
    <i r="1">
      <x v="2"/>
    </i>
    <i r="1">
      <x v="4"/>
    </i>
    <i r="1">
      <x v="5"/>
    </i>
    <i r="1">
      <x v="8"/>
    </i>
    <i r="1">
      <x v="9"/>
    </i>
    <i r="1">
      <x v="12"/>
    </i>
    <i r="1">
      <x v="14"/>
    </i>
    <i t="grand">
      <x/>
    </i>
  </rowItems>
  <colFields count="1">
    <field x="-2"/>
  </colFields>
  <colItems count="3">
    <i>
      <x/>
    </i>
    <i i="1">
      <x v="1"/>
    </i>
    <i i="2">
      <x v="2"/>
    </i>
  </colItems>
  <dataFields count="3">
    <dataField name="Average of Flag leaf angle average" fld="19" subtotal="average" baseField="0" baseItem="0"/>
    <dataField name="Average of Flag leaf-1 angle average" fld="20" subtotal="average" baseField="0" baseItem="0"/>
    <dataField name="Average of Flag leaf-2 angle average" fld="21" subtotal="average" baseField="0" baseItem="0"/>
  </dataFields>
  <formats count="5">
    <format dxfId="179">
      <pivotArea outline="0" collapsedLevelsAreSubtotals="1" fieldPosition="0"/>
    </format>
    <format dxfId="178">
      <pivotArea collapsedLevelsAreSubtotals="1" fieldPosition="0">
        <references count="2">
          <reference field="0" count="1" selected="0">
            <x v="0"/>
          </reference>
          <reference field="3" count="1">
            <x v="15"/>
          </reference>
        </references>
      </pivotArea>
    </format>
    <format dxfId="177">
      <pivotArea dataOnly="0" labelOnly="1" fieldPosition="0">
        <references count="2">
          <reference field="0" count="1" selected="0">
            <x v="0"/>
          </reference>
          <reference field="3" count="1">
            <x v="15"/>
          </reference>
        </references>
      </pivotArea>
    </format>
    <format dxfId="176">
      <pivotArea collapsedLevelsAreSubtotals="1" fieldPosition="0">
        <references count="2">
          <reference field="0" count="1" selected="0">
            <x v="1"/>
          </reference>
          <reference field="3" count="1">
            <x v="5"/>
          </reference>
        </references>
      </pivotArea>
    </format>
    <format dxfId="175">
      <pivotArea collapsedLevelsAreSubtotals="1" fieldPosition="0">
        <references count="2">
          <reference field="0" count="1" selected="0">
            <x v="0"/>
          </reference>
          <reference field="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A4A126-6F33-43AB-825A-3950371B4E42}" name="PivotTable1"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Q3:V23" firstHeaderRow="1" firstDataRow="2" firstDataCol="1"/>
  <pivotFields count="15">
    <pivotField showAll="0"/>
    <pivotField axis="axisRow" showAll="0">
      <items count="4">
        <item x="0"/>
        <item x="1"/>
        <item x="2"/>
        <item t="default"/>
      </items>
    </pivotField>
    <pivotField showAll="0"/>
    <pivotField axis="axisRow" showAll="0">
      <items count="18">
        <item x="15"/>
        <item x="8"/>
        <item x="4"/>
        <item x="10"/>
        <item x="5"/>
        <item x="13"/>
        <item x="14"/>
        <item x="3"/>
        <item x="1"/>
        <item x="12"/>
        <item x="11"/>
        <item x="7"/>
        <item x="0"/>
        <item x="6"/>
        <item x="9"/>
        <item x="2"/>
        <item x="16"/>
        <item t="default"/>
      </items>
    </pivotField>
    <pivotField showAll="0"/>
    <pivotField showAll="0"/>
    <pivotField showAll="0"/>
    <pivotField showAll="0"/>
    <pivotField showAll="0"/>
    <pivotField showAll="0"/>
    <pivotField showAll="0"/>
    <pivotField axis="axisCol" showAll="0">
      <items count="7">
        <item x="0"/>
        <item x="1"/>
        <item h="1" x="2"/>
        <item x="3"/>
        <item x="4"/>
        <item x="5"/>
        <item t="default"/>
      </items>
    </pivotField>
    <pivotField numFmtId="1" showAll="0"/>
    <pivotField showAll="0"/>
    <pivotField dataField="1" showAll="0"/>
  </pivotFields>
  <rowFields count="2">
    <field x="1"/>
    <field x="3"/>
  </rowFields>
  <rowItems count="19">
    <i>
      <x/>
    </i>
    <i r="1">
      <x v="1"/>
    </i>
    <i r="1">
      <x v="2"/>
    </i>
    <i r="1">
      <x v="4"/>
    </i>
    <i r="1">
      <x v="5"/>
    </i>
    <i r="1">
      <x v="8"/>
    </i>
    <i r="1">
      <x v="9"/>
    </i>
    <i r="1">
      <x v="12"/>
    </i>
    <i r="1">
      <x v="14"/>
    </i>
    <i>
      <x v="1"/>
    </i>
    <i r="1">
      <x/>
    </i>
    <i r="1">
      <x v="3"/>
    </i>
    <i r="1">
      <x v="6"/>
    </i>
    <i r="1">
      <x v="7"/>
    </i>
    <i r="1">
      <x v="10"/>
    </i>
    <i r="1">
      <x v="11"/>
    </i>
    <i r="1">
      <x v="13"/>
    </i>
    <i r="1">
      <x v="15"/>
    </i>
    <i t="grand">
      <x/>
    </i>
  </rowItems>
  <colFields count="1">
    <field x="11"/>
  </colFields>
  <colItems count="5">
    <i>
      <x/>
    </i>
    <i>
      <x v="1"/>
    </i>
    <i>
      <x v="3"/>
    </i>
    <i>
      <x v="4"/>
    </i>
    <i>
      <x v="5"/>
    </i>
  </colItems>
  <dataFields count="1">
    <dataField name="Average of % anthesis" fld="14" subtotal="average" baseField="1" baseItem="0"/>
  </dataFields>
  <formats count="17">
    <format dxfId="174">
      <pivotArea collapsedLevelsAreSubtotals="1" fieldPosition="0">
        <references count="1">
          <reference field="1" count="1">
            <x v="0"/>
          </reference>
        </references>
      </pivotArea>
    </format>
    <format dxfId="173">
      <pivotArea collapsedLevelsAreSubtotals="1" fieldPosition="0">
        <references count="2">
          <reference field="1" count="1" selected="0">
            <x v="0"/>
          </reference>
          <reference field="3" count="8">
            <x v="1"/>
            <x v="2"/>
            <x v="4"/>
            <x v="5"/>
            <x v="8"/>
            <x v="9"/>
            <x v="12"/>
            <x v="14"/>
          </reference>
        </references>
      </pivotArea>
    </format>
    <format dxfId="172">
      <pivotArea collapsedLevelsAreSubtotals="1" fieldPosition="0">
        <references count="1">
          <reference field="1" count="1">
            <x v="1"/>
          </reference>
        </references>
      </pivotArea>
    </format>
    <format dxfId="171">
      <pivotArea collapsedLevelsAreSubtotals="1" fieldPosition="0">
        <references count="2">
          <reference field="1" count="1" selected="0">
            <x v="1"/>
          </reference>
          <reference field="3" count="8">
            <x v="0"/>
            <x v="3"/>
            <x v="6"/>
            <x v="7"/>
            <x v="10"/>
            <x v="11"/>
            <x v="13"/>
            <x v="15"/>
          </reference>
        </references>
      </pivotArea>
    </format>
    <format dxfId="170">
      <pivotArea collapsedLevelsAreSubtotals="1" fieldPosition="0">
        <references count="1">
          <reference field="1" count="1">
            <x v="2"/>
          </reference>
        </references>
      </pivotArea>
    </format>
    <format dxfId="169">
      <pivotArea collapsedLevelsAreSubtotals="1" fieldPosition="0">
        <references count="2">
          <reference field="1" count="1" selected="0">
            <x v="0"/>
          </reference>
          <reference field="3" count="1">
            <x v="12"/>
          </reference>
        </references>
      </pivotArea>
    </format>
    <format dxfId="168">
      <pivotArea dataOnly="0" labelOnly="1" fieldPosition="0">
        <references count="2">
          <reference field="1" count="1" selected="0">
            <x v="0"/>
          </reference>
          <reference field="3" count="1">
            <x v="12"/>
          </reference>
        </references>
      </pivotArea>
    </format>
    <format dxfId="167">
      <pivotArea collapsedLevelsAreSubtotals="1" fieldPosition="0">
        <references count="2">
          <reference field="1" count="1" selected="0">
            <x v="1"/>
          </reference>
          <reference field="3" count="1">
            <x v="6"/>
          </reference>
        </references>
      </pivotArea>
    </format>
    <format dxfId="166">
      <pivotArea dataOnly="0" labelOnly="1" fieldPosition="0">
        <references count="2">
          <reference field="1" count="1" selected="0">
            <x v="1"/>
          </reference>
          <reference field="3" count="1">
            <x v="6"/>
          </reference>
        </references>
      </pivotArea>
    </format>
    <format dxfId="165">
      <pivotArea collapsedLevelsAreSubtotals="1" fieldPosition="0">
        <references count="2">
          <reference field="1" count="1" selected="0">
            <x v="1"/>
          </reference>
          <reference field="3" count="1">
            <x v="10"/>
          </reference>
        </references>
      </pivotArea>
    </format>
    <format dxfId="164">
      <pivotArea dataOnly="0" labelOnly="1" fieldPosition="0">
        <references count="2">
          <reference field="1" count="1" selected="0">
            <x v="1"/>
          </reference>
          <reference field="3" count="1">
            <x v="10"/>
          </reference>
        </references>
      </pivotArea>
    </format>
    <format dxfId="163">
      <pivotArea dataOnly="0" grandRow="1" axis="axisRow" fieldPosition="0"/>
    </format>
    <format dxfId="162">
      <pivotArea grandRow="1" outline="0" collapsedLevelsAreSubtotals="1" fieldPosition="0"/>
    </format>
    <format dxfId="161">
      <pivotArea dataOnly="0" labelOnly="1" grandRow="1" outline="0" fieldPosition="0"/>
    </format>
    <format dxfId="160">
      <pivotArea dataOnly="0" fieldPosition="0">
        <references count="1">
          <reference field="3" count="2">
            <x v="1"/>
            <x v="2"/>
          </reference>
        </references>
      </pivotArea>
    </format>
    <format dxfId="159">
      <pivotArea dataOnly="0" fieldPosition="0">
        <references count="1">
          <reference field="3" count="2">
            <x v="5"/>
            <x v="8"/>
          </reference>
        </references>
      </pivotArea>
    </format>
    <format dxfId="158">
      <pivotArea dataOnly="0" fieldPosition="0">
        <references count="1">
          <reference field="3"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B5CB9A9-1F3A-4F30-8ED6-812876501233}" name="PivotTable5" cacheId="1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N79:CU96" firstHeaderRow="1" firstDataRow="2" firstDataCol="3"/>
  <pivotFields count="75">
    <pivotField axis="axisRow" compact="0" outline="0" showAll="0" defaultSubtotal="0">
      <items count="3">
        <item x="1"/>
        <item x="0"/>
        <item h="1" x="2"/>
      </items>
    </pivotField>
    <pivotField compact="0" outline="0" showAll="0" defaultSubtotal="0"/>
    <pivotField compact="0" outline="0" showAll="0" defaultSubtotal="0"/>
    <pivotField axis="axisRow" compact="0" outline="0" showAll="0" defaultSubtotal="0">
      <items count="17">
        <item x="15"/>
        <item x="8"/>
        <item x="4"/>
        <item x="10"/>
        <item x="5"/>
        <item x="13"/>
        <item x="14"/>
        <item x="3"/>
        <item x="1"/>
        <item x="12"/>
        <item x="11"/>
        <item x="7"/>
        <item x="0"/>
        <item x="6"/>
        <item x="9"/>
        <item x="2"/>
        <item x="16"/>
      </items>
    </pivotField>
    <pivotField axis="axisRow" compact="0" outline="0" showAll="0" defaultSubtotal="0">
      <items count="15">
        <item x="1"/>
        <item x="3"/>
        <item x="10"/>
        <item x="9"/>
        <item x="0"/>
        <item x="2"/>
        <item x="6"/>
        <item x="8"/>
        <item x="13"/>
        <item x="12"/>
        <item x="5"/>
        <item x="4"/>
        <item x="11"/>
        <item x="14"/>
        <item x="7"/>
      </items>
    </pivotField>
    <pivotField axis="axisCol" compact="0" outline="0" showAll="0" defaultSubtotal="0">
      <items count="5">
        <item x="0"/>
        <item x="1"/>
        <item x="2"/>
        <item x="3"/>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0"/>
    <field x="4"/>
    <field x="3"/>
  </rowFields>
  <rowItems count="16">
    <i>
      <x/>
      <x v="1"/>
      <x v="7"/>
    </i>
    <i r="1">
      <x v="3"/>
      <x v="3"/>
    </i>
    <i r="1">
      <x v="5"/>
      <x v="15"/>
    </i>
    <i r="1">
      <x v="6"/>
      <x v="13"/>
    </i>
    <i r="1">
      <x v="8"/>
      <x/>
    </i>
    <i r="1">
      <x v="9"/>
      <x v="6"/>
    </i>
    <i r="1">
      <x v="10"/>
      <x v="10"/>
    </i>
    <i r="1">
      <x v="14"/>
      <x v="11"/>
    </i>
    <i>
      <x v="1"/>
      <x/>
      <x v="8"/>
    </i>
    <i r="1">
      <x v="2"/>
      <x v="9"/>
    </i>
    <i r="1">
      <x v="4"/>
      <x v="12"/>
    </i>
    <i r="1">
      <x v="5"/>
      <x v="14"/>
    </i>
    <i r="1">
      <x v="7"/>
      <x v="1"/>
    </i>
    <i r="1">
      <x v="10"/>
      <x v="4"/>
    </i>
    <i r="1">
      <x v="11"/>
      <x v="2"/>
    </i>
    <i r="1">
      <x v="12"/>
      <x v="5"/>
    </i>
  </rowItems>
  <colFields count="1">
    <field x="5"/>
  </colFields>
  <colItems count="5">
    <i>
      <x/>
    </i>
    <i>
      <x v="1"/>
    </i>
    <i>
      <x v="2"/>
    </i>
    <i>
      <x v="3"/>
    </i>
    <i t="grand">
      <x/>
    </i>
  </colItems>
  <dataFields count="1">
    <dataField name="Average of Spike dry matter (g/m²)" fld="68" subtotal="average" baseField="3" baseItem="7" numFmtId="1"/>
  </dataFields>
  <formats count="2">
    <format dxfId="134">
      <pivotArea outline="0" collapsedLevelsAreSubtotals="1" fieldPosition="0"/>
    </format>
    <format dxfId="133">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722BE6-C60E-4B62-90FB-C35F96E144F2}" name="PivotTable4" cacheId="1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N58:CY77" firstHeaderRow="1" firstDataRow="2" firstDataCol="3"/>
  <pivotFields count="75">
    <pivotField axis="axisRow" compact="0" outline="0" showAll="0">
      <items count="4">
        <item x="1"/>
        <item x="0"/>
        <item h="1" x="2"/>
        <item t="default"/>
      </items>
    </pivotField>
    <pivotField compact="0" outline="0" showAll="0" defaultSubtotal="0"/>
    <pivotField compact="0" outline="0" showAll="0" defaultSubtotal="0"/>
    <pivotField axis="axisRow" compact="0" outline="0" showAll="0" defaultSubtotal="0">
      <items count="17">
        <item x="15"/>
        <item x="8"/>
        <item x="4"/>
        <item x="10"/>
        <item x="5"/>
        <item x="13"/>
        <item x="14"/>
        <item x="3"/>
        <item x="1"/>
        <item x="12"/>
        <item x="11"/>
        <item x="7"/>
        <item x="0"/>
        <item x="6"/>
        <item x="9"/>
        <item x="2"/>
        <item x="16"/>
      </items>
    </pivotField>
    <pivotField axis="axisRow" compact="0" outline="0" showAll="0" defaultSubtotal="0">
      <items count="15">
        <item x="1"/>
        <item x="3"/>
        <item x="10"/>
        <item x="9"/>
        <item x="0"/>
        <item x="2"/>
        <item x="6"/>
        <item x="8"/>
        <item x="13"/>
        <item x="12"/>
        <item x="5"/>
        <item x="4"/>
        <item x="11"/>
        <item x="14"/>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s>
  <rowFields count="3">
    <field x="0"/>
    <field x="4"/>
    <field x="3"/>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2"/>
  </colFields>
  <colItems count="9">
    <i>
      <x/>
    </i>
    <i i="1">
      <x v="1"/>
    </i>
    <i i="2">
      <x v="2"/>
    </i>
    <i i="3">
      <x v="3"/>
    </i>
    <i i="4">
      <x v="4"/>
    </i>
    <i i="5">
      <x v="5"/>
    </i>
    <i i="6">
      <x v="6"/>
    </i>
    <i i="7">
      <x v="7"/>
    </i>
    <i i="8">
      <x v="8"/>
    </i>
  </colItems>
  <dataFields count="9">
    <dataField name="Average of Fresh shoot biomass (g/m2)" fld="43" subtotal="average" baseField="3" baseItem="7" numFmtId="1"/>
    <dataField name="Average of Estimated dry matter at PCDS 8.0 (g/m²)" fld="60" subtotal="average" baseField="3" baseItem="7" numFmtId="1"/>
    <dataField name="Average of Plant tissue moisture (%)" fld="74" subtotal="average" baseField="3" baseItem="7"/>
    <dataField name="Average of Spike dry matter (g/m²)" fld="68" subtotal="average" baseField="3" baseItem="7" numFmtId="1"/>
    <dataField name="Average of Stem dry matter (g/m²)" fld="67" subtotal="average" baseField="3" baseItem="7" numFmtId="1"/>
    <dataField name="Average of Stem fraction (g/g)" fld="63" subtotal="average" baseField="3" baseItem="7" numFmtId="2"/>
    <dataField name="Average of Spike fraction (g/g)" fld="64" subtotal="average" baseField="3" baseItem="7" numFmtId="2"/>
    <dataField name="Average of Green leaf fraction (g/g)" fld="61" subtotal="average" baseField="3" baseItem="7" numFmtId="2"/>
    <dataField name="Average of Dead leaf fraction (g/g)" fld="62" subtotal="average" baseField="3" baseItem="7" numFmtId="2"/>
  </dataFields>
  <formats count="14">
    <format dxfId="148">
      <pivotArea outline="0" collapsedLevelsAreSubtotals="1" fieldPosition="0"/>
    </format>
    <format dxfId="147">
      <pivotArea outline="0" fieldPosition="0">
        <references count="1">
          <reference field="4294967294" count="2" selected="0">
            <x v="0"/>
            <x v="1"/>
          </reference>
        </references>
      </pivotArea>
    </format>
    <format dxfId="146">
      <pivotArea outline="0" fieldPosition="0">
        <references count="4">
          <reference field="4294967294" count="1" selected="0">
            <x v="2"/>
          </reference>
          <reference field="0" count="1" selected="0">
            <x v="0"/>
          </reference>
          <reference field="3" count="1" selected="0">
            <x v="6"/>
          </reference>
          <reference field="4" count="1" selected="0">
            <x v="9"/>
          </reference>
        </references>
      </pivotArea>
    </format>
    <format dxfId="145">
      <pivotArea outline="0" fieldPosition="0">
        <references count="4">
          <reference field="4294967294" count="1" selected="0">
            <x v="2"/>
          </reference>
          <reference field="0" count="1" selected="0">
            <x v="0"/>
          </reference>
          <reference field="3" count="1" selected="0">
            <x v="6"/>
          </reference>
          <reference field="4" count="1" selected="0">
            <x v="9"/>
          </reference>
        </references>
      </pivotArea>
    </format>
    <format dxfId="144">
      <pivotArea outline="0" fieldPosition="0">
        <references count="4">
          <reference field="4294967294" count="1" selected="0">
            <x v="2"/>
          </reference>
          <reference field="0" count="1" selected="0">
            <x v="1"/>
          </reference>
          <reference field="3" count="1" selected="0">
            <x v="12"/>
          </reference>
          <reference field="4" count="1" selected="0">
            <x v="4"/>
          </reference>
        </references>
      </pivotArea>
    </format>
    <format dxfId="143">
      <pivotArea outline="0" fieldPosition="0">
        <references count="4">
          <reference field="4294967294" count="1" selected="0">
            <x v="2"/>
          </reference>
          <reference field="0" count="1" selected="0">
            <x v="1"/>
          </reference>
          <reference field="3" count="1" selected="0">
            <x v="12"/>
          </reference>
          <reference field="4" count="1" selected="0">
            <x v="4"/>
          </reference>
        </references>
      </pivotArea>
    </format>
    <format dxfId="142">
      <pivotArea outline="0" fieldPosition="0">
        <references count="4">
          <reference field="4294967294" count="1" selected="0">
            <x v="2"/>
          </reference>
          <reference field="0" count="1" selected="0">
            <x v="1"/>
          </reference>
          <reference field="3" count="1" selected="0">
            <x v="5"/>
          </reference>
          <reference field="4" count="1" selected="0">
            <x v="12"/>
          </reference>
        </references>
      </pivotArea>
    </format>
    <format dxfId="141">
      <pivotArea outline="0" fieldPosition="0">
        <references count="4">
          <reference field="4294967294" count="1" selected="0">
            <x v="2"/>
          </reference>
          <reference field="0" count="1" selected="0">
            <x v="1"/>
          </reference>
          <reference field="3" count="1" selected="0">
            <x v="5"/>
          </reference>
          <reference field="4" count="1" selected="0">
            <x v="12"/>
          </reference>
        </references>
      </pivotArea>
    </format>
    <format dxfId="140">
      <pivotArea outline="0" fieldPosition="0">
        <references count="1">
          <reference field="4294967294" count="1">
            <x v="3"/>
          </reference>
        </references>
      </pivotArea>
    </format>
    <format dxfId="139">
      <pivotArea outline="0" fieldPosition="0">
        <references count="1">
          <reference field="4294967294" count="1">
            <x v="6"/>
          </reference>
        </references>
      </pivotArea>
    </format>
    <format dxfId="138">
      <pivotArea outline="0" fieldPosition="0">
        <references count="1">
          <reference field="4294967294" count="1">
            <x v="4"/>
          </reference>
        </references>
      </pivotArea>
    </format>
    <format dxfId="137">
      <pivotArea outline="0" fieldPosition="0">
        <references count="1">
          <reference field="4294967294" count="1">
            <x v="5"/>
          </reference>
        </references>
      </pivotArea>
    </format>
    <format dxfId="136">
      <pivotArea outline="0" fieldPosition="0">
        <references count="1">
          <reference field="4294967294" count="1">
            <x v="7"/>
          </reference>
        </references>
      </pivotArea>
    </format>
    <format dxfId="135">
      <pivotArea outline="0" fieldPosition="0">
        <references count="1">
          <reference field="4294967294" count="1">
            <x v="8"/>
          </reference>
        </references>
      </pivotArea>
    </format>
  </formats>
  <conditionalFormats count="4">
    <conditionalFormat priority="17">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16">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 priority="15">
      <pivotAreas count="1">
        <pivotArea type="data" outline="0" collapsedLevelsAreSubtotals="1" fieldPosition="0">
          <references count="4">
            <reference field="4294967294" count="1" selected="0">
              <x v="1"/>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14">
      <pivotAreas count="1">
        <pivotArea type="data" outline="0" collapsedLevelsAreSubtotals="1" fieldPosition="0">
          <references count="4">
            <reference field="4294967294" count="1" selected="0">
              <x v="1"/>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F1A0AD4-5027-43C5-8956-519FCD6DFB90}" name="PivotTable2" cacheId="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N36:CV53" firstHeaderRow="1" firstDataRow="2" firstDataCol="3"/>
  <pivotFields count="74">
    <pivotField axis="axisRow" compact="0" outline="0" showAll="0" defaultSubtotal="0">
      <items count="3">
        <item x="1"/>
        <item x="0"/>
        <item h="1" x="2"/>
      </items>
    </pivotField>
    <pivotField compact="0" outline="0" showAll="0" defaultSubtotal="0"/>
    <pivotField compact="0" outline="0" showAll="0" defaultSubtotal="0"/>
    <pivotField axis="axisRow" compact="0" outline="0" showAll="0" defaultSubtotal="0">
      <items count="17">
        <item x="15"/>
        <item x="8"/>
        <item x="4"/>
        <item x="10"/>
        <item x="5"/>
        <item x="13"/>
        <item x="14"/>
        <item x="3"/>
        <item x="1"/>
        <item x="12"/>
        <item x="11"/>
        <item x="7"/>
        <item x="0"/>
        <item x="6"/>
        <item x="9"/>
        <item x="2"/>
        <item x="16"/>
      </items>
    </pivotField>
    <pivotField axis="axisRow" compact="0" outline="0" showAll="0" defaultSubtotal="0">
      <items count="15">
        <item x="1"/>
        <item x="3"/>
        <item x="10"/>
        <item x="9"/>
        <item x="0"/>
        <item x="2"/>
        <item x="6"/>
        <item x="8"/>
        <item x="13"/>
        <item x="12"/>
        <item x="5"/>
        <item x="4"/>
        <item x="11"/>
        <item x="14"/>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3">
    <field x="0"/>
    <field x="4"/>
    <field x="3"/>
  </rowFields>
  <rowItems count="16">
    <i>
      <x/>
      <x v="1"/>
      <x v="7"/>
    </i>
    <i r="1">
      <x v="3"/>
      <x v="3"/>
    </i>
    <i r="1">
      <x v="5"/>
      <x v="15"/>
    </i>
    <i r="1">
      <x v="6"/>
      <x v="13"/>
    </i>
    <i r="1">
      <x v="8"/>
      <x/>
    </i>
    <i r="1">
      <x v="9"/>
      <x v="6"/>
    </i>
    <i r="1">
      <x v="10"/>
      <x v="10"/>
    </i>
    <i r="1">
      <x v="14"/>
      <x v="11"/>
    </i>
    <i>
      <x v="1"/>
      <x/>
      <x v="8"/>
    </i>
    <i r="1">
      <x v="2"/>
      <x v="9"/>
    </i>
    <i r="1">
      <x v="4"/>
      <x v="12"/>
    </i>
    <i r="1">
      <x v="5"/>
      <x v="14"/>
    </i>
    <i r="1">
      <x v="7"/>
      <x v="1"/>
    </i>
    <i r="1">
      <x v="10"/>
      <x v="4"/>
    </i>
    <i r="1">
      <x v="11"/>
      <x v="2"/>
    </i>
    <i r="1">
      <x v="12"/>
      <x v="5"/>
    </i>
  </rowItems>
  <colFields count="1">
    <field x="-2"/>
  </colFields>
  <colItems count="6">
    <i>
      <x/>
    </i>
    <i i="1">
      <x v="1"/>
    </i>
    <i i="2">
      <x v="2"/>
    </i>
    <i i="3">
      <x v="3"/>
    </i>
    <i i="4">
      <x v="4"/>
    </i>
    <i i="5">
      <x v="5"/>
    </i>
  </colItems>
  <dataFields count="6">
    <dataField name="Average of Mean SPAD at 25% of canopy height" fld="70" subtotal="average" baseField="3" baseItem="7"/>
    <dataField name="Average of Mean SPAD at 50% of canopy height " fld="71" subtotal="average" baseField="3" baseItem="7"/>
    <dataField name="Average of Mean SPAD at 75% of canopy height" fld="72" subtotal="average" baseField="3" baseItem="7"/>
    <dataField name="Average of Mean SPAD of flag leaf" fld="73" subtotal="average" baseField="3" baseItem="7"/>
    <dataField name="Average of Measurement date" fld="10" subtotal="average" baseField="3" baseItem="7" numFmtId="16"/>
    <dataField name="Average of PARi at ground level" fld="16" subtotal="average" baseField="3" baseItem="7" numFmtId="2"/>
  </dataFields>
  <formats count="3">
    <format dxfId="151">
      <pivotArea outline="0" collapsedLevelsAreSubtotals="1" fieldPosition="0"/>
    </format>
    <format dxfId="150">
      <pivotArea outline="0" fieldPosition="0">
        <references count="1">
          <reference field="4294967294" count="1">
            <x v="4"/>
          </reference>
        </references>
      </pivotArea>
    </format>
    <format dxfId="149">
      <pivotArea outline="0" fieldPosition="0">
        <references count="1">
          <reference field="4294967294" count="1">
            <x v="5"/>
          </reference>
        </references>
      </pivotArea>
    </format>
  </formats>
  <conditionalFormats count="5">
    <conditionalFormat priority="9">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8">
      <pivotAreas count="1">
        <pivotArea type="data" outline="0" collapsedLevelsAreSubtotals="1" fieldPosition="0">
          <references count="4">
            <reference field="4294967294" count="1" selected="0">
              <x v="1"/>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7">
      <pivotAreas count="1">
        <pivotArea type="data" outline="0" collapsedLevelsAreSubtotals="1" fieldPosition="0">
          <references count="4">
            <reference field="4294967294" count="1" selected="0">
              <x v="2"/>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6">
      <pivotAreas count="1">
        <pivotArea type="data" outline="0" collapsedLevelsAreSubtotals="1" fieldPosition="0">
          <references count="4">
            <reference field="4294967294" count="1" selected="0">
              <x v="3"/>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5">
      <pivotAreas count="1">
        <pivotArea type="data" outline="0" collapsedLevelsAreSubtotals="1" fieldPosition="0">
          <references count="2">
            <reference field="4294967294" count="1" selected="0">
              <x v="0"/>
            </reference>
            <reference field="0"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98E653-FB71-4D7B-B344-F2E4F8CF40C9}" name="PivotTable1" cacheId="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CN11:CX30" firstHeaderRow="1" firstDataRow="2" firstDataCol="3"/>
  <pivotFields count="74">
    <pivotField axis="axisRow" compact="0" outline="0" showAll="0">
      <items count="4">
        <item x="1"/>
        <item x="0"/>
        <item h="1" x="2"/>
        <item t="default"/>
      </items>
    </pivotField>
    <pivotField compact="0" outline="0" showAll="0" defaultSubtotal="0"/>
    <pivotField compact="0" outline="0" showAll="0" defaultSubtotal="0"/>
    <pivotField axis="axisRow" compact="0" outline="0" showAll="0" defaultSubtotal="0">
      <items count="17">
        <item x="15"/>
        <item x="8"/>
        <item x="4"/>
        <item x="10"/>
        <item x="5"/>
        <item x="13"/>
        <item x="14"/>
        <item x="3"/>
        <item x="1"/>
        <item x="12"/>
        <item x="11"/>
        <item x="7"/>
        <item x="0"/>
        <item x="6"/>
        <item x="9"/>
        <item x="2"/>
        <item x="16"/>
      </items>
    </pivotField>
    <pivotField axis="axisRow" compact="0" outline="0" showAll="0" defaultSubtotal="0">
      <items count="15">
        <item x="1"/>
        <item x="3"/>
        <item x="10"/>
        <item x="9"/>
        <item x="0"/>
        <item x="2"/>
        <item x="6"/>
        <item x="8"/>
        <item x="13"/>
        <item x="12"/>
        <item x="5"/>
        <item x="4"/>
        <item x="11"/>
        <item x="14"/>
        <item x="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0"/>
    <field x="4"/>
    <field x="3"/>
  </rowFields>
  <rowItems count="18">
    <i>
      <x/>
      <x v="1"/>
      <x v="7"/>
    </i>
    <i r="1">
      <x v="3"/>
      <x v="3"/>
    </i>
    <i r="1">
      <x v="5"/>
      <x v="15"/>
    </i>
    <i r="1">
      <x v="6"/>
      <x v="13"/>
    </i>
    <i r="1">
      <x v="8"/>
      <x/>
    </i>
    <i r="1">
      <x v="9"/>
      <x v="6"/>
    </i>
    <i r="1">
      <x v="10"/>
      <x v="10"/>
    </i>
    <i r="1">
      <x v="14"/>
      <x v="11"/>
    </i>
    <i t="default">
      <x/>
    </i>
    <i>
      <x v="1"/>
      <x/>
      <x v="8"/>
    </i>
    <i r="1">
      <x v="2"/>
      <x v="9"/>
    </i>
    <i r="1">
      <x v="4"/>
      <x v="12"/>
    </i>
    <i r="1">
      <x v="5"/>
      <x v="14"/>
    </i>
    <i r="1">
      <x v="7"/>
      <x v="1"/>
    </i>
    <i r="1">
      <x v="10"/>
      <x v="4"/>
    </i>
    <i r="1">
      <x v="11"/>
      <x v="2"/>
    </i>
    <i r="1">
      <x v="12"/>
      <x v="5"/>
    </i>
    <i t="default">
      <x v="1"/>
    </i>
  </rowItems>
  <colFields count="1">
    <field x="-2"/>
  </colFields>
  <colItems count="8">
    <i>
      <x/>
    </i>
    <i i="1">
      <x v="1"/>
    </i>
    <i i="2">
      <x v="2"/>
    </i>
    <i i="3">
      <x v="3"/>
    </i>
    <i i="4">
      <x v="4"/>
    </i>
    <i i="5">
      <x v="5"/>
    </i>
    <i i="6">
      <x v="6"/>
    </i>
    <i i="7">
      <x v="7"/>
    </i>
  </colItems>
  <dataFields count="8">
    <dataField name="Average of Canopy height (cm)" fld="40" subtotal="average" baseField="0" baseItem="0"/>
    <dataField name="Average of Estimated dry matter at PCDS 8.0 (g/m²)" fld="60" subtotal="average" baseField="3" baseItem="7" numFmtId="1"/>
    <dataField name="Average of Fresh shoot biomass (g/m2)" fld="43" subtotal="average" baseField="0" baseItem="0"/>
    <dataField name="Average of NDVI of quadrat area" fld="11" subtotal="average" baseField="0" baseItem="0"/>
    <dataField name="Average of PARi at ground level" fld="16" subtotal="average" baseField="3" baseItem="7" numFmtId="2"/>
    <dataField name="Average of PARi at 25% of canopy height" fld="17" subtotal="average" baseField="3" baseItem="7" numFmtId="2"/>
    <dataField name="Average of PARi at 50% of canopy height" fld="18" subtotal="average" baseField="3" baseItem="7" numFmtId="2"/>
    <dataField name="Average of PARi at 75% of canopy height" fld="19" subtotal="average" baseField="3" baseItem="7" numFmtId="2"/>
  </dataFields>
  <formats count="6">
    <format dxfId="157">
      <pivotArea outline="0" collapsedLevelsAreSubtotals="1" fieldPosition="0"/>
    </format>
    <format dxfId="156">
      <pivotArea outline="0" fieldPosition="0">
        <references count="2">
          <reference field="4294967294" count="1" selected="0">
            <x v="3"/>
          </reference>
          <reference field="0" count="1" selected="0" defaultSubtotal="1">
            <x v="0"/>
          </reference>
        </references>
      </pivotArea>
    </format>
    <format dxfId="155">
      <pivotArea outline="0" fieldPosition="0">
        <references count="4">
          <reference field="4294967294" count="1" selected="0">
            <x v="3"/>
          </reference>
          <reference field="0" count="1" selected="0">
            <x v="1"/>
          </reference>
          <reference field="3" count="8" selected="0">
            <x v="1"/>
            <x v="2"/>
            <x v="4"/>
            <x v="5"/>
            <x v="8"/>
            <x v="9"/>
            <x v="12"/>
            <x v="14"/>
          </reference>
          <reference field="4" count="8" selected="0">
            <x v="0"/>
            <x v="2"/>
            <x v="4"/>
            <x v="5"/>
            <x v="7"/>
            <x v="10"/>
            <x v="11"/>
            <x v="12"/>
          </reference>
        </references>
      </pivotArea>
    </format>
    <format dxfId="154">
      <pivotArea outline="0" fieldPosition="0">
        <references count="1">
          <reference field="4294967294" count="1" selected="0">
            <x v="4"/>
          </reference>
        </references>
      </pivotArea>
    </format>
    <format dxfId="153">
      <pivotArea outline="0" fieldPosition="0">
        <references count="1">
          <reference field="4294967294" count="3" selected="0">
            <x v="5"/>
            <x v="6"/>
            <x v="7"/>
          </reference>
        </references>
      </pivotArea>
    </format>
    <format dxfId="152">
      <pivotArea outline="0" fieldPosition="0">
        <references count="1">
          <reference field="4294967294" count="1">
            <x v="1"/>
          </reference>
        </references>
      </pivotArea>
    </format>
  </formats>
  <conditionalFormats count="14">
    <conditionalFormat priority="45">
      <pivotAreas count="1">
        <pivotArea type="data" outline="0" collapsedLevelsAreSubtotals="1" fieldPosition="0">
          <references count="4">
            <reference field="4294967294" count="1" selected="0">
              <x v="0"/>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44">
      <pivotAreas count="1">
        <pivotArea type="data" outline="0" collapsedLevelsAreSubtotals="1" fieldPosition="0">
          <references count="4">
            <reference field="4294967294" count="1" selected="0">
              <x v="2"/>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43">
      <pivotAreas count="1">
        <pivotArea type="data" outline="0" collapsedLevelsAreSubtotals="1" fieldPosition="0">
          <references count="4">
            <reference field="4294967294" count="1" selected="0">
              <x v="3"/>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42">
      <pivotAreas count="1">
        <pivotArea type="data" outline="0" collapsedLevelsAreSubtotals="1" fieldPosition="0">
          <references count="4">
            <reference field="4294967294" count="1" selected="0">
              <x v="0"/>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 priority="41">
      <pivotAreas count="1">
        <pivotArea type="data" outline="0" collapsedLevelsAreSubtotals="1" fieldPosition="0">
          <references count="4">
            <reference field="4294967294" count="1" selected="0">
              <x v="2"/>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 priority="40">
      <pivotAreas count="1">
        <pivotArea type="data" outline="0" collapsedLevelsAreSubtotals="1" fieldPosition="0">
          <references count="4">
            <reference field="4294967294" count="1" selected="0">
              <x v="3"/>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 priority="39">
      <pivotAreas count="1">
        <pivotArea type="data" outline="0" collapsedLevelsAreSubtotals="1" fieldPosition="0">
          <references count="4">
            <reference field="4294967294" count="1" selected="0">
              <x v="4"/>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38">
      <pivotAreas count="1">
        <pivotArea type="data" outline="0" collapsedLevelsAreSubtotals="1" fieldPosition="0">
          <references count="4">
            <reference field="4294967294" count="1" selected="0">
              <x v="4"/>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 priority="37">
      <pivotAreas count="1">
        <pivotArea type="data" outline="0" collapsedLevelsAreSubtotals="1" fieldPosition="0">
          <references count="4">
            <reference field="4294967294" count="1" selected="0">
              <x v="5"/>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36">
      <pivotAreas count="1">
        <pivotArea type="data" outline="0" collapsedLevelsAreSubtotals="1" fieldPosition="0">
          <references count="4">
            <reference field="4294967294" count="1" selected="0">
              <x v="6"/>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35">
      <pivotAreas count="1">
        <pivotArea type="data" outline="0" collapsedLevelsAreSubtotals="1" fieldPosition="0">
          <references count="4">
            <reference field="4294967294" count="1" selected="0">
              <x v="7"/>
            </reference>
            <reference field="0" count="1" selected="0">
              <x v="0"/>
            </reference>
            <reference field="3" count="8" selected="0">
              <x v="0"/>
              <x v="3"/>
              <x v="6"/>
              <x v="7"/>
              <x v="10"/>
              <x v="11"/>
              <x v="13"/>
              <x v="15"/>
            </reference>
            <reference field="4" count="8" selected="0">
              <x v="1"/>
              <x v="3"/>
              <x v="5"/>
              <x v="6"/>
              <x v="8"/>
              <x v="9"/>
              <x v="10"/>
              <x v="12"/>
            </reference>
          </references>
        </pivotArea>
      </pivotAreas>
    </conditionalFormat>
    <conditionalFormat priority="34">
      <pivotAreas count="1">
        <pivotArea type="data" outline="0" collapsedLevelsAreSubtotals="1" fieldPosition="0">
          <references count="4">
            <reference field="4294967294" count="1" selected="0">
              <x v="5"/>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 priority="33">
      <pivotAreas count="1">
        <pivotArea type="data" outline="0" collapsedLevelsAreSubtotals="1" fieldPosition="0">
          <references count="4">
            <reference field="4294967294" count="1" selected="0">
              <x v="6"/>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 priority="32">
      <pivotAreas count="1">
        <pivotArea type="data" outline="0" collapsedLevelsAreSubtotals="1" fieldPosition="0">
          <references count="4">
            <reference field="4294967294" count="1" selected="0">
              <x v="7"/>
            </reference>
            <reference field="0" count="1" selected="0">
              <x v="1"/>
            </reference>
            <reference field="3" count="8" selected="0">
              <x v="1"/>
              <x v="2"/>
              <x v="4"/>
              <x v="5"/>
              <x v="8"/>
              <x v="9"/>
              <x v="12"/>
              <x v="14"/>
            </reference>
            <reference field="4" count="8" selected="0">
              <x v="0"/>
              <x v="2"/>
              <x v="4"/>
              <x v="5"/>
              <x v="7"/>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46E4EC6-375F-4141-858F-CCE88DC20490}" name="PivotTable5" cacheId="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F52:BJ69" firstHeaderRow="1" firstDataRow="2" firstDataCol="3"/>
  <pivotFields count="50">
    <pivotField axis="axisRow" compact="0" outline="0" showAll="0" defaultSubtotal="0">
      <items count="3">
        <item x="1"/>
        <item x="0"/>
        <item x="2"/>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h="1" x="16"/>
      </items>
    </pivotField>
    <pivotField axis="axisRow" compact="0" outline="0" showAll="0" defaultSubtotal="0">
      <items count="15">
        <item x="1"/>
        <item x="3"/>
        <item x="10"/>
        <item x="9"/>
        <item x="0"/>
        <item x="2"/>
        <item x="6"/>
        <item x="8"/>
        <item x="13"/>
        <item x="12"/>
        <item x="5"/>
        <item x="4"/>
        <item x="11"/>
        <item x="14"/>
        <item x="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s>
  <rowFields count="3">
    <field x="0"/>
    <field x="4"/>
    <field x="3"/>
  </rowFields>
  <rowItems count="16">
    <i>
      <x/>
      <x v="1"/>
      <x v="7"/>
    </i>
    <i r="1">
      <x v="3"/>
      <x v="3"/>
    </i>
    <i r="1">
      <x v="5"/>
      <x v="15"/>
    </i>
    <i r="1">
      <x v="6"/>
      <x v="13"/>
    </i>
    <i r="1">
      <x v="8"/>
      <x/>
    </i>
    <i r="1">
      <x v="9"/>
      <x v="6"/>
    </i>
    <i r="1">
      <x v="10"/>
      <x v="10"/>
    </i>
    <i r="1">
      <x v="14"/>
      <x v="11"/>
    </i>
    <i>
      <x v="1"/>
      <x/>
      <x v="8"/>
    </i>
    <i r="1">
      <x v="2"/>
      <x v="9"/>
    </i>
    <i r="1">
      <x v="4"/>
      <x v="12"/>
    </i>
    <i r="1">
      <x v="5"/>
      <x v="14"/>
    </i>
    <i r="1">
      <x v="7"/>
      <x v="1"/>
    </i>
    <i r="1">
      <x v="10"/>
      <x v="4"/>
    </i>
    <i r="1">
      <x v="11"/>
      <x v="2"/>
    </i>
    <i r="1">
      <x v="12"/>
      <x v="5"/>
    </i>
  </rowItems>
  <colFields count="1">
    <field x="-2"/>
  </colFields>
  <colItems count="2">
    <i>
      <x/>
    </i>
    <i i="1">
      <x v="1"/>
    </i>
  </colItems>
  <dataFields count="2">
    <dataField name="Average of Fruiting efficiency (grains/g spike dry matter)" fld="48" subtotal="average" baseField="3" baseItem="7" numFmtId="1"/>
    <dataField name="Average of Fruiting efficiency (grains/g chaff dry matter" fld="49" subtotal="average" baseField="3" baseItem="7"/>
  </dataFields>
  <formats count="2">
    <format dxfId="119">
      <pivotArea outline="0" fieldPosition="0">
        <references count="1">
          <reference field="4294967294" count="1" selected="0">
            <x v="0"/>
          </reference>
        </references>
      </pivotArea>
    </format>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9EF8171-E02B-4B07-A8A7-6DDD44DB907C}" name="PivotTable2" cacheId="1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O52:BV69" firstHeaderRow="1" firstDataRow="2" firstDataCol="3"/>
  <pivotFields count="50">
    <pivotField axis="axisRow" compact="0" outline="0" showAll="0" defaultSubtotal="0">
      <items count="3">
        <item x="1"/>
        <item x="0"/>
        <item x="2"/>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h="1" x="16"/>
      </items>
    </pivotField>
    <pivotField axis="axisRow" compact="0" outline="0" showAll="0" defaultSubtotal="0">
      <items count="15">
        <item x="1"/>
        <item x="3"/>
        <item x="10"/>
        <item x="9"/>
        <item x="0"/>
        <item x="2"/>
        <item x="6"/>
        <item x="8"/>
        <item x="13"/>
        <item x="12"/>
        <item x="5"/>
        <item x="4"/>
        <item x="11"/>
        <item x="14"/>
        <item x="7"/>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4"/>
    <field x="3"/>
  </rowFields>
  <rowItems count="16">
    <i>
      <x/>
      <x v="1"/>
      <x v="7"/>
    </i>
    <i r="1">
      <x v="3"/>
      <x v="3"/>
    </i>
    <i r="1">
      <x v="5"/>
      <x v="15"/>
    </i>
    <i r="1">
      <x v="6"/>
      <x v="13"/>
    </i>
    <i r="1">
      <x v="8"/>
      <x/>
    </i>
    <i r="1">
      <x v="9"/>
      <x v="6"/>
    </i>
    <i r="1">
      <x v="10"/>
      <x v="10"/>
    </i>
    <i r="1">
      <x v="14"/>
      <x v="11"/>
    </i>
    <i>
      <x v="1"/>
      <x/>
      <x v="8"/>
    </i>
    <i r="1">
      <x v="2"/>
      <x v="9"/>
    </i>
    <i r="1">
      <x v="4"/>
      <x v="12"/>
    </i>
    <i r="1">
      <x v="5"/>
      <x v="14"/>
    </i>
    <i r="1">
      <x v="7"/>
      <x v="1"/>
    </i>
    <i r="1">
      <x v="10"/>
      <x v="4"/>
    </i>
    <i r="1">
      <x v="11"/>
      <x v="2"/>
    </i>
    <i r="1">
      <x v="12"/>
      <x v="5"/>
    </i>
  </rowItems>
  <colFields count="1">
    <field x="5"/>
  </colFields>
  <colItems count="5">
    <i>
      <x/>
    </i>
    <i>
      <x v="1"/>
    </i>
    <i>
      <x v="2"/>
    </i>
    <i>
      <x v="3"/>
    </i>
    <i t="grand">
      <x/>
    </i>
  </colItems>
  <dataFields count="1">
    <dataField name="Average of Fruiting efficiency (grains/g chaff dry matter" fld="49" subtotal="average" baseField="3" baseItem="7" numFmtId="1"/>
  </dataFields>
  <formats count="1">
    <format dxfId="1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00D616C-E703-4368-9F32-7008FE877099}" name="PivotTable4" cacheId="1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O73:BV90" firstHeaderRow="1" firstDataRow="2" firstDataCol="3"/>
  <pivotFields count="47">
    <pivotField axis="axisRow" compact="0" outline="0" showAll="0" defaultSubtotal="0">
      <items count="3">
        <item x="1"/>
        <item x="0"/>
        <item x="2"/>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h="1" x="16"/>
      </items>
    </pivotField>
    <pivotField axis="axisRow" compact="0" outline="0" showAll="0" defaultSubtotal="0">
      <items count="15">
        <item x="1"/>
        <item x="3"/>
        <item x="10"/>
        <item x="9"/>
        <item x="0"/>
        <item x="2"/>
        <item x="6"/>
        <item x="8"/>
        <item x="13"/>
        <item x="12"/>
        <item x="5"/>
        <item x="4"/>
        <item x="11"/>
        <item x="14"/>
        <item x="7"/>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3">
    <field x="0"/>
    <field x="4"/>
    <field x="3"/>
  </rowFields>
  <rowItems count="16">
    <i>
      <x/>
      <x v="1"/>
      <x v="7"/>
    </i>
    <i r="1">
      <x v="3"/>
      <x v="3"/>
    </i>
    <i r="1">
      <x v="5"/>
      <x v="15"/>
    </i>
    <i r="1">
      <x v="6"/>
      <x v="13"/>
    </i>
    <i r="1">
      <x v="8"/>
      <x/>
    </i>
    <i r="1">
      <x v="9"/>
      <x v="6"/>
    </i>
    <i r="1">
      <x v="10"/>
      <x v="10"/>
    </i>
    <i r="1">
      <x v="14"/>
      <x v="11"/>
    </i>
    <i>
      <x v="1"/>
      <x/>
      <x v="8"/>
    </i>
    <i r="1">
      <x v="2"/>
      <x v="9"/>
    </i>
    <i r="1">
      <x v="4"/>
      <x v="12"/>
    </i>
    <i r="1">
      <x v="5"/>
      <x v="14"/>
    </i>
    <i r="1">
      <x v="7"/>
      <x v="1"/>
    </i>
    <i r="1">
      <x v="10"/>
      <x v="4"/>
    </i>
    <i r="1">
      <x v="11"/>
      <x v="2"/>
    </i>
    <i r="1">
      <x v="12"/>
      <x v="5"/>
    </i>
  </rowItems>
  <colFields count="1">
    <field x="5"/>
  </colFields>
  <colItems count="5">
    <i>
      <x/>
    </i>
    <i>
      <x v="1"/>
    </i>
    <i>
      <x v="2"/>
    </i>
    <i>
      <x v="3"/>
    </i>
    <i t="grand">
      <x/>
    </i>
  </colItems>
  <dataFields count="1">
    <dataField name="Average of Yield response to competition" fld="43" subtotal="average" baseField="3" baseItem="7" numFmtId="1"/>
  </dataFields>
  <formats count="3">
    <format dxfId="123">
      <pivotArea outline="0" fieldPosition="0">
        <references count="4">
          <reference field="0" count="1" selected="0">
            <x v="1"/>
          </reference>
          <reference field="3" count="1" selected="0">
            <x v="5"/>
          </reference>
          <reference field="4" count="1" selected="0">
            <x v="12"/>
          </reference>
          <reference field="5" count="1" selected="0">
            <x v="1"/>
          </reference>
        </references>
      </pivotArea>
    </format>
    <format dxfId="122">
      <pivotArea outline="0" collapsedLevelsAreSubtotals="1" fieldPosition="0"/>
    </format>
    <format dxfId="1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DFC07E1-53FB-4AD3-9A0B-A717F9D4BC45}" name="PivotTable3"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F8:BN26" firstHeaderRow="1" firstDataRow="2" firstDataCol="3"/>
  <pivotFields count="47">
    <pivotField axis="axisRow" compact="0" outline="0" showAll="0" defaultSubtotal="0">
      <items count="3">
        <item x="1"/>
        <item x="0"/>
        <item x="2"/>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h="1" x="16"/>
      </items>
    </pivotField>
    <pivotField axis="axisRow" compact="0" outline="0" showAll="0" defaultSubtotal="0">
      <items count="15">
        <item x="1"/>
        <item x="3"/>
        <item x="10"/>
        <item x="9"/>
        <item x="0"/>
        <item x="2"/>
        <item x="6"/>
        <item x="8"/>
        <item x="13"/>
        <item x="12"/>
        <item x="5"/>
        <item x="4"/>
        <item x="11"/>
        <item x="14"/>
        <item x="7"/>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showAll="0"/>
    <pivotField dataField="1" compact="0" outline="0" showAll="0"/>
  </pivotFields>
  <rowFields count="3">
    <field x="0"/>
    <field x="4"/>
    <field x="3"/>
  </rowFields>
  <rowItems count="17">
    <i>
      <x/>
      <x v="1"/>
      <x v="7"/>
    </i>
    <i r="1">
      <x v="3"/>
      <x v="3"/>
    </i>
    <i r="1">
      <x v="5"/>
      <x v="15"/>
    </i>
    <i r="1">
      <x v="6"/>
      <x v="13"/>
    </i>
    <i r="1">
      <x v="8"/>
      <x/>
    </i>
    <i r="1">
      <x v="9"/>
      <x v="6"/>
    </i>
    <i r="1">
      <x v="10"/>
      <x v="10"/>
    </i>
    <i r="1">
      <x v="14"/>
      <x v="11"/>
    </i>
    <i>
      <x v="1"/>
      <x/>
      <x v="8"/>
    </i>
    <i r="1">
      <x v="2"/>
      <x v="9"/>
    </i>
    <i r="1">
      <x v="4"/>
      <x v="12"/>
    </i>
    <i r="1">
      <x v="5"/>
      <x v="14"/>
    </i>
    <i r="1">
      <x v="7"/>
      <x v="1"/>
    </i>
    <i r="1">
      <x v="10"/>
      <x v="4"/>
    </i>
    <i r="1">
      <x v="11"/>
      <x v="2"/>
    </i>
    <i r="1">
      <x v="12"/>
      <x v="5"/>
    </i>
    <i t="grand">
      <x/>
    </i>
  </rowItems>
  <colFields count="1">
    <field x="-2"/>
  </colFields>
  <colItems count="6">
    <i>
      <x/>
    </i>
    <i i="1">
      <x v="1"/>
    </i>
    <i i="2">
      <x v="2"/>
    </i>
    <i i="3">
      <x v="3"/>
    </i>
    <i i="4">
      <x v="4"/>
    </i>
    <i i="5">
      <x v="5"/>
    </i>
  </colItems>
  <dataFields count="6">
    <dataField name="Average of Harvest index" fld="18" subtotal="average" baseField="3" baseItem="7" numFmtId="2"/>
    <dataField name="Average of Whole sample grain yield (g/m²)" fld="41" subtotal="average" baseField="3" baseItem="7" numFmtId="1"/>
    <dataField name="Average of Estimated dry matter at PCDS 10.0 (g/m²)" fld="30" subtotal="average" baseField="3" baseItem="7" numFmtId="1"/>
    <dataField name="Average of Biomass response to competition" fld="44" subtotal="average" baseField="3" baseItem="7" numFmtId="1"/>
    <dataField name="Average of Grain number (grains/m²)" fld="46" subtotal="average" baseField="3" baseItem="7" numFmtId="1"/>
    <dataField name="Average of Individual grain weight (mg)" fld="45" subtotal="average" baseField="3" baseItem="7" numFmtId="164"/>
  </dataFields>
  <formats count="6">
    <format dxfId="129">
      <pivotArea outline="0" fieldPosition="0">
        <references count="1">
          <reference field="4294967294" count="1">
            <x v="0"/>
          </reference>
        </references>
      </pivotArea>
    </format>
    <format dxfId="128">
      <pivotArea outline="0" fieldPosition="0">
        <references count="1">
          <reference field="4294967294" count="1">
            <x v="1"/>
          </reference>
        </references>
      </pivotArea>
    </format>
    <format dxfId="127">
      <pivotArea outline="0" fieldPosition="0">
        <references count="1">
          <reference field="4294967294" count="1">
            <x v="2"/>
          </reference>
        </references>
      </pivotArea>
    </format>
    <format dxfId="126">
      <pivotArea outline="0" fieldPosition="0">
        <references count="1">
          <reference field="4294967294" count="1">
            <x v="3"/>
          </reference>
        </references>
      </pivotArea>
    </format>
    <format dxfId="125">
      <pivotArea outline="0" fieldPosition="0">
        <references count="1">
          <reference field="4294967294" count="1" selected="0">
            <x v="4"/>
          </reference>
        </references>
      </pivotArea>
    </format>
    <format dxfId="124">
      <pivotArea outline="0"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D583EA4-8C15-482D-BF0D-288828A742EE}"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F29:BM47" firstHeaderRow="1" firstDataRow="2" firstDataCol="3"/>
  <pivotFields count="47">
    <pivotField axis="axisRow" compact="0" outline="0" showAll="0" defaultSubtotal="0">
      <items count="3">
        <item x="1"/>
        <item x="0"/>
        <item x="2"/>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h="1" x="16"/>
      </items>
    </pivotField>
    <pivotField axis="axisRow" compact="0" outline="0" showAll="0" defaultSubtotal="0">
      <items count="15">
        <item x="1"/>
        <item x="3"/>
        <item x="10"/>
        <item x="9"/>
        <item x="0"/>
        <item x="2"/>
        <item x="6"/>
        <item x="8"/>
        <item x="13"/>
        <item x="12"/>
        <item x="5"/>
        <item x="4"/>
        <item x="11"/>
        <item x="14"/>
        <item x="7"/>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3">
    <field x="0"/>
    <field x="4"/>
    <field x="3"/>
  </rowFields>
  <rowItems count="17">
    <i>
      <x/>
      <x v="1"/>
      <x v="7"/>
    </i>
    <i r="1">
      <x v="3"/>
      <x v="3"/>
    </i>
    <i r="1">
      <x v="5"/>
      <x v="15"/>
    </i>
    <i r="1">
      <x v="6"/>
      <x v="13"/>
    </i>
    <i r="1">
      <x v="8"/>
      <x/>
    </i>
    <i r="1">
      <x v="9"/>
      <x v="6"/>
    </i>
    <i r="1">
      <x v="10"/>
      <x v="10"/>
    </i>
    <i r="1">
      <x v="14"/>
      <x v="11"/>
    </i>
    <i>
      <x v="1"/>
      <x/>
      <x v="8"/>
    </i>
    <i r="1">
      <x v="2"/>
      <x v="9"/>
    </i>
    <i r="1">
      <x v="4"/>
      <x v="12"/>
    </i>
    <i r="1">
      <x v="5"/>
      <x v="14"/>
    </i>
    <i r="1">
      <x v="7"/>
      <x v="1"/>
    </i>
    <i r="1">
      <x v="10"/>
      <x v="4"/>
    </i>
    <i r="1">
      <x v="11"/>
      <x v="2"/>
    </i>
    <i r="1">
      <x v="12"/>
      <x v="5"/>
    </i>
    <i t="grand">
      <x/>
    </i>
  </rowItems>
  <colFields count="1">
    <field x="5"/>
  </colFields>
  <colItems count="5">
    <i>
      <x/>
    </i>
    <i>
      <x v="1"/>
    </i>
    <i>
      <x v="2"/>
    </i>
    <i>
      <x v="3"/>
    </i>
    <i t="grand">
      <x/>
    </i>
  </colItems>
  <dataFields count="1">
    <dataField name="Average of Whole sample grain yield (g/m²)" fld="41" subtotal="average" baseField="3" baseItem="7" numFmtId="1"/>
  </dataFields>
  <formats count="1">
    <format dxfId="130">
      <pivotArea outline="0" fieldPosition="0">
        <references count="1">
          <reference field="4294967294" count="1">
            <x v="0"/>
          </reference>
        </references>
      </pivotArea>
    </format>
  </formats>
  <conditionalFormats count="1">
    <conditionalFormat priority="4">
      <pivotAreas count="1">
        <pivotArea type="data" outline="0" collapsedLevelsAreSubtotals="1" fieldPosition="0">
          <references count="5">
            <reference field="4294967294" count="1" selected="0">
              <x v="0"/>
            </reference>
            <reference field="0" count="2" selected="0">
              <x v="0"/>
              <x v="1"/>
            </reference>
            <reference field="3" count="16" selected="0">
              <x v="0"/>
              <x v="1"/>
              <x v="2"/>
              <x v="3"/>
              <x v="4"/>
              <x v="5"/>
              <x v="6"/>
              <x v="7"/>
              <x v="8"/>
              <x v="9"/>
              <x v="10"/>
              <x v="11"/>
              <x v="12"/>
              <x v="13"/>
              <x v="14"/>
              <x v="15"/>
            </reference>
            <reference field="4" count="13" selected="0">
              <x v="0"/>
              <x v="1"/>
              <x v="2"/>
              <x v="3"/>
              <x v="4"/>
              <x v="5"/>
              <x v="6"/>
              <x v="7"/>
              <x v="8"/>
              <x v="9"/>
              <x v="10"/>
              <x v="11"/>
              <x v="12"/>
            </reference>
            <reference field="5"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CFB8C0F-E2F6-4846-B346-85D7F966F349}" name="PivotTable6" cacheId="1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BF73:BM90" firstHeaderRow="1" firstDataRow="2" firstDataCol="3"/>
  <pivotFields count="47">
    <pivotField axis="axisRow" compact="0" outline="0" showAll="0" defaultSubtotal="0">
      <items count="3">
        <item x="1"/>
        <item x="0"/>
        <item x="2"/>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h="1" x="16"/>
      </items>
    </pivotField>
    <pivotField axis="axisRow" compact="0" outline="0" showAll="0" defaultSubtotal="0">
      <items count="15">
        <item x="1"/>
        <item x="3"/>
        <item x="10"/>
        <item x="9"/>
        <item x="0"/>
        <item x="2"/>
        <item x="6"/>
        <item x="8"/>
        <item x="13"/>
        <item x="12"/>
        <item x="5"/>
        <item x="4"/>
        <item x="11"/>
        <item x="14"/>
        <item x="7"/>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0"/>
    <field x="4"/>
    <field x="3"/>
  </rowFields>
  <rowItems count="16">
    <i>
      <x/>
      <x v="1"/>
      <x v="7"/>
    </i>
    <i r="1">
      <x v="3"/>
      <x v="3"/>
    </i>
    <i r="1">
      <x v="5"/>
      <x v="15"/>
    </i>
    <i r="1">
      <x v="6"/>
      <x v="13"/>
    </i>
    <i r="1">
      <x v="8"/>
      <x/>
    </i>
    <i r="1">
      <x v="9"/>
      <x v="6"/>
    </i>
    <i r="1">
      <x v="10"/>
      <x v="10"/>
    </i>
    <i r="1">
      <x v="14"/>
      <x v="11"/>
    </i>
    <i>
      <x v="1"/>
      <x/>
      <x v="8"/>
    </i>
    <i r="1">
      <x v="2"/>
      <x v="9"/>
    </i>
    <i r="1">
      <x v="4"/>
      <x v="12"/>
    </i>
    <i r="1">
      <x v="5"/>
      <x v="14"/>
    </i>
    <i r="1">
      <x v="7"/>
      <x v="1"/>
    </i>
    <i r="1">
      <x v="10"/>
      <x v="4"/>
    </i>
    <i r="1">
      <x v="11"/>
      <x v="2"/>
    </i>
    <i r="1">
      <x v="12"/>
      <x v="5"/>
    </i>
  </rowItems>
  <colFields count="1">
    <field x="5"/>
  </colFields>
  <colItems count="5">
    <i>
      <x/>
    </i>
    <i>
      <x v="1"/>
    </i>
    <i>
      <x v="2"/>
    </i>
    <i>
      <x v="3"/>
    </i>
    <i t="grand">
      <x/>
    </i>
  </colItems>
  <dataFields count="1">
    <dataField name="Average of Harvest index" fld="18" subtotal="average" baseField="3" baseItem="7" numFmtId="2"/>
  </dataFields>
  <formats count="2">
    <format dxfId="132">
      <pivotArea outline="0" fieldPosition="0">
        <references count="4">
          <reference field="0" count="1" selected="0">
            <x v="1"/>
          </reference>
          <reference field="3" count="1" selected="0">
            <x v="5"/>
          </reference>
          <reference field="4" count="1" selected="0">
            <x v="12"/>
          </reference>
          <reference field="5" count="1" selected="0">
            <x v="1"/>
          </reference>
        </references>
      </pivotArea>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2B931CF-7A20-4A23-8457-72B70CAE02C7}" name="PivotTable2" cacheId="1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R7:AY26" firstHeaderRow="1" firstDataRow="2" firstDataCol="3"/>
  <pivotFields count="42">
    <pivotField axis="axisRow" compact="0" outline="0" showAll="0">
      <items count="4">
        <item x="1"/>
        <item x="0"/>
        <item h="1" x="2"/>
        <item t="default"/>
      </items>
    </pivotField>
    <pivotField compact="0" outline="0" showAll="0"/>
    <pivotField compact="0" outline="0" showAll="0"/>
    <pivotField axis="axisRow" compact="0" outline="0" showAll="0" defaultSubtotal="0">
      <items count="17">
        <item x="15"/>
        <item x="8"/>
        <item x="4"/>
        <item x="10"/>
        <item x="5"/>
        <item x="13"/>
        <item x="14"/>
        <item x="3"/>
        <item x="1"/>
        <item x="12"/>
        <item x="11"/>
        <item x="7"/>
        <item x="0"/>
        <item x="6"/>
        <item x="9"/>
        <item x="2"/>
        <item x="16"/>
      </items>
    </pivotField>
    <pivotField axis="axisRow" compact="0" outline="0" showAll="0" sortType="ascending">
      <items count="16">
        <item x="1"/>
        <item x="3"/>
        <item x="10"/>
        <item x="9"/>
        <item x="0"/>
        <item x="2"/>
        <item x="6"/>
        <item x="8"/>
        <item x="13"/>
        <item x="12"/>
        <item x="5"/>
        <item x="4"/>
        <item x="7"/>
        <item x="11"/>
        <item x="14"/>
        <item t="default"/>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3"/>
    <field x="4"/>
  </rowFields>
  <rowItems count="18">
    <i>
      <x/>
      <x/>
      <x v="8"/>
    </i>
    <i r="1">
      <x v="3"/>
      <x v="3"/>
    </i>
    <i r="1">
      <x v="6"/>
      <x v="9"/>
    </i>
    <i r="1">
      <x v="7"/>
      <x v="1"/>
    </i>
    <i r="1">
      <x v="10"/>
      <x v="10"/>
    </i>
    <i r="1">
      <x v="11"/>
      <x v="12"/>
    </i>
    <i r="1">
      <x v="13"/>
      <x v="6"/>
    </i>
    <i r="1">
      <x v="15"/>
      <x v="5"/>
    </i>
    <i t="default">
      <x/>
    </i>
    <i>
      <x v="1"/>
      <x v="1"/>
      <x v="7"/>
    </i>
    <i r="1">
      <x v="2"/>
      <x v="11"/>
    </i>
    <i r="1">
      <x v="4"/>
      <x v="10"/>
    </i>
    <i r="1">
      <x v="5"/>
      <x v="13"/>
    </i>
    <i r="1">
      <x v="8"/>
      <x/>
    </i>
    <i r="1">
      <x v="9"/>
      <x v="2"/>
    </i>
    <i r="1">
      <x v="12"/>
      <x v="4"/>
    </i>
    <i r="1">
      <x v="14"/>
      <x v="5"/>
    </i>
    <i t="default">
      <x v="1"/>
    </i>
  </rowItems>
  <colFields count="1">
    <field x="5"/>
  </colFields>
  <colItems count="5">
    <i>
      <x/>
    </i>
    <i>
      <x v="1"/>
    </i>
    <i>
      <x v="2"/>
    </i>
    <i>
      <x v="3"/>
    </i>
    <i t="grand">
      <x/>
    </i>
  </colItems>
  <dataFields count="1">
    <dataField name="Average of Average sterility (%)" fld="41" subtotal="average" baseField="4" baseItem="8" numFmtId="164"/>
  </dataFields>
  <formats count="86">
    <format dxfId="117">
      <pivotArea collapsedLevelsAreSubtotals="1" fieldPosition="0">
        <references count="1">
          <reference field="0" count="1">
            <x v="0"/>
          </reference>
        </references>
      </pivotArea>
    </format>
    <format dxfId="116">
      <pivotArea collapsedLevelsAreSubtotals="1" fieldPosition="0">
        <references count="2">
          <reference field="0" count="1" selected="0">
            <x v="0"/>
          </reference>
          <reference field="3" count="1">
            <x v="0"/>
          </reference>
        </references>
      </pivotArea>
    </format>
    <format dxfId="115">
      <pivotArea collapsedLevelsAreSubtotals="1" fieldPosition="0">
        <references count="3">
          <reference field="0" count="1" selected="0">
            <x v="0"/>
          </reference>
          <reference field="3" count="1" selected="0">
            <x v="0"/>
          </reference>
          <reference field="4" count="1">
            <x v="8"/>
          </reference>
        </references>
      </pivotArea>
    </format>
    <format dxfId="114">
      <pivotArea collapsedLevelsAreSubtotals="1" fieldPosition="0">
        <references count="2">
          <reference field="0" count="1" selected="0">
            <x v="0"/>
          </reference>
          <reference field="3" count="1">
            <x v="3"/>
          </reference>
        </references>
      </pivotArea>
    </format>
    <format dxfId="113">
      <pivotArea collapsedLevelsAreSubtotals="1" fieldPosition="0">
        <references count="3">
          <reference field="0" count="1" selected="0">
            <x v="0"/>
          </reference>
          <reference field="3" count="1" selected="0">
            <x v="3"/>
          </reference>
          <reference field="4" count="1">
            <x v="3"/>
          </reference>
        </references>
      </pivotArea>
    </format>
    <format dxfId="112">
      <pivotArea collapsedLevelsAreSubtotals="1" fieldPosition="0">
        <references count="2">
          <reference field="0" count="1" selected="0">
            <x v="0"/>
          </reference>
          <reference field="3" count="1">
            <x v="6"/>
          </reference>
        </references>
      </pivotArea>
    </format>
    <format dxfId="111">
      <pivotArea collapsedLevelsAreSubtotals="1" fieldPosition="0">
        <references count="3">
          <reference field="0" count="1" selected="0">
            <x v="0"/>
          </reference>
          <reference field="3" count="1" selected="0">
            <x v="6"/>
          </reference>
          <reference field="4" count="1">
            <x v="9"/>
          </reference>
        </references>
      </pivotArea>
    </format>
    <format dxfId="110">
      <pivotArea collapsedLevelsAreSubtotals="1" fieldPosition="0">
        <references count="2">
          <reference field="0" count="1" selected="0">
            <x v="0"/>
          </reference>
          <reference field="3" count="1">
            <x v="7"/>
          </reference>
        </references>
      </pivotArea>
    </format>
    <format dxfId="109">
      <pivotArea collapsedLevelsAreSubtotals="1" fieldPosition="0">
        <references count="3">
          <reference field="0" count="1" selected="0">
            <x v="0"/>
          </reference>
          <reference field="3" count="1" selected="0">
            <x v="7"/>
          </reference>
          <reference field="4" count="1">
            <x v="1"/>
          </reference>
        </references>
      </pivotArea>
    </format>
    <format dxfId="108">
      <pivotArea collapsedLevelsAreSubtotals="1" fieldPosition="0">
        <references count="2">
          <reference field="0" count="1" selected="0">
            <x v="0"/>
          </reference>
          <reference field="3" count="1">
            <x v="10"/>
          </reference>
        </references>
      </pivotArea>
    </format>
    <format dxfId="107">
      <pivotArea collapsedLevelsAreSubtotals="1" fieldPosition="0">
        <references count="3">
          <reference field="0" count="1" selected="0">
            <x v="0"/>
          </reference>
          <reference field="3" count="1" selected="0">
            <x v="10"/>
          </reference>
          <reference field="4" count="1">
            <x v="10"/>
          </reference>
        </references>
      </pivotArea>
    </format>
    <format dxfId="106">
      <pivotArea collapsedLevelsAreSubtotals="1" fieldPosition="0">
        <references count="2">
          <reference field="0" count="1" selected="0">
            <x v="0"/>
          </reference>
          <reference field="3" count="1">
            <x v="11"/>
          </reference>
        </references>
      </pivotArea>
    </format>
    <format dxfId="105">
      <pivotArea collapsedLevelsAreSubtotals="1" fieldPosition="0">
        <references count="3">
          <reference field="0" count="1" selected="0">
            <x v="0"/>
          </reference>
          <reference field="3" count="1" selected="0">
            <x v="11"/>
          </reference>
          <reference field="4" count="1">
            <x v="13"/>
          </reference>
        </references>
      </pivotArea>
    </format>
    <format dxfId="104">
      <pivotArea collapsedLevelsAreSubtotals="1" fieldPosition="0">
        <references count="2">
          <reference field="0" count="1" selected="0">
            <x v="0"/>
          </reference>
          <reference field="3" count="1">
            <x v="13"/>
          </reference>
        </references>
      </pivotArea>
    </format>
    <format dxfId="103">
      <pivotArea collapsedLevelsAreSubtotals="1" fieldPosition="0">
        <references count="3">
          <reference field="0" count="1" selected="0">
            <x v="0"/>
          </reference>
          <reference field="3" count="1" selected="0">
            <x v="13"/>
          </reference>
          <reference field="4" count="1">
            <x v="6"/>
          </reference>
        </references>
      </pivotArea>
    </format>
    <format dxfId="102">
      <pivotArea collapsedLevelsAreSubtotals="1" fieldPosition="0">
        <references count="2">
          <reference field="0" count="1" selected="0">
            <x v="0"/>
          </reference>
          <reference field="3" count="1">
            <x v="15"/>
          </reference>
        </references>
      </pivotArea>
    </format>
    <format dxfId="101">
      <pivotArea collapsedLevelsAreSubtotals="1" fieldPosition="0">
        <references count="3">
          <reference field="0" count="1" selected="0">
            <x v="0"/>
          </reference>
          <reference field="3" count="1" selected="0">
            <x v="15"/>
          </reference>
          <reference field="4" count="1">
            <x v="5"/>
          </reference>
        </references>
      </pivotArea>
    </format>
    <format dxfId="100">
      <pivotArea collapsedLevelsAreSubtotals="1" fieldPosition="0">
        <references count="1">
          <reference field="0" count="1">
            <x v="1"/>
          </reference>
        </references>
      </pivotArea>
    </format>
    <format dxfId="99">
      <pivotArea collapsedLevelsAreSubtotals="1" fieldPosition="0">
        <references count="2">
          <reference field="0" count="1" selected="0">
            <x v="1"/>
          </reference>
          <reference field="3" count="1">
            <x v="1"/>
          </reference>
        </references>
      </pivotArea>
    </format>
    <format dxfId="98">
      <pivotArea collapsedLevelsAreSubtotals="1" fieldPosition="0">
        <references count="3">
          <reference field="0" count="1" selected="0">
            <x v="1"/>
          </reference>
          <reference field="3" count="1" selected="0">
            <x v="1"/>
          </reference>
          <reference field="4" count="1">
            <x v="7"/>
          </reference>
        </references>
      </pivotArea>
    </format>
    <format dxfId="97">
      <pivotArea collapsedLevelsAreSubtotals="1" fieldPosition="0">
        <references count="2">
          <reference field="0" count="1" selected="0">
            <x v="1"/>
          </reference>
          <reference field="3" count="1">
            <x v="2"/>
          </reference>
        </references>
      </pivotArea>
    </format>
    <format dxfId="96">
      <pivotArea collapsedLevelsAreSubtotals="1" fieldPosition="0">
        <references count="3">
          <reference field="0" count="1" selected="0">
            <x v="1"/>
          </reference>
          <reference field="3" count="1" selected="0">
            <x v="2"/>
          </reference>
          <reference field="4" count="1">
            <x v="11"/>
          </reference>
        </references>
      </pivotArea>
    </format>
    <format dxfId="95">
      <pivotArea collapsedLevelsAreSubtotals="1" fieldPosition="0">
        <references count="2">
          <reference field="0" count="1" selected="0">
            <x v="1"/>
          </reference>
          <reference field="3" count="1">
            <x v="4"/>
          </reference>
        </references>
      </pivotArea>
    </format>
    <format dxfId="94">
      <pivotArea collapsedLevelsAreSubtotals="1" fieldPosition="0">
        <references count="3">
          <reference field="0" count="1" selected="0">
            <x v="1"/>
          </reference>
          <reference field="3" count="1" selected="0">
            <x v="4"/>
          </reference>
          <reference field="4" count="1">
            <x v="10"/>
          </reference>
        </references>
      </pivotArea>
    </format>
    <format dxfId="93">
      <pivotArea collapsedLevelsAreSubtotals="1" fieldPosition="0">
        <references count="2">
          <reference field="0" count="1" selected="0">
            <x v="1"/>
          </reference>
          <reference field="3" count="1">
            <x v="5"/>
          </reference>
        </references>
      </pivotArea>
    </format>
    <format dxfId="92">
      <pivotArea collapsedLevelsAreSubtotals="1" fieldPosition="0">
        <references count="3">
          <reference field="0" count="1" selected="0">
            <x v="1"/>
          </reference>
          <reference field="3" count="1" selected="0">
            <x v="5"/>
          </reference>
          <reference field="4" count="1">
            <x v="13"/>
          </reference>
        </references>
      </pivotArea>
    </format>
    <format dxfId="91">
      <pivotArea collapsedLevelsAreSubtotals="1" fieldPosition="0">
        <references count="2">
          <reference field="0" count="1" selected="0">
            <x v="1"/>
          </reference>
          <reference field="3" count="1">
            <x v="8"/>
          </reference>
        </references>
      </pivotArea>
    </format>
    <format dxfId="90">
      <pivotArea collapsedLevelsAreSubtotals="1" fieldPosition="0">
        <references count="3">
          <reference field="0" count="1" selected="0">
            <x v="1"/>
          </reference>
          <reference field="3" count="1" selected="0">
            <x v="8"/>
          </reference>
          <reference field="4" count="1">
            <x v="0"/>
          </reference>
        </references>
      </pivotArea>
    </format>
    <format dxfId="89">
      <pivotArea collapsedLevelsAreSubtotals="1" fieldPosition="0">
        <references count="2">
          <reference field="0" count="1" selected="0">
            <x v="1"/>
          </reference>
          <reference field="3" count="1">
            <x v="9"/>
          </reference>
        </references>
      </pivotArea>
    </format>
    <format dxfId="88">
      <pivotArea collapsedLevelsAreSubtotals="1" fieldPosition="0">
        <references count="3">
          <reference field="0" count="1" selected="0">
            <x v="1"/>
          </reference>
          <reference field="3" count="1" selected="0">
            <x v="9"/>
          </reference>
          <reference field="4" count="1">
            <x v="2"/>
          </reference>
        </references>
      </pivotArea>
    </format>
    <format dxfId="87">
      <pivotArea collapsedLevelsAreSubtotals="1" fieldPosition="0">
        <references count="2">
          <reference field="0" count="1" selected="0">
            <x v="1"/>
          </reference>
          <reference field="3" count="1">
            <x v="12"/>
          </reference>
        </references>
      </pivotArea>
    </format>
    <format dxfId="86">
      <pivotArea collapsedLevelsAreSubtotals="1" fieldPosition="0">
        <references count="3">
          <reference field="0" count="1" selected="0">
            <x v="1"/>
          </reference>
          <reference field="3" count="1" selected="0">
            <x v="12"/>
          </reference>
          <reference field="4" count="1">
            <x v="4"/>
          </reference>
        </references>
      </pivotArea>
    </format>
    <format dxfId="85">
      <pivotArea collapsedLevelsAreSubtotals="1" fieldPosition="0">
        <references count="2">
          <reference field="0" count="1" selected="0">
            <x v="1"/>
          </reference>
          <reference field="3" count="1">
            <x v="14"/>
          </reference>
        </references>
      </pivotArea>
    </format>
    <format dxfId="84">
      <pivotArea collapsedLevelsAreSubtotals="1" fieldPosition="0">
        <references count="3">
          <reference field="0" count="1" selected="0">
            <x v="1"/>
          </reference>
          <reference field="3" count="1" selected="0">
            <x v="14"/>
          </reference>
          <reference field="4" count="1">
            <x v="5"/>
          </reference>
        </references>
      </pivotArea>
    </format>
    <format dxfId="83">
      <pivotArea collapsedLevelsAreSubtotals="1" fieldPosition="0">
        <references count="1">
          <reference field="0" count="1">
            <x v="2"/>
          </reference>
        </references>
      </pivotArea>
    </format>
    <format dxfId="82">
      <pivotArea collapsedLevelsAreSubtotals="1" fieldPosition="0">
        <references count="2">
          <reference field="0" count="1" selected="0">
            <x v="2"/>
          </reference>
          <reference field="3" count="1">
            <x v="16"/>
          </reference>
        </references>
      </pivotArea>
    </format>
    <format dxfId="81">
      <pivotArea type="origin" dataOnly="0" labelOnly="1" outline="0" fieldPosition="0"/>
    </format>
    <format dxfId="80">
      <pivotArea field="5" type="button" dataOnly="0" labelOnly="1" outline="0" axis="axisCol" fieldPosition="0"/>
    </format>
    <format dxfId="79">
      <pivotArea type="topRight" dataOnly="0" labelOnly="1" outline="0" fieldPosition="0"/>
    </format>
    <format dxfId="78">
      <pivotArea field="0" type="button" dataOnly="0" labelOnly="1" outline="0" axis="axisRow" fieldPosition="0"/>
    </format>
    <format dxfId="77">
      <pivotArea dataOnly="0" labelOnly="1" fieldPosition="0">
        <references count="1">
          <reference field="0" count="0"/>
        </references>
      </pivotArea>
    </format>
    <format dxfId="76">
      <pivotArea dataOnly="0" labelOnly="1" fieldPosition="0">
        <references count="2">
          <reference field="0" count="1" selected="0">
            <x v="0"/>
          </reference>
          <reference field="3" count="8">
            <x v="0"/>
            <x v="3"/>
            <x v="6"/>
            <x v="7"/>
            <x v="10"/>
            <x v="11"/>
            <x v="13"/>
            <x v="15"/>
          </reference>
        </references>
      </pivotArea>
    </format>
    <format dxfId="75">
      <pivotArea dataOnly="0" labelOnly="1" fieldPosition="0">
        <references count="2">
          <reference field="0" count="1" selected="0">
            <x v="1"/>
          </reference>
          <reference field="3" count="8">
            <x v="1"/>
            <x v="2"/>
            <x v="4"/>
            <x v="5"/>
            <x v="8"/>
            <x v="9"/>
            <x v="12"/>
            <x v="14"/>
          </reference>
        </references>
      </pivotArea>
    </format>
    <format dxfId="74">
      <pivotArea dataOnly="0" labelOnly="1" fieldPosition="0">
        <references count="2">
          <reference field="0" count="1" selected="0">
            <x v="2"/>
          </reference>
          <reference field="3" count="1">
            <x v="16"/>
          </reference>
        </references>
      </pivotArea>
    </format>
    <format dxfId="73">
      <pivotArea dataOnly="0" labelOnly="1" fieldPosition="0">
        <references count="3">
          <reference field="0" count="1" selected="0">
            <x v="0"/>
          </reference>
          <reference field="3" count="1" selected="0">
            <x v="0"/>
          </reference>
          <reference field="4" count="1">
            <x v="8"/>
          </reference>
        </references>
      </pivotArea>
    </format>
    <format dxfId="72">
      <pivotArea dataOnly="0" labelOnly="1" fieldPosition="0">
        <references count="3">
          <reference field="0" count="1" selected="0">
            <x v="0"/>
          </reference>
          <reference field="3" count="1" selected="0">
            <x v="3"/>
          </reference>
          <reference field="4" count="1">
            <x v="3"/>
          </reference>
        </references>
      </pivotArea>
    </format>
    <format dxfId="71">
      <pivotArea dataOnly="0" labelOnly="1" fieldPosition="0">
        <references count="3">
          <reference field="0" count="1" selected="0">
            <x v="0"/>
          </reference>
          <reference field="3" count="1" selected="0">
            <x v="6"/>
          </reference>
          <reference field="4" count="1">
            <x v="9"/>
          </reference>
        </references>
      </pivotArea>
    </format>
    <format dxfId="70">
      <pivotArea dataOnly="0" labelOnly="1" fieldPosition="0">
        <references count="3">
          <reference field="0" count="1" selected="0">
            <x v="0"/>
          </reference>
          <reference field="3" count="1" selected="0">
            <x v="7"/>
          </reference>
          <reference field="4" count="1">
            <x v="1"/>
          </reference>
        </references>
      </pivotArea>
    </format>
    <format dxfId="69">
      <pivotArea dataOnly="0" labelOnly="1" fieldPosition="0">
        <references count="3">
          <reference field="0" count="1" selected="0">
            <x v="0"/>
          </reference>
          <reference field="3" count="1" selected="0">
            <x v="10"/>
          </reference>
          <reference field="4" count="1">
            <x v="10"/>
          </reference>
        </references>
      </pivotArea>
    </format>
    <format dxfId="68">
      <pivotArea dataOnly="0" labelOnly="1" fieldPosition="0">
        <references count="3">
          <reference field="0" count="1" selected="0">
            <x v="0"/>
          </reference>
          <reference field="3" count="1" selected="0">
            <x v="11"/>
          </reference>
          <reference field="4" count="1">
            <x v="13"/>
          </reference>
        </references>
      </pivotArea>
    </format>
    <format dxfId="67">
      <pivotArea dataOnly="0" labelOnly="1" fieldPosition="0">
        <references count="3">
          <reference field="0" count="1" selected="0">
            <x v="0"/>
          </reference>
          <reference field="3" count="1" selected="0">
            <x v="13"/>
          </reference>
          <reference field="4" count="1">
            <x v="6"/>
          </reference>
        </references>
      </pivotArea>
    </format>
    <format dxfId="66">
      <pivotArea dataOnly="0" labelOnly="1" fieldPosition="0">
        <references count="3">
          <reference field="0" count="1" selected="0">
            <x v="0"/>
          </reference>
          <reference field="3" count="1" selected="0">
            <x v="15"/>
          </reference>
          <reference field="4" count="1">
            <x v="5"/>
          </reference>
        </references>
      </pivotArea>
    </format>
    <format dxfId="65">
      <pivotArea dataOnly="0" labelOnly="1" fieldPosition="0">
        <references count="3">
          <reference field="0" count="1" selected="0">
            <x v="1"/>
          </reference>
          <reference field="3" count="1" selected="0">
            <x v="1"/>
          </reference>
          <reference field="4" count="1">
            <x v="7"/>
          </reference>
        </references>
      </pivotArea>
    </format>
    <format dxfId="64">
      <pivotArea dataOnly="0" labelOnly="1" fieldPosition="0">
        <references count="3">
          <reference field="0" count="1" selected="0">
            <x v="1"/>
          </reference>
          <reference field="3" count="1" selected="0">
            <x v="2"/>
          </reference>
          <reference field="4" count="1">
            <x v="11"/>
          </reference>
        </references>
      </pivotArea>
    </format>
    <format dxfId="63">
      <pivotArea dataOnly="0" labelOnly="1" fieldPosition="0">
        <references count="3">
          <reference field="0" count="1" selected="0">
            <x v="1"/>
          </reference>
          <reference field="3" count="1" selected="0">
            <x v="4"/>
          </reference>
          <reference field="4" count="1">
            <x v="10"/>
          </reference>
        </references>
      </pivotArea>
    </format>
    <format dxfId="62">
      <pivotArea dataOnly="0" labelOnly="1" fieldPosition="0">
        <references count="3">
          <reference field="0" count="1" selected="0">
            <x v="1"/>
          </reference>
          <reference field="3" count="1" selected="0">
            <x v="5"/>
          </reference>
          <reference field="4" count="1">
            <x v="13"/>
          </reference>
        </references>
      </pivotArea>
    </format>
    <format dxfId="61">
      <pivotArea dataOnly="0" labelOnly="1" fieldPosition="0">
        <references count="3">
          <reference field="0" count="1" selected="0">
            <x v="1"/>
          </reference>
          <reference field="3" count="1" selected="0">
            <x v="8"/>
          </reference>
          <reference field="4" count="1">
            <x v="0"/>
          </reference>
        </references>
      </pivotArea>
    </format>
    <format dxfId="60">
      <pivotArea dataOnly="0" labelOnly="1" fieldPosition="0">
        <references count="3">
          <reference field="0" count="1" selected="0">
            <x v="1"/>
          </reference>
          <reference field="3" count="1" selected="0">
            <x v="9"/>
          </reference>
          <reference field="4" count="1">
            <x v="2"/>
          </reference>
        </references>
      </pivotArea>
    </format>
    <format dxfId="59">
      <pivotArea dataOnly="0" labelOnly="1" fieldPosition="0">
        <references count="3">
          <reference field="0" count="1" selected="0">
            <x v="1"/>
          </reference>
          <reference field="3" count="1" selected="0">
            <x v="12"/>
          </reference>
          <reference field="4" count="1">
            <x v="4"/>
          </reference>
        </references>
      </pivotArea>
    </format>
    <format dxfId="58">
      <pivotArea dataOnly="0" labelOnly="1" fieldPosition="0">
        <references count="3">
          <reference field="0" count="1" selected="0">
            <x v="1"/>
          </reference>
          <reference field="3" count="1" selected="0">
            <x v="14"/>
          </reference>
          <reference field="4" count="1">
            <x v="5"/>
          </reference>
        </references>
      </pivotArea>
    </format>
    <format dxfId="57">
      <pivotArea dataOnly="0" labelOnly="1" fieldPosition="0">
        <references count="1">
          <reference field="5" count="0"/>
        </references>
      </pivotArea>
    </format>
    <format dxfId="56">
      <pivotArea dataOnly="0" labelOnly="1" grandCol="1" outline="0" fieldPosition="0"/>
    </format>
    <format dxfId="55">
      <pivotArea dataOnly="0" labelOnly="1" outline="0" fieldPosition="0">
        <references count="1">
          <reference field="0" count="1" defaultSubtotal="1">
            <x v="0"/>
          </reference>
        </references>
      </pivotArea>
    </format>
    <format dxfId="54">
      <pivotArea dataOnly="0" labelOnly="1" outline="0" fieldPosition="0">
        <references count="3">
          <reference field="0" count="1" selected="0">
            <x v="0"/>
          </reference>
          <reference field="3" count="1" selected="0">
            <x v="0"/>
          </reference>
          <reference field="4" count="1">
            <x v="8"/>
          </reference>
        </references>
      </pivotArea>
    </format>
    <format dxfId="53">
      <pivotArea dataOnly="0" labelOnly="1" outline="0" fieldPosition="0">
        <references count="3">
          <reference field="0" count="1" selected="0">
            <x v="0"/>
          </reference>
          <reference field="3" count="1" selected="0">
            <x v="3"/>
          </reference>
          <reference field="4" count="1">
            <x v="3"/>
          </reference>
        </references>
      </pivotArea>
    </format>
    <format dxfId="52">
      <pivotArea dataOnly="0" labelOnly="1" outline="0" fieldPosition="0">
        <references count="3">
          <reference field="0" count="1" selected="0">
            <x v="0"/>
          </reference>
          <reference field="3" count="1" selected="0">
            <x v="6"/>
          </reference>
          <reference field="4" count="1">
            <x v="9"/>
          </reference>
        </references>
      </pivotArea>
    </format>
    <format dxfId="51">
      <pivotArea dataOnly="0" labelOnly="1" outline="0" fieldPosition="0">
        <references count="3">
          <reference field="0" count="1" selected="0">
            <x v="0"/>
          </reference>
          <reference field="3" count="1" selected="0">
            <x v="7"/>
          </reference>
          <reference field="4" count="1">
            <x v="1"/>
          </reference>
        </references>
      </pivotArea>
    </format>
    <format dxfId="50">
      <pivotArea dataOnly="0" labelOnly="1" outline="0" fieldPosition="0">
        <references count="3">
          <reference field="0" count="1" selected="0">
            <x v="0"/>
          </reference>
          <reference field="3" count="1" selected="0">
            <x v="10"/>
          </reference>
          <reference field="4" count="1">
            <x v="10"/>
          </reference>
        </references>
      </pivotArea>
    </format>
    <format dxfId="49">
      <pivotArea dataOnly="0" labelOnly="1" outline="0" fieldPosition="0">
        <references count="3">
          <reference field="0" count="1" selected="0">
            <x v="0"/>
          </reference>
          <reference field="3" count="1" selected="0">
            <x v="11"/>
          </reference>
          <reference field="4" count="1">
            <x v="13"/>
          </reference>
        </references>
      </pivotArea>
    </format>
    <format dxfId="48">
      <pivotArea dataOnly="0" labelOnly="1" outline="0" fieldPosition="0">
        <references count="3">
          <reference field="0" count="1" selected="0">
            <x v="0"/>
          </reference>
          <reference field="3" count="1" selected="0">
            <x v="13"/>
          </reference>
          <reference field="4" count="1">
            <x v="6"/>
          </reference>
        </references>
      </pivotArea>
    </format>
    <format dxfId="47">
      <pivotArea dataOnly="0" labelOnly="1" outline="0" fieldPosition="0">
        <references count="3">
          <reference field="0" count="1" selected="0">
            <x v="0"/>
          </reference>
          <reference field="3" count="1" selected="0">
            <x v="15"/>
          </reference>
          <reference field="4" count="1">
            <x v="5"/>
          </reference>
        </references>
      </pivotArea>
    </format>
    <format dxfId="46">
      <pivotArea dataOnly="0" labelOnly="1" outline="0" fieldPosition="0">
        <references count="3">
          <reference field="0" count="1" selected="0">
            <x v="1"/>
          </reference>
          <reference field="3" count="1" selected="0">
            <x v="1"/>
          </reference>
          <reference field="4" count="1">
            <x v="7"/>
          </reference>
        </references>
      </pivotArea>
    </format>
    <format dxfId="45">
      <pivotArea dataOnly="0" labelOnly="1" outline="0" fieldPosition="0">
        <references count="3">
          <reference field="0" count="1" selected="0">
            <x v="1"/>
          </reference>
          <reference field="3" count="1" selected="0">
            <x v="2"/>
          </reference>
          <reference field="4" count="1">
            <x v="11"/>
          </reference>
        </references>
      </pivotArea>
    </format>
    <format dxfId="44">
      <pivotArea dataOnly="0" labelOnly="1" outline="0" fieldPosition="0">
        <references count="3">
          <reference field="0" count="1" selected="0">
            <x v="1"/>
          </reference>
          <reference field="3" count="1" selected="0">
            <x v="4"/>
          </reference>
          <reference field="4" count="1">
            <x v="10"/>
          </reference>
        </references>
      </pivotArea>
    </format>
    <format dxfId="43">
      <pivotArea dataOnly="0" labelOnly="1" outline="0" fieldPosition="0">
        <references count="3">
          <reference field="0" count="1" selected="0">
            <x v="1"/>
          </reference>
          <reference field="3" count="1" selected="0">
            <x v="5"/>
          </reference>
          <reference field="4" count="1">
            <x v="13"/>
          </reference>
        </references>
      </pivotArea>
    </format>
    <format dxfId="42">
      <pivotArea dataOnly="0" labelOnly="1" outline="0" fieldPosition="0">
        <references count="3">
          <reference field="0" count="1" selected="0">
            <x v="1"/>
          </reference>
          <reference field="3" count="1" selected="0">
            <x v="8"/>
          </reference>
          <reference field="4" count="1">
            <x v="0"/>
          </reference>
        </references>
      </pivotArea>
    </format>
    <format dxfId="41">
      <pivotArea dataOnly="0" labelOnly="1" outline="0" fieldPosition="0">
        <references count="3">
          <reference field="0" count="1" selected="0">
            <x v="1"/>
          </reference>
          <reference field="3" count="1" selected="0">
            <x v="9"/>
          </reference>
          <reference field="4" count="1">
            <x v="2"/>
          </reference>
        </references>
      </pivotArea>
    </format>
    <format dxfId="40">
      <pivotArea dataOnly="0" labelOnly="1" outline="0" fieldPosition="0">
        <references count="3">
          <reference field="0" count="1" selected="0">
            <x v="1"/>
          </reference>
          <reference field="3" count="1" selected="0">
            <x v="12"/>
          </reference>
          <reference field="4" count="1">
            <x v="4"/>
          </reference>
        </references>
      </pivotArea>
    </format>
    <format dxfId="39">
      <pivotArea dataOnly="0" labelOnly="1" outline="0" fieldPosition="0">
        <references count="3">
          <reference field="0" count="1" selected="0">
            <x v="1"/>
          </reference>
          <reference field="3" count="1" selected="0">
            <x v="14"/>
          </reference>
          <reference field="4" count="1">
            <x v="5"/>
          </reference>
        </references>
      </pivotArea>
    </format>
    <format dxfId="38">
      <pivotArea dataOnly="0" outline="0" fieldPosition="0">
        <references count="1">
          <reference field="3" count="1">
            <x v="13"/>
          </reference>
        </references>
      </pivotArea>
    </format>
    <format dxfId="37">
      <pivotArea dataOnly="0" labelOnly="1" outline="0" fieldPosition="0">
        <references count="3">
          <reference field="0" count="1" selected="0">
            <x v="0"/>
          </reference>
          <reference field="3" count="1" selected="0">
            <x v="6"/>
          </reference>
          <reference field="4" count="1">
            <x v="9"/>
          </reference>
        </references>
      </pivotArea>
    </format>
    <format dxfId="36">
      <pivotArea outline="0" collapsedLevelsAreSubtotals="1" fieldPosition="0"/>
    </format>
    <format dxfId="35">
      <pivotArea outline="0" fieldPosition="0">
        <references count="3">
          <reference field="0" count="1" selected="0">
            <x v="0"/>
          </reference>
          <reference field="3" count="6" selected="0">
            <x v="6"/>
            <x v="7"/>
            <x v="10"/>
            <x v="11"/>
            <x v="13"/>
            <x v="15"/>
          </reference>
          <reference field="4" count="6" selected="0">
            <x v="1"/>
            <x v="5"/>
            <x v="6"/>
            <x v="9"/>
            <x v="10"/>
            <x v="12"/>
          </reference>
        </references>
      </pivotArea>
    </format>
    <format dxfId="34">
      <pivotArea outline="0" fieldPosition="0">
        <references count="1">
          <reference field="0" count="1" selected="0" defaultSubtotal="1">
            <x v="0"/>
          </reference>
        </references>
      </pivotArea>
    </format>
    <format dxfId="33">
      <pivotArea outline="0" fieldPosition="0">
        <references count="1">
          <reference field="0" count="1" selected="0" defaultSubtotal="1">
            <x v="1"/>
          </reference>
        </references>
      </pivotArea>
    </format>
    <format dxfId="32">
      <pivotArea dataOnly="0" labelOnly="1" outline="0" fieldPosition="0">
        <references count="2">
          <reference field="0" count="1" selected="0">
            <x v="0"/>
          </reference>
          <reference field="3" count="5">
            <x v="6"/>
            <x v="7"/>
            <x v="10"/>
            <x v="11"/>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EC6B53D-0D42-4A8B-BC5F-C2DA920F299F}" name="PivotTable2"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U8:AA27" firstHeaderRow="1" firstDataRow="2" firstDataCol="3"/>
  <pivotFields count="15">
    <pivotField axis="axisRow" compact="0" outline="0" showAll="0">
      <items count="4">
        <item x="1"/>
        <item x="0"/>
        <item x="2"/>
        <item t="default"/>
      </items>
    </pivotField>
    <pivotField compact="0" outline="0" showAll="0"/>
    <pivotField compact="0" outline="0" showAll="0"/>
    <pivotField axis="axisRow" compact="0" outline="0" showAll="0" defaultSubtotal="0">
      <items count="17">
        <item x="13"/>
        <item x="1"/>
        <item x="6"/>
        <item x="14"/>
        <item x="2"/>
        <item x="3"/>
        <item x="11"/>
        <item x="12"/>
        <item x="4"/>
        <item x="7"/>
        <item x="10"/>
        <item x="9"/>
        <item x="0"/>
        <item x="15"/>
        <item x="5"/>
        <item x="8"/>
        <item h="1" x="16"/>
      </items>
    </pivotField>
    <pivotField axis="axisRow" compact="0" outline="0" showAll="0" sortType="ascending" defaultSubtotal="0">
      <items count="15">
        <item x="4"/>
        <item x="10"/>
        <item x="7"/>
        <item x="12"/>
        <item x="0"/>
        <item x="5"/>
        <item x="13"/>
        <item x="1"/>
        <item x="11"/>
        <item x="9"/>
        <item x="2"/>
        <item x="6"/>
        <item x="8"/>
        <item x="3"/>
        <item x="14"/>
      </items>
    </pivotField>
    <pivotField axis="axisCol"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3">
    <field x="0"/>
    <field x="4"/>
    <field x="3"/>
  </rowFields>
  <rowItems count="18">
    <i>
      <x/>
      <x v="1"/>
      <x v="7"/>
    </i>
    <i r="1">
      <x v="3"/>
      <x v="3"/>
    </i>
    <i r="1">
      <x v="5"/>
      <x v="15"/>
    </i>
    <i r="1">
      <x v="6"/>
      <x v="13"/>
    </i>
    <i r="1">
      <x v="8"/>
      <x/>
    </i>
    <i r="1">
      <x v="9"/>
      <x v="6"/>
    </i>
    <i r="1">
      <x v="10"/>
      <x v="10"/>
    </i>
    <i r="1">
      <x v="12"/>
      <x v="11"/>
    </i>
    <i t="default">
      <x/>
    </i>
    <i>
      <x v="1"/>
      <x/>
      <x v="8"/>
    </i>
    <i r="1">
      <x v="2"/>
      <x v="9"/>
    </i>
    <i r="1">
      <x v="4"/>
      <x v="12"/>
    </i>
    <i r="1">
      <x v="5"/>
      <x v="14"/>
    </i>
    <i r="1">
      <x v="7"/>
      <x v="1"/>
    </i>
    <i r="1">
      <x v="10"/>
      <x v="4"/>
    </i>
    <i r="1">
      <x v="11"/>
      <x v="2"/>
    </i>
    <i r="1">
      <x v="13"/>
      <x v="5"/>
    </i>
    <i t="default">
      <x v="1"/>
    </i>
  </rowItems>
  <colFields count="1">
    <field x="5"/>
  </colFields>
  <colItems count="4">
    <i>
      <x/>
    </i>
    <i>
      <x v="1"/>
    </i>
    <i>
      <x v="2"/>
    </i>
    <i>
      <x v="3"/>
    </i>
  </colItems>
  <dataFields count="1">
    <dataField name="Average of Machine harvest yield (t/ha)" fld="14" subtotal="average" baseField="0" baseItem="0" numFmtId="2"/>
  </dataFields>
  <formats count="32">
    <format dxfId="31">
      <pivotArea outline="0" collapsedLevelsAreSubtotals="1"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5" type="button" dataOnly="0" labelOnly="1" outline="0" axis="axisCol" fieldPosition="0"/>
    </format>
    <format dxfId="26">
      <pivotArea type="topRight" dataOnly="0" labelOnly="1" outline="0" fieldPosition="0"/>
    </format>
    <format dxfId="25">
      <pivotArea field="0" type="button" dataOnly="0" labelOnly="1" outline="0" axis="axisRow" fieldPosition="0"/>
    </format>
    <format dxfId="24">
      <pivotArea field="3" type="button" dataOnly="0" labelOnly="1" outline="0" axis="axisRow" fieldPosition="2"/>
    </format>
    <format dxfId="23">
      <pivotArea field="4" type="button" dataOnly="0" labelOnly="1" outline="0" axis="axisRow" fieldPosition="1"/>
    </format>
    <format dxfId="22">
      <pivotArea dataOnly="0" labelOnly="1" outline="0" fieldPosition="0">
        <references count="1">
          <reference field="0" count="2">
            <x v="0"/>
            <x v="1"/>
          </reference>
        </references>
      </pivotArea>
    </format>
    <format dxfId="21">
      <pivotArea dataOnly="0" labelOnly="1" outline="0" fieldPosition="0">
        <references count="1">
          <reference field="0" count="2" defaultSubtotal="1">
            <x v="0"/>
            <x v="1"/>
          </reference>
        </references>
      </pivotArea>
    </format>
    <format dxfId="20">
      <pivotArea dataOnly="0" labelOnly="1" outline="0" fieldPosition="0">
        <references count="2">
          <reference field="0" count="1" selected="0">
            <x v="0"/>
          </reference>
          <reference field="3" count="8">
            <x v="0"/>
            <x v="3"/>
            <x v="6"/>
            <x v="7"/>
            <x v="10"/>
            <x v="11"/>
            <x v="13"/>
            <x v="15"/>
          </reference>
        </references>
      </pivotArea>
    </format>
    <format dxfId="19">
      <pivotArea dataOnly="0" labelOnly="1" outline="0" fieldPosition="0">
        <references count="2">
          <reference field="0" count="1" selected="0">
            <x v="1"/>
          </reference>
          <reference field="3" count="8">
            <x v="1"/>
            <x v="2"/>
            <x v="4"/>
            <x v="5"/>
            <x v="8"/>
            <x v="9"/>
            <x v="12"/>
            <x v="14"/>
          </reference>
        </references>
      </pivotArea>
    </format>
    <format dxfId="18">
      <pivotArea dataOnly="0" labelOnly="1" outline="0" fieldPosition="0">
        <references count="3">
          <reference field="0" count="1" selected="0">
            <x v="0"/>
          </reference>
          <reference field="3" count="1" selected="0">
            <x v="0"/>
          </reference>
          <reference field="4" count="1">
            <x v="8"/>
          </reference>
        </references>
      </pivotArea>
    </format>
    <format dxfId="17">
      <pivotArea dataOnly="0" labelOnly="1" outline="0" fieldPosition="0">
        <references count="3">
          <reference field="0" count="1" selected="0">
            <x v="0"/>
          </reference>
          <reference field="3" count="1" selected="0">
            <x v="3"/>
          </reference>
          <reference field="4" count="1">
            <x v="3"/>
          </reference>
        </references>
      </pivotArea>
    </format>
    <format dxfId="16">
      <pivotArea dataOnly="0" labelOnly="1" outline="0" fieldPosition="0">
        <references count="3">
          <reference field="0" count="1" selected="0">
            <x v="0"/>
          </reference>
          <reference field="3" count="1" selected="0">
            <x v="6"/>
          </reference>
          <reference field="4" count="1">
            <x v="9"/>
          </reference>
        </references>
      </pivotArea>
    </format>
    <format dxfId="15">
      <pivotArea dataOnly="0" labelOnly="1" outline="0" fieldPosition="0">
        <references count="3">
          <reference field="0" count="1" selected="0">
            <x v="0"/>
          </reference>
          <reference field="3" count="1" selected="0">
            <x v="7"/>
          </reference>
          <reference field="4" count="1">
            <x v="1"/>
          </reference>
        </references>
      </pivotArea>
    </format>
    <format dxfId="14">
      <pivotArea dataOnly="0" labelOnly="1" outline="0" fieldPosition="0">
        <references count="3">
          <reference field="0" count="1" selected="0">
            <x v="0"/>
          </reference>
          <reference field="3" count="1" selected="0">
            <x v="10"/>
          </reference>
          <reference field="4" count="1">
            <x v="10"/>
          </reference>
        </references>
      </pivotArea>
    </format>
    <format dxfId="13">
      <pivotArea dataOnly="0" labelOnly="1" outline="0" fieldPosition="0">
        <references count="3">
          <reference field="0" count="1" selected="0">
            <x v="0"/>
          </reference>
          <reference field="3" count="1" selected="0">
            <x v="11"/>
          </reference>
          <reference field="4" count="1">
            <x v="13"/>
          </reference>
        </references>
      </pivotArea>
    </format>
    <format dxfId="12">
      <pivotArea dataOnly="0" labelOnly="1" outline="0" fieldPosition="0">
        <references count="3">
          <reference field="0" count="1" selected="0">
            <x v="0"/>
          </reference>
          <reference field="3" count="1" selected="0">
            <x v="13"/>
          </reference>
          <reference field="4" count="1">
            <x v="6"/>
          </reference>
        </references>
      </pivotArea>
    </format>
    <format dxfId="11">
      <pivotArea dataOnly="0" labelOnly="1" outline="0" fieldPosition="0">
        <references count="3">
          <reference field="0" count="1" selected="0">
            <x v="0"/>
          </reference>
          <reference field="3" count="1" selected="0">
            <x v="15"/>
          </reference>
          <reference field="4" count="1">
            <x v="5"/>
          </reference>
        </references>
      </pivotArea>
    </format>
    <format dxfId="10">
      <pivotArea dataOnly="0" labelOnly="1" outline="0" fieldPosition="0">
        <references count="3">
          <reference field="0" count="1" selected="0">
            <x v="1"/>
          </reference>
          <reference field="3" count="1" selected="0">
            <x v="1"/>
          </reference>
          <reference field="4" count="1">
            <x v="7"/>
          </reference>
        </references>
      </pivotArea>
    </format>
    <format dxfId="9">
      <pivotArea dataOnly="0" labelOnly="1" outline="0" fieldPosition="0">
        <references count="3">
          <reference field="0" count="1" selected="0">
            <x v="1"/>
          </reference>
          <reference field="3" count="1" selected="0">
            <x v="2"/>
          </reference>
          <reference field="4" count="1">
            <x v="11"/>
          </reference>
        </references>
      </pivotArea>
    </format>
    <format dxfId="8">
      <pivotArea dataOnly="0" labelOnly="1" outline="0" fieldPosition="0">
        <references count="3">
          <reference field="0" count="1" selected="0">
            <x v="1"/>
          </reference>
          <reference field="3" count="1" selected="0">
            <x v="4"/>
          </reference>
          <reference field="4" count="1">
            <x v="10"/>
          </reference>
        </references>
      </pivotArea>
    </format>
    <format dxfId="7">
      <pivotArea dataOnly="0" labelOnly="1" outline="0" fieldPosition="0">
        <references count="3">
          <reference field="0" count="1" selected="0">
            <x v="1"/>
          </reference>
          <reference field="3" count="1" selected="0">
            <x v="5"/>
          </reference>
          <reference field="4" count="1">
            <x v="13"/>
          </reference>
        </references>
      </pivotArea>
    </format>
    <format dxfId="6">
      <pivotArea dataOnly="0" labelOnly="1" outline="0" fieldPosition="0">
        <references count="3">
          <reference field="0" count="1" selected="0">
            <x v="1"/>
          </reference>
          <reference field="3" count="1" selected="0">
            <x v="8"/>
          </reference>
          <reference field="4" count="1">
            <x v="0"/>
          </reference>
        </references>
      </pivotArea>
    </format>
    <format dxfId="5">
      <pivotArea dataOnly="0" labelOnly="1" outline="0" fieldPosition="0">
        <references count="3">
          <reference field="0" count="1" selected="0">
            <x v="1"/>
          </reference>
          <reference field="3" count="1" selected="0">
            <x v="9"/>
          </reference>
          <reference field="4" count="1">
            <x v="2"/>
          </reference>
        </references>
      </pivotArea>
    </format>
    <format dxfId="4">
      <pivotArea dataOnly="0" labelOnly="1" outline="0" fieldPosition="0">
        <references count="3">
          <reference field="0" count="1" selected="0">
            <x v="1"/>
          </reference>
          <reference field="3" count="1" selected="0">
            <x v="12"/>
          </reference>
          <reference field="4" count="1">
            <x v="4"/>
          </reference>
        </references>
      </pivotArea>
    </format>
    <format dxfId="3">
      <pivotArea dataOnly="0" labelOnly="1" outline="0" fieldPosition="0">
        <references count="3">
          <reference field="0" count="1" selected="0">
            <x v="1"/>
          </reference>
          <reference field="3" count="1" selected="0">
            <x v="14"/>
          </reference>
          <reference field="4" count="1">
            <x v="5"/>
          </reference>
        </references>
      </pivotArea>
    </format>
    <format dxfId="2">
      <pivotArea dataOnly="0" labelOnly="1" outline="0" fieldPosition="0">
        <references count="1">
          <reference field="5" count="4">
            <x v="0"/>
            <x v="1"/>
            <x v="2"/>
            <x v="3"/>
          </reference>
        </references>
      </pivotArea>
    </format>
    <format dxfId="1">
      <pivotArea outline="0" fieldPosition="0">
        <references count="3">
          <reference field="0" count="1" selected="0">
            <x v="0"/>
          </reference>
          <reference field="3" count="1" selected="0">
            <x v="6"/>
          </reference>
          <reference field="4" count="1" selected="0">
            <x v="9"/>
          </reference>
        </references>
      </pivotArea>
    </format>
    <format dxfId="0">
      <pivotArea dataOnly="0" outline="0" fieldPosition="0">
        <references count="2">
          <reference field="3" count="1">
            <x v="6"/>
          </reference>
          <reference field="4" count="1" selected="0">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C8A02E-7542-4B80-AFC1-57819DB5AAF8}" name="Table1" displayName="Table1" ref="A1:P5" totalsRowShown="0">
  <autoFilter ref="A1:P5" xr:uid="{6AC8A02E-7542-4B80-AFC1-57819DB5AAF8}"/>
  <tableColumns count="16">
    <tableColumn id="1" xr3:uid="{409D2D10-FF80-44DA-8414-4DCBAEB175B4}" name="!Habit"/>
    <tableColumn id="2" xr3:uid="{238F14B8-7E9A-4D52-94F2-5FB4D984F806}" name="!Sow time"/>
    <tableColumn id="3" xr3:uid="{ACF29F69-6DE8-443E-99A8-7C5ECF1DE9BD}" name="Sow time order"/>
    <tableColumn id="4" xr3:uid="{CE8B4659-70F7-4F52-BC89-738DF886DE4B}" name="!Cultivar"/>
    <tableColumn id="5" xr3:uid="{92DE862A-7417-4667-B70B-39E5952ECD0C}" name="!Release year"/>
    <tableColumn id="6" xr3:uid="{B9294957-70C5-441A-821F-FB5D1A3903A5}" name="!Range"/>
    <tableColumn id="7" xr3:uid="{10F562F4-8998-4F29-99A0-52284040F4BD}" name="!Row"/>
    <tableColumn id="8" xr3:uid="{3B6492F8-F504-4AF9-9FD9-AA59EB2CDAC1}" name="Range serp order"/>
    <tableColumn id="9" xr3:uid="{0EF39262-3A86-4C36-922C-5306A2E31FF1}" name="Row serp order"/>
    <tableColumn id="10" xr3:uid="{7D8AB2B0-CA9F-4B76-A989-3B7B3EB8FD6A}" name="Plot"/>
    <tableColumn id="11" xr3:uid="{8ED352EA-D22B-43CD-A2EF-BC74AAC0B1D7}" name="Measurement number"/>
    <tableColumn id="12" xr3:uid="{8CCAE9D4-9E0B-4591-934B-E386562ABB56}" name="Measurement date" dataDxfId="201"/>
    <tableColumn id="13" xr3:uid="{A5075426-B35B-4A4F-830E-CA618D461B07}" name="Plant 1 Haun stage"/>
    <tableColumn id="14" xr3:uid="{935F3C67-0877-40BC-8626-12B54581629D}" name="Plant 2 Haun stage"/>
    <tableColumn id="15" xr3:uid="{90B66058-FE07-44DF-B9CE-6078787C443B}" name="Plant 3 Haun stage"/>
    <tableColumn id="16" xr3:uid="{C454EE3E-46E6-47B8-8102-5D868C8C60ED}" name="Mean Haun stag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P12" dT="2024-04-18T00:20:23.60" personId="{2B38A038-364D-4D21-828C-7BBDDEB1D735}" id="{017E2B1C-63B1-444D-96E0-6527ADFFE3F3}">
    <text>Possibility of losing depth control</text>
  </threadedComment>
</ThreadedComments>
</file>

<file path=xl/threadedComments/threadedComment2.xml><?xml version="1.0" encoding="utf-8"?>
<ThreadedComments xmlns="http://schemas.microsoft.com/office/spreadsheetml/2018/threadedcomments" xmlns:x="http://schemas.openxmlformats.org/spreadsheetml/2006/main">
  <threadedComment ref="C108" dT="2025-06-02T06:09:14.38" personId="{91F88A47-878D-4580-A679-9F27A0CFAC5C}" id="{6872EF5C-634F-4CBC-A485-9162D2D0FC17}">
    <text>Is this Julian Day? Should this be 107</text>
  </threadedComment>
  <threadedComment ref="C108" dT="2026-03-18T03:40:15.83" personId="{47CF0745-0B3A-4E95-923C-CEDC7ABE37A3}" id="{FB3D8CEB-F3E9-4893-9B73-1A8DB8E0F529}" parentId="{6872EF5C-634F-4CBC-A485-9162D2D0FC17}">
    <text>Corrected</text>
  </threadedComment>
  <threadedComment ref="E108" dT="2024-11-18T05:43:22.05" personId="{47CF0745-0B3A-4E95-923C-CEDC7ABE37A3}" id="{A0123503-9019-409B-84C2-7F1A5351213D}">
    <text>These values from AdCon Dookie Farm met station</text>
  </threadedComment>
  <threadedComment ref="F108" dT="2024-11-18T05:52:15.60" personId="{47CF0745-0B3A-4E95-923C-CEDC7ABE37A3}" id="{5E29EEAB-3DBA-407C-A083-D4A34FBBA126}">
    <text>From AdCon Dookie College met station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4-11-18T05:50:24.50" personId="{47CF0745-0B3A-4E95-923C-CEDC7ABE37A3}" id="{3035CE96-D731-4DEF-A77F-72335E8BE797}">
    <text>Patched with BoM data where not available</text>
  </threadedComment>
  <threadedComment ref="G1" dT="2024-11-18T06:07:51.78" personId="{47CF0745-0B3A-4E95-923C-CEDC7ABE37A3}" id="{A60452DA-6C5D-4E78-B4FB-C3E91790CBC6}">
    <text>Using Hays 2 where available, McPoyles 1 seems to overestimate</text>
  </threadedComment>
</ThreadedComments>
</file>

<file path=xl/threadedComments/threadedComment4.xml><?xml version="1.0" encoding="utf-8"?>
<ThreadedComments xmlns="http://schemas.microsoft.com/office/spreadsheetml/2018/threadedcomments" xmlns:x="http://schemas.openxmlformats.org/spreadsheetml/2006/main">
  <threadedComment ref="L1" dT="2024-05-17T02:05:14.49" personId="{2B38A038-364D-4D21-828C-7BBDDEB1D735}" id="{49C803DB-116D-4566-8564-E7F4DF49C583}">
    <text>Plant No for 1 meter</text>
  </threadedComment>
</ThreadedComments>
</file>

<file path=xl/threadedComments/threadedComment5.xml><?xml version="1.0" encoding="utf-8"?>
<ThreadedComments xmlns="http://schemas.microsoft.com/office/spreadsheetml/2018/threadedcomments" xmlns:x="http://schemas.openxmlformats.org/spreadsheetml/2006/main">
  <threadedComment ref="U34" dT="2025-03-25T03:49:12.41" personId="{47CF0745-0B3A-4E95-923C-CEDC7ABE37A3}" id="{5E33951A-F415-436F-87A4-6613BEC99144}">
    <text>This is combo of Hays 2 early in season and McPoyles 1 TinyTag later</text>
  </threadedComment>
  <threadedComment ref="N70" dT="2024-06-04T23:06:15.44" personId="{5FB44709-6F72-46FC-8E6F-5D2E0569CDE4}" id="{A2122220-EE22-4F75-AEC5-3C6956E053C4}">
    <text>Herbivore damage. Replaced plant measurement taken 6/4/2024</text>
  </threadedComment>
  <threadedComment ref="M98" dT="2024-06-04T23:07:36.37" personId="{5FB44709-6F72-46FC-8E6F-5D2E0569CDE4}" id="{8FC094AC-C56C-4A8B-8FF9-613D7C7ADC77}">
    <text>Herbivore damage. Replaced plant measurement taken 6/4/2024</text>
  </threadedComment>
  <threadedComment ref="M99" dT="2024-06-04T23:08:23.93" personId="{5FB44709-6F72-46FC-8E6F-5D2E0569CDE4}" id="{ADAD8562-8F52-495C-9EB0-F8ECDA6D032F}">
    <text>Herbivore damage. Replaced plant measurement taken 6/4/2024</text>
  </threadedComment>
  <threadedComment ref="M110" dT="2024-06-04T23:09:23.84" personId="{5FB44709-6F72-46FC-8E6F-5D2E0569CDE4}" id="{DAB122B3-98ED-4CB7-94A2-371F63474927}">
    <text>Herbivore damage. Replaced plant measurement taken 6/4/2024</text>
  </threadedComment>
  <threadedComment ref="N116" dT="2024-06-04T23:10:22.24" personId="{5FB44709-6F72-46FC-8E6F-5D2E0569CDE4}" id="{B88DDDA4-AD21-4463-843A-B3A9D9463BE4}">
    <text>Herbivore damage. Replaced plant measurement taken 6/4/2024</text>
  </threadedComment>
  <threadedComment ref="O116" dT="2024-06-04T23:10:59.05" personId="{5FB44709-6F72-46FC-8E6F-5D2E0569CDE4}" id="{F88CE1AC-A62B-4EE8-9000-AE07DB28B5FF}">
    <text>Herbivore damage. Replaced plant measurement taken 6/4/2024</text>
  </threadedComment>
  <threadedComment ref="M117" dT="2024-06-04T23:13:12.23" personId="{5FB44709-6F72-46FC-8E6F-5D2E0569CDE4}" id="{D652F353-A102-43DF-A54A-A1F5D99E9C87}">
    <text>Herbivore damage. Replaced plant measurement taken 6/4/2024</text>
  </threadedComment>
  <threadedComment ref="O120" dT="2024-06-04T23:11:41.62" personId="{5FB44709-6F72-46FC-8E6F-5D2E0569CDE4}" id="{98B5D66A-0BE1-4B61-9026-89039A47DEF6}">
    <text>Herbivore damage. Replaced plant measurement taken 6/4/2024</text>
  </threadedComment>
  <threadedComment ref="N148" dT="2024-06-16T01:31:53.38" personId="{5FB44709-6F72-46FC-8E6F-5D2E0569CDE4}" id="{D0F6DFFB-E4D4-420A-BA76-6807B13FFEE9}">
    <text>Herbivore damage</text>
  </threadedComment>
  <threadedComment ref="M161" dT="2024-06-18T04:44:31.60" personId="{5FB44709-6F72-46FC-8E6F-5D2E0569CDE4}" id="{3E562D86-0320-4261-AAA3-19FD4DF039A2}">
    <text>6.5 (18/06/2024)</text>
  </threadedComment>
  <threadedComment ref="N161" dT="2024-06-18T04:44:59.03" personId="{5FB44709-6F72-46FC-8E6F-5D2E0569CDE4}" id="{9D43F618-8B60-4432-8DE1-581879B1986A}">
    <text>6.3 (18/06/24)</text>
  </threadedComment>
  <threadedComment ref="O161" dT="2024-06-18T04:45:25.84" personId="{5FB44709-6F72-46FC-8E6F-5D2E0569CDE4}" id="{755C661E-A1B5-448C-A57B-BA9E8DC91B00}">
    <text>6.5 (18/06/24)</text>
  </threadedComment>
  <threadedComment ref="N180" dT="2024-06-18T23:38:12.46" personId="{2B38A038-364D-4D21-828C-7BBDDEB1D735}" id="{6377C878-ED64-4FD2-A560-B6E4730B6FDE}">
    <text>Or 6.6?</text>
  </threadedComment>
  <threadedComment ref="N418" dT="2024-08-02T06:24:48.75" personId="{7C08FA9D-6538-4840-BC68-DE66AA0E04F2}" id="{C18A0675-FDC3-462A-8EEF-18AB866C2688}">
    <text>WWHI Row 1 Range 3 note 1 Aug 2024: Andre says plant 2 and 3 were replaced 23/7. Possibly swapped 2 and 3? See if next leaf number measurement is sensible or not</text>
  </threadedComment>
  <threadedComment ref="M520" dT="2025-03-17T03:26:17.86" personId="{4CEBAEF6-0B5C-4521-B9B8-66B06CFA346D}" id="{1B2BB7DC-E2D7-4086-8C96-E21F3A3C7DFD}">
    <text>Repeated previous dates measurement so single measure from this date does not distort results</text>
  </threadedComment>
  <threadedComment ref="N520" dT="2025-03-17T03:26:17.86" personId="{4CEBAEF6-0B5C-4521-B9B8-66B06CFA346D}" id="{DAC4AED6-5294-4960-B7F4-B468ADDF42BB}">
    <text>Repeated previous dates measurement so single measure from this date does not distort results</text>
  </threadedComment>
  <threadedComment ref="O520" dT="2025-03-17T03:26:17.86" personId="{4CEBAEF6-0B5C-4521-B9B8-66B06CFA346D}" id="{EAF1B003-47EA-4E76-9DE7-E9B64E49ECB4}">
    <text>Repeated previous dates measurement so single measure from this date does not distort results</text>
  </threadedComment>
  <threadedComment ref="M521" dT="2025-03-17T03:26:17.86" personId="{4CEBAEF6-0B5C-4521-B9B8-66B06CFA346D}" id="{E6552D8E-CB54-4FF1-AC91-588EBABF68E2}">
    <text>Repeated previous dates measurement so single measure from this date does not distort results</text>
  </threadedComment>
  <threadedComment ref="N521" dT="2025-03-17T03:26:17.86" personId="{4CEBAEF6-0B5C-4521-B9B8-66B06CFA346D}" id="{7ED9367E-2516-4772-BAD3-D8AE1A1F3D44}">
    <text>Repeated previous dates measurement so single measure from this date does not distort results</text>
  </threadedComment>
  <threadedComment ref="O521" dT="2025-03-17T03:26:17.86" personId="{4CEBAEF6-0B5C-4521-B9B8-66B06CFA346D}" id="{6496EFEE-851F-4B8F-9DC9-2F4D60A83222}">
    <text>Repeated previous dates measurement so single measure from this date does not distort results</text>
  </threadedComment>
  <threadedComment ref="M530" dT="2025-03-17T03:26:17.86" personId="{4CEBAEF6-0B5C-4521-B9B8-66B06CFA346D}" id="{D36C245B-D8D4-4095-B6C4-687A41E9AF3D}">
    <text>Repeated previous dates measurement so single measure from this date does not distort results</text>
  </threadedComment>
  <threadedComment ref="N530" dT="2025-03-17T03:26:17.86" personId="{4CEBAEF6-0B5C-4521-B9B8-66B06CFA346D}" id="{A5156211-F597-489B-9605-BC935B82030D}">
    <text>Repeated previous dates measurement so single measure from this date does not distort results</text>
  </threadedComment>
  <threadedComment ref="O530" dT="2025-03-17T03:26:17.86" personId="{4CEBAEF6-0B5C-4521-B9B8-66B06CFA346D}" id="{FA296FE0-86B5-462F-B9CC-D15F4A24C541}">
    <text>Repeated previous dates measurement so single measure from this date does not distort results</text>
  </threadedComment>
  <threadedComment ref="M543" dT="2025-03-17T03:26:17.86" personId="{4CEBAEF6-0B5C-4521-B9B8-66B06CFA346D}" id="{F259C66A-DD79-4553-9C1C-326B307C99B0}">
    <text>Repeated previous dates measurement so single measure from this date does not distort results</text>
  </threadedComment>
  <threadedComment ref="N543" dT="2025-03-17T03:26:17.86" personId="{4CEBAEF6-0B5C-4521-B9B8-66B06CFA346D}" id="{96E90E18-26C3-482A-A6A2-CC288A36E170}">
    <text>Repeated previous dates measurement so single measure from this date does not distort results</text>
  </threadedComment>
  <threadedComment ref="O543" dT="2025-03-17T03:26:17.86" personId="{4CEBAEF6-0B5C-4521-B9B8-66B06CFA346D}" id="{309A8E3E-16B4-4FF1-89C6-69F11654DF0A}">
    <text>Repeated previous dates measurement so single measure from this date does not distort results</text>
  </threadedComment>
  <threadedComment ref="M557" dT="2025-03-17T03:26:17.86" personId="{4CEBAEF6-0B5C-4521-B9B8-66B06CFA346D}" id="{71B1E9E6-CE5B-4431-9F3A-3DBC923062CB}">
    <text>Repeated previous dates measurement so single measure from this date does not distort results</text>
  </threadedComment>
  <threadedComment ref="N557" dT="2025-03-17T03:26:17.86" personId="{4CEBAEF6-0B5C-4521-B9B8-66B06CFA346D}" id="{9D218745-4284-48F8-957B-F808F236E2F9}">
    <text>Repeated previous dates measurement so single measure from this date does not distort results</text>
  </threadedComment>
  <threadedComment ref="O557" dT="2025-03-17T03:26:17.86" personId="{4CEBAEF6-0B5C-4521-B9B8-66B06CFA346D}" id="{A26CAAE7-DBCE-46BE-BDA3-7811294BA2F5}">
    <text>Repeated previous dates measurement so single measure from this date does not distort results</text>
  </threadedComment>
  <threadedComment ref="M561" dT="2025-03-17T03:26:17.86" personId="{4CEBAEF6-0B5C-4521-B9B8-66B06CFA346D}" id="{91B62AF9-C0D6-47B7-AA29-C8AB49565629}">
    <text>Repeated previous dates measurement so single measure from this date does not distort results</text>
  </threadedComment>
  <threadedComment ref="N561" dT="2025-03-17T03:26:17.86" personId="{4CEBAEF6-0B5C-4521-B9B8-66B06CFA346D}" id="{8044CE4A-061C-4106-BC41-BDA04F57F95D}">
    <text>Repeated previous dates measurement so single measure from this date does not distort results</text>
  </threadedComment>
  <threadedComment ref="M566" dT="2025-03-17T03:26:17.86" personId="{4CEBAEF6-0B5C-4521-B9B8-66B06CFA346D}" id="{D3564261-7F85-4DD0-8BD9-921F8A3D3074}">
    <text>Repeated previous dates measurement so single measure from this date does not distort results</text>
  </threadedComment>
  <threadedComment ref="N566" dT="2025-03-17T03:26:17.86" personId="{4CEBAEF6-0B5C-4521-B9B8-66B06CFA346D}" id="{BD5C9F42-B0B3-46EE-A9F6-A560D6F6DD2F}">
    <text>Repeated previous dates measurement so single measure from this date does not distort results</text>
  </threadedComment>
  <threadedComment ref="O566" dT="2025-03-17T03:26:17.86" personId="{4CEBAEF6-0B5C-4521-B9B8-66B06CFA346D}" id="{11F0A7C7-C7AD-4363-8F9D-DB84115F77D4}">
    <text>Repeated previous dates measurement so single measure from this date does not distort results</text>
  </threadedComment>
  <threadedComment ref="M574" dT="2025-03-17T03:26:17.86" personId="{4CEBAEF6-0B5C-4521-B9B8-66B06CFA346D}" id="{E4010768-137C-4763-9350-925A8CA6C216}">
    <text>Repeated previous dates measurement so single measure from this date does not distort results</text>
  </threadedComment>
  <threadedComment ref="O574" dT="2025-03-17T03:26:17.86" personId="{4CEBAEF6-0B5C-4521-B9B8-66B06CFA346D}" id="{55BD5789-7D37-4AB3-9BBB-9CAC92D5DDA0}">
    <text>Repeated previous dates measurement so single measure from this date does not distort results</text>
  </threadedComment>
  <threadedComment ref="M647" dT="2025-03-17T03:26:17.86" personId="{4CEBAEF6-0B5C-4521-B9B8-66B06CFA346D}" id="{6693AD9A-CB1C-4627-8B31-65211540588D}">
    <text>Repeated previous dates measurement so single measure from this date does not distort results</text>
  </threadedComment>
  <threadedComment ref="N647" dT="2025-03-17T03:26:17.86" personId="{4CEBAEF6-0B5C-4521-B9B8-66B06CFA346D}" id="{F05D6C50-5579-44C7-8DFC-874EDA77713D}">
    <text>Repeated previous dates measurement so single measure from this date does not distort results</text>
  </threadedComment>
  <threadedComment ref="O647" dT="2025-03-17T03:26:17.86" personId="{4CEBAEF6-0B5C-4521-B9B8-66B06CFA346D}" id="{5CCF7562-DC96-426B-B8A8-13A88DC8D754}">
    <text>Repeated previous dates measurement so single measure from this date does not distort results</text>
  </threadedComment>
  <threadedComment ref="M651" dT="2025-03-17T03:26:17.86" personId="{4CEBAEF6-0B5C-4521-B9B8-66B06CFA346D}" id="{FDCFFFF2-FF0E-4860-8A5F-D3195BF3B2B7}">
    <text>Repeated previous dates measurement so single measure from this date does not distort results</text>
  </threadedComment>
  <threadedComment ref="N651" dT="2025-03-17T03:26:17.86" personId="{4CEBAEF6-0B5C-4521-B9B8-66B06CFA346D}" id="{53CB8F83-823E-48A4-81EA-F201C71D5CD3}">
    <text>Repeated previous dates measurement so single measure from this date does not distort results</text>
  </threadedComment>
  <threadedComment ref="O651" dT="2025-03-17T03:26:17.86" personId="{4CEBAEF6-0B5C-4521-B9B8-66B06CFA346D}" id="{5B81C362-FD04-4020-864B-2B6E5D2AC302}">
    <text>Repeated previous dates measurement so single measure from this date does not distort results</text>
  </threadedComment>
  <threadedComment ref="M665" dT="2025-03-17T03:26:17.86" personId="{4CEBAEF6-0B5C-4521-B9B8-66B06CFA346D}" id="{C578C47F-E784-4C04-AFAB-C191F318E3EB}">
    <text>Repeated previous dates measurement so single measure from this date does not distort results</text>
  </threadedComment>
  <threadedComment ref="N665" dT="2025-03-17T03:26:17.86" personId="{4CEBAEF6-0B5C-4521-B9B8-66B06CFA346D}" id="{6CA421E0-EDBD-48A8-8CF7-F869F6E080BC}">
    <text>Repeated previous dates measurement so single measure from this date does not distort results</text>
  </threadedComment>
  <threadedComment ref="O665" dT="2025-03-17T03:26:17.86" personId="{4CEBAEF6-0B5C-4521-B9B8-66B06CFA346D}" id="{FADBDE57-5296-4FDA-B377-C01065A9822D}">
    <text>Repeated previous dates measurement so single measure from this date does not distort results</text>
  </threadedComment>
  <threadedComment ref="M672" dT="2025-03-17T03:26:17.86" personId="{4CEBAEF6-0B5C-4521-B9B8-66B06CFA346D}" id="{BD3E905D-3EA7-4F7E-9ACF-68979FF440FD}">
    <text>Repeated previous dates measurement so single measure from this date does not distort results</text>
  </threadedComment>
  <threadedComment ref="N672" dT="2025-03-17T03:26:17.86" personId="{4CEBAEF6-0B5C-4521-B9B8-66B06CFA346D}" id="{1F29CE69-ACA6-4E21-A1B7-03CB5AB046DA}">
    <text>Repeated previous dates measurement so single measure from this date does not distort results</text>
  </threadedComment>
  <threadedComment ref="M674" dT="2025-03-17T03:26:17.86" personId="{4CEBAEF6-0B5C-4521-B9B8-66B06CFA346D}" id="{4CDA9B03-7D8C-44C0-BFCA-EBDA6E1470E1}">
    <text>Repeated previous dates measurement so single measure from this date does not distort results</text>
  </threadedComment>
  <threadedComment ref="N674" dT="2025-03-17T03:26:17.86" personId="{4CEBAEF6-0B5C-4521-B9B8-66B06CFA346D}" id="{91AF9B7F-AF46-421F-96D3-11DB8A104622}">
    <text>Repeated previous dates measurement so single measure from this date does not distort results</text>
  </threadedComment>
  <threadedComment ref="O674" dT="2025-03-17T03:26:17.86" personId="{4CEBAEF6-0B5C-4521-B9B8-66B06CFA346D}" id="{278C0FDE-6211-494B-89BB-FE89FE7581C2}">
    <text>Repeated previous dates measurement so single measure from this date does not distort results</text>
  </threadedComment>
  <threadedComment ref="M686" dT="2025-03-17T03:26:17.86" personId="{4CEBAEF6-0B5C-4521-B9B8-66B06CFA346D}" id="{F2E67EEA-4C2E-4B47-B44C-EEF756C56E2F}">
    <text>Repeated previous dates measurement so single measure from this date does not distort results</text>
  </threadedComment>
  <threadedComment ref="N686" dT="2025-03-17T03:26:17.86" personId="{4CEBAEF6-0B5C-4521-B9B8-66B06CFA346D}" id="{2EEE2B64-3588-4AC2-996E-7733E0E2F567}">
    <text>Repeated previous dates measurement so single measure from this date does not distort results</text>
  </threadedComment>
  <threadedComment ref="O686" dT="2025-03-17T03:26:17.86" personId="{4CEBAEF6-0B5C-4521-B9B8-66B06CFA346D}" id="{6E3B64D6-171F-4308-A50F-F5965066833C}">
    <text>Repeated previous dates measurement so single measure from this date does not distort results</text>
  </threadedComment>
  <threadedComment ref="M693" dT="2025-03-17T03:26:17.86" personId="{4CEBAEF6-0B5C-4521-B9B8-66B06CFA346D}" id="{97D08F7A-A78C-43E0-9398-0EAD86C8529C}">
    <text>Repeated previous dates measurement so single measure from this date does not distort results</text>
  </threadedComment>
  <threadedComment ref="O693" dT="2025-03-17T03:26:17.86" personId="{4CEBAEF6-0B5C-4521-B9B8-66B06CFA346D}" id="{1E58D62D-6770-4FE7-ABA7-B67B38987CBD}">
    <text>Repeated previous dates measurement so single measure from this date does not distort results</text>
  </threadedComment>
  <threadedComment ref="M701" dT="2025-03-17T03:26:17.86" personId="{4CEBAEF6-0B5C-4521-B9B8-66B06CFA346D}" id="{AB50D91E-9091-41C6-B68C-F23BCF028862}">
    <text>Repeated previous dates measurement so single measure from this date does not distort results</text>
  </threadedComment>
  <threadedComment ref="N701" dT="2025-03-17T03:26:17.86" personId="{4CEBAEF6-0B5C-4521-B9B8-66B06CFA346D}" id="{33E08A9C-0241-4CD4-9F16-95044CB9B15B}">
    <text>Repeated previous dates measurement so single measure from this date does not distort results</text>
  </threadedComment>
  <threadedComment ref="O701" dT="2025-03-17T03:26:17.86" personId="{4CEBAEF6-0B5C-4521-B9B8-66B06CFA346D}" id="{5FF12057-CD07-4938-B0CA-2B6628D50B97}">
    <text>Repeated previous dates measurement so single measure from this date does not distort results</text>
  </threadedComment>
</ThreadedComments>
</file>

<file path=xl/threadedComments/threadedComment6.xml><?xml version="1.0" encoding="utf-8"?>
<ThreadedComments xmlns="http://schemas.microsoft.com/office/spreadsheetml/2018/threadedcomments" xmlns:x="http://schemas.openxmlformats.org/spreadsheetml/2006/main">
  <threadedComment ref="U1" dT="2024-09-06T23:58:26.49" personId="{2B38A038-364D-4D21-828C-7BBDDEB1D735}" id="{B7075D6E-5F74-4791-9BBF-7BF1EA6F8AA6}">
    <text>Flag-4</text>
  </threadedComment>
  <threadedComment ref="AU50" dT="2024-09-07T00:57:47.65" personId="{2B38A038-364D-4D21-828C-7BBDDEB1D735}" id="{900E9AB4-9320-4143-A2C7-12C5A0A38AF7}">
    <text>For 16 culms</text>
  </threadedComment>
  <threadedComment ref="AQ58" dT="2024-09-07T01:09:36.87" personId="{2B38A038-364D-4D21-828C-7BBDDEB1D735}" id="{AB1E3C7C-1B3E-4AE7-BDEF-3959FFF199FA}">
    <text>Poor plot at the west end</text>
  </threadedComment>
</ThreadedComments>
</file>

<file path=xl/threadedComments/threadedComment7.xml><?xml version="1.0" encoding="utf-8"?>
<ThreadedComments xmlns="http://schemas.microsoft.com/office/spreadsheetml/2018/threadedcomments" xmlns:x="http://schemas.openxmlformats.org/spreadsheetml/2006/main">
  <threadedComment ref="N67" dT="2024-09-27T10:22:07.77" personId="{2B38A038-364D-4D21-828C-7BBDDEB1D735}" id="{6D1D0407-FDE3-4BC4-B79E-2A3B5B9CA0BD}">
    <text>12/30 outside the pink poles</text>
  </threadedComment>
  <threadedComment ref="N77" dT="2024-09-27T09:52:10.03" personId="{2B38A038-364D-4D21-828C-7BBDDEB1D735}" id="{65E29EE0-86D2-4D8F-946D-A8385605A9C2}">
    <text>14/30 outside pink poles</text>
  </threadedComment>
  <threadedComment ref="N84" dT="2024-09-27T09:54:05.87" personId="{2B38A038-364D-4D21-828C-7BBDDEB1D735}" id="{11071515-C5D4-4C17-9746-11AC9B7F172E}">
    <text>6/30 beyond pink poles</text>
  </threadedComment>
  <threadedComment ref="N102" dT="2024-09-27T09:57:54.33" personId="{2B38A038-364D-4D21-828C-7BBDDEB1D735}" id="{CA03A149-3F11-421F-9D07-DE3756DF30ED}">
    <text xml:space="preserve">8/30 </text>
  </threadedComment>
</ThreadedComments>
</file>

<file path=xl/threadedComments/threadedComment8.xml><?xml version="1.0" encoding="utf-8"?>
<ThreadedComments xmlns="http://schemas.microsoft.com/office/spreadsheetml/2018/threadedcomments" xmlns:x="http://schemas.openxmlformats.org/spreadsheetml/2006/main">
  <threadedComment ref="S8" dT="2024-12-01T22:45:17.36" personId="{47CF0745-0B3A-4E95-923C-CEDC7ABE37A3}" id="{E6AAEFA7-CF8C-49B3-9D72-5142AF347DBA}">
    <text>Maybe inside and outside rows got swapped? Would always expect outside rows to have higher HI</text>
  </threadedComment>
  <threadedComment ref="P13" dT="2024-12-01T22:48:45.66" personId="{47CF0745-0B3A-4E95-923C-CEDC7ABE37A3}" id="{BD9B9821-3EB1-4D86-B324-3BC8AD1102DB}">
    <text>Surprisingly low. Check that all 4 rows were cut and that there were no big gaps</text>
  </threadedComment>
  <threadedComment ref="P52" dT="2024-12-01T22:47:25.73" personId="{47CF0745-0B3A-4E95-923C-CEDC7ABE37A3}" id="{0501D657-A95C-4C7D-921C-64AA70133EBA}">
    <text>@Juan Wang we should check which end of the plot this was cut? It is a bit of an outlier as far as Range 4 goes</text>
    <mentions>
      <mention mentionpersonId="{41E73D03-1DC8-4193-A4EC-090DCBC8D591}" mentionId="{7A382B92-2040-4661-B04E-6B8C4F488AD3}" startIndex="0" length="10"/>
    </mentions>
  </threadedComment>
  <threadedComment ref="P64" dT="2024-12-01T22:50:09.94" personId="{47CF0745-0B3A-4E95-923C-CEDC7ABE37A3}" id="{60012F82-DE70-4A36-8BCE-030B327082C6}">
    <text>Surprisingly low. Check quadrat cut position and number of rows.</text>
  </threadedComment>
</ThreadedComments>
</file>

<file path=xl/threadedComments/threadedComment9.xml><?xml version="1.0" encoding="utf-8"?>
<ThreadedComments xmlns="http://schemas.microsoft.com/office/spreadsheetml/2018/threadedcomments" xmlns:x="http://schemas.openxmlformats.org/spreadsheetml/2006/main">
  <threadedComment ref="Q1" dT="2025-04-16T23:08:35.37" personId="{2B38A038-364D-4D21-828C-7BBDDEB1D735}" id="{3C7B3EA6-0E83-4446-9EB3-ED436E6F1B60}">
    <text>MJ/m2</text>
  </threadedComment>
  <threadedComment ref="W1" dT="2025-02-19T01:03:13.88" personId="{2B38A038-364D-4D21-828C-7BBDDEB1D735}" id="{AE588B6E-5F36-4415-BB4C-9BF44109AC65}">
    <text>U/I?</text>
  </threadedComment>
  <threadedComment ref="AD1" dT="2025-02-19T02:57:16.89" personId="{2B38A038-364D-4D21-828C-7BBDDEB1D735}" id="{5C13676E-A988-4980-BFEC-82AE86A82363}">
    <text>Grain weight from the subsamples are not added?</text>
  </threadedComment>
</ThreadedComments>
</file>

<file path=xl/threadedComments/threadedComment10.xml><?xml version="1.0" encoding="utf-8"?>
<ThreadedComments xmlns="http://schemas.microsoft.com/office/spreadsheetml/2018/threadedcomments" xmlns:x="http://schemas.openxmlformats.org/spreadsheetml/2006/main">
  <threadedComment ref="V1" dT="2025-04-01T22:53:26.92" personId="{2B38A038-364D-4D21-828C-7BBDDEB1D735}" id="{FB167286-4E50-4C1B-8BED-85D92B27E9A1}">
    <text>Number of spikelets that the first florets do not contain a grain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www.bom.gov.au/climate/averages/tables/cw_081013.shtml" TargetMode="External"/><Relationship Id="rId1" Type="http://schemas.openxmlformats.org/officeDocument/2006/relationships/hyperlink" Target="http://weatherplus.ikcaldwell.com.au/wpdookiecollege/weather/index.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ivotTable" Target="../pivotTables/pivotTable3.xml"/><Relationship Id="rId4" Type="http://schemas.microsoft.com/office/2017/10/relationships/threadedComment" Target="../threadedComments/threadedComment4.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8" Type="http://schemas.microsoft.com/office/2017/10/relationships/threadedComment" Target="../threadedComments/threadedComment5.xml"/><Relationship Id="rId3" Type="http://schemas.openxmlformats.org/officeDocument/2006/relationships/pivotTable" Target="../pivotTables/pivotTable8.xml"/><Relationship Id="rId7" Type="http://schemas.openxmlformats.org/officeDocument/2006/relationships/comments" Target="../comments5.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vmlDrawing" Target="../drawings/vmlDrawing5.vml"/><Relationship Id="rId5" Type="http://schemas.openxmlformats.org/officeDocument/2006/relationships/drawing" Target="../drawings/drawing5.xml"/><Relationship Id="rId4"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pivotTable" Target="../pivotTables/pivotTable11.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microsoft.com/office/2017/10/relationships/threadedComment" Target="../threadedComments/threadedComment6.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4.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2.bin"/><Relationship Id="rId1" Type="http://schemas.openxmlformats.org/officeDocument/2006/relationships/pivotTable" Target="../pivotTables/pivotTable15.xml"/><Relationship Id="rId5" Type="http://schemas.microsoft.com/office/2017/10/relationships/threadedComment" Target="../threadedComments/threadedComment7.xml"/><Relationship Id="rId4" Type="http://schemas.openxmlformats.org/officeDocument/2006/relationships/comments" Target="../comments8.xml"/></Relationships>
</file>

<file path=xl/worksheets/_rels/sheet2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8.xml"/><Relationship Id="rId5" Type="http://schemas.openxmlformats.org/officeDocument/2006/relationships/printerSettings" Target="../printerSettings/printerSettings13.bin"/><Relationship Id="rId4" Type="http://schemas.openxmlformats.org/officeDocument/2006/relationships/pivotTable" Target="../pivotTables/pivotTable19.xml"/></Relationships>
</file>

<file path=xl/worksheets/_rels/sheet26.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22.xml"/><Relationship Id="rId7" Type="http://schemas.openxmlformats.org/officeDocument/2006/relationships/printerSettings" Target="../printerSettings/printerSettings14.bin"/><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microsoft.com/office/2017/10/relationships/threadedComment" Target="../threadedComments/threadedComment8.xml"/><Relationship Id="rId5" Type="http://schemas.openxmlformats.org/officeDocument/2006/relationships/pivotTable" Target="../pivotTables/pivotTable24.xml"/><Relationship Id="rId10" Type="http://schemas.openxmlformats.org/officeDocument/2006/relationships/comments" Target="../comments9.xml"/><Relationship Id="rId4" Type="http://schemas.openxmlformats.org/officeDocument/2006/relationships/pivotTable" Target="../pivotTables/pivotTable23.xml"/><Relationship Id="rId9" Type="http://schemas.openxmlformats.org/officeDocument/2006/relationships/vmlDrawing" Target="../drawings/vmlDrawing9.v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5.bin"/><Relationship Id="rId5" Type="http://schemas.microsoft.com/office/2017/10/relationships/threadedComment" Target="../threadedComments/threadedComment9.xml"/><Relationship Id="rId4"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6.bin"/><Relationship Id="rId1" Type="http://schemas.openxmlformats.org/officeDocument/2006/relationships/pivotTable" Target="../pivotTables/pivotTable26.xml"/><Relationship Id="rId5" Type="http://schemas.microsoft.com/office/2017/10/relationships/threadedComment" Target="../threadedComments/threadedComment10.xml"/><Relationship Id="rId4" Type="http://schemas.openxmlformats.org/officeDocument/2006/relationships/comments" Target="../comments11.xm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7.bin"/><Relationship Id="rId1" Type="http://schemas.openxmlformats.org/officeDocument/2006/relationships/pivotTable" Target="../pivotTables/pivotTable27.xml"/><Relationship Id="rId5" Type="http://schemas.openxmlformats.org/officeDocument/2006/relationships/comments" Target="../comments12.xml"/><Relationship Id="rId4"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EE5BA-8EA3-4252-BD89-70F8EDB66426}">
  <dimension ref="A1:N11"/>
  <sheetViews>
    <sheetView workbookViewId="0">
      <selection activeCell="M3" sqref="M3:M11"/>
    </sheetView>
  </sheetViews>
  <sheetFormatPr defaultRowHeight="15" x14ac:dyDescent="0.25"/>
  <cols>
    <col min="4" max="4" width="8.85546875" style="61"/>
    <col min="5" max="5" width="12.140625" style="13" customWidth="1"/>
    <col min="6" max="7" width="11.5703125" style="13" customWidth="1"/>
    <col min="8" max="11" width="8.7109375" bestFit="1" customWidth="1"/>
    <col min="12" max="12" width="8.7109375" style="61" bestFit="1" customWidth="1"/>
    <col min="13" max="13" width="19.140625" bestFit="1" customWidth="1"/>
    <col min="14" max="14" width="9.140625" bestFit="1" customWidth="1"/>
  </cols>
  <sheetData>
    <row r="1" spans="1:14" s="1" customFormat="1" ht="45" x14ac:dyDescent="0.25">
      <c r="A1" s="6" t="s">
        <v>0</v>
      </c>
      <c r="B1" s="6" t="s">
        <v>1</v>
      </c>
      <c r="C1" s="6" t="s">
        <v>2</v>
      </c>
      <c r="D1" s="47" t="s">
        <v>3</v>
      </c>
      <c r="E1" s="187" t="s">
        <v>1074</v>
      </c>
      <c r="F1" s="15" t="s">
        <v>1075</v>
      </c>
      <c r="G1" s="15" t="s">
        <v>4</v>
      </c>
      <c r="H1" s="1" t="s">
        <v>5</v>
      </c>
      <c r="I1" s="6" t="s">
        <v>6</v>
      </c>
      <c r="J1" s="1" t="s">
        <v>7</v>
      </c>
      <c r="K1" s="1" t="s">
        <v>8</v>
      </c>
      <c r="L1" s="188" t="s">
        <v>1076</v>
      </c>
      <c r="M1" s="1" t="s">
        <v>1077</v>
      </c>
      <c r="N1" s="1" t="s">
        <v>1078</v>
      </c>
    </row>
    <row r="2" spans="1:14" x14ac:dyDescent="0.25">
      <c r="A2" s="7">
        <v>0</v>
      </c>
      <c r="B2" s="7">
        <v>1</v>
      </c>
      <c r="C2" s="7">
        <v>100</v>
      </c>
      <c r="D2" s="48">
        <v>1.2940844922644537</v>
      </c>
      <c r="E2" s="13">
        <v>0.18</v>
      </c>
      <c r="F2" s="13">
        <v>0.30793989245622133</v>
      </c>
      <c r="G2" s="13">
        <f t="shared" ref="G2:G11" si="0">F2*1.1</f>
        <v>0.33873388170184349</v>
      </c>
      <c r="H2" s="49">
        <v>5.0500000000000007</v>
      </c>
      <c r="I2" s="48">
        <v>1.4775</v>
      </c>
      <c r="J2" s="18">
        <v>24.962499999999999</v>
      </c>
      <c r="K2" s="18">
        <v>1.3275000000000001</v>
      </c>
      <c r="L2" s="61">
        <v>3.1757680882352944E-2</v>
      </c>
      <c r="M2" s="14">
        <f t="shared" ref="M2:M11" si="1">(L2-E2)*C2</f>
        <v>-14.824231911764704</v>
      </c>
      <c r="N2" t="s">
        <v>1079</v>
      </c>
    </row>
    <row r="3" spans="1:14" x14ac:dyDescent="0.25">
      <c r="A3" s="7">
        <v>0.1</v>
      </c>
      <c r="B3" s="7">
        <v>0.2</v>
      </c>
      <c r="C3" s="7">
        <v>100</v>
      </c>
      <c r="D3" s="48">
        <v>1.4425073569749409</v>
      </c>
      <c r="E3" s="13">
        <v>0.11</v>
      </c>
      <c r="F3" s="13">
        <v>0.19</v>
      </c>
      <c r="G3" s="13">
        <f t="shared" si="0"/>
        <v>0.20900000000000002</v>
      </c>
      <c r="H3" s="49">
        <v>5.2250000000000005</v>
      </c>
      <c r="I3" s="48">
        <v>0.63750000000000007</v>
      </c>
      <c r="J3" s="18">
        <v>5.5125000000000002</v>
      </c>
      <c r="K3" s="18">
        <v>1.04</v>
      </c>
      <c r="L3" s="61">
        <v>0.1201771005763746</v>
      </c>
      <c r="M3" s="14">
        <f t="shared" si="1"/>
        <v>1.0177100576374596</v>
      </c>
      <c r="N3" t="s">
        <v>1080</v>
      </c>
    </row>
    <row r="4" spans="1:14" x14ac:dyDescent="0.25">
      <c r="A4" s="7">
        <v>0.2</v>
      </c>
      <c r="B4" s="7">
        <v>0.4</v>
      </c>
      <c r="C4" s="7">
        <v>200</v>
      </c>
      <c r="D4" s="48">
        <v>1.5130085301285572</v>
      </c>
      <c r="E4" s="13">
        <v>0.24061104305147868</v>
      </c>
      <c r="F4" s="13">
        <v>0.33</v>
      </c>
      <c r="G4" s="13">
        <f t="shared" si="0"/>
        <v>0.36300000000000004</v>
      </c>
      <c r="H4" s="49">
        <v>6.2624999999999993</v>
      </c>
      <c r="I4" s="48">
        <v>0.39749999999999996</v>
      </c>
      <c r="J4" s="18">
        <v>3.1249999999999996</v>
      </c>
      <c r="K4" s="18">
        <v>1.17875</v>
      </c>
      <c r="L4" s="61">
        <v>0.32980034468945807</v>
      </c>
      <c r="M4" s="14">
        <f t="shared" si="1"/>
        <v>17.837860327595877</v>
      </c>
      <c r="N4" t="s">
        <v>1081</v>
      </c>
    </row>
    <row r="5" spans="1:14" x14ac:dyDescent="0.25">
      <c r="A5" s="7">
        <v>0.4</v>
      </c>
      <c r="B5" s="7">
        <v>0.6</v>
      </c>
      <c r="C5" s="7">
        <v>200</v>
      </c>
      <c r="D5" s="48">
        <v>1.4767971944985003</v>
      </c>
      <c r="E5" s="13">
        <v>0.25115277427229638</v>
      </c>
      <c r="F5" s="13">
        <v>0.43</v>
      </c>
      <c r="G5" s="13">
        <f t="shared" si="0"/>
        <v>0.47300000000000003</v>
      </c>
      <c r="H5" s="49">
        <v>7.1749999999999998</v>
      </c>
      <c r="I5" s="48">
        <v>0.34874999999999989</v>
      </c>
      <c r="J5" s="18">
        <v>1.8374999999999999</v>
      </c>
      <c r="K5" s="18">
        <v>0.88124999999999998</v>
      </c>
      <c r="L5" s="61">
        <v>0.43208463341932779</v>
      </c>
      <c r="M5" s="14">
        <f t="shared" si="1"/>
        <v>36.186371829406283</v>
      </c>
      <c r="N5" t="s">
        <v>1081</v>
      </c>
    </row>
    <row r="6" spans="1:14" x14ac:dyDescent="0.25">
      <c r="A6" s="7">
        <v>0.6</v>
      </c>
      <c r="B6" s="7">
        <v>0.8</v>
      </c>
      <c r="C6" s="7">
        <v>200</v>
      </c>
      <c r="D6" s="48">
        <v>1.5541239104651756</v>
      </c>
      <c r="E6" s="13">
        <v>0.26279883403513304</v>
      </c>
      <c r="F6" s="13">
        <v>0.41</v>
      </c>
      <c r="G6" s="13">
        <f t="shared" si="0"/>
        <v>0.45100000000000001</v>
      </c>
      <c r="H6" s="49">
        <v>7.6374999999999993</v>
      </c>
      <c r="I6" s="48">
        <v>0.24857142857142858</v>
      </c>
      <c r="J6" s="18">
        <v>1.395</v>
      </c>
      <c r="K6" s="18">
        <v>0.88250000000000006</v>
      </c>
      <c r="L6" s="61">
        <v>0.3967969264681584</v>
      </c>
      <c r="M6" s="14">
        <f t="shared" si="1"/>
        <v>26.79961848660507</v>
      </c>
      <c r="N6" t="s">
        <v>1081</v>
      </c>
    </row>
    <row r="7" spans="1:14" x14ac:dyDescent="0.25">
      <c r="A7" s="7">
        <v>0.8</v>
      </c>
      <c r="B7" s="7">
        <v>1</v>
      </c>
      <c r="C7" s="7">
        <v>200</v>
      </c>
      <c r="D7" s="48">
        <v>1.5192128140922196</v>
      </c>
      <c r="E7" s="13">
        <v>0.26519165932629379</v>
      </c>
      <c r="F7" s="13">
        <v>0.3</v>
      </c>
      <c r="G7" s="13">
        <f t="shared" si="0"/>
        <v>0.33</v>
      </c>
      <c r="H7" s="49">
        <v>7.8874999999999993</v>
      </c>
      <c r="I7" s="48">
        <v>0.21</v>
      </c>
      <c r="J7" s="18">
        <v>2.2124999999999999</v>
      </c>
      <c r="K7" s="18">
        <v>0.65625</v>
      </c>
      <c r="L7" s="61">
        <v>0.29636548402255641</v>
      </c>
      <c r="M7" s="14">
        <f t="shared" si="1"/>
        <v>6.234764939252524</v>
      </c>
      <c r="N7" t="s">
        <v>1081</v>
      </c>
    </row>
    <row r="8" spans="1:14" x14ac:dyDescent="0.25">
      <c r="A8" s="7">
        <v>1</v>
      </c>
      <c r="B8" s="7">
        <v>1.2</v>
      </c>
      <c r="C8" s="7">
        <v>200</v>
      </c>
      <c r="D8" s="48">
        <v>1.4174615448546697</v>
      </c>
      <c r="E8" s="13">
        <v>0.25254373992046186</v>
      </c>
      <c r="F8" s="13">
        <v>0.28999999999999998</v>
      </c>
      <c r="G8" s="13">
        <f t="shared" si="0"/>
        <v>0.31900000000000001</v>
      </c>
      <c r="H8" s="49">
        <v>7.9</v>
      </c>
      <c r="I8" s="48">
        <v>0.1</v>
      </c>
      <c r="J8" s="18">
        <v>3.3857142857142852</v>
      </c>
      <c r="K8" s="18">
        <v>0.70714285714285718</v>
      </c>
      <c r="L8" s="61">
        <v>0.30172853711790393</v>
      </c>
      <c r="M8" s="14">
        <f t="shared" si="1"/>
        <v>9.8369594394884139</v>
      </c>
      <c r="N8" t="s">
        <v>1081</v>
      </c>
    </row>
    <row r="9" spans="1:14" x14ac:dyDescent="0.25">
      <c r="A9" s="7">
        <v>1.2</v>
      </c>
      <c r="B9" s="7">
        <v>1.4</v>
      </c>
      <c r="C9" s="7">
        <v>200</v>
      </c>
      <c r="D9" s="48">
        <v>1.6688745808395389</v>
      </c>
      <c r="E9" s="13">
        <v>0.219254827346201</v>
      </c>
      <c r="F9" s="13">
        <v>0.3</v>
      </c>
      <c r="G9" s="13">
        <f t="shared" si="0"/>
        <v>0.33</v>
      </c>
      <c r="H9" s="49">
        <v>7.8599999999999994</v>
      </c>
      <c r="I9" s="48">
        <v>0.1</v>
      </c>
      <c r="J9" s="18">
        <v>4.18</v>
      </c>
      <c r="K9" s="18">
        <v>0.72799999999999998</v>
      </c>
      <c r="L9" s="61">
        <v>0.26738590701219506</v>
      </c>
      <c r="M9" s="14">
        <f t="shared" si="1"/>
        <v>9.6262159331988109</v>
      </c>
      <c r="N9" t="s">
        <v>1081</v>
      </c>
    </row>
    <row r="10" spans="1:14" x14ac:dyDescent="0.25">
      <c r="A10" s="7">
        <v>1.4</v>
      </c>
      <c r="B10" s="7">
        <v>1.6</v>
      </c>
      <c r="C10" s="7">
        <v>200</v>
      </c>
      <c r="D10" s="48">
        <v>1.559809977354119</v>
      </c>
      <c r="E10" s="13">
        <v>0.17084141414995824</v>
      </c>
      <c r="F10" s="13">
        <v>0.31</v>
      </c>
      <c r="G10" s="13">
        <f t="shared" si="0"/>
        <v>0.34100000000000003</v>
      </c>
      <c r="H10" s="49">
        <v>8</v>
      </c>
      <c r="I10" s="48">
        <v>0.1</v>
      </c>
      <c r="J10" s="18">
        <v>4.0749999999999993</v>
      </c>
      <c r="K10" s="18">
        <v>0.5</v>
      </c>
      <c r="L10" s="61">
        <v>0.29585340302411411</v>
      </c>
      <c r="M10" s="14">
        <f t="shared" si="1"/>
        <v>25.002397774831174</v>
      </c>
      <c r="N10" t="s">
        <v>1081</v>
      </c>
    </row>
    <row r="11" spans="1:14" x14ac:dyDescent="0.25">
      <c r="A11" s="7">
        <v>1.6</v>
      </c>
      <c r="B11" s="7">
        <v>1.8</v>
      </c>
      <c r="C11" s="7">
        <v>200</v>
      </c>
      <c r="D11" s="48">
        <v>1.68</v>
      </c>
      <c r="E11" s="13">
        <v>0.20828451460008462</v>
      </c>
      <c r="F11" s="13">
        <v>0.28999999999999998</v>
      </c>
      <c r="G11" s="13">
        <f t="shared" si="0"/>
        <v>0.31900000000000001</v>
      </c>
      <c r="H11" s="49">
        <v>8.0749999999999993</v>
      </c>
      <c r="I11" s="48">
        <v>0.1</v>
      </c>
      <c r="J11" s="18">
        <v>4.4249999999999998</v>
      </c>
      <c r="K11" s="18">
        <v>1.5549999999999999</v>
      </c>
      <c r="L11" s="61">
        <v>0.25628895348837211</v>
      </c>
      <c r="M11" s="14">
        <f t="shared" si="1"/>
        <v>9.6008877776574959</v>
      </c>
      <c r="N11" t="s">
        <v>1081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B8"/>
  <sheetViews>
    <sheetView workbookViewId="0">
      <selection activeCell="B4" sqref="B4"/>
    </sheetView>
  </sheetViews>
  <sheetFormatPr defaultRowHeight="15" x14ac:dyDescent="0.25"/>
  <cols>
    <col min="1" max="1" width="33.42578125" bestFit="1" customWidth="1"/>
  </cols>
  <sheetData>
    <row r="1" spans="1:2" x14ac:dyDescent="0.25">
      <c r="A1" s="1" t="s">
        <v>9</v>
      </c>
      <c r="B1" t="s">
        <v>10</v>
      </c>
    </row>
    <row r="2" spans="1:2" x14ac:dyDescent="0.25">
      <c r="A2" s="1" t="s">
        <v>11</v>
      </c>
      <c r="B2" t="s">
        <v>12</v>
      </c>
    </row>
    <row r="3" spans="1:2" x14ac:dyDescent="0.25">
      <c r="A3" s="1" t="s">
        <v>13</v>
      </c>
    </row>
    <row r="4" spans="1:2" x14ac:dyDescent="0.25">
      <c r="A4" s="1" t="s">
        <v>14</v>
      </c>
    </row>
    <row r="5" spans="1:2" x14ac:dyDescent="0.25">
      <c r="A5" s="1" t="s">
        <v>15</v>
      </c>
      <c r="B5" s="2" t="s">
        <v>16</v>
      </c>
    </row>
    <row r="6" spans="1:2" x14ac:dyDescent="0.25">
      <c r="A6" s="1" t="s">
        <v>17</v>
      </c>
      <c r="B6" s="2" t="s">
        <v>18</v>
      </c>
    </row>
    <row r="7" spans="1:2" x14ac:dyDescent="0.25">
      <c r="A7" s="1" t="s">
        <v>19</v>
      </c>
      <c r="B7" s="3" t="s">
        <v>20</v>
      </c>
    </row>
    <row r="8" spans="1:2" x14ac:dyDescent="0.25">
      <c r="A8" s="1" t="s">
        <v>21</v>
      </c>
      <c r="B8" t="s">
        <v>22</v>
      </c>
    </row>
  </sheetData>
  <hyperlinks>
    <hyperlink ref="B5" r:id="rId1" xr:uid="{CE05CE20-5E70-4FBD-B106-0CB231878BD8}"/>
    <hyperlink ref="B6" r:id="rId2" xr:uid="{6ADCB901-D393-4ED4-8CA0-4158C6725BA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dimension ref="A1:N65"/>
  <sheetViews>
    <sheetView workbookViewId="0">
      <selection activeCell="Q1" sqref="Q1:Q1048576"/>
    </sheetView>
  </sheetViews>
  <sheetFormatPr defaultRowHeight="15" x14ac:dyDescent="0.25"/>
  <cols>
    <col min="3" max="3" width="8.5703125" style="7"/>
    <col min="4" max="8" width="8.7109375" style="7"/>
    <col min="9" max="9" width="13.5703125" customWidth="1"/>
    <col min="10" max="10" width="13.140625" style="7" customWidth="1"/>
    <col min="11" max="11" width="13.42578125" style="7" customWidth="1"/>
    <col min="12" max="12" width="13.5703125" customWidth="1"/>
  </cols>
  <sheetData>
    <row r="1" spans="1:14" s="5" customFormat="1" ht="45" x14ac:dyDescent="0.25">
      <c r="A1" s="5" t="s">
        <v>23</v>
      </c>
      <c r="B1" s="5" t="s">
        <v>24</v>
      </c>
      <c r="C1" s="6" t="s">
        <v>25</v>
      </c>
      <c r="D1" s="6" t="s">
        <v>26</v>
      </c>
      <c r="E1" s="6" t="s">
        <v>27</v>
      </c>
      <c r="F1" s="6" t="s">
        <v>28</v>
      </c>
      <c r="G1" s="6" t="s">
        <v>29</v>
      </c>
      <c r="H1" s="6" t="s">
        <v>30</v>
      </c>
      <c r="I1" s="5" t="s">
        <v>31</v>
      </c>
      <c r="J1" s="6" t="s">
        <v>32</v>
      </c>
      <c r="K1" s="6"/>
      <c r="M1" s="5" t="s">
        <v>33</v>
      </c>
      <c r="N1" s="5" t="s">
        <v>34</v>
      </c>
    </row>
    <row r="2" spans="1:14" x14ac:dyDescent="0.25">
      <c r="A2" t="s">
        <v>35</v>
      </c>
      <c r="B2" t="s">
        <v>36</v>
      </c>
      <c r="C2" s="7">
        <v>1</v>
      </c>
      <c r="D2" s="7">
        <v>1</v>
      </c>
      <c r="E2" s="7">
        <v>1</v>
      </c>
      <c r="F2" s="7">
        <v>1</v>
      </c>
      <c r="G2" s="7">
        <v>1</v>
      </c>
      <c r="H2" s="7">
        <v>101</v>
      </c>
      <c r="I2" t="s">
        <v>37</v>
      </c>
      <c r="J2" s="7">
        <v>1998</v>
      </c>
      <c r="M2" t="s">
        <v>37</v>
      </c>
      <c r="N2" s="7" t="s">
        <v>38</v>
      </c>
    </row>
    <row r="3" spans="1:14" x14ac:dyDescent="0.25">
      <c r="A3" t="s">
        <v>35</v>
      </c>
      <c r="B3" t="s">
        <v>36</v>
      </c>
      <c r="C3" s="7">
        <v>1</v>
      </c>
      <c r="D3" s="7">
        <v>2</v>
      </c>
      <c r="E3" s="7">
        <v>1</v>
      </c>
      <c r="F3" s="7">
        <v>32</v>
      </c>
      <c r="G3" s="7">
        <v>2</v>
      </c>
      <c r="H3" s="7">
        <v>201</v>
      </c>
      <c r="I3" t="s">
        <v>39</v>
      </c>
      <c r="J3" s="7">
        <v>2002</v>
      </c>
      <c r="M3" t="s">
        <v>39</v>
      </c>
      <c r="N3" s="7" t="s">
        <v>40</v>
      </c>
    </row>
    <row r="4" spans="1:14" x14ac:dyDescent="0.25">
      <c r="A4" t="s">
        <v>35</v>
      </c>
      <c r="B4" t="s">
        <v>36</v>
      </c>
      <c r="C4" s="7">
        <v>1</v>
      </c>
      <c r="D4" s="7">
        <v>3</v>
      </c>
      <c r="E4" s="7">
        <v>1</v>
      </c>
      <c r="F4" s="7">
        <v>33</v>
      </c>
      <c r="G4" s="7">
        <v>3</v>
      </c>
      <c r="H4" s="7">
        <v>301</v>
      </c>
      <c r="I4" t="s">
        <v>41</v>
      </c>
      <c r="J4" s="7">
        <v>2016</v>
      </c>
      <c r="M4" t="s">
        <v>41</v>
      </c>
      <c r="N4" s="7" t="s">
        <v>40</v>
      </c>
    </row>
    <row r="5" spans="1:14" x14ac:dyDescent="0.25">
      <c r="A5" t="s">
        <v>35</v>
      </c>
      <c r="B5" t="s">
        <v>36</v>
      </c>
      <c r="C5" s="7">
        <v>1</v>
      </c>
      <c r="D5" s="7">
        <v>4</v>
      </c>
      <c r="E5" s="7">
        <v>1</v>
      </c>
      <c r="F5" s="7">
        <v>64</v>
      </c>
      <c r="G5" s="7">
        <v>4</v>
      </c>
      <c r="H5" s="7">
        <v>401</v>
      </c>
      <c r="I5" t="s">
        <v>42</v>
      </c>
      <c r="J5" s="7">
        <v>2023</v>
      </c>
      <c r="M5" t="s">
        <v>42</v>
      </c>
      <c r="N5" s="7" t="s">
        <v>43</v>
      </c>
    </row>
    <row r="6" spans="1:14" x14ac:dyDescent="0.25">
      <c r="A6" t="s">
        <v>35</v>
      </c>
      <c r="B6" t="s">
        <v>36</v>
      </c>
      <c r="C6" s="7">
        <v>1</v>
      </c>
      <c r="D6" s="7">
        <v>1</v>
      </c>
      <c r="E6" s="7">
        <v>2</v>
      </c>
      <c r="F6" s="7">
        <v>2</v>
      </c>
      <c r="G6" s="7">
        <v>8</v>
      </c>
      <c r="H6" s="7">
        <v>102</v>
      </c>
      <c r="I6" t="s">
        <v>44</v>
      </c>
      <c r="J6" s="7">
        <v>1983</v>
      </c>
      <c r="M6" t="s">
        <v>44</v>
      </c>
      <c r="N6" s="7" t="s">
        <v>45</v>
      </c>
    </row>
    <row r="7" spans="1:14" x14ac:dyDescent="0.25">
      <c r="A7" t="s">
        <v>35</v>
      </c>
      <c r="B7" t="s">
        <v>36</v>
      </c>
      <c r="C7" s="7">
        <v>1</v>
      </c>
      <c r="D7" s="7">
        <v>2</v>
      </c>
      <c r="E7" s="7">
        <v>2</v>
      </c>
      <c r="F7" s="7">
        <v>31</v>
      </c>
      <c r="G7" s="7">
        <v>7</v>
      </c>
      <c r="H7" s="7">
        <v>202</v>
      </c>
      <c r="I7" t="s">
        <v>46</v>
      </c>
      <c r="J7" s="7">
        <v>1999</v>
      </c>
      <c r="M7" t="s">
        <v>46</v>
      </c>
      <c r="N7" s="7" t="s">
        <v>47</v>
      </c>
    </row>
    <row r="8" spans="1:14" x14ac:dyDescent="0.25">
      <c r="A8" t="s">
        <v>35</v>
      </c>
      <c r="B8" t="s">
        <v>36</v>
      </c>
      <c r="C8" s="7">
        <v>1</v>
      </c>
      <c r="D8" s="7">
        <v>3</v>
      </c>
      <c r="E8" s="7">
        <v>2</v>
      </c>
      <c r="F8" s="7">
        <v>34</v>
      </c>
      <c r="G8" s="7">
        <v>6</v>
      </c>
      <c r="H8" s="7">
        <v>302</v>
      </c>
      <c r="I8" t="s">
        <v>48</v>
      </c>
      <c r="J8" s="7">
        <v>2018</v>
      </c>
      <c r="M8" t="s">
        <v>48</v>
      </c>
      <c r="N8" s="7" t="s">
        <v>47</v>
      </c>
    </row>
    <row r="9" spans="1:14" x14ac:dyDescent="0.25">
      <c r="A9" t="s">
        <v>35</v>
      </c>
      <c r="B9" t="s">
        <v>36</v>
      </c>
      <c r="C9" s="7">
        <v>1</v>
      </c>
      <c r="D9" s="7">
        <v>4</v>
      </c>
      <c r="E9" s="7">
        <v>2</v>
      </c>
      <c r="F9" s="7">
        <v>63</v>
      </c>
      <c r="G9" s="7">
        <v>5</v>
      </c>
      <c r="H9" s="7">
        <v>402</v>
      </c>
      <c r="I9" t="s">
        <v>49</v>
      </c>
      <c r="J9" s="7">
        <v>1985</v>
      </c>
      <c r="M9" t="s">
        <v>49</v>
      </c>
      <c r="N9" s="7" t="s">
        <v>47</v>
      </c>
    </row>
    <row r="10" spans="1:14" x14ac:dyDescent="0.25">
      <c r="A10" t="s">
        <v>50</v>
      </c>
      <c r="B10" t="s">
        <v>51</v>
      </c>
      <c r="C10" s="7">
        <v>2</v>
      </c>
      <c r="D10" s="7">
        <v>1</v>
      </c>
      <c r="E10" s="7">
        <v>3</v>
      </c>
      <c r="F10" s="7">
        <v>3</v>
      </c>
      <c r="G10" s="7">
        <v>9</v>
      </c>
      <c r="H10" s="7">
        <v>103</v>
      </c>
      <c r="I10" t="s">
        <v>52</v>
      </c>
      <c r="J10" s="7">
        <v>1999</v>
      </c>
      <c r="M10" t="s">
        <v>52</v>
      </c>
      <c r="N10" s="7" t="s">
        <v>47</v>
      </c>
    </row>
    <row r="11" spans="1:14" x14ac:dyDescent="0.25">
      <c r="A11" t="s">
        <v>50</v>
      </c>
      <c r="B11" t="s">
        <v>51</v>
      </c>
      <c r="C11" s="7">
        <v>2</v>
      </c>
      <c r="D11" s="7">
        <v>2</v>
      </c>
      <c r="E11" s="7">
        <v>3</v>
      </c>
      <c r="F11" s="7">
        <v>30</v>
      </c>
      <c r="G11" s="7">
        <v>10</v>
      </c>
      <c r="H11" s="7">
        <v>203</v>
      </c>
      <c r="I11" t="s">
        <v>53</v>
      </c>
      <c r="J11" s="7">
        <v>2020</v>
      </c>
      <c r="M11" t="s">
        <v>53</v>
      </c>
      <c r="N11" s="7" t="s">
        <v>40</v>
      </c>
    </row>
    <row r="12" spans="1:14" x14ac:dyDescent="0.25">
      <c r="A12" t="s">
        <v>50</v>
      </c>
      <c r="B12" t="s">
        <v>51</v>
      </c>
      <c r="C12" s="7">
        <v>2</v>
      </c>
      <c r="D12" s="7">
        <v>3</v>
      </c>
      <c r="E12" s="7">
        <v>3</v>
      </c>
      <c r="F12" s="7">
        <v>35</v>
      </c>
      <c r="G12" s="7">
        <v>11</v>
      </c>
      <c r="H12" s="7">
        <v>303</v>
      </c>
      <c r="I12" t="s">
        <v>54</v>
      </c>
      <c r="J12" s="7">
        <v>2016</v>
      </c>
      <c r="M12" t="s">
        <v>54</v>
      </c>
      <c r="N12" s="7" t="s">
        <v>47</v>
      </c>
    </row>
    <row r="13" spans="1:14" x14ac:dyDescent="0.25">
      <c r="A13" t="s">
        <v>50</v>
      </c>
      <c r="B13" t="s">
        <v>51</v>
      </c>
      <c r="C13" s="7">
        <v>2</v>
      </c>
      <c r="D13" s="7">
        <v>4</v>
      </c>
      <c r="E13" s="7">
        <v>3</v>
      </c>
      <c r="F13" s="7">
        <v>62</v>
      </c>
      <c r="G13" s="7">
        <v>12</v>
      </c>
      <c r="H13" s="7">
        <v>403</v>
      </c>
      <c r="I13" t="s">
        <v>55</v>
      </c>
      <c r="J13" s="7">
        <v>2008</v>
      </c>
      <c r="M13" t="s">
        <v>55</v>
      </c>
      <c r="N13" s="7" t="s">
        <v>47</v>
      </c>
    </row>
    <row r="14" spans="1:14" x14ac:dyDescent="0.25">
      <c r="A14" t="s">
        <v>50</v>
      </c>
      <c r="B14" t="s">
        <v>51</v>
      </c>
      <c r="C14" s="7">
        <v>2</v>
      </c>
      <c r="D14" s="7">
        <v>1</v>
      </c>
      <c r="E14" s="7">
        <v>4</v>
      </c>
      <c r="F14" s="7">
        <v>4</v>
      </c>
      <c r="G14" s="7">
        <v>16</v>
      </c>
      <c r="H14" s="7">
        <v>104</v>
      </c>
      <c r="I14" t="s">
        <v>56</v>
      </c>
      <c r="J14" s="7">
        <v>1984</v>
      </c>
      <c r="M14" t="s">
        <v>56</v>
      </c>
      <c r="N14" s="7" t="s">
        <v>47</v>
      </c>
    </row>
    <row r="15" spans="1:14" x14ac:dyDescent="0.25">
      <c r="A15" t="s">
        <v>50</v>
      </c>
      <c r="B15" t="s">
        <v>51</v>
      </c>
      <c r="C15" s="7">
        <v>2</v>
      </c>
      <c r="D15" s="7">
        <v>2</v>
      </c>
      <c r="E15" s="7">
        <v>4</v>
      </c>
      <c r="F15" s="7">
        <v>29</v>
      </c>
      <c r="G15" s="7">
        <v>15</v>
      </c>
      <c r="H15" s="7">
        <v>204</v>
      </c>
      <c r="I15" t="s">
        <v>57</v>
      </c>
      <c r="J15" s="7">
        <v>2004</v>
      </c>
      <c r="M15" t="s">
        <v>57</v>
      </c>
      <c r="N15" s="7" t="s">
        <v>58</v>
      </c>
    </row>
    <row r="16" spans="1:14" x14ac:dyDescent="0.25">
      <c r="A16" t="s">
        <v>50</v>
      </c>
      <c r="B16" t="s">
        <v>51</v>
      </c>
      <c r="C16" s="7">
        <v>2</v>
      </c>
      <c r="D16" s="7">
        <v>3</v>
      </c>
      <c r="E16" s="7">
        <v>4</v>
      </c>
      <c r="F16" s="7">
        <v>36</v>
      </c>
      <c r="G16" s="7">
        <v>14</v>
      </c>
      <c r="H16" s="7">
        <v>304</v>
      </c>
      <c r="I16" t="s">
        <v>59</v>
      </c>
      <c r="J16" s="7">
        <v>1989</v>
      </c>
      <c r="M16" t="s">
        <v>59</v>
      </c>
      <c r="N16" s="7" t="s">
        <v>47</v>
      </c>
    </row>
    <row r="17" spans="1:14" x14ac:dyDescent="0.25">
      <c r="A17" t="s">
        <v>50</v>
      </c>
      <c r="B17" t="s">
        <v>51</v>
      </c>
      <c r="C17" s="7">
        <v>2</v>
      </c>
      <c r="D17" s="7">
        <v>4</v>
      </c>
      <c r="E17" s="7">
        <v>4</v>
      </c>
      <c r="F17" s="7">
        <v>61</v>
      </c>
      <c r="G17" s="7">
        <v>13</v>
      </c>
      <c r="H17" s="7">
        <v>404</v>
      </c>
      <c r="I17" t="s">
        <v>60</v>
      </c>
      <c r="J17" s="7">
        <v>2001</v>
      </c>
      <c r="M17" t="s">
        <v>60</v>
      </c>
      <c r="N17" s="7" t="s">
        <v>47</v>
      </c>
    </row>
    <row r="18" spans="1:14" x14ac:dyDescent="0.25">
      <c r="A18" t="s">
        <v>35</v>
      </c>
      <c r="B18" t="s">
        <v>36</v>
      </c>
      <c r="C18" s="7">
        <v>3</v>
      </c>
      <c r="D18" s="7">
        <v>1</v>
      </c>
      <c r="E18" s="7">
        <v>5</v>
      </c>
      <c r="F18" s="7">
        <v>5</v>
      </c>
      <c r="G18" s="7">
        <v>17</v>
      </c>
      <c r="H18" s="7">
        <v>105</v>
      </c>
      <c r="I18" t="s">
        <v>48</v>
      </c>
      <c r="J18" s="7">
        <v>2018</v>
      </c>
    </row>
    <row r="19" spans="1:14" x14ac:dyDescent="0.25">
      <c r="A19" t="s">
        <v>35</v>
      </c>
      <c r="B19" t="s">
        <v>36</v>
      </c>
      <c r="C19" s="7">
        <v>3</v>
      </c>
      <c r="D19" s="7">
        <v>2</v>
      </c>
      <c r="E19" s="7">
        <v>5</v>
      </c>
      <c r="F19" s="7">
        <v>28</v>
      </c>
      <c r="G19" s="7">
        <v>18</v>
      </c>
      <c r="H19" s="7">
        <v>205</v>
      </c>
      <c r="I19" t="s">
        <v>42</v>
      </c>
      <c r="J19" s="7">
        <v>2023</v>
      </c>
    </row>
    <row r="20" spans="1:14" x14ac:dyDescent="0.25">
      <c r="A20" t="s">
        <v>35</v>
      </c>
      <c r="B20" t="s">
        <v>36</v>
      </c>
      <c r="C20" s="7">
        <v>3</v>
      </c>
      <c r="D20" s="7">
        <v>3</v>
      </c>
      <c r="E20" s="7">
        <v>5</v>
      </c>
      <c r="F20" s="7">
        <v>37</v>
      </c>
      <c r="G20" s="7">
        <v>19</v>
      </c>
      <c r="H20" s="7">
        <v>305</v>
      </c>
      <c r="I20" t="s">
        <v>39</v>
      </c>
      <c r="J20" s="7">
        <v>2002</v>
      </c>
    </row>
    <row r="21" spans="1:14" x14ac:dyDescent="0.25">
      <c r="A21" t="s">
        <v>35</v>
      </c>
      <c r="B21" t="s">
        <v>36</v>
      </c>
      <c r="C21" s="7">
        <v>3</v>
      </c>
      <c r="D21" s="7">
        <v>4</v>
      </c>
      <c r="E21" s="7">
        <v>5</v>
      </c>
      <c r="F21" s="7">
        <v>60</v>
      </c>
      <c r="G21" s="7">
        <v>20</v>
      </c>
      <c r="H21" s="7">
        <v>405</v>
      </c>
      <c r="I21" t="s">
        <v>46</v>
      </c>
      <c r="J21" s="7">
        <v>1999</v>
      </c>
    </row>
    <row r="22" spans="1:14" x14ac:dyDescent="0.25">
      <c r="A22" t="s">
        <v>35</v>
      </c>
      <c r="B22" t="s">
        <v>36</v>
      </c>
      <c r="C22" s="7">
        <v>3</v>
      </c>
      <c r="D22" s="7">
        <v>1</v>
      </c>
      <c r="E22" s="7">
        <v>6</v>
      </c>
      <c r="F22" s="7">
        <v>6</v>
      </c>
      <c r="G22" s="7">
        <v>24</v>
      </c>
      <c r="H22" s="7">
        <v>106</v>
      </c>
      <c r="I22" t="s">
        <v>41</v>
      </c>
      <c r="J22" s="7">
        <v>2016</v>
      </c>
    </row>
    <row r="23" spans="1:14" x14ac:dyDescent="0.25">
      <c r="A23" t="s">
        <v>35</v>
      </c>
      <c r="B23" t="s">
        <v>36</v>
      </c>
      <c r="C23" s="7">
        <v>3</v>
      </c>
      <c r="D23" s="7">
        <v>2</v>
      </c>
      <c r="E23" s="7">
        <v>6</v>
      </c>
      <c r="F23" s="7">
        <v>27</v>
      </c>
      <c r="G23" s="7">
        <v>23</v>
      </c>
      <c r="H23" s="7">
        <v>206</v>
      </c>
      <c r="I23" t="s">
        <v>37</v>
      </c>
      <c r="J23" s="7">
        <v>1998</v>
      </c>
    </row>
    <row r="24" spans="1:14" x14ac:dyDescent="0.25">
      <c r="A24" t="s">
        <v>35</v>
      </c>
      <c r="B24" t="s">
        <v>36</v>
      </c>
      <c r="C24" s="7">
        <v>3</v>
      </c>
      <c r="D24" s="7">
        <v>3</v>
      </c>
      <c r="E24" s="7">
        <v>6</v>
      </c>
      <c r="F24" s="7">
        <v>38</v>
      </c>
      <c r="G24" s="7">
        <v>22</v>
      </c>
      <c r="H24" s="7">
        <v>306</v>
      </c>
      <c r="I24" t="s">
        <v>49</v>
      </c>
      <c r="J24" s="7">
        <v>1985</v>
      </c>
    </row>
    <row r="25" spans="1:14" x14ac:dyDescent="0.25">
      <c r="A25" t="s">
        <v>35</v>
      </c>
      <c r="B25" t="s">
        <v>36</v>
      </c>
      <c r="C25" s="7">
        <v>3</v>
      </c>
      <c r="D25" s="7">
        <v>4</v>
      </c>
      <c r="E25" s="7">
        <v>6</v>
      </c>
      <c r="F25" s="7">
        <v>59</v>
      </c>
      <c r="G25" s="7">
        <v>21</v>
      </c>
      <c r="H25" s="7">
        <v>406</v>
      </c>
      <c r="I25" t="s">
        <v>44</v>
      </c>
      <c r="J25" s="7">
        <v>1983</v>
      </c>
    </row>
    <row r="26" spans="1:14" x14ac:dyDescent="0.25">
      <c r="A26" t="s">
        <v>50</v>
      </c>
      <c r="B26" t="s">
        <v>51</v>
      </c>
      <c r="C26" s="7">
        <v>4</v>
      </c>
      <c r="D26" s="7">
        <v>1</v>
      </c>
      <c r="E26" s="7">
        <v>7</v>
      </c>
      <c r="F26" s="7">
        <v>7</v>
      </c>
      <c r="G26" s="7">
        <v>25</v>
      </c>
      <c r="H26" s="7">
        <v>107</v>
      </c>
      <c r="I26" t="s">
        <v>60</v>
      </c>
      <c r="J26" s="7">
        <v>2001</v>
      </c>
    </row>
    <row r="27" spans="1:14" x14ac:dyDescent="0.25">
      <c r="A27" t="s">
        <v>50</v>
      </c>
      <c r="B27" t="s">
        <v>51</v>
      </c>
      <c r="C27" s="7">
        <v>4</v>
      </c>
      <c r="D27" s="7">
        <v>2</v>
      </c>
      <c r="E27" s="7">
        <v>7</v>
      </c>
      <c r="F27" s="7">
        <v>26</v>
      </c>
      <c r="G27" s="7">
        <v>26</v>
      </c>
      <c r="H27" s="7">
        <v>207</v>
      </c>
      <c r="I27" t="s">
        <v>54</v>
      </c>
      <c r="J27" s="7">
        <v>2016</v>
      </c>
    </row>
    <row r="28" spans="1:14" x14ac:dyDescent="0.25">
      <c r="A28" t="s">
        <v>50</v>
      </c>
      <c r="B28" t="s">
        <v>51</v>
      </c>
      <c r="C28" s="7">
        <v>4</v>
      </c>
      <c r="D28" s="7">
        <v>3</v>
      </c>
      <c r="E28" s="7">
        <v>7</v>
      </c>
      <c r="F28" s="7">
        <v>39</v>
      </c>
      <c r="G28" s="7">
        <v>27</v>
      </c>
      <c r="H28" s="7">
        <v>307</v>
      </c>
      <c r="I28" t="s">
        <v>55</v>
      </c>
      <c r="J28" s="7">
        <v>2008</v>
      </c>
    </row>
    <row r="29" spans="1:14" x14ac:dyDescent="0.25">
      <c r="A29" t="s">
        <v>50</v>
      </c>
      <c r="B29" t="s">
        <v>51</v>
      </c>
      <c r="C29" s="7">
        <v>4</v>
      </c>
      <c r="D29" s="7">
        <v>4</v>
      </c>
      <c r="E29" s="7">
        <v>7</v>
      </c>
      <c r="F29" s="7">
        <v>58</v>
      </c>
      <c r="G29" s="7">
        <v>28</v>
      </c>
      <c r="H29" s="7">
        <v>407</v>
      </c>
      <c r="I29" t="s">
        <v>59</v>
      </c>
      <c r="J29" s="7">
        <v>1989</v>
      </c>
    </row>
    <row r="30" spans="1:14" x14ac:dyDescent="0.25">
      <c r="A30" t="s">
        <v>50</v>
      </c>
      <c r="B30" t="s">
        <v>51</v>
      </c>
      <c r="C30" s="7">
        <v>4</v>
      </c>
      <c r="D30" s="7">
        <v>1</v>
      </c>
      <c r="E30" s="7">
        <v>8</v>
      </c>
      <c r="F30" s="7">
        <v>8</v>
      </c>
      <c r="G30" s="7">
        <v>32</v>
      </c>
      <c r="H30" s="7">
        <v>108</v>
      </c>
      <c r="I30" t="s">
        <v>53</v>
      </c>
      <c r="J30" s="7">
        <v>2020</v>
      </c>
    </row>
    <row r="31" spans="1:14" x14ac:dyDescent="0.25">
      <c r="A31" t="s">
        <v>50</v>
      </c>
      <c r="B31" t="s">
        <v>51</v>
      </c>
      <c r="C31" s="7">
        <v>4</v>
      </c>
      <c r="D31" s="7">
        <v>2</v>
      </c>
      <c r="E31" s="7">
        <v>8</v>
      </c>
      <c r="F31" s="7">
        <v>25</v>
      </c>
      <c r="G31" s="7">
        <v>31</v>
      </c>
      <c r="H31" s="7">
        <v>208</v>
      </c>
      <c r="I31" t="s">
        <v>56</v>
      </c>
      <c r="J31" s="7">
        <v>1984</v>
      </c>
    </row>
    <row r="32" spans="1:14" x14ac:dyDescent="0.25">
      <c r="A32" t="s">
        <v>50</v>
      </c>
      <c r="B32" t="s">
        <v>51</v>
      </c>
      <c r="C32" s="7">
        <v>4</v>
      </c>
      <c r="D32" s="7">
        <v>3</v>
      </c>
      <c r="E32" s="7">
        <v>8</v>
      </c>
      <c r="F32" s="7">
        <v>40</v>
      </c>
      <c r="G32" s="7">
        <v>30</v>
      </c>
      <c r="H32" s="7">
        <v>308</v>
      </c>
      <c r="I32" t="s">
        <v>57</v>
      </c>
      <c r="J32" s="7">
        <v>2004</v>
      </c>
    </row>
    <row r="33" spans="1:10" x14ac:dyDescent="0.25">
      <c r="A33" t="s">
        <v>50</v>
      </c>
      <c r="B33" t="s">
        <v>51</v>
      </c>
      <c r="C33" s="7">
        <v>4</v>
      </c>
      <c r="D33" s="7">
        <v>4</v>
      </c>
      <c r="E33" s="7">
        <v>8</v>
      </c>
      <c r="F33" s="7">
        <v>57</v>
      </c>
      <c r="G33" s="7">
        <v>29</v>
      </c>
      <c r="H33" s="7">
        <v>408</v>
      </c>
      <c r="I33" t="s">
        <v>52</v>
      </c>
      <c r="J33" s="7">
        <v>1999</v>
      </c>
    </row>
    <row r="34" spans="1:10" x14ac:dyDescent="0.25">
      <c r="A34" t="s">
        <v>35</v>
      </c>
      <c r="B34" t="s">
        <v>36</v>
      </c>
      <c r="C34" s="7">
        <v>5</v>
      </c>
      <c r="D34" s="7">
        <v>1</v>
      </c>
      <c r="E34" s="7">
        <v>9</v>
      </c>
      <c r="F34" s="7">
        <v>9</v>
      </c>
      <c r="G34" s="7">
        <v>33</v>
      </c>
      <c r="H34" s="7">
        <v>109</v>
      </c>
      <c r="I34" t="s">
        <v>39</v>
      </c>
      <c r="J34" s="7">
        <v>2002</v>
      </c>
    </row>
    <row r="35" spans="1:10" x14ac:dyDescent="0.25">
      <c r="A35" t="s">
        <v>35</v>
      </c>
      <c r="B35" t="s">
        <v>36</v>
      </c>
      <c r="C35" s="7">
        <v>5</v>
      </c>
      <c r="D35" s="7">
        <v>2</v>
      </c>
      <c r="E35" s="7">
        <v>9</v>
      </c>
      <c r="F35" s="7">
        <v>24</v>
      </c>
      <c r="G35" s="7">
        <v>34</v>
      </c>
      <c r="H35" s="7">
        <v>209</v>
      </c>
      <c r="I35" t="s">
        <v>41</v>
      </c>
      <c r="J35" s="7">
        <v>2016</v>
      </c>
    </row>
    <row r="36" spans="1:10" x14ac:dyDescent="0.25">
      <c r="A36" t="s">
        <v>35</v>
      </c>
      <c r="B36" t="s">
        <v>36</v>
      </c>
      <c r="C36" s="7">
        <v>5</v>
      </c>
      <c r="D36" s="7">
        <v>3</v>
      </c>
      <c r="E36" s="7">
        <v>9</v>
      </c>
      <c r="F36" s="7">
        <v>41</v>
      </c>
      <c r="G36" s="7">
        <v>35</v>
      </c>
      <c r="H36" s="7">
        <v>309</v>
      </c>
      <c r="I36" t="s">
        <v>42</v>
      </c>
      <c r="J36" s="7">
        <v>2023</v>
      </c>
    </row>
    <row r="37" spans="1:10" x14ac:dyDescent="0.25">
      <c r="A37" t="s">
        <v>35</v>
      </c>
      <c r="B37" t="s">
        <v>36</v>
      </c>
      <c r="C37" s="7">
        <v>5</v>
      </c>
      <c r="D37" s="7">
        <v>4</v>
      </c>
      <c r="E37" s="7">
        <v>9</v>
      </c>
      <c r="F37" s="7">
        <v>56</v>
      </c>
      <c r="G37" s="7">
        <v>37</v>
      </c>
      <c r="H37" s="7">
        <v>409</v>
      </c>
      <c r="I37" t="s">
        <v>37</v>
      </c>
      <c r="J37" s="7">
        <v>1998</v>
      </c>
    </row>
    <row r="38" spans="1:10" x14ac:dyDescent="0.25">
      <c r="A38" t="s">
        <v>35</v>
      </c>
      <c r="B38" t="s">
        <v>36</v>
      </c>
      <c r="C38" s="7">
        <v>5</v>
      </c>
      <c r="D38" s="7">
        <v>1</v>
      </c>
      <c r="E38" s="7">
        <v>10</v>
      </c>
      <c r="F38" s="7">
        <v>10</v>
      </c>
      <c r="G38" s="7">
        <v>40</v>
      </c>
      <c r="H38" s="7">
        <v>110</v>
      </c>
      <c r="I38" t="s">
        <v>46</v>
      </c>
      <c r="J38" s="7">
        <v>1999</v>
      </c>
    </row>
    <row r="39" spans="1:10" x14ac:dyDescent="0.25">
      <c r="A39" t="s">
        <v>35</v>
      </c>
      <c r="B39" t="s">
        <v>36</v>
      </c>
      <c r="C39" s="7">
        <v>5</v>
      </c>
      <c r="D39" s="7">
        <v>2</v>
      </c>
      <c r="E39" s="7">
        <v>10</v>
      </c>
      <c r="F39" s="7">
        <v>23</v>
      </c>
      <c r="G39" s="7">
        <v>39</v>
      </c>
      <c r="H39" s="7">
        <v>210</v>
      </c>
      <c r="I39" t="s">
        <v>49</v>
      </c>
      <c r="J39" s="7">
        <v>1985</v>
      </c>
    </row>
    <row r="40" spans="1:10" x14ac:dyDescent="0.25">
      <c r="A40" t="s">
        <v>35</v>
      </c>
      <c r="B40" t="s">
        <v>36</v>
      </c>
      <c r="C40" s="7">
        <v>5</v>
      </c>
      <c r="D40" s="7">
        <v>3</v>
      </c>
      <c r="E40" s="7">
        <v>10</v>
      </c>
      <c r="F40" s="7">
        <v>42</v>
      </c>
      <c r="G40" s="7">
        <v>38</v>
      </c>
      <c r="H40" s="7">
        <v>310</v>
      </c>
      <c r="I40" t="s">
        <v>44</v>
      </c>
      <c r="J40" s="7">
        <v>1983</v>
      </c>
    </row>
    <row r="41" spans="1:10" x14ac:dyDescent="0.25">
      <c r="A41" t="s">
        <v>35</v>
      </c>
      <c r="B41" t="s">
        <v>36</v>
      </c>
      <c r="C41" s="7">
        <v>5</v>
      </c>
      <c r="D41" s="7">
        <v>4</v>
      </c>
      <c r="E41" s="7">
        <v>10</v>
      </c>
      <c r="F41" s="7">
        <v>55</v>
      </c>
      <c r="G41" s="7">
        <v>37</v>
      </c>
      <c r="H41" s="7">
        <v>410</v>
      </c>
      <c r="I41" t="s">
        <v>48</v>
      </c>
      <c r="J41" s="7">
        <v>2018</v>
      </c>
    </row>
    <row r="42" spans="1:10" x14ac:dyDescent="0.25">
      <c r="A42" t="s">
        <v>50</v>
      </c>
      <c r="B42" t="s">
        <v>51</v>
      </c>
      <c r="C42" s="7">
        <v>6</v>
      </c>
      <c r="D42" s="7">
        <v>1</v>
      </c>
      <c r="E42" s="7">
        <v>11</v>
      </c>
      <c r="F42" s="7">
        <v>11</v>
      </c>
      <c r="G42" s="7">
        <v>41</v>
      </c>
      <c r="H42" s="7">
        <v>111</v>
      </c>
      <c r="I42" t="s">
        <v>59</v>
      </c>
      <c r="J42" s="7">
        <v>1989</v>
      </c>
    </row>
    <row r="43" spans="1:10" x14ac:dyDescent="0.25">
      <c r="A43" t="s">
        <v>50</v>
      </c>
      <c r="B43" t="s">
        <v>51</v>
      </c>
      <c r="C43" s="7">
        <v>6</v>
      </c>
      <c r="D43" s="7">
        <v>2</v>
      </c>
      <c r="E43" s="7">
        <v>11</v>
      </c>
      <c r="F43" s="7">
        <v>22</v>
      </c>
      <c r="G43" s="7">
        <v>42</v>
      </c>
      <c r="H43" s="7">
        <v>211</v>
      </c>
      <c r="I43" t="s">
        <v>52</v>
      </c>
      <c r="J43" s="7">
        <v>1999</v>
      </c>
    </row>
    <row r="44" spans="1:10" x14ac:dyDescent="0.25">
      <c r="A44" t="s">
        <v>50</v>
      </c>
      <c r="B44" t="s">
        <v>51</v>
      </c>
      <c r="C44" s="7">
        <v>6</v>
      </c>
      <c r="D44" s="7">
        <v>3</v>
      </c>
      <c r="E44" s="7">
        <v>11</v>
      </c>
      <c r="F44" s="7">
        <v>43</v>
      </c>
      <c r="G44" s="7">
        <v>43</v>
      </c>
      <c r="H44" s="7">
        <v>311</v>
      </c>
      <c r="I44" t="s">
        <v>56</v>
      </c>
      <c r="J44" s="7">
        <v>1984</v>
      </c>
    </row>
    <row r="45" spans="1:10" x14ac:dyDescent="0.25">
      <c r="A45" t="s">
        <v>50</v>
      </c>
      <c r="B45" t="s">
        <v>51</v>
      </c>
      <c r="C45" s="7">
        <v>6</v>
      </c>
      <c r="D45" s="7">
        <v>4</v>
      </c>
      <c r="E45" s="7">
        <v>11</v>
      </c>
      <c r="F45" s="7">
        <v>54</v>
      </c>
      <c r="G45" s="7">
        <v>44</v>
      </c>
      <c r="H45" s="7">
        <v>411</v>
      </c>
      <c r="I45" t="s">
        <v>57</v>
      </c>
      <c r="J45" s="7">
        <v>2004</v>
      </c>
    </row>
    <row r="46" spans="1:10" x14ac:dyDescent="0.25">
      <c r="A46" t="s">
        <v>50</v>
      </c>
      <c r="B46" t="s">
        <v>51</v>
      </c>
      <c r="C46" s="7">
        <v>6</v>
      </c>
      <c r="D46" s="7">
        <v>1</v>
      </c>
      <c r="E46" s="7">
        <v>12</v>
      </c>
      <c r="F46" s="7">
        <v>12</v>
      </c>
      <c r="G46" s="7">
        <v>48</v>
      </c>
      <c r="H46" s="7">
        <v>112</v>
      </c>
      <c r="I46" t="s">
        <v>54</v>
      </c>
      <c r="J46" s="7">
        <v>2016</v>
      </c>
    </row>
    <row r="47" spans="1:10" x14ac:dyDescent="0.25">
      <c r="A47" t="s">
        <v>50</v>
      </c>
      <c r="B47" t="s">
        <v>51</v>
      </c>
      <c r="C47" s="7">
        <v>6</v>
      </c>
      <c r="D47" s="7">
        <v>2</v>
      </c>
      <c r="E47" s="7">
        <v>12</v>
      </c>
      <c r="F47" s="7">
        <v>21</v>
      </c>
      <c r="G47" s="7">
        <v>47</v>
      </c>
      <c r="H47" s="7">
        <v>212</v>
      </c>
      <c r="I47" t="s">
        <v>55</v>
      </c>
      <c r="J47" s="7">
        <v>2008</v>
      </c>
    </row>
    <row r="48" spans="1:10" x14ac:dyDescent="0.25">
      <c r="A48" t="s">
        <v>50</v>
      </c>
      <c r="B48" t="s">
        <v>51</v>
      </c>
      <c r="C48" s="7">
        <v>6</v>
      </c>
      <c r="D48" s="7">
        <v>3</v>
      </c>
      <c r="E48" s="7">
        <v>12</v>
      </c>
      <c r="F48" s="7">
        <v>44</v>
      </c>
      <c r="G48" s="7">
        <v>46</v>
      </c>
      <c r="H48" s="7">
        <v>312</v>
      </c>
      <c r="I48" t="s">
        <v>60</v>
      </c>
      <c r="J48" s="7">
        <v>2001</v>
      </c>
    </row>
    <row r="49" spans="1:10" x14ac:dyDescent="0.25">
      <c r="A49" t="s">
        <v>50</v>
      </c>
      <c r="B49" t="s">
        <v>51</v>
      </c>
      <c r="C49" s="7">
        <v>6</v>
      </c>
      <c r="D49" s="7">
        <v>4</v>
      </c>
      <c r="E49" s="7">
        <v>12</v>
      </c>
      <c r="F49" s="7">
        <v>53</v>
      </c>
      <c r="G49" s="7">
        <v>45</v>
      </c>
      <c r="H49" s="7">
        <v>412</v>
      </c>
      <c r="I49" t="s">
        <v>53</v>
      </c>
      <c r="J49" s="7">
        <v>2020</v>
      </c>
    </row>
    <row r="50" spans="1:10" x14ac:dyDescent="0.25">
      <c r="A50" t="s">
        <v>35</v>
      </c>
      <c r="B50" t="s">
        <v>36</v>
      </c>
      <c r="C50" s="7">
        <v>7</v>
      </c>
      <c r="D50" s="7">
        <v>1</v>
      </c>
      <c r="E50" s="7">
        <v>13</v>
      </c>
      <c r="F50" s="7">
        <v>13</v>
      </c>
      <c r="G50" s="7">
        <v>49</v>
      </c>
      <c r="H50" s="7">
        <v>113</v>
      </c>
      <c r="I50" t="s">
        <v>49</v>
      </c>
      <c r="J50" s="7">
        <v>1985</v>
      </c>
    </row>
    <row r="51" spans="1:10" x14ac:dyDescent="0.25">
      <c r="A51" t="s">
        <v>35</v>
      </c>
      <c r="B51" t="s">
        <v>36</v>
      </c>
      <c r="C51" s="7">
        <v>7</v>
      </c>
      <c r="D51" s="7">
        <v>2</v>
      </c>
      <c r="E51" s="7">
        <v>13</v>
      </c>
      <c r="F51" s="7">
        <v>20</v>
      </c>
      <c r="G51" s="7">
        <v>50</v>
      </c>
      <c r="H51" s="7">
        <v>213</v>
      </c>
      <c r="I51" t="s">
        <v>44</v>
      </c>
      <c r="J51" s="7">
        <v>1983</v>
      </c>
    </row>
    <row r="52" spans="1:10" x14ac:dyDescent="0.25">
      <c r="A52" t="s">
        <v>35</v>
      </c>
      <c r="B52" t="s">
        <v>36</v>
      </c>
      <c r="C52" s="7">
        <v>7</v>
      </c>
      <c r="D52" s="7">
        <v>3</v>
      </c>
      <c r="E52" s="7">
        <v>13</v>
      </c>
      <c r="F52" s="7">
        <v>45</v>
      </c>
      <c r="G52" s="7">
        <v>51</v>
      </c>
      <c r="H52" s="7">
        <v>313</v>
      </c>
      <c r="I52" t="s">
        <v>46</v>
      </c>
      <c r="J52" s="7">
        <v>1999</v>
      </c>
    </row>
    <row r="53" spans="1:10" x14ac:dyDescent="0.25">
      <c r="A53" t="s">
        <v>35</v>
      </c>
      <c r="B53" t="s">
        <v>36</v>
      </c>
      <c r="C53" s="7">
        <v>7</v>
      </c>
      <c r="D53" s="7">
        <v>4</v>
      </c>
      <c r="E53" s="7">
        <v>13</v>
      </c>
      <c r="F53" s="7">
        <v>52</v>
      </c>
      <c r="G53" s="7">
        <v>52</v>
      </c>
      <c r="H53" s="7">
        <v>413</v>
      </c>
      <c r="I53" t="s">
        <v>41</v>
      </c>
      <c r="J53" s="7">
        <v>2016</v>
      </c>
    </row>
    <row r="54" spans="1:10" x14ac:dyDescent="0.25">
      <c r="A54" t="s">
        <v>35</v>
      </c>
      <c r="B54" t="s">
        <v>36</v>
      </c>
      <c r="C54" s="7">
        <v>7</v>
      </c>
      <c r="D54" s="7">
        <v>1</v>
      </c>
      <c r="E54" s="7">
        <v>14</v>
      </c>
      <c r="F54" s="7">
        <v>14</v>
      </c>
      <c r="G54" s="7">
        <v>56</v>
      </c>
      <c r="H54" s="7">
        <v>114</v>
      </c>
      <c r="I54" t="s">
        <v>42</v>
      </c>
      <c r="J54" s="7">
        <v>2023</v>
      </c>
    </row>
    <row r="55" spans="1:10" x14ac:dyDescent="0.25">
      <c r="A55" t="s">
        <v>35</v>
      </c>
      <c r="B55" t="s">
        <v>36</v>
      </c>
      <c r="C55" s="7">
        <v>7</v>
      </c>
      <c r="D55" s="7">
        <v>2</v>
      </c>
      <c r="E55" s="7">
        <v>14</v>
      </c>
      <c r="F55" s="7">
        <v>19</v>
      </c>
      <c r="G55" s="7">
        <v>55</v>
      </c>
      <c r="H55" s="7">
        <v>214</v>
      </c>
      <c r="I55" t="s">
        <v>48</v>
      </c>
      <c r="J55" s="7">
        <v>2018</v>
      </c>
    </row>
    <row r="56" spans="1:10" x14ac:dyDescent="0.25">
      <c r="A56" t="s">
        <v>35</v>
      </c>
      <c r="B56" t="s">
        <v>36</v>
      </c>
      <c r="C56" s="7">
        <v>7</v>
      </c>
      <c r="D56" s="7">
        <v>3</v>
      </c>
      <c r="E56" s="7">
        <v>14</v>
      </c>
      <c r="F56" s="7">
        <v>46</v>
      </c>
      <c r="G56" s="7">
        <v>54</v>
      </c>
      <c r="H56" s="7">
        <v>314</v>
      </c>
      <c r="I56" t="s">
        <v>37</v>
      </c>
      <c r="J56" s="7">
        <v>1998</v>
      </c>
    </row>
    <row r="57" spans="1:10" x14ac:dyDescent="0.25">
      <c r="A57" t="s">
        <v>35</v>
      </c>
      <c r="B57" t="s">
        <v>36</v>
      </c>
      <c r="C57" s="7">
        <v>7</v>
      </c>
      <c r="D57" s="7">
        <v>4</v>
      </c>
      <c r="E57" s="7">
        <v>14</v>
      </c>
      <c r="F57" s="7">
        <v>51</v>
      </c>
      <c r="G57" s="7">
        <v>53</v>
      </c>
      <c r="H57" s="7">
        <v>414</v>
      </c>
      <c r="I57" t="s">
        <v>39</v>
      </c>
      <c r="J57" s="7">
        <v>2002</v>
      </c>
    </row>
    <row r="58" spans="1:10" x14ac:dyDescent="0.25">
      <c r="A58" t="s">
        <v>50</v>
      </c>
      <c r="B58" t="s">
        <v>51</v>
      </c>
      <c r="C58" s="7">
        <v>8</v>
      </c>
      <c r="D58" s="7">
        <v>1</v>
      </c>
      <c r="E58" s="7">
        <v>15</v>
      </c>
      <c r="F58" s="7">
        <v>15</v>
      </c>
      <c r="G58" s="7">
        <v>57</v>
      </c>
      <c r="H58" s="7">
        <v>115</v>
      </c>
      <c r="I58" t="s">
        <v>55</v>
      </c>
      <c r="J58" s="7">
        <v>2008</v>
      </c>
    </row>
    <row r="59" spans="1:10" x14ac:dyDescent="0.25">
      <c r="A59" t="s">
        <v>50</v>
      </c>
      <c r="B59" t="s">
        <v>51</v>
      </c>
      <c r="C59" s="7">
        <v>8</v>
      </c>
      <c r="D59" s="7">
        <v>2</v>
      </c>
      <c r="E59" s="7">
        <v>15</v>
      </c>
      <c r="F59" s="7">
        <v>18</v>
      </c>
      <c r="G59" s="7">
        <v>58</v>
      </c>
      <c r="H59" s="7">
        <v>215</v>
      </c>
      <c r="I59" t="s">
        <v>59</v>
      </c>
      <c r="J59" s="7">
        <v>1989</v>
      </c>
    </row>
    <row r="60" spans="1:10" x14ac:dyDescent="0.25">
      <c r="A60" t="s">
        <v>50</v>
      </c>
      <c r="B60" t="s">
        <v>51</v>
      </c>
      <c r="C60" s="7">
        <v>8</v>
      </c>
      <c r="D60" s="7">
        <v>3</v>
      </c>
      <c r="E60" s="7">
        <v>15</v>
      </c>
      <c r="F60" s="7">
        <v>47</v>
      </c>
      <c r="G60" s="7">
        <v>59</v>
      </c>
      <c r="H60" s="7">
        <v>315</v>
      </c>
      <c r="I60" t="s">
        <v>52</v>
      </c>
      <c r="J60" s="7">
        <v>1999</v>
      </c>
    </row>
    <row r="61" spans="1:10" x14ac:dyDescent="0.25">
      <c r="A61" t="s">
        <v>50</v>
      </c>
      <c r="B61" t="s">
        <v>51</v>
      </c>
      <c r="C61" s="7">
        <v>8</v>
      </c>
      <c r="D61" s="7">
        <v>4</v>
      </c>
      <c r="E61" s="7">
        <v>15</v>
      </c>
      <c r="F61" s="7">
        <v>50</v>
      </c>
      <c r="G61" s="7">
        <v>60</v>
      </c>
      <c r="H61" s="7">
        <v>415</v>
      </c>
      <c r="I61" t="s">
        <v>54</v>
      </c>
      <c r="J61" s="7">
        <v>2016</v>
      </c>
    </row>
    <row r="62" spans="1:10" x14ac:dyDescent="0.25">
      <c r="A62" t="s">
        <v>50</v>
      </c>
      <c r="B62" t="s">
        <v>51</v>
      </c>
      <c r="C62" s="7">
        <v>8</v>
      </c>
      <c r="D62" s="7">
        <v>1</v>
      </c>
      <c r="E62" s="7">
        <v>16</v>
      </c>
      <c r="F62" s="7">
        <v>16</v>
      </c>
      <c r="G62" s="7">
        <v>64</v>
      </c>
      <c r="H62" s="7">
        <v>116</v>
      </c>
      <c r="I62" t="s">
        <v>57</v>
      </c>
      <c r="J62" s="7">
        <v>2004</v>
      </c>
    </row>
    <row r="63" spans="1:10" x14ac:dyDescent="0.25">
      <c r="A63" t="s">
        <v>50</v>
      </c>
      <c r="B63" t="s">
        <v>51</v>
      </c>
      <c r="C63" s="7">
        <v>8</v>
      </c>
      <c r="D63" s="7">
        <v>2</v>
      </c>
      <c r="E63" s="7">
        <v>16</v>
      </c>
      <c r="F63" s="7">
        <v>17</v>
      </c>
      <c r="G63" s="7">
        <v>63</v>
      </c>
      <c r="H63" s="7">
        <v>216</v>
      </c>
      <c r="I63" t="s">
        <v>60</v>
      </c>
      <c r="J63" s="7">
        <v>2001</v>
      </c>
    </row>
    <row r="64" spans="1:10" x14ac:dyDescent="0.25">
      <c r="A64" t="s">
        <v>50</v>
      </c>
      <c r="B64" t="s">
        <v>51</v>
      </c>
      <c r="C64" s="7">
        <v>8</v>
      </c>
      <c r="D64" s="7">
        <v>3</v>
      </c>
      <c r="E64" s="7">
        <v>16</v>
      </c>
      <c r="F64" s="7">
        <v>48</v>
      </c>
      <c r="G64" s="7">
        <v>62</v>
      </c>
      <c r="H64" s="7">
        <v>316</v>
      </c>
      <c r="I64" t="s">
        <v>53</v>
      </c>
      <c r="J64" s="7">
        <v>2020</v>
      </c>
    </row>
    <row r="65" spans="1:10" x14ac:dyDescent="0.25">
      <c r="A65" t="s">
        <v>50</v>
      </c>
      <c r="B65" t="s">
        <v>51</v>
      </c>
      <c r="C65" s="7">
        <v>8</v>
      </c>
      <c r="D65" s="7">
        <v>4</v>
      </c>
      <c r="E65" s="7">
        <v>16</v>
      </c>
      <c r="F65" s="7">
        <v>49</v>
      </c>
      <c r="G65" s="7">
        <v>61</v>
      </c>
      <c r="H65" s="7">
        <v>416</v>
      </c>
      <c r="I65" t="s">
        <v>56</v>
      </c>
      <c r="J65" s="7">
        <v>1984</v>
      </c>
    </row>
  </sheetData>
  <sortState xmlns:xlrd2="http://schemas.microsoft.com/office/spreadsheetml/2017/richdata2" ref="A2:J65">
    <sortCondition ref="E2:E65"/>
    <sortCondition ref="D2:D6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dimension ref="A1:R25"/>
  <sheetViews>
    <sheetView workbookViewId="0">
      <selection activeCell="F24" sqref="F24"/>
    </sheetView>
  </sheetViews>
  <sheetFormatPr defaultRowHeight="15" x14ac:dyDescent="0.25"/>
  <cols>
    <col min="1" max="1" width="17.42578125" bestFit="1" customWidth="1"/>
    <col min="5" max="5" width="21.7109375" customWidth="1"/>
  </cols>
  <sheetData>
    <row r="1" spans="1:18" x14ac:dyDescent="0.25">
      <c r="A1" s="1" t="s">
        <v>61</v>
      </c>
      <c r="B1" t="s">
        <v>62</v>
      </c>
    </row>
    <row r="2" spans="1:18" x14ac:dyDescent="0.25">
      <c r="A2" s="1" t="s">
        <v>63</v>
      </c>
      <c r="B2" t="s">
        <v>64</v>
      </c>
    </row>
    <row r="3" spans="1:18" x14ac:dyDescent="0.25">
      <c r="A3" s="1" t="s">
        <v>65</v>
      </c>
      <c r="B3" t="s">
        <v>66</v>
      </c>
    </row>
    <row r="4" spans="1:18" x14ac:dyDescent="0.25">
      <c r="A4" s="1" t="s">
        <v>67</v>
      </c>
      <c r="B4" t="s">
        <v>68</v>
      </c>
    </row>
    <row r="5" spans="1:18" x14ac:dyDescent="0.25">
      <c r="A5" s="1"/>
      <c r="B5" t="s">
        <v>69</v>
      </c>
    </row>
    <row r="6" spans="1:18" x14ac:dyDescent="0.25">
      <c r="A6" s="1"/>
      <c r="B6" t="s">
        <v>70</v>
      </c>
    </row>
    <row r="7" spans="1:18" x14ac:dyDescent="0.25">
      <c r="A7" s="1" t="s">
        <v>71</v>
      </c>
      <c r="B7" t="s">
        <v>72</v>
      </c>
    </row>
    <row r="8" spans="1:18" x14ac:dyDescent="0.25">
      <c r="B8" s="1" t="s">
        <v>73</v>
      </c>
      <c r="C8" s="1" t="s">
        <v>74</v>
      </c>
      <c r="D8" s="1" t="s">
        <v>75</v>
      </c>
      <c r="E8" s="1" t="s">
        <v>33</v>
      </c>
      <c r="F8" s="1" t="s">
        <v>76</v>
      </c>
    </row>
    <row r="9" spans="1:18" x14ac:dyDescent="0.25">
      <c r="B9" t="s">
        <v>35</v>
      </c>
      <c r="C9" t="s">
        <v>36</v>
      </c>
      <c r="D9" s="7">
        <v>1</v>
      </c>
      <c r="E9" t="s">
        <v>44</v>
      </c>
      <c r="F9">
        <v>1983</v>
      </c>
      <c r="G9" t="s">
        <v>77</v>
      </c>
      <c r="L9" s="88" t="s">
        <v>39</v>
      </c>
      <c r="M9" s="89">
        <v>0</v>
      </c>
      <c r="N9" s="89">
        <v>5.3436147186147185</v>
      </c>
      <c r="O9" s="89"/>
      <c r="P9" s="89">
        <v>41.977813852813853</v>
      </c>
      <c r="Q9" s="89"/>
      <c r="R9" s="98">
        <v>45566</v>
      </c>
    </row>
    <row r="10" spans="1:18" x14ac:dyDescent="0.25">
      <c r="B10" t="s">
        <v>35</v>
      </c>
      <c r="C10" t="s">
        <v>36</v>
      </c>
      <c r="D10" s="7">
        <v>1</v>
      </c>
      <c r="E10" t="s">
        <v>49</v>
      </c>
      <c r="F10">
        <v>1985</v>
      </c>
      <c r="G10" t="s">
        <v>78</v>
      </c>
      <c r="L10" s="88" t="s">
        <v>48</v>
      </c>
      <c r="M10" s="89">
        <v>0</v>
      </c>
      <c r="N10" s="89">
        <v>5.1020408163265305</v>
      </c>
      <c r="O10" s="89"/>
      <c r="P10" s="89">
        <v>47.460376781515848</v>
      </c>
      <c r="Q10" s="89"/>
      <c r="R10" s="98">
        <v>45565</v>
      </c>
    </row>
    <row r="11" spans="1:18" x14ac:dyDescent="0.25">
      <c r="B11" t="s">
        <v>35</v>
      </c>
      <c r="C11" t="s">
        <v>36</v>
      </c>
      <c r="D11" s="7">
        <v>1</v>
      </c>
      <c r="E11" t="s">
        <v>37</v>
      </c>
      <c r="F11">
        <v>1998</v>
      </c>
      <c r="G11" t="s">
        <v>77</v>
      </c>
      <c r="L11" s="81" t="s">
        <v>41</v>
      </c>
      <c r="M11" s="18">
        <v>0</v>
      </c>
      <c r="N11" s="18">
        <v>0</v>
      </c>
      <c r="O11" s="18"/>
      <c r="P11" s="18">
        <v>2.3164556962025316</v>
      </c>
      <c r="Q11" s="18">
        <v>39.707518220176453</v>
      </c>
      <c r="R11" s="98">
        <v>45568</v>
      </c>
    </row>
    <row r="12" spans="1:18" x14ac:dyDescent="0.25">
      <c r="B12" t="s">
        <v>35</v>
      </c>
      <c r="C12" t="s">
        <v>36</v>
      </c>
      <c r="D12" s="7">
        <v>1</v>
      </c>
      <c r="E12" t="s">
        <v>46</v>
      </c>
      <c r="F12">
        <v>1999</v>
      </c>
      <c r="G12" t="s">
        <v>78</v>
      </c>
      <c r="L12" s="88" t="s">
        <v>42</v>
      </c>
      <c r="M12" s="89">
        <v>16.347123231985886</v>
      </c>
      <c r="N12" s="89">
        <v>49.603621587841339</v>
      </c>
      <c r="O12" s="89"/>
      <c r="P12" s="89"/>
      <c r="Q12" s="89"/>
      <c r="R12" s="98">
        <v>45560</v>
      </c>
    </row>
    <row r="13" spans="1:18" x14ac:dyDescent="0.25">
      <c r="B13" t="s">
        <v>35</v>
      </c>
      <c r="C13" t="s">
        <v>36</v>
      </c>
      <c r="D13" s="7">
        <v>1</v>
      </c>
      <c r="E13" t="s">
        <v>39</v>
      </c>
      <c r="F13">
        <v>2002</v>
      </c>
      <c r="G13" t="s">
        <v>78</v>
      </c>
      <c r="L13" s="88" t="s">
        <v>44</v>
      </c>
      <c r="M13" s="89">
        <v>0</v>
      </c>
      <c r="N13" s="89">
        <v>8.3598444680098964</v>
      </c>
      <c r="O13" s="89"/>
      <c r="P13" s="89">
        <v>44.362349882098158</v>
      </c>
      <c r="Q13" s="89"/>
      <c r="R13" s="98">
        <v>45566</v>
      </c>
    </row>
    <row r="14" spans="1:18" x14ac:dyDescent="0.25">
      <c r="B14" t="s">
        <v>35</v>
      </c>
      <c r="C14" t="s">
        <v>36</v>
      </c>
      <c r="D14" s="7">
        <v>1</v>
      </c>
      <c r="E14" t="s">
        <v>41</v>
      </c>
      <c r="F14">
        <v>2016</v>
      </c>
      <c r="G14" t="s">
        <v>78</v>
      </c>
      <c r="L14" s="81" t="s">
        <v>49</v>
      </c>
      <c r="M14" s="18">
        <v>0</v>
      </c>
      <c r="N14" s="18">
        <v>1.1627906976744187</v>
      </c>
      <c r="O14" s="18"/>
      <c r="P14" s="18">
        <v>22.112172388335175</v>
      </c>
      <c r="Q14" s="18">
        <v>53.2730404823428</v>
      </c>
      <c r="R14" s="98">
        <v>45567</v>
      </c>
    </row>
    <row r="15" spans="1:18" x14ac:dyDescent="0.25">
      <c r="B15" t="s">
        <v>35</v>
      </c>
      <c r="C15" t="s">
        <v>36</v>
      </c>
      <c r="D15" s="7">
        <v>1</v>
      </c>
      <c r="E15" t="s">
        <v>48</v>
      </c>
      <c r="F15">
        <v>2018</v>
      </c>
      <c r="G15" t="s">
        <v>78</v>
      </c>
      <c r="L15" s="82" t="s">
        <v>37</v>
      </c>
      <c r="M15" s="59">
        <v>19.886260676274812</v>
      </c>
      <c r="N15" s="59">
        <v>50.493469401725925</v>
      </c>
      <c r="O15" s="59"/>
      <c r="P15" s="59"/>
      <c r="Q15" s="59"/>
      <c r="R15" s="98">
        <v>45560</v>
      </c>
    </row>
    <row r="16" spans="1:18" x14ac:dyDescent="0.25">
      <c r="B16" t="s">
        <v>35</v>
      </c>
      <c r="C16" t="s">
        <v>36</v>
      </c>
      <c r="D16" s="7">
        <v>1</v>
      </c>
      <c r="E16" t="s">
        <v>79</v>
      </c>
      <c r="F16">
        <v>2023</v>
      </c>
      <c r="G16" t="s">
        <v>77</v>
      </c>
      <c r="L16" s="81" t="s">
        <v>46</v>
      </c>
      <c r="M16" s="18">
        <v>0</v>
      </c>
      <c r="N16" s="18">
        <v>0</v>
      </c>
      <c r="O16" s="18"/>
      <c r="P16" s="18">
        <v>8.4673180842401372</v>
      </c>
      <c r="Q16" s="18">
        <v>49.761496450925719</v>
      </c>
      <c r="R16" s="98">
        <v>45567</v>
      </c>
    </row>
    <row r="17" spans="2:18" x14ac:dyDescent="0.25">
      <c r="B17" t="s">
        <v>50</v>
      </c>
      <c r="C17" t="s">
        <v>51</v>
      </c>
      <c r="D17" s="7">
        <f t="shared" ref="D17:D24" si="0">D9+1</f>
        <v>2</v>
      </c>
      <c r="E17" t="s">
        <v>56</v>
      </c>
      <c r="F17">
        <v>1984</v>
      </c>
      <c r="G17" t="s">
        <v>80</v>
      </c>
      <c r="I17" t="s">
        <v>81</v>
      </c>
      <c r="L17" s="60" t="s">
        <v>51</v>
      </c>
      <c r="M17" s="18">
        <v>3.4261797147320205</v>
      </c>
      <c r="N17" s="18">
        <v>13.105322925051434</v>
      </c>
      <c r="O17" s="18">
        <v>50.617558695894076</v>
      </c>
      <c r="P17" s="18">
        <v>24.494900908603839</v>
      </c>
      <c r="Q17" s="18">
        <v>51.282951050412748</v>
      </c>
    </row>
    <row r="18" spans="2:18" x14ac:dyDescent="0.25">
      <c r="B18" t="s">
        <v>50</v>
      </c>
      <c r="C18" t="s">
        <v>51</v>
      </c>
      <c r="D18" s="7">
        <f t="shared" si="0"/>
        <v>2</v>
      </c>
      <c r="E18" t="s">
        <v>59</v>
      </c>
      <c r="F18">
        <v>1989</v>
      </c>
      <c r="G18" t="s">
        <v>80</v>
      </c>
      <c r="L18" s="81" t="s">
        <v>57</v>
      </c>
      <c r="M18" s="18">
        <v>0</v>
      </c>
      <c r="N18" s="18">
        <v>2.5252525252525251</v>
      </c>
      <c r="O18" s="18"/>
      <c r="P18" s="18">
        <v>13.089225589225588</v>
      </c>
      <c r="Q18" s="18">
        <v>39.441287878787882</v>
      </c>
      <c r="R18" s="98">
        <v>45568</v>
      </c>
    </row>
    <row r="19" spans="2:18" x14ac:dyDescent="0.25">
      <c r="B19" t="s">
        <v>50</v>
      </c>
      <c r="C19" t="s">
        <v>51</v>
      </c>
      <c r="D19" s="7">
        <f t="shared" si="0"/>
        <v>2</v>
      </c>
      <c r="E19" t="s">
        <v>52</v>
      </c>
      <c r="F19">
        <v>1999</v>
      </c>
      <c r="G19" t="s">
        <v>78</v>
      </c>
      <c r="L19" s="88" t="s">
        <v>59</v>
      </c>
      <c r="M19" s="89">
        <v>0</v>
      </c>
      <c r="N19" s="89">
        <v>5.7998885172798218</v>
      </c>
      <c r="O19" s="89"/>
      <c r="P19" s="89">
        <v>44.504382424172526</v>
      </c>
      <c r="Q19" s="89"/>
      <c r="R19" s="98">
        <v>45566</v>
      </c>
    </row>
    <row r="20" spans="2:18" x14ac:dyDescent="0.25">
      <c r="B20" t="s">
        <v>50</v>
      </c>
      <c r="C20" t="s">
        <v>51</v>
      </c>
      <c r="D20" s="7">
        <f t="shared" si="0"/>
        <v>2</v>
      </c>
      <c r="E20" t="s">
        <v>60</v>
      </c>
      <c r="F20">
        <v>2001</v>
      </c>
      <c r="G20" t="s">
        <v>80</v>
      </c>
      <c r="L20" s="82" t="s">
        <v>55</v>
      </c>
      <c r="M20" s="59">
        <v>22.458768232302958</v>
      </c>
      <c r="N20" s="59">
        <v>52.733800013381504</v>
      </c>
      <c r="O20" s="59"/>
      <c r="P20" s="59">
        <v>75.471698113207552</v>
      </c>
      <c r="Q20" s="59"/>
      <c r="R20" s="98">
        <v>45560</v>
      </c>
    </row>
    <row r="21" spans="2:18" x14ac:dyDescent="0.25">
      <c r="B21" t="s">
        <v>50</v>
      </c>
      <c r="C21" t="s">
        <v>51</v>
      </c>
      <c r="D21" s="7">
        <f t="shared" si="0"/>
        <v>2</v>
      </c>
      <c r="E21" t="s">
        <v>57</v>
      </c>
      <c r="F21">
        <v>2004</v>
      </c>
      <c r="G21" t="s">
        <v>78</v>
      </c>
      <c r="L21" s="81" t="s">
        <v>56</v>
      </c>
      <c r="M21" s="18">
        <v>0</v>
      </c>
      <c r="N21" s="18">
        <v>0</v>
      </c>
      <c r="O21" s="18"/>
      <c r="P21" s="18">
        <v>16.640355912743971</v>
      </c>
      <c r="Q21" s="18">
        <v>48.778191646661803</v>
      </c>
      <c r="R21" s="98">
        <v>45567</v>
      </c>
    </row>
    <row r="22" spans="2:18" x14ac:dyDescent="0.25">
      <c r="B22" t="s">
        <v>50</v>
      </c>
      <c r="C22" t="s">
        <v>51</v>
      </c>
      <c r="D22" s="7">
        <f t="shared" si="0"/>
        <v>2</v>
      </c>
      <c r="E22" t="s">
        <v>55</v>
      </c>
      <c r="F22">
        <v>2008</v>
      </c>
      <c r="G22" t="s">
        <v>80</v>
      </c>
      <c r="L22" s="82" t="s">
        <v>54</v>
      </c>
      <c r="M22" s="59">
        <v>4.950669485553207</v>
      </c>
      <c r="N22" s="59">
        <v>42.125199362041471</v>
      </c>
      <c r="O22" s="59">
        <v>50.617558695894076</v>
      </c>
      <c r="P22" s="59"/>
      <c r="Q22" s="59"/>
      <c r="R22" s="98">
        <v>45561</v>
      </c>
    </row>
    <row r="23" spans="2:18" x14ac:dyDescent="0.25">
      <c r="B23" t="s">
        <v>50</v>
      </c>
      <c r="C23" t="s">
        <v>51</v>
      </c>
      <c r="D23" s="7">
        <f t="shared" si="0"/>
        <v>2</v>
      </c>
      <c r="E23" t="s">
        <v>54</v>
      </c>
      <c r="F23">
        <v>2016</v>
      </c>
      <c r="G23" t="s">
        <v>80</v>
      </c>
      <c r="L23" s="81" t="s">
        <v>53</v>
      </c>
      <c r="M23" s="18">
        <v>0</v>
      </c>
      <c r="N23" s="18">
        <v>0</v>
      </c>
      <c r="O23" s="18"/>
      <c r="P23" s="18">
        <v>12.106447772923746</v>
      </c>
      <c r="Q23" s="18">
        <v>55.721459445715738</v>
      </c>
      <c r="R23" s="98">
        <v>45566</v>
      </c>
    </row>
    <row r="24" spans="2:18" x14ac:dyDescent="0.25">
      <c r="B24" t="s">
        <v>50</v>
      </c>
      <c r="C24" t="s">
        <v>51</v>
      </c>
      <c r="D24" s="7">
        <f t="shared" si="0"/>
        <v>2</v>
      </c>
      <c r="E24" t="s">
        <v>53</v>
      </c>
      <c r="F24">
        <v>2020</v>
      </c>
      <c r="G24" t="s">
        <v>80</v>
      </c>
      <c r="L24" s="81" t="s">
        <v>60</v>
      </c>
      <c r="M24" s="18">
        <v>0</v>
      </c>
      <c r="N24" s="18">
        <v>0.8771929824561403</v>
      </c>
      <c r="O24" s="18"/>
      <c r="P24" s="18">
        <v>32.506504977722081</v>
      </c>
      <c r="Q24" s="18">
        <v>63.87909878863826</v>
      </c>
      <c r="R24" s="98">
        <v>45566</v>
      </c>
    </row>
    <row r="25" spans="2:18" x14ac:dyDescent="0.25">
      <c r="L25" s="81" t="s">
        <v>52</v>
      </c>
      <c r="M25" s="18">
        <v>0</v>
      </c>
      <c r="N25" s="18">
        <v>0.78125</v>
      </c>
      <c r="O25" s="18"/>
      <c r="P25" s="18">
        <v>15.378289473684211</v>
      </c>
      <c r="Q25" s="18">
        <v>48.59471749226006</v>
      </c>
      <c r="R25" s="98">
        <v>45567</v>
      </c>
    </row>
  </sheetData>
  <sortState xmlns:xlrd2="http://schemas.microsoft.com/office/spreadsheetml/2017/richdata2" ref="B9:F24">
    <sortCondition ref="D9:D24"/>
    <sortCondition ref="F9:F24"/>
  </sortState>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29CD-B37D-4F72-9337-A3640D8AD211}">
  <sheetPr>
    <pageSetUpPr fitToPage="1"/>
  </sheetPr>
  <dimension ref="A1:AR79"/>
  <sheetViews>
    <sheetView topLeftCell="B9" zoomScale="90" zoomScaleNormal="90" workbookViewId="0">
      <selection activeCell="AR21" sqref="AR21"/>
    </sheetView>
  </sheetViews>
  <sheetFormatPr defaultRowHeight="15" x14ac:dyDescent="0.25"/>
  <cols>
    <col min="1" max="32" width="3.42578125" customWidth="1"/>
    <col min="36" max="36" width="8.5703125" style="7"/>
    <col min="37" max="37" width="13.5703125" customWidth="1"/>
    <col min="38" max="38" width="9.42578125" customWidth="1"/>
    <col min="39" max="39" width="9.42578125" style="7" customWidth="1"/>
    <col min="40" max="40" width="9.42578125" customWidth="1"/>
    <col min="42" max="42" width="8.5703125" style="7"/>
  </cols>
  <sheetData>
    <row r="1" spans="1:44" x14ac:dyDescent="0.25">
      <c r="A1" s="1" t="s">
        <v>82</v>
      </c>
      <c r="N1" t="s">
        <v>83</v>
      </c>
      <c r="Q1" s="8" t="s">
        <v>84</v>
      </c>
      <c r="R1" s="8"/>
    </row>
    <row r="2" spans="1:44" ht="15" customHeight="1" x14ac:dyDescent="0.25">
      <c r="A2" s="1"/>
    </row>
    <row r="3" spans="1:44" x14ac:dyDescent="0.25">
      <c r="A3" s="1"/>
      <c r="D3" s="10" t="s">
        <v>85</v>
      </c>
      <c r="E3" s="10"/>
      <c r="F3" s="10"/>
      <c r="G3" s="10"/>
      <c r="H3" s="10"/>
      <c r="I3" s="10"/>
      <c r="J3" s="10"/>
      <c r="K3" s="10"/>
      <c r="L3" s="10"/>
    </row>
    <row r="4" spans="1:44" ht="14.1" customHeight="1" x14ac:dyDescent="0.25">
      <c r="A4" s="1"/>
      <c r="D4" s="9" t="s">
        <v>86</v>
      </c>
      <c r="E4" s="9"/>
      <c r="F4" s="9"/>
      <c r="G4" s="9"/>
      <c r="H4" s="9"/>
      <c r="I4" s="9"/>
      <c r="J4" s="9"/>
      <c r="K4" s="9"/>
      <c r="L4" s="9"/>
    </row>
    <row r="5" spans="1:44" x14ac:dyDescent="0.25">
      <c r="A5" s="1"/>
    </row>
    <row r="6" spans="1:44" ht="47.85" customHeight="1" x14ac:dyDescent="0.25">
      <c r="D6" s="217" t="s">
        <v>87</v>
      </c>
      <c r="E6" s="217"/>
      <c r="F6" s="217"/>
      <c r="G6" s="217"/>
      <c r="H6" s="217"/>
      <c r="I6" s="217"/>
      <c r="J6" s="217"/>
      <c r="K6" s="217"/>
      <c r="L6" s="217"/>
      <c r="M6" s="217"/>
      <c r="N6" s="217"/>
      <c r="O6" s="217"/>
      <c r="P6" s="217"/>
      <c r="Q6" s="217"/>
      <c r="R6" s="217"/>
      <c r="S6" s="217"/>
      <c r="T6" s="217"/>
      <c r="U6" s="217"/>
      <c r="V6" s="217"/>
    </row>
    <row r="7" spans="1:44" ht="55.5" customHeight="1" x14ac:dyDescent="0.25">
      <c r="D7">
        <v>1</v>
      </c>
      <c r="H7" s="7"/>
      <c r="I7" s="7"/>
      <c r="J7">
        <v>2</v>
      </c>
      <c r="P7">
        <v>3</v>
      </c>
      <c r="V7">
        <v>4</v>
      </c>
    </row>
    <row r="8" spans="1:44" ht="58.5" customHeight="1" x14ac:dyDescent="0.25">
      <c r="A8" s="218" t="s">
        <v>88</v>
      </c>
      <c r="B8" s="20">
        <v>4</v>
      </c>
      <c r="C8" s="19" t="s">
        <v>89</v>
      </c>
      <c r="D8" s="11" t="str">
        <f>$AK16</f>
        <v>LRPB_Mohawk</v>
      </c>
      <c r="E8" s="11" t="str">
        <f>$AK20</f>
        <v>Rosella</v>
      </c>
      <c r="F8" s="19" t="s">
        <v>89</v>
      </c>
      <c r="G8" s="12" t="str">
        <f>$AK24</f>
        <v>Mace</v>
      </c>
      <c r="H8" s="12" t="str">
        <f>$AK28</f>
        <v>Wyalkatchem</v>
      </c>
      <c r="I8" s="19" t="s">
        <v>89</v>
      </c>
      <c r="J8" s="11" t="str">
        <f>$AK32</f>
        <v>Wylah</v>
      </c>
      <c r="K8" s="11" t="str">
        <f>$AK36</f>
        <v>Osprey</v>
      </c>
      <c r="L8" s="19" t="s">
        <v>90</v>
      </c>
      <c r="M8" s="12" t="str">
        <f>$AK40</f>
        <v>Janz</v>
      </c>
      <c r="N8" s="12" t="str">
        <f>$AK44</f>
        <v>Yitpi</v>
      </c>
      <c r="O8" s="19" t="s">
        <v>90</v>
      </c>
      <c r="P8" s="11" t="str">
        <f>$AK48</f>
        <v>Whistler</v>
      </c>
      <c r="Q8" s="11" t="str">
        <f>$AK52</f>
        <v>Illabo</v>
      </c>
      <c r="R8" s="19" t="s">
        <v>90</v>
      </c>
      <c r="S8" s="12" t="str">
        <f>$AK56</f>
        <v>EGA_Gregory</v>
      </c>
      <c r="T8" s="12" t="str">
        <f>$AK60</f>
        <v>Sunmaster</v>
      </c>
      <c r="U8" s="19" t="s">
        <v>91</v>
      </c>
      <c r="V8" s="11" t="str">
        <f>$AK64</f>
        <v>LRPB_Kittyhawk</v>
      </c>
      <c r="W8" s="11" t="str">
        <f>$AK68</f>
        <v>EGA_Wedgetail</v>
      </c>
      <c r="X8" s="19" t="s">
        <v>91</v>
      </c>
      <c r="Y8" s="12" t="str">
        <f>$AK72</f>
        <v>Scepter</v>
      </c>
      <c r="Z8" s="12" t="str">
        <f>$AK76</f>
        <v>Meering</v>
      </c>
      <c r="AA8" s="19" t="s">
        <v>91</v>
      </c>
      <c r="AJ8"/>
      <c r="AL8" s="7"/>
      <c r="AM8"/>
      <c r="AO8" s="7"/>
      <c r="AQ8" s="7"/>
      <c r="AR8" s="7"/>
    </row>
    <row r="9" spans="1:44" ht="58.5" customHeight="1" x14ac:dyDescent="0.25">
      <c r="A9" s="218"/>
      <c r="B9" s="20">
        <v>3</v>
      </c>
      <c r="C9" s="19" t="s">
        <v>89</v>
      </c>
      <c r="D9" s="11" t="str">
        <f t="shared" ref="D9:D11" si="0">$AK17</f>
        <v>LRPB_Kittyhawk</v>
      </c>
      <c r="E9" s="11" t="str">
        <f t="shared" ref="E9:E11" si="1">$AK21</f>
        <v>Illabo</v>
      </c>
      <c r="F9" s="19" t="s">
        <v>89</v>
      </c>
      <c r="G9" s="12" t="str">
        <f t="shared" ref="G9:G11" si="2">$AK25</f>
        <v>Scepter</v>
      </c>
      <c r="H9" s="12" t="str">
        <f t="shared" ref="H9:H11" si="3">$AK29</f>
        <v>Janz</v>
      </c>
      <c r="I9" s="19" t="s">
        <v>89</v>
      </c>
      <c r="J9" s="11" t="str">
        <f t="shared" ref="J9:J11" si="4">$AK33</f>
        <v>EGA_Wedgetail</v>
      </c>
      <c r="K9" s="11" t="str">
        <f t="shared" ref="K9:K11" si="5">$AK37</f>
        <v>Rosella</v>
      </c>
      <c r="L9" s="19" t="s">
        <v>90</v>
      </c>
      <c r="M9" s="12" t="str">
        <f t="shared" ref="M9:M11" si="6">$AK41</f>
        <v>Mace</v>
      </c>
      <c r="N9" s="12" t="str">
        <f t="shared" ref="N9:N11" si="7">$AK45</f>
        <v>EGA_Gregory</v>
      </c>
      <c r="O9" s="19" t="s">
        <v>90</v>
      </c>
      <c r="P9" s="11" t="str">
        <f t="shared" ref="P9:P11" si="8">$AK49</f>
        <v>LRPB_Mohawk</v>
      </c>
      <c r="Q9" s="11" t="str">
        <f t="shared" ref="Q9:Q11" si="9">$AK53</f>
        <v>Osprey</v>
      </c>
      <c r="R9" s="19" t="s">
        <v>90</v>
      </c>
      <c r="S9" s="12" t="str">
        <f t="shared" ref="S9:S11" si="10">$AK57</f>
        <v>Meering</v>
      </c>
      <c r="T9" s="12" t="str">
        <f t="shared" ref="T9:T11" si="11">$AK61</f>
        <v>Wyalkatchem</v>
      </c>
      <c r="U9" s="19" t="s">
        <v>91</v>
      </c>
      <c r="V9" s="11" t="str">
        <f t="shared" ref="V9:V11" si="12">$AK65</f>
        <v>Wylah</v>
      </c>
      <c r="W9" s="11" t="str">
        <f t="shared" ref="W9:W11" si="13">$AK69</f>
        <v>Whistler</v>
      </c>
      <c r="X9" s="19" t="s">
        <v>91</v>
      </c>
      <c r="Y9" s="12" t="str">
        <f t="shared" ref="Y9:Y11" si="14">$AK73</f>
        <v>Yitpi</v>
      </c>
      <c r="Z9" s="12" t="str">
        <f t="shared" ref="Z9:Z11" si="15">$AK77</f>
        <v>Sunmaster</v>
      </c>
      <c r="AA9" s="19" t="s">
        <v>91</v>
      </c>
      <c r="AJ9"/>
      <c r="AL9" s="7"/>
      <c r="AM9"/>
      <c r="AO9" s="7"/>
      <c r="AQ9" s="7"/>
      <c r="AR9" s="7"/>
    </row>
    <row r="10" spans="1:44" ht="58.5" customHeight="1" x14ac:dyDescent="0.25">
      <c r="A10" s="218"/>
      <c r="B10" s="20">
        <v>2</v>
      </c>
      <c r="C10" s="19" t="s">
        <v>89</v>
      </c>
      <c r="D10" s="11" t="str">
        <f t="shared" si="0"/>
        <v>EGA_Wedgetail</v>
      </c>
      <c r="E10" s="11" t="str">
        <f t="shared" si="1"/>
        <v>Wylah</v>
      </c>
      <c r="F10" s="19" t="s">
        <v>89</v>
      </c>
      <c r="G10" s="12" t="str">
        <f t="shared" si="2"/>
        <v>Sunmaster</v>
      </c>
      <c r="H10" s="12" t="str">
        <f t="shared" si="3"/>
        <v>EGA_Gregory</v>
      </c>
      <c r="I10" s="19" t="s">
        <v>89</v>
      </c>
      <c r="J10" s="11" t="str">
        <f t="shared" si="4"/>
        <v>LRPB_Mohawk</v>
      </c>
      <c r="K10" s="11" t="str">
        <f t="shared" si="5"/>
        <v>Whistler</v>
      </c>
      <c r="L10" s="19" t="s">
        <v>90</v>
      </c>
      <c r="M10" s="12" t="str">
        <f t="shared" si="6"/>
        <v>Scepter</v>
      </c>
      <c r="N10" s="12" t="str">
        <f t="shared" si="7"/>
        <v>Meering</v>
      </c>
      <c r="O10" s="19" t="s">
        <v>90</v>
      </c>
      <c r="P10" s="11" t="str">
        <f t="shared" si="8"/>
        <v>LRPB_Kittyhawk</v>
      </c>
      <c r="Q10" s="11" t="str">
        <f t="shared" si="9"/>
        <v>Rosella</v>
      </c>
      <c r="R10" s="19" t="s">
        <v>90</v>
      </c>
      <c r="S10" s="12" t="str">
        <f t="shared" si="10"/>
        <v>Yitpi</v>
      </c>
      <c r="T10" s="12" t="str">
        <f t="shared" si="11"/>
        <v>Mace</v>
      </c>
      <c r="U10" s="19" t="s">
        <v>91</v>
      </c>
      <c r="V10" s="11" t="str">
        <f t="shared" si="12"/>
        <v>Osprey</v>
      </c>
      <c r="W10" s="11" t="str">
        <f t="shared" si="13"/>
        <v>Illabo</v>
      </c>
      <c r="X10" s="19" t="s">
        <v>91</v>
      </c>
      <c r="Y10" s="12" t="str">
        <f t="shared" si="14"/>
        <v>Janz</v>
      </c>
      <c r="Z10" s="12" t="str">
        <f t="shared" si="15"/>
        <v>Wyalkatchem</v>
      </c>
      <c r="AA10" s="19" t="s">
        <v>91</v>
      </c>
      <c r="AJ10"/>
      <c r="AL10" s="7"/>
      <c r="AM10"/>
      <c r="AO10" s="7"/>
      <c r="AQ10" s="7"/>
      <c r="AR10" s="7"/>
    </row>
    <row r="11" spans="1:44" ht="58.5" customHeight="1" x14ac:dyDescent="0.25">
      <c r="A11" s="218"/>
      <c r="B11" s="20">
        <v>1</v>
      </c>
      <c r="C11" s="19" t="s">
        <v>89</v>
      </c>
      <c r="D11" s="11" t="str">
        <f t="shared" si="0"/>
        <v>Whistler</v>
      </c>
      <c r="E11" s="11" t="str">
        <f t="shared" si="1"/>
        <v>Osprey</v>
      </c>
      <c r="F11" s="19" t="s">
        <v>89</v>
      </c>
      <c r="G11" s="12" t="str">
        <f t="shared" si="2"/>
        <v>Yitpi</v>
      </c>
      <c r="H11" s="12" t="str">
        <f t="shared" si="3"/>
        <v>Meering</v>
      </c>
      <c r="I11" s="19" t="s">
        <v>89</v>
      </c>
      <c r="J11" s="11" t="str">
        <f t="shared" si="4"/>
        <v>Illabo</v>
      </c>
      <c r="K11" s="11" t="str">
        <f t="shared" si="5"/>
        <v>LRPB_Kittyhawk</v>
      </c>
      <c r="L11" s="19" t="s">
        <v>90</v>
      </c>
      <c r="M11" s="12" t="str">
        <f t="shared" si="6"/>
        <v>Wyalkatchem</v>
      </c>
      <c r="N11" s="12" t="str">
        <f t="shared" si="7"/>
        <v>Sunmaster</v>
      </c>
      <c r="O11" s="19" t="s">
        <v>90</v>
      </c>
      <c r="P11" s="11" t="str">
        <f t="shared" si="8"/>
        <v>EGA_Wedgetail</v>
      </c>
      <c r="Q11" s="11" t="str">
        <f t="shared" si="9"/>
        <v>Wylah</v>
      </c>
      <c r="R11" s="19" t="s">
        <v>90</v>
      </c>
      <c r="S11" s="12" t="str">
        <f t="shared" si="10"/>
        <v>Janz</v>
      </c>
      <c r="T11" s="12" t="str">
        <f t="shared" si="11"/>
        <v>Scepter</v>
      </c>
      <c r="U11" s="19" t="s">
        <v>91</v>
      </c>
      <c r="V11" s="11" t="str">
        <f t="shared" si="12"/>
        <v>Rosella</v>
      </c>
      <c r="W11" s="11" t="str">
        <f t="shared" si="13"/>
        <v>LRPB_Mohawk</v>
      </c>
      <c r="X11" s="19" t="s">
        <v>91</v>
      </c>
      <c r="Y11" s="12" t="str">
        <f t="shared" si="14"/>
        <v>Mace</v>
      </c>
      <c r="Z11" s="12" t="str">
        <f t="shared" si="15"/>
        <v>EGA_Gregory</v>
      </c>
      <c r="AA11" s="19" t="s">
        <v>91</v>
      </c>
      <c r="AJ11"/>
      <c r="AL11" s="7"/>
      <c r="AM11"/>
      <c r="AO11" s="7"/>
      <c r="AQ11" s="7"/>
      <c r="AR11" s="7"/>
    </row>
    <row r="12" spans="1:44" x14ac:dyDescent="0.25">
      <c r="C12" t="s">
        <v>92</v>
      </c>
      <c r="D12" s="7">
        <v>1</v>
      </c>
      <c r="E12" s="7">
        <v>2</v>
      </c>
      <c r="F12" s="7" t="s">
        <v>92</v>
      </c>
      <c r="G12" s="7">
        <v>3</v>
      </c>
      <c r="H12" s="7">
        <v>4</v>
      </c>
      <c r="I12" s="7" t="s">
        <v>92</v>
      </c>
      <c r="J12" s="7">
        <v>5</v>
      </c>
      <c r="K12" s="7">
        <v>6</v>
      </c>
      <c r="L12" s="7" t="s">
        <v>92</v>
      </c>
      <c r="M12" s="7">
        <v>7</v>
      </c>
      <c r="N12" s="7">
        <v>8</v>
      </c>
      <c r="O12" s="7" t="s">
        <v>92</v>
      </c>
      <c r="P12" s="7">
        <v>9</v>
      </c>
      <c r="Q12" s="7">
        <v>10</v>
      </c>
      <c r="R12" s="7" t="s">
        <v>92</v>
      </c>
      <c r="S12" s="7">
        <v>11</v>
      </c>
      <c r="T12" s="7">
        <v>12</v>
      </c>
      <c r="U12" s="7" t="s">
        <v>92</v>
      </c>
      <c r="V12" s="7">
        <v>13</v>
      </c>
      <c r="W12" s="7">
        <v>14</v>
      </c>
      <c r="X12" s="7" t="s">
        <v>92</v>
      </c>
      <c r="Y12" s="7">
        <v>15</v>
      </c>
      <c r="Z12" s="7">
        <v>16</v>
      </c>
      <c r="AA12" t="s">
        <v>92</v>
      </c>
      <c r="AJ12"/>
      <c r="AK12" s="7"/>
      <c r="AM12"/>
      <c r="AN12" s="7"/>
      <c r="AQ12" s="7"/>
    </row>
    <row r="13" spans="1:44" x14ac:dyDescent="0.25">
      <c r="D13" s="217" t="s">
        <v>93</v>
      </c>
      <c r="E13" s="217"/>
      <c r="F13" s="217"/>
      <c r="G13" s="217"/>
      <c r="H13" s="217"/>
      <c r="I13" s="217"/>
      <c r="J13" s="217"/>
      <c r="K13" s="217"/>
      <c r="L13" s="217"/>
      <c r="M13" s="217"/>
      <c r="N13" s="217"/>
      <c r="O13" s="217"/>
      <c r="P13" s="217"/>
      <c r="Q13" s="217"/>
      <c r="R13" s="217"/>
      <c r="S13" s="217"/>
      <c r="T13" s="217"/>
      <c r="U13" s="217"/>
      <c r="V13" s="217"/>
    </row>
    <row r="14" spans="1:44" x14ac:dyDescent="0.25">
      <c r="A14" t="s">
        <v>13</v>
      </c>
    </row>
    <row r="15" spans="1:44" ht="45" x14ac:dyDescent="0.25">
      <c r="C15" s="19"/>
      <c r="AH15" s="5" t="s">
        <v>23</v>
      </c>
      <c r="AI15" s="5" t="s">
        <v>24</v>
      </c>
      <c r="AJ15" s="6" t="s">
        <v>25</v>
      </c>
      <c r="AK15" s="5" t="s">
        <v>31</v>
      </c>
      <c r="AL15" s="5" t="s">
        <v>32</v>
      </c>
      <c r="AM15" s="6" t="s">
        <v>94</v>
      </c>
      <c r="AN15" s="5" t="s">
        <v>26</v>
      </c>
      <c r="AO15" s="6" t="s">
        <v>27</v>
      </c>
    </row>
    <row r="16" spans="1:44" x14ac:dyDescent="0.25">
      <c r="AH16" t="s">
        <v>35</v>
      </c>
      <c r="AI16" t="s">
        <v>36</v>
      </c>
      <c r="AJ16" s="7">
        <v>1</v>
      </c>
      <c r="AK16" t="s">
        <v>79</v>
      </c>
      <c r="AL16">
        <v>2023</v>
      </c>
      <c r="AM16" s="7">
        <v>1</v>
      </c>
      <c r="AN16">
        <v>4</v>
      </c>
      <c r="AO16" s="7">
        <v>1</v>
      </c>
    </row>
    <row r="17" spans="34:41" x14ac:dyDescent="0.25">
      <c r="AH17" t="s">
        <v>35</v>
      </c>
      <c r="AI17" t="s">
        <v>36</v>
      </c>
      <c r="AJ17" s="7">
        <v>1</v>
      </c>
      <c r="AK17" t="s">
        <v>41</v>
      </c>
      <c r="AL17">
        <v>2016</v>
      </c>
      <c r="AM17" s="7">
        <v>1</v>
      </c>
      <c r="AN17">
        <v>3</v>
      </c>
      <c r="AO17" s="7">
        <v>1</v>
      </c>
    </row>
    <row r="18" spans="34:41" x14ac:dyDescent="0.25">
      <c r="AH18" t="s">
        <v>35</v>
      </c>
      <c r="AI18" t="s">
        <v>36</v>
      </c>
      <c r="AJ18" s="7">
        <v>1</v>
      </c>
      <c r="AK18" t="s">
        <v>39</v>
      </c>
      <c r="AL18">
        <v>2002</v>
      </c>
      <c r="AM18" s="7">
        <v>1</v>
      </c>
      <c r="AN18">
        <v>2</v>
      </c>
      <c r="AO18" s="7">
        <v>1</v>
      </c>
    </row>
    <row r="19" spans="34:41" x14ac:dyDescent="0.25">
      <c r="AH19" t="s">
        <v>35</v>
      </c>
      <c r="AI19" t="s">
        <v>36</v>
      </c>
      <c r="AJ19" s="7">
        <v>1</v>
      </c>
      <c r="AK19" t="s">
        <v>37</v>
      </c>
      <c r="AL19">
        <v>1998</v>
      </c>
      <c r="AM19" s="7">
        <v>1</v>
      </c>
      <c r="AN19">
        <v>1</v>
      </c>
      <c r="AO19" s="7">
        <v>1</v>
      </c>
    </row>
    <row r="20" spans="34:41" x14ac:dyDescent="0.25">
      <c r="AH20" t="s">
        <v>35</v>
      </c>
      <c r="AI20" t="s">
        <v>36</v>
      </c>
      <c r="AJ20" s="7">
        <v>1</v>
      </c>
      <c r="AK20" t="s">
        <v>49</v>
      </c>
      <c r="AL20">
        <v>1985</v>
      </c>
      <c r="AM20" s="7">
        <v>1</v>
      </c>
      <c r="AN20">
        <v>4</v>
      </c>
      <c r="AO20" s="7">
        <v>2</v>
      </c>
    </row>
    <row r="21" spans="34:41" x14ac:dyDescent="0.25">
      <c r="AH21" t="s">
        <v>35</v>
      </c>
      <c r="AI21" t="s">
        <v>36</v>
      </c>
      <c r="AJ21" s="7">
        <v>1</v>
      </c>
      <c r="AK21" t="s">
        <v>48</v>
      </c>
      <c r="AL21">
        <v>2018</v>
      </c>
      <c r="AM21" s="7">
        <v>1</v>
      </c>
      <c r="AN21">
        <v>3</v>
      </c>
      <c r="AO21" s="7">
        <v>2</v>
      </c>
    </row>
    <row r="22" spans="34:41" x14ac:dyDescent="0.25">
      <c r="AH22" t="s">
        <v>35</v>
      </c>
      <c r="AI22" t="s">
        <v>36</v>
      </c>
      <c r="AJ22" s="7">
        <v>1</v>
      </c>
      <c r="AK22" t="s">
        <v>46</v>
      </c>
      <c r="AL22">
        <v>1999</v>
      </c>
      <c r="AM22" s="7">
        <v>1</v>
      </c>
      <c r="AN22">
        <v>2</v>
      </c>
      <c r="AO22" s="7">
        <v>2</v>
      </c>
    </row>
    <row r="23" spans="34:41" ht="12.6" customHeight="1" x14ac:dyDescent="0.25">
      <c r="AH23" t="s">
        <v>35</v>
      </c>
      <c r="AI23" t="s">
        <v>36</v>
      </c>
      <c r="AJ23" s="7">
        <v>1</v>
      </c>
      <c r="AK23" t="s">
        <v>44</v>
      </c>
      <c r="AL23">
        <v>1983</v>
      </c>
      <c r="AM23" s="7">
        <v>1</v>
      </c>
      <c r="AN23">
        <v>1</v>
      </c>
      <c r="AO23" s="7">
        <v>2</v>
      </c>
    </row>
    <row r="24" spans="34:41" x14ac:dyDescent="0.25">
      <c r="AH24" t="s">
        <v>50</v>
      </c>
      <c r="AI24" t="s">
        <v>51</v>
      </c>
      <c r="AJ24" s="7">
        <f t="shared" ref="AJ24:AJ55" si="16">AJ16+1</f>
        <v>2</v>
      </c>
      <c r="AK24" t="s">
        <v>55</v>
      </c>
      <c r="AL24">
        <v>2008</v>
      </c>
      <c r="AM24" s="7">
        <v>1</v>
      </c>
      <c r="AN24">
        <v>4</v>
      </c>
      <c r="AO24" s="7">
        <v>3</v>
      </c>
    </row>
    <row r="25" spans="34:41" x14ac:dyDescent="0.25">
      <c r="AH25" t="s">
        <v>50</v>
      </c>
      <c r="AI25" t="s">
        <v>51</v>
      </c>
      <c r="AJ25" s="7">
        <f t="shared" si="16"/>
        <v>2</v>
      </c>
      <c r="AK25" t="s">
        <v>54</v>
      </c>
      <c r="AL25">
        <v>2016</v>
      </c>
      <c r="AM25" s="7">
        <v>1</v>
      </c>
      <c r="AN25">
        <v>3</v>
      </c>
      <c r="AO25" s="7">
        <v>3</v>
      </c>
    </row>
    <row r="26" spans="34:41" x14ac:dyDescent="0.25">
      <c r="AH26" t="s">
        <v>50</v>
      </c>
      <c r="AI26" t="s">
        <v>51</v>
      </c>
      <c r="AJ26" s="7">
        <f t="shared" si="16"/>
        <v>2</v>
      </c>
      <c r="AK26" t="s">
        <v>53</v>
      </c>
      <c r="AL26">
        <v>2020</v>
      </c>
      <c r="AM26" s="7">
        <v>1</v>
      </c>
      <c r="AN26">
        <v>2</v>
      </c>
      <c r="AO26" s="7">
        <v>3</v>
      </c>
    </row>
    <row r="27" spans="34:41" x14ac:dyDescent="0.25">
      <c r="AH27" t="s">
        <v>50</v>
      </c>
      <c r="AI27" t="s">
        <v>51</v>
      </c>
      <c r="AJ27" s="7">
        <f t="shared" si="16"/>
        <v>2</v>
      </c>
      <c r="AK27" t="s">
        <v>52</v>
      </c>
      <c r="AL27">
        <v>1999</v>
      </c>
      <c r="AM27" s="7">
        <v>1</v>
      </c>
      <c r="AN27">
        <v>1</v>
      </c>
      <c r="AO27" s="7">
        <v>3</v>
      </c>
    </row>
    <row r="28" spans="34:41" x14ac:dyDescent="0.25">
      <c r="AH28" t="s">
        <v>50</v>
      </c>
      <c r="AI28" t="s">
        <v>51</v>
      </c>
      <c r="AJ28" s="7">
        <f t="shared" si="16"/>
        <v>2</v>
      </c>
      <c r="AK28" t="s">
        <v>60</v>
      </c>
      <c r="AL28">
        <v>2001</v>
      </c>
      <c r="AM28" s="7">
        <v>1</v>
      </c>
      <c r="AN28">
        <v>4</v>
      </c>
      <c r="AO28" s="7">
        <v>4</v>
      </c>
    </row>
    <row r="29" spans="34:41" x14ac:dyDescent="0.25">
      <c r="AH29" t="s">
        <v>50</v>
      </c>
      <c r="AI29" t="s">
        <v>51</v>
      </c>
      <c r="AJ29" s="7">
        <f t="shared" si="16"/>
        <v>2</v>
      </c>
      <c r="AK29" t="s">
        <v>59</v>
      </c>
      <c r="AL29">
        <v>1989</v>
      </c>
      <c r="AM29" s="7">
        <v>1</v>
      </c>
      <c r="AN29">
        <v>3</v>
      </c>
      <c r="AO29" s="7">
        <v>4</v>
      </c>
    </row>
    <row r="30" spans="34:41" x14ac:dyDescent="0.25">
      <c r="AH30" t="s">
        <v>50</v>
      </c>
      <c r="AI30" t="s">
        <v>51</v>
      </c>
      <c r="AJ30" s="7">
        <f t="shared" si="16"/>
        <v>2</v>
      </c>
      <c r="AK30" t="s">
        <v>57</v>
      </c>
      <c r="AL30">
        <v>2004</v>
      </c>
      <c r="AM30" s="7">
        <v>1</v>
      </c>
      <c r="AN30">
        <v>2</v>
      </c>
      <c r="AO30" s="7">
        <v>4</v>
      </c>
    </row>
    <row r="31" spans="34:41" x14ac:dyDescent="0.25">
      <c r="AH31" t="s">
        <v>50</v>
      </c>
      <c r="AI31" t="s">
        <v>51</v>
      </c>
      <c r="AJ31" s="7">
        <f t="shared" si="16"/>
        <v>2</v>
      </c>
      <c r="AK31" t="s">
        <v>56</v>
      </c>
      <c r="AL31">
        <v>1984</v>
      </c>
      <c r="AM31" s="7">
        <v>1</v>
      </c>
      <c r="AN31">
        <v>1</v>
      </c>
      <c r="AO31" s="7">
        <v>4</v>
      </c>
    </row>
    <row r="32" spans="34:41" x14ac:dyDescent="0.25">
      <c r="AH32" t="s">
        <v>35</v>
      </c>
      <c r="AI32" t="s">
        <v>36</v>
      </c>
      <c r="AJ32" s="7">
        <f t="shared" si="16"/>
        <v>3</v>
      </c>
      <c r="AK32" t="s">
        <v>46</v>
      </c>
      <c r="AL32">
        <v>1999</v>
      </c>
      <c r="AM32" s="7">
        <v>2</v>
      </c>
      <c r="AN32">
        <v>4</v>
      </c>
      <c r="AO32" s="7">
        <v>5</v>
      </c>
    </row>
    <row r="33" spans="34:41" x14ac:dyDescent="0.25">
      <c r="AH33" t="s">
        <v>35</v>
      </c>
      <c r="AI33" t="s">
        <v>36</v>
      </c>
      <c r="AJ33" s="7">
        <f t="shared" si="16"/>
        <v>3</v>
      </c>
      <c r="AK33" t="s">
        <v>39</v>
      </c>
      <c r="AL33">
        <v>2002</v>
      </c>
      <c r="AM33" s="7">
        <v>2</v>
      </c>
      <c r="AN33">
        <v>3</v>
      </c>
      <c r="AO33" s="7">
        <v>5</v>
      </c>
    </row>
    <row r="34" spans="34:41" x14ac:dyDescent="0.25">
      <c r="AH34" t="s">
        <v>35</v>
      </c>
      <c r="AI34" t="s">
        <v>36</v>
      </c>
      <c r="AJ34" s="7">
        <f t="shared" si="16"/>
        <v>3</v>
      </c>
      <c r="AK34" t="s">
        <v>79</v>
      </c>
      <c r="AL34">
        <v>2023</v>
      </c>
      <c r="AM34" s="7">
        <v>2</v>
      </c>
      <c r="AN34">
        <v>2</v>
      </c>
      <c r="AO34" s="7">
        <v>5</v>
      </c>
    </row>
    <row r="35" spans="34:41" x14ac:dyDescent="0.25">
      <c r="AH35" t="s">
        <v>35</v>
      </c>
      <c r="AI35" t="s">
        <v>36</v>
      </c>
      <c r="AJ35" s="7">
        <f t="shared" si="16"/>
        <v>3</v>
      </c>
      <c r="AK35" t="s">
        <v>48</v>
      </c>
      <c r="AL35">
        <v>2018</v>
      </c>
      <c r="AM35" s="7">
        <v>2</v>
      </c>
      <c r="AN35">
        <v>1</v>
      </c>
      <c r="AO35" s="7">
        <v>5</v>
      </c>
    </row>
    <row r="36" spans="34:41" x14ac:dyDescent="0.25">
      <c r="AH36" t="s">
        <v>35</v>
      </c>
      <c r="AI36" t="s">
        <v>36</v>
      </c>
      <c r="AJ36" s="7">
        <f t="shared" si="16"/>
        <v>3</v>
      </c>
      <c r="AK36" t="s">
        <v>44</v>
      </c>
      <c r="AL36">
        <v>1983</v>
      </c>
      <c r="AM36" s="7">
        <v>2</v>
      </c>
      <c r="AN36">
        <v>4</v>
      </c>
      <c r="AO36" s="7">
        <v>6</v>
      </c>
    </row>
    <row r="37" spans="34:41" x14ac:dyDescent="0.25">
      <c r="AH37" t="s">
        <v>35</v>
      </c>
      <c r="AI37" t="s">
        <v>36</v>
      </c>
      <c r="AJ37" s="7">
        <f t="shared" si="16"/>
        <v>3</v>
      </c>
      <c r="AK37" t="s">
        <v>49</v>
      </c>
      <c r="AL37">
        <v>1985</v>
      </c>
      <c r="AM37" s="7">
        <v>2</v>
      </c>
      <c r="AN37">
        <v>3</v>
      </c>
      <c r="AO37" s="7">
        <v>6</v>
      </c>
    </row>
    <row r="38" spans="34:41" x14ac:dyDescent="0.25">
      <c r="AH38" t="s">
        <v>35</v>
      </c>
      <c r="AI38" t="s">
        <v>36</v>
      </c>
      <c r="AJ38" s="7">
        <f t="shared" si="16"/>
        <v>3</v>
      </c>
      <c r="AK38" t="s">
        <v>37</v>
      </c>
      <c r="AL38">
        <v>1998</v>
      </c>
      <c r="AM38" s="7">
        <v>2</v>
      </c>
      <c r="AN38">
        <v>2</v>
      </c>
      <c r="AO38" s="7">
        <v>6</v>
      </c>
    </row>
    <row r="39" spans="34:41" x14ac:dyDescent="0.25">
      <c r="AH39" t="s">
        <v>35</v>
      </c>
      <c r="AI39" t="s">
        <v>36</v>
      </c>
      <c r="AJ39" s="7">
        <f t="shared" si="16"/>
        <v>3</v>
      </c>
      <c r="AK39" t="s">
        <v>41</v>
      </c>
      <c r="AL39">
        <v>2016</v>
      </c>
      <c r="AM39" s="7">
        <v>2</v>
      </c>
      <c r="AN39">
        <v>1</v>
      </c>
      <c r="AO39" s="7">
        <v>6</v>
      </c>
    </row>
    <row r="40" spans="34:41" x14ac:dyDescent="0.25">
      <c r="AH40" t="s">
        <v>50</v>
      </c>
      <c r="AI40" t="s">
        <v>51</v>
      </c>
      <c r="AJ40" s="7">
        <f t="shared" si="16"/>
        <v>4</v>
      </c>
      <c r="AK40" t="s">
        <v>59</v>
      </c>
      <c r="AL40">
        <v>1989</v>
      </c>
      <c r="AM40" s="7">
        <v>2</v>
      </c>
      <c r="AN40">
        <v>4</v>
      </c>
      <c r="AO40" s="7">
        <v>7</v>
      </c>
    </row>
    <row r="41" spans="34:41" x14ac:dyDescent="0.25">
      <c r="AH41" t="s">
        <v>50</v>
      </c>
      <c r="AI41" t="s">
        <v>51</v>
      </c>
      <c r="AJ41" s="7">
        <f t="shared" si="16"/>
        <v>4</v>
      </c>
      <c r="AK41" t="s">
        <v>55</v>
      </c>
      <c r="AL41">
        <v>2008</v>
      </c>
      <c r="AM41" s="7">
        <v>2</v>
      </c>
      <c r="AN41">
        <v>3</v>
      </c>
      <c r="AO41" s="7">
        <v>7</v>
      </c>
    </row>
    <row r="42" spans="34:41" x14ac:dyDescent="0.25">
      <c r="AH42" t="s">
        <v>50</v>
      </c>
      <c r="AI42" t="s">
        <v>51</v>
      </c>
      <c r="AJ42" s="7">
        <f t="shared" si="16"/>
        <v>4</v>
      </c>
      <c r="AK42" t="s">
        <v>54</v>
      </c>
      <c r="AL42">
        <v>2016</v>
      </c>
      <c r="AM42" s="7">
        <v>2</v>
      </c>
      <c r="AN42">
        <v>2</v>
      </c>
      <c r="AO42" s="7">
        <v>7</v>
      </c>
    </row>
    <row r="43" spans="34:41" x14ac:dyDescent="0.25">
      <c r="AH43" t="s">
        <v>50</v>
      </c>
      <c r="AI43" t="s">
        <v>51</v>
      </c>
      <c r="AJ43" s="7">
        <f t="shared" si="16"/>
        <v>4</v>
      </c>
      <c r="AK43" t="s">
        <v>60</v>
      </c>
      <c r="AL43">
        <v>2001</v>
      </c>
      <c r="AM43" s="7">
        <v>2</v>
      </c>
      <c r="AN43">
        <v>1</v>
      </c>
      <c r="AO43" s="7">
        <v>7</v>
      </c>
    </row>
    <row r="44" spans="34:41" x14ac:dyDescent="0.25">
      <c r="AH44" t="s">
        <v>50</v>
      </c>
      <c r="AI44" t="s">
        <v>51</v>
      </c>
      <c r="AJ44" s="7">
        <f t="shared" si="16"/>
        <v>4</v>
      </c>
      <c r="AK44" t="s">
        <v>52</v>
      </c>
      <c r="AL44">
        <v>1999</v>
      </c>
      <c r="AM44" s="7">
        <v>2</v>
      </c>
      <c r="AN44">
        <v>4</v>
      </c>
      <c r="AO44" s="7">
        <v>8</v>
      </c>
    </row>
    <row r="45" spans="34:41" x14ac:dyDescent="0.25">
      <c r="AH45" t="s">
        <v>50</v>
      </c>
      <c r="AI45" t="s">
        <v>51</v>
      </c>
      <c r="AJ45" s="7">
        <f t="shared" si="16"/>
        <v>4</v>
      </c>
      <c r="AK45" t="s">
        <v>57</v>
      </c>
      <c r="AL45">
        <v>2004</v>
      </c>
      <c r="AM45" s="7">
        <v>2</v>
      </c>
      <c r="AN45">
        <v>3</v>
      </c>
      <c r="AO45" s="7">
        <v>8</v>
      </c>
    </row>
    <row r="46" spans="34:41" x14ac:dyDescent="0.25">
      <c r="AH46" t="s">
        <v>50</v>
      </c>
      <c r="AI46" t="s">
        <v>51</v>
      </c>
      <c r="AJ46" s="7">
        <f t="shared" si="16"/>
        <v>4</v>
      </c>
      <c r="AK46" t="s">
        <v>56</v>
      </c>
      <c r="AL46">
        <v>1984</v>
      </c>
      <c r="AM46" s="7">
        <v>2</v>
      </c>
      <c r="AN46">
        <v>2</v>
      </c>
      <c r="AO46" s="7">
        <v>8</v>
      </c>
    </row>
    <row r="47" spans="34:41" x14ac:dyDescent="0.25">
      <c r="AH47" t="s">
        <v>50</v>
      </c>
      <c r="AI47" t="s">
        <v>51</v>
      </c>
      <c r="AJ47" s="7">
        <f t="shared" si="16"/>
        <v>4</v>
      </c>
      <c r="AK47" t="s">
        <v>53</v>
      </c>
      <c r="AL47">
        <v>2020</v>
      </c>
      <c r="AM47" s="7">
        <v>2</v>
      </c>
      <c r="AN47">
        <v>1</v>
      </c>
      <c r="AO47" s="7">
        <v>8</v>
      </c>
    </row>
    <row r="48" spans="34:41" x14ac:dyDescent="0.25">
      <c r="AH48" t="s">
        <v>35</v>
      </c>
      <c r="AI48" t="s">
        <v>36</v>
      </c>
      <c r="AJ48" s="7">
        <f t="shared" si="16"/>
        <v>5</v>
      </c>
      <c r="AK48" t="s">
        <v>37</v>
      </c>
      <c r="AL48">
        <v>1998</v>
      </c>
      <c r="AM48" s="7">
        <v>3</v>
      </c>
      <c r="AN48">
        <v>4</v>
      </c>
      <c r="AO48" s="7">
        <v>9</v>
      </c>
    </row>
    <row r="49" spans="34:41" x14ac:dyDescent="0.25">
      <c r="AH49" t="s">
        <v>35</v>
      </c>
      <c r="AI49" t="s">
        <v>36</v>
      </c>
      <c r="AJ49" s="7">
        <f t="shared" si="16"/>
        <v>5</v>
      </c>
      <c r="AK49" t="s">
        <v>79</v>
      </c>
      <c r="AL49">
        <v>2023</v>
      </c>
      <c r="AM49" s="7">
        <v>3</v>
      </c>
      <c r="AN49">
        <v>3</v>
      </c>
      <c r="AO49" s="7">
        <v>9</v>
      </c>
    </row>
    <row r="50" spans="34:41" x14ac:dyDescent="0.25">
      <c r="AH50" t="s">
        <v>35</v>
      </c>
      <c r="AI50" t="s">
        <v>36</v>
      </c>
      <c r="AJ50" s="7">
        <f t="shared" si="16"/>
        <v>5</v>
      </c>
      <c r="AK50" t="s">
        <v>41</v>
      </c>
      <c r="AL50">
        <v>2016</v>
      </c>
      <c r="AM50" s="7">
        <v>3</v>
      </c>
      <c r="AN50">
        <v>2</v>
      </c>
      <c r="AO50" s="7">
        <v>9</v>
      </c>
    </row>
    <row r="51" spans="34:41" x14ac:dyDescent="0.25">
      <c r="AH51" t="s">
        <v>35</v>
      </c>
      <c r="AI51" t="s">
        <v>36</v>
      </c>
      <c r="AJ51" s="7">
        <f t="shared" si="16"/>
        <v>5</v>
      </c>
      <c r="AK51" t="s">
        <v>39</v>
      </c>
      <c r="AL51">
        <v>2002</v>
      </c>
      <c r="AM51" s="7">
        <v>3</v>
      </c>
      <c r="AN51">
        <v>1</v>
      </c>
      <c r="AO51" s="7">
        <v>9</v>
      </c>
    </row>
    <row r="52" spans="34:41" x14ac:dyDescent="0.25">
      <c r="AH52" t="s">
        <v>35</v>
      </c>
      <c r="AI52" t="s">
        <v>36</v>
      </c>
      <c r="AJ52" s="7">
        <f t="shared" si="16"/>
        <v>5</v>
      </c>
      <c r="AK52" t="s">
        <v>48</v>
      </c>
      <c r="AL52">
        <v>2018</v>
      </c>
      <c r="AM52" s="7">
        <v>3</v>
      </c>
      <c r="AN52">
        <v>4</v>
      </c>
      <c r="AO52" s="7">
        <v>10</v>
      </c>
    </row>
    <row r="53" spans="34:41" x14ac:dyDescent="0.25">
      <c r="AH53" t="s">
        <v>35</v>
      </c>
      <c r="AI53" t="s">
        <v>36</v>
      </c>
      <c r="AJ53" s="7">
        <f t="shared" si="16"/>
        <v>5</v>
      </c>
      <c r="AK53" t="s">
        <v>44</v>
      </c>
      <c r="AL53">
        <v>1983</v>
      </c>
      <c r="AM53" s="7">
        <v>3</v>
      </c>
      <c r="AN53">
        <v>3</v>
      </c>
      <c r="AO53" s="7">
        <v>10</v>
      </c>
    </row>
    <row r="54" spans="34:41" x14ac:dyDescent="0.25">
      <c r="AH54" t="s">
        <v>35</v>
      </c>
      <c r="AI54" t="s">
        <v>36</v>
      </c>
      <c r="AJ54" s="7">
        <f t="shared" si="16"/>
        <v>5</v>
      </c>
      <c r="AK54" t="s">
        <v>49</v>
      </c>
      <c r="AL54">
        <v>1985</v>
      </c>
      <c r="AM54" s="7">
        <v>3</v>
      </c>
      <c r="AN54">
        <v>2</v>
      </c>
      <c r="AO54" s="7">
        <v>10</v>
      </c>
    </row>
    <row r="55" spans="34:41" x14ac:dyDescent="0.25">
      <c r="AH55" t="s">
        <v>35</v>
      </c>
      <c r="AI55" t="s">
        <v>36</v>
      </c>
      <c r="AJ55" s="7">
        <f t="shared" si="16"/>
        <v>5</v>
      </c>
      <c r="AK55" t="s">
        <v>46</v>
      </c>
      <c r="AL55">
        <v>1999</v>
      </c>
      <c r="AM55" s="7">
        <v>3</v>
      </c>
      <c r="AN55">
        <v>1</v>
      </c>
      <c r="AO55" s="7">
        <v>10</v>
      </c>
    </row>
    <row r="56" spans="34:41" x14ac:dyDescent="0.25">
      <c r="AH56" t="s">
        <v>50</v>
      </c>
      <c r="AI56" t="s">
        <v>51</v>
      </c>
      <c r="AJ56" s="7">
        <f t="shared" ref="AJ56:AJ79" si="17">AJ48+1</f>
        <v>6</v>
      </c>
      <c r="AK56" t="s">
        <v>57</v>
      </c>
      <c r="AL56">
        <v>2004</v>
      </c>
      <c r="AM56" s="7">
        <v>3</v>
      </c>
      <c r="AN56">
        <v>4</v>
      </c>
      <c r="AO56" s="7">
        <v>11</v>
      </c>
    </row>
    <row r="57" spans="34:41" x14ac:dyDescent="0.25">
      <c r="AH57" t="s">
        <v>50</v>
      </c>
      <c r="AI57" t="s">
        <v>51</v>
      </c>
      <c r="AJ57" s="7">
        <f t="shared" si="17"/>
        <v>6</v>
      </c>
      <c r="AK57" t="s">
        <v>56</v>
      </c>
      <c r="AL57">
        <v>1984</v>
      </c>
      <c r="AM57" s="7">
        <v>3</v>
      </c>
      <c r="AN57">
        <v>3</v>
      </c>
      <c r="AO57" s="7">
        <v>11</v>
      </c>
    </row>
    <row r="58" spans="34:41" x14ac:dyDescent="0.25">
      <c r="AH58" t="s">
        <v>50</v>
      </c>
      <c r="AI58" t="s">
        <v>51</v>
      </c>
      <c r="AJ58" s="7">
        <f t="shared" si="17"/>
        <v>6</v>
      </c>
      <c r="AK58" t="s">
        <v>52</v>
      </c>
      <c r="AL58">
        <v>1999</v>
      </c>
      <c r="AM58" s="7">
        <v>3</v>
      </c>
      <c r="AN58">
        <v>2</v>
      </c>
      <c r="AO58" s="7">
        <v>11</v>
      </c>
    </row>
    <row r="59" spans="34:41" x14ac:dyDescent="0.25">
      <c r="AH59" t="s">
        <v>50</v>
      </c>
      <c r="AI59" t="s">
        <v>51</v>
      </c>
      <c r="AJ59" s="7">
        <f t="shared" si="17"/>
        <v>6</v>
      </c>
      <c r="AK59" t="s">
        <v>59</v>
      </c>
      <c r="AL59">
        <v>1989</v>
      </c>
      <c r="AM59" s="7">
        <v>3</v>
      </c>
      <c r="AN59">
        <v>1</v>
      </c>
      <c r="AO59" s="7">
        <v>11</v>
      </c>
    </row>
    <row r="60" spans="34:41" x14ac:dyDescent="0.25">
      <c r="AH60" t="s">
        <v>50</v>
      </c>
      <c r="AI60" t="s">
        <v>51</v>
      </c>
      <c r="AJ60" s="7">
        <f t="shared" si="17"/>
        <v>6</v>
      </c>
      <c r="AK60" t="s">
        <v>53</v>
      </c>
      <c r="AL60">
        <v>2020</v>
      </c>
      <c r="AM60" s="7">
        <v>3</v>
      </c>
      <c r="AN60">
        <v>4</v>
      </c>
      <c r="AO60" s="7">
        <v>12</v>
      </c>
    </row>
    <row r="61" spans="34:41" x14ac:dyDescent="0.25">
      <c r="AH61" t="s">
        <v>50</v>
      </c>
      <c r="AI61" t="s">
        <v>51</v>
      </c>
      <c r="AJ61" s="7">
        <f t="shared" si="17"/>
        <v>6</v>
      </c>
      <c r="AK61" t="s">
        <v>60</v>
      </c>
      <c r="AL61">
        <v>2001</v>
      </c>
      <c r="AM61" s="7">
        <v>3</v>
      </c>
      <c r="AN61">
        <v>3</v>
      </c>
      <c r="AO61" s="7">
        <v>12</v>
      </c>
    </row>
    <row r="62" spans="34:41" x14ac:dyDescent="0.25">
      <c r="AH62" t="s">
        <v>50</v>
      </c>
      <c r="AI62" t="s">
        <v>51</v>
      </c>
      <c r="AJ62" s="7">
        <f t="shared" si="17"/>
        <v>6</v>
      </c>
      <c r="AK62" t="s">
        <v>55</v>
      </c>
      <c r="AL62">
        <v>2008</v>
      </c>
      <c r="AM62" s="7">
        <v>3</v>
      </c>
      <c r="AN62">
        <v>2</v>
      </c>
      <c r="AO62" s="7">
        <v>12</v>
      </c>
    </row>
    <row r="63" spans="34:41" x14ac:dyDescent="0.25">
      <c r="AH63" t="s">
        <v>50</v>
      </c>
      <c r="AI63" t="s">
        <v>51</v>
      </c>
      <c r="AJ63" s="7">
        <f t="shared" si="17"/>
        <v>6</v>
      </c>
      <c r="AK63" t="s">
        <v>54</v>
      </c>
      <c r="AL63">
        <v>2016</v>
      </c>
      <c r="AM63" s="7">
        <v>3</v>
      </c>
      <c r="AN63">
        <v>1</v>
      </c>
      <c r="AO63" s="7">
        <v>12</v>
      </c>
    </row>
    <row r="64" spans="34:41" x14ac:dyDescent="0.25">
      <c r="AH64" t="s">
        <v>35</v>
      </c>
      <c r="AI64" t="s">
        <v>36</v>
      </c>
      <c r="AJ64" s="7">
        <f t="shared" si="17"/>
        <v>7</v>
      </c>
      <c r="AK64" t="s">
        <v>41</v>
      </c>
      <c r="AL64">
        <v>2016</v>
      </c>
      <c r="AM64" s="7">
        <v>4</v>
      </c>
      <c r="AN64">
        <v>4</v>
      </c>
      <c r="AO64" s="7">
        <v>13</v>
      </c>
    </row>
    <row r="65" spans="34:41" x14ac:dyDescent="0.25">
      <c r="AH65" t="s">
        <v>35</v>
      </c>
      <c r="AI65" t="s">
        <v>36</v>
      </c>
      <c r="AJ65" s="7">
        <f t="shared" si="17"/>
        <v>7</v>
      </c>
      <c r="AK65" t="s">
        <v>46</v>
      </c>
      <c r="AL65">
        <v>1999</v>
      </c>
      <c r="AM65" s="7">
        <v>4</v>
      </c>
      <c r="AN65">
        <v>3</v>
      </c>
      <c r="AO65" s="7">
        <v>13</v>
      </c>
    </row>
    <row r="66" spans="34:41" x14ac:dyDescent="0.25">
      <c r="AH66" t="s">
        <v>35</v>
      </c>
      <c r="AI66" t="s">
        <v>36</v>
      </c>
      <c r="AJ66" s="7">
        <f t="shared" si="17"/>
        <v>7</v>
      </c>
      <c r="AK66" t="s">
        <v>44</v>
      </c>
      <c r="AL66">
        <v>1983</v>
      </c>
      <c r="AM66" s="7">
        <v>4</v>
      </c>
      <c r="AN66">
        <v>2</v>
      </c>
      <c r="AO66" s="7">
        <v>13</v>
      </c>
    </row>
    <row r="67" spans="34:41" x14ac:dyDescent="0.25">
      <c r="AH67" t="s">
        <v>35</v>
      </c>
      <c r="AI67" t="s">
        <v>36</v>
      </c>
      <c r="AJ67" s="7">
        <f t="shared" si="17"/>
        <v>7</v>
      </c>
      <c r="AK67" t="s">
        <v>49</v>
      </c>
      <c r="AL67">
        <v>1985</v>
      </c>
      <c r="AM67" s="7">
        <v>4</v>
      </c>
      <c r="AN67">
        <v>1</v>
      </c>
      <c r="AO67" s="7">
        <v>13</v>
      </c>
    </row>
    <row r="68" spans="34:41" x14ac:dyDescent="0.25">
      <c r="AH68" t="s">
        <v>35</v>
      </c>
      <c r="AI68" t="s">
        <v>36</v>
      </c>
      <c r="AJ68" s="7">
        <f t="shared" si="17"/>
        <v>7</v>
      </c>
      <c r="AK68" t="s">
        <v>39</v>
      </c>
      <c r="AL68">
        <v>2002</v>
      </c>
      <c r="AM68" s="7">
        <v>4</v>
      </c>
      <c r="AN68">
        <v>4</v>
      </c>
      <c r="AO68" s="7">
        <v>14</v>
      </c>
    </row>
    <row r="69" spans="34:41" x14ac:dyDescent="0.25">
      <c r="AH69" t="s">
        <v>35</v>
      </c>
      <c r="AI69" t="s">
        <v>36</v>
      </c>
      <c r="AJ69" s="7">
        <f t="shared" si="17"/>
        <v>7</v>
      </c>
      <c r="AK69" t="s">
        <v>37</v>
      </c>
      <c r="AL69">
        <v>1998</v>
      </c>
      <c r="AM69" s="7">
        <v>4</v>
      </c>
      <c r="AN69">
        <v>3</v>
      </c>
      <c r="AO69" s="7">
        <v>14</v>
      </c>
    </row>
    <row r="70" spans="34:41" x14ac:dyDescent="0.25">
      <c r="AH70" t="s">
        <v>35</v>
      </c>
      <c r="AI70" t="s">
        <v>36</v>
      </c>
      <c r="AJ70" s="7">
        <f t="shared" si="17"/>
        <v>7</v>
      </c>
      <c r="AK70" t="s">
        <v>48</v>
      </c>
      <c r="AL70">
        <v>2018</v>
      </c>
      <c r="AM70" s="7">
        <v>4</v>
      </c>
      <c r="AN70">
        <v>2</v>
      </c>
      <c r="AO70" s="7">
        <v>14</v>
      </c>
    </row>
    <row r="71" spans="34:41" x14ac:dyDescent="0.25">
      <c r="AH71" t="s">
        <v>35</v>
      </c>
      <c r="AI71" t="s">
        <v>36</v>
      </c>
      <c r="AJ71" s="7">
        <f t="shared" si="17"/>
        <v>7</v>
      </c>
      <c r="AK71" t="s">
        <v>79</v>
      </c>
      <c r="AL71">
        <v>2023</v>
      </c>
      <c r="AM71" s="7">
        <v>4</v>
      </c>
      <c r="AN71">
        <v>1</v>
      </c>
      <c r="AO71" s="7">
        <v>14</v>
      </c>
    </row>
    <row r="72" spans="34:41" x14ac:dyDescent="0.25">
      <c r="AH72" t="s">
        <v>50</v>
      </c>
      <c r="AI72" t="s">
        <v>51</v>
      </c>
      <c r="AJ72" s="7">
        <f t="shared" si="17"/>
        <v>8</v>
      </c>
      <c r="AK72" t="s">
        <v>54</v>
      </c>
      <c r="AL72">
        <v>2016</v>
      </c>
      <c r="AM72" s="7">
        <v>4</v>
      </c>
      <c r="AN72">
        <v>4</v>
      </c>
      <c r="AO72" s="7">
        <v>15</v>
      </c>
    </row>
    <row r="73" spans="34:41" x14ac:dyDescent="0.25">
      <c r="AH73" t="s">
        <v>50</v>
      </c>
      <c r="AI73" t="s">
        <v>51</v>
      </c>
      <c r="AJ73" s="7">
        <f t="shared" si="17"/>
        <v>8</v>
      </c>
      <c r="AK73" t="s">
        <v>52</v>
      </c>
      <c r="AL73">
        <v>1999</v>
      </c>
      <c r="AM73" s="7">
        <v>4</v>
      </c>
      <c r="AN73">
        <v>3</v>
      </c>
      <c r="AO73" s="7">
        <v>15</v>
      </c>
    </row>
    <row r="74" spans="34:41" x14ac:dyDescent="0.25">
      <c r="AH74" t="s">
        <v>50</v>
      </c>
      <c r="AI74" t="s">
        <v>51</v>
      </c>
      <c r="AJ74" s="7">
        <f t="shared" si="17"/>
        <v>8</v>
      </c>
      <c r="AK74" t="s">
        <v>59</v>
      </c>
      <c r="AL74">
        <v>1989</v>
      </c>
      <c r="AM74" s="7">
        <v>4</v>
      </c>
      <c r="AN74">
        <v>2</v>
      </c>
      <c r="AO74" s="7">
        <v>15</v>
      </c>
    </row>
    <row r="75" spans="34:41" x14ac:dyDescent="0.25">
      <c r="AH75" t="s">
        <v>50</v>
      </c>
      <c r="AI75" t="s">
        <v>51</v>
      </c>
      <c r="AJ75" s="7">
        <f t="shared" si="17"/>
        <v>8</v>
      </c>
      <c r="AK75" t="s">
        <v>55</v>
      </c>
      <c r="AL75">
        <v>2008</v>
      </c>
      <c r="AM75" s="7">
        <v>4</v>
      </c>
      <c r="AN75">
        <v>1</v>
      </c>
      <c r="AO75" s="7">
        <v>15</v>
      </c>
    </row>
    <row r="76" spans="34:41" x14ac:dyDescent="0.25">
      <c r="AH76" t="s">
        <v>50</v>
      </c>
      <c r="AI76" t="s">
        <v>51</v>
      </c>
      <c r="AJ76" s="7">
        <f t="shared" si="17"/>
        <v>8</v>
      </c>
      <c r="AK76" t="s">
        <v>56</v>
      </c>
      <c r="AL76">
        <v>1984</v>
      </c>
      <c r="AM76" s="7">
        <v>4</v>
      </c>
      <c r="AN76">
        <v>4</v>
      </c>
      <c r="AO76" s="7">
        <v>16</v>
      </c>
    </row>
    <row r="77" spans="34:41" x14ac:dyDescent="0.25">
      <c r="AH77" t="s">
        <v>50</v>
      </c>
      <c r="AI77" t="s">
        <v>51</v>
      </c>
      <c r="AJ77" s="7">
        <f t="shared" si="17"/>
        <v>8</v>
      </c>
      <c r="AK77" t="s">
        <v>53</v>
      </c>
      <c r="AL77">
        <v>2020</v>
      </c>
      <c r="AM77" s="7">
        <v>4</v>
      </c>
      <c r="AN77">
        <v>3</v>
      </c>
      <c r="AO77" s="7">
        <v>16</v>
      </c>
    </row>
    <row r="78" spans="34:41" x14ac:dyDescent="0.25">
      <c r="AH78" t="s">
        <v>50</v>
      </c>
      <c r="AI78" t="s">
        <v>51</v>
      </c>
      <c r="AJ78" s="7">
        <f t="shared" si="17"/>
        <v>8</v>
      </c>
      <c r="AK78" t="s">
        <v>60</v>
      </c>
      <c r="AL78">
        <v>2001</v>
      </c>
      <c r="AM78" s="7">
        <v>4</v>
      </c>
      <c r="AN78">
        <v>2</v>
      </c>
      <c r="AO78" s="7">
        <v>16</v>
      </c>
    </row>
    <row r="79" spans="34:41" x14ac:dyDescent="0.25">
      <c r="AH79" t="s">
        <v>50</v>
      </c>
      <c r="AI79" t="s">
        <v>51</v>
      </c>
      <c r="AJ79" s="7">
        <f t="shared" si="17"/>
        <v>8</v>
      </c>
      <c r="AK79" t="s">
        <v>57</v>
      </c>
      <c r="AL79">
        <v>2004</v>
      </c>
      <c r="AM79" s="7">
        <v>4</v>
      </c>
      <c r="AN79">
        <v>1</v>
      </c>
      <c r="AO79" s="7">
        <v>16</v>
      </c>
    </row>
  </sheetData>
  <sortState xmlns:xlrd2="http://schemas.microsoft.com/office/spreadsheetml/2017/richdata2" ref="AH16:AO79">
    <sortCondition ref="AO16:AO79"/>
    <sortCondition descending="1" ref="AN16:AN79"/>
  </sortState>
  <mergeCells count="3">
    <mergeCell ref="D6:V6"/>
    <mergeCell ref="D13:V13"/>
    <mergeCell ref="A8:A11"/>
  </mergeCells>
  <pageMargins left="0.23622047244094491" right="0.23622047244094491" top="0.74803149606299213" bottom="0.74803149606299213" header="0.31496062992125984" footer="0.31496062992125984"/>
  <pageSetup paperSize="9"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540E-6C51-40BB-A955-C02F6C3159C5}">
  <dimension ref="A1:M22"/>
  <sheetViews>
    <sheetView workbookViewId="0">
      <selection activeCell="A22" sqref="A22"/>
    </sheetView>
  </sheetViews>
  <sheetFormatPr defaultRowHeight="15" x14ac:dyDescent="0.25"/>
  <cols>
    <col min="1" max="1" width="9.5703125" bestFit="1" customWidth="1"/>
    <col min="2" max="2" width="14" customWidth="1"/>
    <col min="5" max="5" width="8.5703125" style="13"/>
    <col min="6" max="6" width="9.5703125" customWidth="1"/>
    <col min="8" max="11" width="8.5703125" style="7"/>
  </cols>
  <sheetData>
    <row r="1" spans="1:13" s="5" customFormat="1" ht="60" x14ac:dyDescent="0.25">
      <c r="A1" s="5" t="s">
        <v>73</v>
      </c>
      <c r="B1" s="5" t="s">
        <v>33</v>
      </c>
      <c r="C1" s="5" t="s">
        <v>95</v>
      </c>
      <c r="D1" s="5" t="s">
        <v>96</v>
      </c>
      <c r="E1" s="15" t="s">
        <v>97</v>
      </c>
      <c r="F1" s="16" t="s">
        <v>98</v>
      </c>
      <c r="G1" s="17" t="s">
        <v>99</v>
      </c>
      <c r="H1" s="6" t="s">
        <v>100</v>
      </c>
      <c r="I1" s="6" t="s">
        <v>101</v>
      </c>
      <c r="J1" s="6" t="s">
        <v>102</v>
      </c>
      <c r="K1" s="6" t="s">
        <v>103</v>
      </c>
    </row>
    <row r="2" spans="1:13" x14ac:dyDescent="0.25">
      <c r="A2" t="s">
        <v>50</v>
      </c>
      <c r="B2" t="s">
        <v>56</v>
      </c>
      <c r="C2">
        <v>1984</v>
      </c>
      <c r="D2" t="s">
        <v>104</v>
      </c>
      <c r="E2" s="13">
        <v>2.6700000000000002E-2</v>
      </c>
      <c r="F2" s="7">
        <v>180</v>
      </c>
      <c r="G2" s="18">
        <f>F2*E2</f>
        <v>4.806</v>
      </c>
      <c r="H2" s="7">
        <v>9</v>
      </c>
      <c r="I2" s="7">
        <v>1.5</v>
      </c>
      <c r="J2" s="7">
        <f>H2*I2</f>
        <v>13.5</v>
      </c>
      <c r="K2" s="29">
        <f>J2*G2</f>
        <v>64.881</v>
      </c>
      <c r="M2" s="7"/>
    </row>
    <row r="3" spans="1:13" x14ac:dyDescent="0.25">
      <c r="A3" t="s">
        <v>50</v>
      </c>
      <c r="B3" t="s">
        <v>59</v>
      </c>
      <c r="C3">
        <v>1989</v>
      </c>
      <c r="D3" t="s">
        <v>104</v>
      </c>
      <c r="E3" s="13">
        <v>4.2999999999999997E-2</v>
      </c>
      <c r="F3" s="7">
        <v>180</v>
      </c>
      <c r="G3" s="18">
        <f t="shared" ref="G3:G17" si="0">F3*E3</f>
        <v>7.7399999999999993</v>
      </c>
      <c r="H3" s="7">
        <v>9</v>
      </c>
      <c r="I3" s="7">
        <v>1.5</v>
      </c>
      <c r="J3" s="7">
        <f t="shared" ref="J3:J17" si="1">H3*I3</f>
        <v>13.5</v>
      </c>
      <c r="K3" s="29">
        <f t="shared" ref="K3:K17" si="2">J3*G3</f>
        <v>104.49</v>
      </c>
      <c r="M3" s="7"/>
    </row>
    <row r="4" spans="1:13" x14ac:dyDescent="0.25">
      <c r="A4" t="s">
        <v>50</v>
      </c>
      <c r="B4" t="s">
        <v>52</v>
      </c>
      <c r="C4">
        <v>1999</v>
      </c>
      <c r="D4" t="s">
        <v>105</v>
      </c>
      <c r="E4" s="13">
        <v>4.7E-2</v>
      </c>
      <c r="F4" s="7">
        <v>180</v>
      </c>
      <c r="G4" s="18">
        <f t="shared" si="0"/>
        <v>8.4600000000000009</v>
      </c>
      <c r="H4" s="7">
        <v>9</v>
      </c>
      <c r="I4" s="7">
        <v>1.5</v>
      </c>
      <c r="J4" s="7">
        <f t="shared" si="1"/>
        <v>13.5</v>
      </c>
      <c r="K4" s="14">
        <f t="shared" si="2"/>
        <v>114.21000000000001</v>
      </c>
    </row>
    <row r="5" spans="1:13" x14ac:dyDescent="0.25">
      <c r="A5" t="s">
        <v>50</v>
      </c>
      <c r="B5" t="s">
        <v>60</v>
      </c>
      <c r="C5">
        <v>2001</v>
      </c>
      <c r="D5" t="s">
        <v>106</v>
      </c>
      <c r="E5" s="13">
        <v>3.7999999999999999E-2</v>
      </c>
      <c r="F5" s="7">
        <v>180</v>
      </c>
      <c r="G5" s="18">
        <f t="shared" si="0"/>
        <v>6.84</v>
      </c>
      <c r="H5" s="7">
        <v>9</v>
      </c>
      <c r="I5" s="7">
        <v>1.5</v>
      </c>
      <c r="J5" s="7">
        <f t="shared" si="1"/>
        <v>13.5</v>
      </c>
      <c r="K5" s="14">
        <f t="shared" si="2"/>
        <v>92.34</v>
      </c>
    </row>
    <row r="6" spans="1:13" x14ac:dyDescent="0.25">
      <c r="A6" t="s">
        <v>50</v>
      </c>
      <c r="B6" t="s">
        <v>57</v>
      </c>
      <c r="C6">
        <v>2004</v>
      </c>
      <c r="D6" t="s">
        <v>105</v>
      </c>
      <c r="E6" s="13">
        <v>4.7E-2</v>
      </c>
      <c r="F6" s="7">
        <v>180</v>
      </c>
      <c r="G6" s="18">
        <f t="shared" si="0"/>
        <v>8.4600000000000009</v>
      </c>
      <c r="H6" s="7">
        <v>9</v>
      </c>
      <c r="I6" s="7">
        <v>1.5</v>
      </c>
      <c r="J6" s="7">
        <f t="shared" si="1"/>
        <v>13.5</v>
      </c>
      <c r="K6" s="14">
        <f t="shared" si="2"/>
        <v>114.21000000000001</v>
      </c>
    </row>
    <row r="7" spans="1:13" x14ac:dyDescent="0.25">
      <c r="A7" t="s">
        <v>50</v>
      </c>
      <c r="B7" t="s">
        <v>55</v>
      </c>
      <c r="C7">
        <v>2008</v>
      </c>
      <c r="D7" t="s">
        <v>105</v>
      </c>
      <c r="E7" s="13">
        <v>4.5999999999999999E-2</v>
      </c>
      <c r="F7" s="7">
        <v>180</v>
      </c>
      <c r="G7" s="18">
        <f t="shared" si="0"/>
        <v>8.2799999999999994</v>
      </c>
      <c r="H7" s="7">
        <v>9</v>
      </c>
      <c r="I7" s="7">
        <v>1.5</v>
      </c>
      <c r="J7" s="7">
        <f t="shared" si="1"/>
        <v>13.5</v>
      </c>
      <c r="K7" s="14">
        <f t="shared" si="2"/>
        <v>111.77999999999999</v>
      </c>
    </row>
    <row r="8" spans="1:13" x14ac:dyDescent="0.25">
      <c r="A8" t="s">
        <v>50</v>
      </c>
      <c r="B8" t="s">
        <v>54</v>
      </c>
      <c r="C8">
        <v>2016</v>
      </c>
      <c r="D8" t="s">
        <v>105</v>
      </c>
      <c r="E8" s="13">
        <v>0.05</v>
      </c>
      <c r="F8" s="7">
        <v>180</v>
      </c>
      <c r="G8" s="18">
        <f t="shared" si="0"/>
        <v>9</v>
      </c>
      <c r="H8" s="7">
        <v>9</v>
      </c>
      <c r="I8" s="7">
        <v>1.5</v>
      </c>
      <c r="J8" s="7">
        <f t="shared" si="1"/>
        <v>13.5</v>
      </c>
      <c r="K8" s="14">
        <f t="shared" si="2"/>
        <v>121.5</v>
      </c>
    </row>
    <row r="9" spans="1:13" x14ac:dyDescent="0.25">
      <c r="A9" t="s">
        <v>50</v>
      </c>
      <c r="B9" t="s">
        <v>53</v>
      </c>
      <c r="C9">
        <v>2020</v>
      </c>
      <c r="D9" t="s">
        <v>105</v>
      </c>
      <c r="E9" s="13">
        <v>4.5999999999999999E-2</v>
      </c>
      <c r="F9" s="7">
        <v>180</v>
      </c>
      <c r="G9" s="18">
        <f t="shared" si="0"/>
        <v>8.2799999999999994</v>
      </c>
      <c r="H9" s="7">
        <v>9</v>
      </c>
      <c r="I9" s="7">
        <v>1.5</v>
      </c>
      <c r="J9" s="7">
        <f t="shared" si="1"/>
        <v>13.5</v>
      </c>
      <c r="K9" s="14">
        <f t="shared" si="2"/>
        <v>111.77999999999999</v>
      </c>
    </row>
    <row r="10" spans="1:13" x14ac:dyDescent="0.25">
      <c r="A10" t="s">
        <v>35</v>
      </c>
      <c r="B10" t="s">
        <v>44</v>
      </c>
      <c r="C10">
        <v>1983</v>
      </c>
      <c r="D10" t="s">
        <v>107</v>
      </c>
      <c r="E10" s="13">
        <v>3.0788216560509556E-2</v>
      </c>
      <c r="F10" s="7">
        <v>180</v>
      </c>
      <c r="G10" s="18">
        <f t="shared" si="0"/>
        <v>5.5418789808917204</v>
      </c>
      <c r="H10" s="7">
        <v>9</v>
      </c>
      <c r="I10" s="7">
        <v>1.5</v>
      </c>
      <c r="J10" s="7">
        <f t="shared" si="1"/>
        <v>13.5</v>
      </c>
      <c r="K10" s="14">
        <f t="shared" si="2"/>
        <v>74.815366242038223</v>
      </c>
    </row>
    <row r="11" spans="1:13" x14ac:dyDescent="0.25">
      <c r="A11" t="s">
        <v>35</v>
      </c>
      <c r="B11" t="s">
        <v>49</v>
      </c>
      <c r="C11">
        <v>1985</v>
      </c>
      <c r="D11" t="s">
        <v>107</v>
      </c>
      <c r="E11" s="13">
        <v>3.4022203245089672E-2</v>
      </c>
      <c r="F11" s="7">
        <v>180</v>
      </c>
      <c r="G11" s="18">
        <f t="shared" si="0"/>
        <v>6.1239965841161412</v>
      </c>
      <c r="H11" s="7">
        <v>9</v>
      </c>
      <c r="I11" s="7">
        <v>1.5</v>
      </c>
      <c r="J11" s="7">
        <f t="shared" si="1"/>
        <v>13.5</v>
      </c>
      <c r="K11" s="14">
        <f t="shared" si="2"/>
        <v>82.673953885567911</v>
      </c>
    </row>
    <row r="12" spans="1:13" x14ac:dyDescent="0.25">
      <c r="A12" t="s">
        <v>35</v>
      </c>
      <c r="B12" t="s">
        <v>37</v>
      </c>
      <c r="C12">
        <v>1998</v>
      </c>
      <c r="D12" t="s">
        <v>107</v>
      </c>
      <c r="E12" s="13">
        <v>4.3999999999999997E-2</v>
      </c>
      <c r="F12" s="7">
        <v>180</v>
      </c>
      <c r="G12" s="18">
        <f t="shared" si="0"/>
        <v>7.92</v>
      </c>
      <c r="H12" s="7">
        <v>9</v>
      </c>
      <c r="I12" s="7">
        <v>1.5</v>
      </c>
      <c r="J12" s="7">
        <f t="shared" si="1"/>
        <v>13.5</v>
      </c>
      <c r="K12" s="14">
        <f t="shared" si="2"/>
        <v>106.92</v>
      </c>
    </row>
    <row r="13" spans="1:13" x14ac:dyDescent="0.25">
      <c r="A13" t="s">
        <v>35</v>
      </c>
      <c r="B13" t="s">
        <v>46</v>
      </c>
      <c r="C13">
        <v>1999</v>
      </c>
      <c r="D13" t="s">
        <v>107</v>
      </c>
      <c r="E13" s="13">
        <v>3.6318267419962337E-2</v>
      </c>
      <c r="F13" s="7">
        <v>180</v>
      </c>
      <c r="G13" s="18">
        <f t="shared" si="0"/>
        <v>6.5372881355932204</v>
      </c>
      <c r="H13" s="7">
        <v>9</v>
      </c>
      <c r="I13" s="7">
        <v>1.5</v>
      </c>
      <c r="J13" s="7">
        <f t="shared" si="1"/>
        <v>13.5</v>
      </c>
      <c r="K13" s="14">
        <f t="shared" si="2"/>
        <v>88.253389830508482</v>
      </c>
    </row>
    <row r="14" spans="1:13" x14ac:dyDescent="0.25">
      <c r="A14" t="s">
        <v>35</v>
      </c>
      <c r="B14" t="s">
        <v>39</v>
      </c>
      <c r="C14">
        <v>2002</v>
      </c>
      <c r="D14" t="s">
        <v>105</v>
      </c>
      <c r="E14" s="13">
        <v>4.2999999999999997E-2</v>
      </c>
      <c r="F14" s="7">
        <v>180</v>
      </c>
      <c r="G14" s="18">
        <f t="shared" si="0"/>
        <v>7.7399999999999993</v>
      </c>
      <c r="H14" s="7">
        <v>9</v>
      </c>
      <c r="I14" s="7">
        <v>1.5</v>
      </c>
      <c r="J14" s="7">
        <f t="shared" si="1"/>
        <v>13.5</v>
      </c>
      <c r="K14" s="14">
        <f t="shared" si="2"/>
        <v>104.49</v>
      </c>
    </row>
    <row r="15" spans="1:13" x14ac:dyDescent="0.25">
      <c r="A15" t="s">
        <v>35</v>
      </c>
      <c r="B15" t="s">
        <v>41</v>
      </c>
      <c r="C15">
        <v>2016</v>
      </c>
      <c r="D15" t="s">
        <v>105</v>
      </c>
      <c r="E15" s="13">
        <v>4.1000000000000002E-2</v>
      </c>
      <c r="F15" s="7">
        <v>180</v>
      </c>
      <c r="G15" s="18">
        <f t="shared" si="0"/>
        <v>7.38</v>
      </c>
      <c r="H15" s="7">
        <v>9</v>
      </c>
      <c r="I15" s="7">
        <v>1.5</v>
      </c>
      <c r="J15" s="7">
        <f t="shared" si="1"/>
        <v>13.5</v>
      </c>
      <c r="K15" s="14">
        <f t="shared" si="2"/>
        <v>99.63</v>
      </c>
    </row>
    <row r="16" spans="1:13" x14ac:dyDescent="0.25">
      <c r="A16" t="s">
        <v>35</v>
      </c>
      <c r="B16" t="s">
        <v>48</v>
      </c>
      <c r="C16">
        <v>2018</v>
      </c>
      <c r="D16" t="s">
        <v>105</v>
      </c>
      <c r="E16" s="13">
        <v>5.1999999999999998E-2</v>
      </c>
      <c r="F16" s="7">
        <v>180</v>
      </c>
      <c r="G16" s="18">
        <f t="shared" si="0"/>
        <v>9.36</v>
      </c>
      <c r="H16" s="7">
        <v>9</v>
      </c>
      <c r="I16" s="7">
        <v>1.5</v>
      </c>
      <c r="J16" s="7">
        <f t="shared" si="1"/>
        <v>13.5</v>
      </c>
      <c r="K16" s="14">
        <f t="shared" si="2"/>
        <v>126.35999999999999</v>
      </c>
    </row>
    <row r="17" spans="1:11" x14ac:dyDescent="0.25">
      <c r="A17" t="s">
        <v>35</v>
      </c>
      <c r="B17" t="s">
        <v>42</v>
      </c>
      <c r="C17">
        <v>2023</v>
      </c>
      <c r="D17" t="s">
        <v>108</v>
      </c>
      <c r="E17" s="13">
        <v>2.7E-2</v>
      </c>
      <c r="F17" s="7">
        <v>180</v>
      </c>
      <c r="G17" s="18">
        <f t="shared" si="0"/>
        <v>4.8600000000000003</v>
      </c>
      <c r="H17" s="7">
        <v>9</v>
      </c>
      <c r="I17" s="7">
        <v>1.5</v>
      </c>
      <c r="J17" s="7">
        <f t="shared" si="1"/>
        <v>13.5</v>
      </c>
      <c r="K17" s="14">
        <f t="shared" si="2"/>
        <v>65.61</v>
      </c>
    </row>
    <row r="19" spans="1:11" x14ac:dyDescent="0.25">
      <c r="A19" s="21">
        <v>45386</v>
      </c>
    </row>
    <row r="20" spans="1:11" x14ac:dyDescent="0.25">
      <c r="A20" t="s">
        <v>109</v>
      </c>
      <c r="E20" s="13" t="s">
        <v>110</v>
      </c>
      <c r="F20" s="1" t="s">
        <v>111</v>
      </c>
      <c r="I20" s="7" t="s">
        <v>112</v>
      </c>
    </row>
    <row r="21" spans="1:11" x14ac:dyDescent="0.25">
      <c r="A21" t="s">
        <v>113</v>
      </c>
      <c r="E21" s="13" t="s">
        <v>114</v>
      </c>
      <c r="F21" s="1" t="s">
        <v>115</v>
      </c>
      <c r="I21" s="7" t="s">
        <v>116</v>
      </c>
    </row>
    <row r="22" spans="1:11" x14ac:dyDescent="0.25">
      <c r="A22" t="s">
        <v>117</v>
      </c>
      <c r="E22" s="13" t="s">
        <v>118</v>
      </c>
      <c r="F22" s="1" t="s">
        <v>119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dimension ref="A1:S128"/>
  <sheetViews>
    <sheetView topLeftCell="A4" workbookViewId="0">
      <selection activeCell="D50" sqref="D50"/>
    </sheetView>
  </sheetViews>
  <sheetFormatPr defaultRowHeight="15" x14ac:dyDescent="0.25"/>
  <cols>
    <col min="1" max="1" width="14.140625" style="27" customWidth="1"/>
    <col min="2" max="2" width="20.85546875" style="27" customWidth="1"/>
    <col min="3" max="3" width="18.140625" style="23" customWidth="1"/>
    <col min="4" max="4" width="58.5703125" style="23" customWidth="1"/>
    <col min="19" max="19" width="30.42578125" customWidth="1"/>
  </cols>
  <sheetData>
    <row r="1" spans="1:4" x14ac:dyDescent="0.25">
      <c r="A1" s="25" t="s">
        <v>120</v>
      </c>
      <c r="B1" s="25" t="s">
        <v>121</v>
      </c>
      <c r="C1" s="22" t="s">
        <v>122</v>
      </c>
      <c r="D1" s="22" t="s">
        <v>123</v>
      </c>
    </row>
    <row r="2" spans="1:4" ht="75" x14ac:dyDescent="0.25">
      <c r="A2" s="26">
        <v>45386</v>
      </c>
      <c r="B2" s="27" t="s">
        <v>124</v>
      </c>
      <c r="C2" s="23" t="s">
        <v>125</v>
      </c>
      <c r="D2" s="23" t="s">
        <v>126</v>
      </c>
    </row>
    <row r="3" spans="1:4" ht="360" x14ac:dyDescent="0.25">
      <c r="A3" s="28">
        <v>45398</v>
      </c>
      <c r="B3" s="23" t="s">
        <v>127</v>
      </c>
      <c r="C3" s="23" t="s">
        <v>128</v>
      </c>
      <c r="D3" s="23" t="s">
        <v>129</v>
      </c>
    </row>
    <row r="4" spans="1:4" ht="45" x14ac:dyDescent="0.25">
      <c r="A4" s="26">
        <v>45399</v>
      </c>
      <c r="B4" s="27" t="s">
        <v>130</v>
      </c>
      <c r="C4" s="181" t="s">
        <v>131</v>
      </c>
      <c r="D4" s="23" t="s">
        <v>132</v>
      </c>
    </row>
    <row r="5" spans="1:4" ht="30" x14ac:dyDescent="0.25">
      <c r="A5" s="26">
        <v>45406</v>
      </c>
      <c r="B5" s="27" t="s">
        <v>133</v>
      </c>
      <c r="C5" s="23" t="s">
        <v>134</v>
      </c>
      <c r="D5" s="23" t="s">
        <v>135</v>
      </c>
    </row>
    <row r="6" spans="1:4" ht="60" x14ac:dyDescent="0.25">
      <c r="A6" s="26">
        <v>45407</v>
      </c>
      <c r="B6" s="27" t="s">
        <v>136</v>
      </c>
      <c r="C6" s="23" t="s">
        <v>137</v>
      </c>
      <c r="D6" s="23" t="s">
        <v>138</v>
      </c>
    </row>
    <row r="7" spans="1:4" ht="90" x14ac:dyDescent="0.25">
      <c r="A7" s="32">
        <v>45413</v>
      </c>
      <c r="B7" s="24" t="s">
        <v>139</v>
      </c>
      <c r="C7" s="182" t="s">
        <v>140</v>
      </c>
      <c r="D7" s="24" t="s">
        <v>141</v>
      </c>
    </row>
    <row r="9" spans="1:4" ht="75" x14ac:dyDescent="0.25">
      <c r="A9" s="26">
        <v>45420</v>
      </c>
      <c r="B9" s="27" t="s">
        <v>142</v>
      </c>
      <c r="C9" s="23" t="s">
        <v>134</v>
      </c>
      <c r="D9" s="23" t="s">
        <v>143</v>
      </c>
    </row>
    <row r="10" spans="1:4" ht="135" x14ac:dyDescent="0.25">
      <c r="A10" s="26">
        <v>45426</v>
      </c>
      <c r="B10" s="27" t="s">
        <v>144</v>
      </c>
      <c r="C10" s="181" t="s">
        <v>131</v>
      </c>
      <c r="D10" s="23" t="s">
        <v>145</v>
      </c>
    </row>
    <row r="11" spans="1:4" ht="60" x14ac:dyDescent="0.25">
      <c r="A11" s="32">
        <v>45427</v>
      </c>
      <c r="B11" s="24" t="s">
        <v>133</v>
      </c>
      <c r="C11" s="24" t="s">
        <v>146</v>
      </c>
      <c r="D11" s="23" t="s">
        <v>147</v>
      </c>
    </row>
    <row r="12" spans="1:4" ht="60" x14ac:dyDescent="0.25">
      <c r="A12" s="32">
        <v>45428</v>
      </c>
      <c r="B12" s="24" t="s">
        <v>148</v>
      </c>
      <c r="C12" s="24" t="s">
        <v>149</v>
      </c>
      <c r="D12" s="52" t="s">
        <v>150</v>
      </c>
    </row>
    <row r="13" spans="1:4" ht="90" x14ac:dyDescent="0.25">
      <c r="A13" s="32">
        <v>45436</v>
      </c>
      <c r="B13" s="24" t="s">
        <v>151</v>
      </c>
      <c r="C13" s="24" t="s">
        <v>152</v>
      </c>
      <c r="D13" s="24" t="s">
        <v>153</v>
      </c>
    </row>
    <row r="14" spans="1:4" ht="75" x14ac:dyDescent="0.25">
      <c r="A14" s="26">
        <v>45438</v>
      </c>
      <c r="B14" s="27" t="s">
        <v>154</v>
      </c>
      <c r="C14" s="23" t="s">
        <v>155</v>
      </c>
      <c r="D14" s="23" t="s">
        <v>156</v>
      </c>
    </row>
    <row r="15" spans="1:4" ht="45" x14ac:dyDescent="0.25">
      <c r="A15" s="26">
        <v>45441</v>
      </c>
      <c r="B15" s="27" t="s">
        <v>154</v>
      </c>
      <c r="C15" s="23" t="s">
        <v>146</v>
      </c>
      <c r="D15" s="23" t="s">
        <v>157</v>
      </c>
    </row>
    <row r="16" spans="1:4" ht="30" x14ac:dyDescent="0.25">
      <c r="A16" s="26">
        <v>45443</v>
      </c>
      <c r="B16" s="27" t="s">
        <v>142</v>
      </c>
      <c r="C16" s="23" t="s">
        <v>158</v>
      </c>
      <c r="D16" s="23" t="s">
        <v>159</v>
      </c>
    </row>
    <row r="17" spans="1:4" ht="60" x14ac:dyDescent="0.25">
      <c r="A17" s="26">
        <v>45443</v>
      </c>
      <c r="B17" s="27" t="s">
        <v>154</v>
      </c>
      <c r="C17" s="23" t="s">
        <v>146</v>
      </c>
      <c r="D17" s="23" t="s">
        <v>160</v>
      </c>
    </row>
    <row r="18" spans="1:4" ht="30" x14ac:dyDescent="0.25">
      <c r="A18" s="26">
        <v>45446</v>
      </c>
      <c r="B18" s="27" t="s">
        <v>154</v>
      </c>
      <c r="C18" s="23" t="s">
        <v>161</v>
      </c>
      <c r="D18" s="23" t="s">
        <v>162</v>
      </c>
    </row>
    <row r="19" spans="1:4" ht="75" x14ac:dyDescent="0.25">
      <c r="A19" s="26">
        <v>45447</v>
      </c>
      <c r="B19" s="27" t="s">
        <v>163</v>
      </c>
      <c r="C19" s="23" t="s">
        <v>164</v>
      </c>
      <c r="D19" s="23" t="s">
        <v>165</v>
      </c>
    </row>
    <row r="20" spans="1:4" x14ac:dyDescent="0.25">
      <c r="A20" s="26">
        <v>45447</v>
      </c>
      <c r="B20" s="27" t="s">
        <v>163</v>
      </c>
      <c r="C20" s="23" t="s">
        <v>166</v>
      </c>
      <c r="D20" s="23" t="s">
        <v>167</v>
      </c>
    </row>
    <row r="21" spans="1:4" ht="135" x14ac:dyDescent="0.25">
      <c r="A21" s="26">
        <v>45456</v>
      </c>
      <c r="B21" s="27" t="s">
        <v>163</v>
      </c>
      <c r="C21" s="23" t="s">
        <v>168</v>
      </c>
      <c r="D21" s="23" t="s">
        <v>169</v>
      </c>
    </row>
    <row r="22" spans="1:4" ht="45" x14ac:dyDescent="0.25">
      <c r="A22" s="26">
        <v>45457</v>
      </c>
      <c r="B22" s="27" t="s">
        <v>170</v>
      </c>
      <c r="C22" s="23" t="s">
        <v>171</v>
      </c>
      <c r="D22" s="23" t="s">
        <v>172</v>
      </c>
    </row>
    <row r="23" spans="1:4" ht="60" x14ac:dyDescent="0.25">
      <c r="A23" s="26">
        <v>45457</v>
      </c>
      <c r="B23" s="27" t="s">
        <v>170</v>
      </c>
      <c r="C23" s="23" t="s">
        <v>161</v>
      </c>
      <c r="D23" s="23" t="s">
        <v>173</v>
      </c>
    </row>
    <row r="24" spans="1:4" ht="45" x14ac:dyDescent="0.25">
      <c r="A24" s="26">
        <v>45460</v>
      </c>
      <c r="B24" s="27" t="s">
        <v>163</v>
      </c>
      <c r="C24" s="23" t="s">
        <v>174</v>
      </c>
      <c r="D24" s="23" t="s">
        <v>175</v>
      </c>
    </row>
    <row r="25" spans="1:4" ht="30" x14ac:dyDescent="0.25">
      <c r="A25" s="26">
        <v>45461</v>
      </c>
      <c r="B25" s="27" t="s">
        <v>163</v>
      </c>
      <c r="C25" s="23" t="s">
        <v>176</v>
      </c>
      <c r="D25" s="23" t="s">
        <v>177</v>
      </c>
    </row>
    <row r="26" spans="1:4" ht="45" x14ac:dyDescent="0.25">
      <c r="A26" s="26">
        <v>45465</v>
      </c>
      <c r="B26" s="27" t="s">
        <v>163</v>
      </c>
      <c r="C26" s="23" t="s">
        <v>178</v>
      </c>
      <c r="D26" s="23" t="s">
        <v>179</v>
      </c>
    </row>
    <row r="27" spans="1:4" ht="120" x14ac:dyDescent="0.25">
      <c r="A27" s="26">
        <v>45467</v>
      </c>
      <c r="B27" s="27" t="s">
        <v>163</v>
      </c>
      <c r="C27" s="23" t="s">
        <v>180</v>
      </c>
      <c r="D27" s="23" t="s">
        <v>181</v>
      </c>
    </row>
    <row r="28" spans="1:4" ht="45" x14ac:dyDescent="0.25">
      <c r="A28" s="26">
        <v>45468</v>
      </c>
      <c r="B28" s="27" t="s">
        <v>163</v>
      </c>
      <c r="C28" s="23" t="s">
        <v>182</v>
      </c>
      <c r="D28" s="23" t="s">
        <v>183</v>
      </c>
    </row>
    <row r="29" spans="1:4" ht="105" x14ac:dyDescent="0.25">
      <c r="A29" s="26">
        <v>45469</v>
      </c>
      <c r="B29" s="27" t="s">
        <v>184</v>
      </c>
      <c r="C29" s="23" t="s">
        <v>185</v>
      </c>
      <c r="D29" s="23" t="s">
        <v>186</v>
      </c>
    </row>
    <row r="30" spans="1:4" ht="45" x14ac:dyDescent="0.25">
      <c r="A30" s="26">
        <v>45474</v>
      </c>
      <c r="B30" s="27" t="s">
        <v>163</v>
      </c>
      <c r="C30" s="23" t="s">
        <v>158</v>
      </c>
      <c r="D30" s="23" t="s">
        <v>175</v>
      </c>
    </row>
    <row r="31" spans="1:4" ht="60" x14ac:dyDescent="0.25">
      <c r="A31" s="26">
        <v>45477</v>
      </c>
      <c r="B31" s="27" t="s">
        <v>163</v>
      </c>
      <c r="C31" s="23" t="s">
        <v>180</v>
      </c>
      <c r="D31" s="23" t="s">
        <v>187</v>
      </c>
    </row>
    <row r="32" spans="1:4" ht="30" x14ac:dyDescent="0.25">
      <c r="A32" s="26">
        <v>45482</v>
      </c>
      <c r="B32" s="27" t="s">
        <v>163</v>
      </c>
      <c r="C32" s="23" t="s">
        <v>188</v>
      </c>
      <c r="D32" s="23" t="s">
        <v>189</v>
      </c>
    </row>
    <row r="33" spans="1:4" ht="30" x14ac:dyDescent="0.25">
      <c r="A33" s="26">
        <v>45483</v>
      </c>
      <c r="B33" s="27" t="s">
        <v>163</v>
      </c>
      <c r="C33" s="23" t="s">
        <v>182</v>
      </c>
      <c r="D33" s="23" t="s">
        <v>190</v>
      </c>
    </row>
    <row r="34" spans="1:4" ht="45" x14ac:dyDescent="0.25">
      <c r="A34" s="26">
        <v>45487</v>
      </c>
      <c r="B34" s="27" t="s">
        <v>163</v>
      </c>
      <c r="C34" s="23" t="s">
        <v>174</v>
      </c>
      <c r="D34" s="23" t="s">
        <v>175</v>
      </c>
    </row>
    <row r="35" spans="1:4" ht="60" x14ac:dyDescent="0.25">
      <c r="A35" s="26">
        <v>45488</v>
      </c>
      <c r="B35" s="27" t="s">
        <v>163</v>
      </c>
      <c r="C35" s="23" t="s">
        <v>180</v>
      </c>
      <c r="D35" s="23" t="s">
        <v>191</v>
      </c>
    </row>
    <row r="36" spans="1:4" ht="75" x14ac:dyDescent="0.25">
      <c r="A36" s="26">
        <v>45491</v>
      </c>
      <c r="B36" s="27" t="s">
        <v>192</v>
      </c>
      <c r="C36" s="23" t="s">
        <v>193</v>
      </c>
      <c r="D36" s="23" t="s">
        <v>194</v>
      </c>
    </row>
    <row r="37" spans="1:4" ht="90" x14ac:dyDescent="0.25">
      <c r="A37" s="26">
        <v>45496</v>
      </c>
      <c r="B37" s="27" t="s">
        <v>154</v>
      </c>
      <c r="C37" s="23" t="s">
        <v>182</v>
      </c>
      <c r="D37" s="23" t="s">
        <v>195</v>
      </c>
    </row>
    <row r="38" spans="1:4" ht="45" x14ac:dyDescent="0.25">
      <c r="A38" s="26">
        <v>45499</v>
      </c>
      <c r="B38" s="27" t="s">
        <v>154</v>
      </c>
      <c r="C38" s="23" t="s">
        <v>180</v>
      </c>
      <c r="D38" s="23" t="s">
        <v>196</v>
      </c>
    </row>
    <row r="39" spans="1:4" ht="37.5" customHeight="1" x14ac:dyDescent="0.25">
      <c r="A39" s="184">
        <v>45499</v>
      </c>
      <c r="B39" s="25" t="s">
        <v>197</v>
      </c>
      <c r="C39" s="185" t="s">
        <v>198</v>
      </c>
      <c r="D39" s="22" t="s">
        <v>199</v>
      </c>
    </row>
    <row r="40" spans="1:4" ht="45" x14ac:dyDescent="0.25">
      <c r="A40" s="26">
        <v>45502</v>
      </c>
      <c r="B40" s="27" t="s">
        <v>154</v>
      </c>
      <c r="C40" s="23" t="s">
        <v>158</v>
      </c>
      <c r="D40" s="23" t="s">
        <v>175</v>
      </c>
    </row>
    <row r="41" spans="1:4" ht="255" x14ac:dyDescent="0.25">
      <c r="A41" s="26">
        <v>45504</v>
      </c>
      <c r="B41" s="27" t="s">
        <v>200</v>
      </c>
      <c r="D41" s="23" t="s">
        <v>201</v>
      </c>
    </row>
    <row r="42" spans="1:4" ht="30" x14ac:dyDescent="0.25">
      <c r="A42" s="26">
        <v>45505</v>
      </c>
      <c r="B42" s="27" t="s">
        <v>163</v>
      </c>
      <c r="C42" s="23" t="s">
        <v>202</v>
      </c>
      <c r="D42" s="23" t="s">
        <v>203</v>
      </c>
    </row>
    <row r="43" spans="1:4" ht="120" x14ac:dyDescent="0.25">
      <c r="A43" s="26">
        <v>45510</v>
      </c>
      <c r="B43" s="27" t="s">
        <v>204</v>
      </c>
      <c r="C43" s="23" t="s">
        <v>205</v>
      </c>
      <c r="D43" s="23" t="s">
        <v>206</v>
      </c>
    </row>
    <row r="44" spans="1:4" ht="30" x14ac:dyDescent="0.25">
      <c r="A44" s="26">
        <v>45511</v>
      </c>
      <c r="B44" s="27" t="s">
        <v>154</v>
      </c>
      <c r="C44" s="23" t="s">
        <v>202</v>
      </c>
      <c r="D44" s="23" t="s">
        <v>207</v>
      </c>
    </row>
    <row r="45" spans="1:4" ht="30" x14ac:dyDescent="0.25">
      <c r="A45" s="26">
        <v>45512</v>
      </c>
      <c r="B45" s="27" t="s">
        <v>208</v>
      </c>
      <c r="C45" s="23" t="s">
        <v>182</v>
      </c>
      <c r="D45" s="23" t="s">
        <v>209</v>
      </c>
    </row>
    <row r="46" spans="1:4" ht="30" x14ac:dyDescent="0.25">
      <c r="A46" s="26">
        <v>45513</v>
      </c>
      <c r="B46" s="27" t="s">
        <v>208</v>
      </c>
      <c r="C46" s="23" t="s">
        <v>210</v>
      </c>
      <c r="D46" s="23" t="s">
        <v>211</v>
      </c>
    </row>
    <row r="47" spans="1:4" ht="45" x14ac:dyDescent="0.25">
      <c r="A47" s="26">
        <v>45513</v>
      </c>
      <c r="B47" s="27" t="s">
        <v>208</v>
      </c>
      <c r="C47" s="23" t="s">
        <v>180</v>
      </c>
      <c r="D47" s="23" t="s">
        <v>212</v>
      </c>
    </row>
    <row r="48" spans="1:4" ht="45" x14ac:dyDescent="0.25">
      <c r="A48" s="26">
        <v>45513</v>
      </c>
      <c r="B48" s="27" t="s">
        <v>154</v>
      </c>
      <c r="C48" s="23" t="s">
        <v>174</v>
      </c>
      <c r="D48" s="23" t="s">
        <v>175</v>
      </c>
    </row>
    <row r="49" spans="1:4" ht="60" x14ac:dyDescent="0.25">
      <c r="A49" s="26">
        <v>45515</v>
      </c>
      <c r="B49" s="27" t="s">
        <v>154</v>
      </c>
      <c r="C49" s="23" t="s">
        <v>213</v>
      </c>
      <c r="D49" s="23" t="s">
        <v>214</v>
      </c>
    </row>
    <row r="50" spans="1:4" ht="241.5" customHeight="1" x14ac:dyDescent="0.25">
      <c r="A50" s="26">
        <v>45519</v>
      </c>
      <c r="B50" s="27" t="s">
        <v>208</v>
      </c>
      <c r="C50" s="23" t="s">
        <v>215</v>
      </c>
      <c r="D50" s="23" t="s">
        <v>216</v>
      </c>
    </row>
    <row r="51" spans="1:4" ht="30" x14ac:dyDescent="0.25">
      <c r="A51" s="26">
        <v>45522</v>
      </c>
      <c r="B51" s="27" t="s">
        <v>154</v>
      </c>
      <c r="C51" s="23" t="s">
        <v>182</v>
      </c>
      <c r="D51" s="23" t="s">
        <v>190</v>
      </c>
    </row>
    <row r="52" spans="1:4" ht="45" x14ac:dyDescent="0.25">
      <c r="A52" s="26">
        <v>45523</v>
      </c>
      <c r="B52" s="27" t="s">
        <v>154</v>
      </c>
      <c r="C52" s="23" t="s">
        <v>180</v>
      </c>
      <c r="D52" s="23" t="s">
        <v>217</v>
      </c>
    </row>
    <row r="53" spans="1:4" ht="45" x14ac:dyDescent="0.25">
      <c r="A53" s="26">
        <v>45526</v>
      </c>
      <c r="B53" s="27" t="s">
        <v>154</v>
      </c>
      <c r="C53" s="23" t="s">
        <v>158</v>
      </c>
      <c r="D53" s="23" t="s">
        <v>175</v>
      </c>
    </row>
    <row r="54" spans="1:4" ht="30" x14ac:dyDescent="0.25">
      <c r="A54" s="32">
        <v>45527</v>
      </c>
      <c r="B54" s="24" t="s">
        <v>170</v>
      </c>
      <c r="C54" s="24" t="s">
        <v>218</v>
      </c>
      <c r="D54" s="24" t="s">
        <v>219</v>
      </c>
    </row>
    <row r="55" spans="1:4" ht="30" x14ac:dyDescent="0.25">
      <c r="A55" s="32">
        <v>45529</v>
      </c>
      <c r="B55" s="24" t="s">
        <v>154</v>
      </c>
      <c r="C55" s="24" t="s">
        <v>220</v>
      </c>
      <c r="D55" s="24" t="s">
        <v>221</v>
      </c>
    </row>
    <row r="56" spans="1:4" ht="27" customHeight="1" x14ac:dyDescent="0.25">
      <c r="A56" s="32">
        <v>45530</v>
      </c>
      <c r="B56" s="5" t="s">
        <v>197</v>
      </c>
      <c r="C56" s="186" t="s">
        <v>222</v>
      </c>
      <c r="D56" s="5" t="s">
        <v>199</v>
      </c>
    </row>
    <row r="57" spans="1:4" ht="30" x14ac:dyDescent="0.25">
      <c r="A57" s="32">
        <v>45531</v>
      </c>
      <c r="B57" s="24" t="s">
        <v>223</v>
      </c>
      <c r="C57" s="24" t="s">
        <v>224</v>
      </c>
      <c r="D57" s="24" t="s">
        <v>225</v>
      </c>
    </row>
    <row r="58" spans="1:4" ht="30" x14ac:dyDescent="0.25">
      <c r="A58" s="32">
        <v>45532</v>
      </c>
      <c r="B58" s="24" t="s">
        <v>154</v>
      </c>
      <c r="C58" s="24" t="s">
        <v>182</v>
      </c>
      <c r="D58" s="24" t="s">
        <v>226</v>
      </c>
    </row>
    <row r="59" spans="1:4" ht="30" x14ac:dyDescent="0.25">
      <c r="A59" s="32">
        <v>45535</v>
      </c>
      <c r="B59" s="24" t="s">
        <v>154</v>
      </c>
      <c r="C59" s="24" t="s">
        <v>180</v>
      </c>
      <c r="D59" s="24" t="s">
        <v>227</v>
      </c>
    </row>
    <row r="60" spans="1:4" ht="195" x14ac:dyDescent="0.25">
      <c r="A60" s="26">
        <v>45540</v>
      </c>
      <c r="B60" s="27" t="s">
        <v>228</v>
      </c>
      <c r="C60" s="23" t="s">
        <v>229</v>
      </c>
      <c r="D60" s="23" t="s">
        <v>230</v>
      </c>
    </row>
    <row r="61" spans="1:4" ht="60" x14ac:dyDescent="0.25">
      <c r="A61" s="26">
        <v>45542</v>
      </c>
      <c r="B61" s="27" t="s">
        <v>154</v>
      </c>
      <c r="C61" s="23" t="s">
        <v>231</v>
      </c>
      <c r="D61" s="23" t="s">
        <v>232</v>
      </c>
    </row>
    <row r="62" spans="1:4" x14ac:dyDescent="0.25">
      <c r="A62" s="26">
        <v>45544</v>
      </c>
      <c r="B62" s="27" t="s">
        <v>233</v>
      </c>
      <c r="C62" s="23" t="s">
        <v>234</v>
      </c>
      <c r="D62" s="23" t="s">
        <v>235</v>
      </c>
    </row>
    <row r="63" spans="1:4" ht="30" x14ac:dyDescent="0.25">
      <c r="A63" s="26">
        <v>45545</v>
      </c>
      <c r="B63" s="27" t="s">
        <v>233</v>
      </c>
      <c r="C63" s="23" t="s">
        <v>236</v>
      </c>
      <c r="D63" s="23" t="s">
        <v>235</v>
      </c>
    </row>
    <row r="64" spans="1:4" ht="48" customHeight="1" x14ac:dyDescent="0.25">
      <c r="A64" s="26">
        <v>45546</v>
      </c>
      <c r="B64" s="27" t="s">
        <v>237</v>
      </c>
      <c r="C64" s="23" t="s">
        <v>238</v>
      </c>
      <c r="D64" s="23" t="s">
        <v>235</v>
      </c>
    </row>
    <row r="65" spans="1:19" ht="45" x14ac:dyDescent="0.25">
      <c r="A65" s="26">
        <v>45547</v>
      </c>
      <c r="B65" s="27" t="s">
        <v>237</v>
      </c>
      <c r="C65" s="23" t="s">
        <v>239</v>
      </c>
      <c r="D65" s="23" t="s">
        <v>235</v>
      </c>
      <c r="K65" s="7"/>
      <c r="N65" s="7"/>
      <c r="O65" s="7"/>
      <c r="P65" s="7"/>
      <c r="Q65" s="7"/>
      <c r="R65" s="7"/>
      <c r="S65" s="50"/>
    </row>
    <row r="66" spans="1:19" ht="30" x14ac:dyDescent="0.25">
      <c r="A66" s="26">
        <v>45548</v>
      </c>
      <c r="B66" s="27" t="s">
        <v>237</v>
      </c>
      <c r="C66" s="23" t="s">
        <v>240</v>
      </c>
      <c r="D66" s="23" t="s">
        <v>235</v>
      </c>
      <c r="K66" s="7"/>
      <c r="N66" s="7"/>
      <c r="O66" s="7"/>
      <c r="P66" s="7"/>
      <c r="Q66" s="7"/>
      <c r="R66" s="7"/>
      <c r="S66" s="50"/>
    </row>
    <row r="67" spans="1:19" ht="45" x14ac:dyDescent="0.25">
      <c r="A67" s="26">
        <v>45549</v>
      </c>
      <c r="B67" s="27" t="s">
        <v>154</v>
      </c>
      <c r="C67" s="23" t="s">
        <v>241</v>
      </c>
      <c r="D67" s="23" t="s">
        <v>242</v>
      </c>
      <c r="K67" s="7"/>
      <c r="N67" s="7"/>
      <c r="O67" s="7"/>
      <c r="P67" s="7"/>
      <c r="Q67" s="7"/>
      <c r="R67" s="7"/>
      <c r="S67" s="50"/>
    </row>
    <row r="68" spans="1:19" ht="105" x14ac:dyDescent="0.25">
      <c r="A68" s="26">
        <v>45550</v>
      </c>
      <c r="B68" s="27" t="s">
        <v>163</v>
      </c>
      <c r="C68" s="23" t="s">
        <v>243</v>
      </c>
      <c r="D68" s="23" t="s">
        <v>244</v>
      </c>
      <c r="K68" s="7"/>
      <c r="N68" s="7"/>
      <c r="O68" s="7"/>
      <c r="P68" s="7"/>
      <c r="Q68" s="7"/>
      <c r="R68" s="7"/>
      <c r="S68" s="50"/>
    </row>
    <row r="69" spans="1:19" ht="60" x14ac:dyDescent="0.25">
      <c r="A69" s="32">
        <v>45558</v>
      </c>
      <c r="B69" s="24" t="s">
        <v>170</v>
      </c>
      <c r="C69" s="24" t="s">
        <v>245</v>
      </c>
      <c r="D69" s="24" t="s">
        <v>246</v>
      </c>
      <c r="K69" s="7"/>
      <c r="N69" s="7"/>
      <c r="O69" s="7"/>
      <c r="P69" s="7"/>
      <c r="Q69" s="7"/>
      <c r="R69" s="7"/>
      <c r="S69" s="50"/>
    </row>
    <row r="70" spans="1:19" ht="45" x14ac:dyDescent="0.25">
      <c r="A70" s="32">
        <v>45559</v>
      </c>
      <c r="B70" s="24" t="s">
        <v>154</v>
      </c>
      <c r="C70" s="24" t="s">
        <v>174</v>
      </c>
      <c r="D70" s="24" t="s">
        <v>247</v>
      </c>
      <c r="K70" s="7"/>
      <c r="N70" s="7"/>
      <c r="O70" s="7"/>
      <c r="P70" s="7"/>
      <c r="Q70" s="7"/>
      <c r="R70" s="7"/>
      <c r="S70" s="50"/>
    </row>
    <row r="71" spans="1:19" ht="30" x14ac:dyDescent="0.25">
      <c r="A71" s="32">
        <v>45559</v>
      </c>
      <c r="B71" s="24" t="s">
        <v>154</v>
      </c>
      <c r="C71" s="24" t="s">
        <v>161</v>
      </c>
      <c r="D71" s="24" t="s">
        <v>248</v>
      </c>
      <c r="K71" s="7"/>
      <c r="N71" s="7"/>
      <c r="O71" s="7"/>
      <c r="P71" s="7"/>
      <c r="Q71" s="7"/>
      <c r="R71" s="7"/>
      <c r="S71" s="50"/>
    </row>
    <row r="72" spans="1:19" ht="75" x14ac:dyDescent="0.25">
      <c r="A72" s="32">
        <v>45560</v>
      </c>
      <c r="B72" s="24" t="s">
        <v>249</v>
      </c>
      <c r="C72" s="24" t="s">
        <v>250</v>
      </c>
      <c r="D72" s="24" t="s">
        <v>235</v>
      </c>
      <c r="K72" s="7"/>
      <c r="N72" s="7"/>
      <c r="O72" s="7"/>
      <c r="P72" s="7"/>
      <c r="Q72" s="7"/>
      <c r="R72" s="7"/>
      <c r="S72" s="50"/>
    </row>
    <row r="73" spans="1:19" ht="45" x14ac:dyDescent="0.25">
      <c r="A73" s="32">
        <v>45561</v>
      </c>
      <c r="B73" s="24" t="s">
        <v>170</v>
      </c>
      <c r="C73" s="24" t="s">
        <v>251</v>
      </c>
      <c r="D73" s="24" t="s">
        <v>235</v>
      </c>
      <c r="K73" s="7"/>
      <c r="N73" s="7"/>
      <c r="O73" s="7"/>
      <c r="P73" s="7"/>
      <c r="Q73" s="7"/>
      <c r="R73" s="7"/>
      <c r="S73" s="50"/>
    </row>
    <row r="74" spans="1:19" ht="75" x14ac:dyDescent="0.25">
      <c r="A74" s="32">
        <v>45563</v>
      </c>
      <c r="B74" s="24" t="s">
        <v>154</v>
      </c>
      <c r="C74" s="24" t="s">
        <v>252</v>
      </c>
      <c r="D74" s="24" t="s">
        <v>253</v>
      </c>
      <c r="K74" s="7"/>
      <c r="N74" s="7"/>
      <c r="O74" s="7"/>
      <c r="P74" s="7"/>
      <c r="Q74" s="7"/>
      <c r="R74" s="7"/>
      <c r="S74" s="50"/>
    </row>
    <row r="75" spans="1:19" ht="45" x14ac:dyDescent="0.25">
      <c r="A75" s="26">
        <v>45565</v>
      </c>
      <c r="B75" s="27" t="s">
        <v>223</v>
      </c>
      <c r="C75" s="24" t="s">
        <v>254</v>
      </c>
      <c r="D75" s="23" t="s">
        <v>235</v>
      </c>
      <c r="K75" s="7"/>
      <c r="N75" s="7"/>
      <c r="O75" s="7"/>
      <c r="P75" s="7"/>
      <c r="Q75" s="7"/>
      <c r="R75" s="7"/>
      <c r="S75" s="50"/>
    </row>
    <row r="76" spans="1:19" ht="75" x14ac:dyDescent="0.25">
      <c r="A76" s="26">
        <v>45566</v>
      </c>
      <c r="B76" s="27" t="s">
        <v>255</v>
      </c>
      <c r="C76" s="24" t="s">
        <v>256</v>
      </c>
      <c r="D76" s="23" t="s">
        <v>235</v>
      </c>
      <c r="K76" s="7"/>
      <c r="N76" s="7"/>
      <c r="O76" s="7"/>
      <c r="P76" s="7"/>
      <c r="Q76" s="7"/>
      <c r="R76" s="7"/>
      <c r="S76" s="50"/>
    </row>
    <row r="77" spans="1:19" ht="105" x14ac:dyDescent="0.25">
      <c r="A77" s="26">
        <v>45567</v>
      </c>
      <c r="B77" s="27" t="s">
        <v>255</v>
      </c>
      <c r="C77" s="24" t="s">
        <v>257</v>
      </c>
      <c r="D77" s="23" t="s">
        <v>235</v>
      </c>
      <c r="K77" s="7"/>
      <c r="N77" s="7"/>
      <c r="O77" s="7"/>
      <c r="P77" s="7"/>
      <c r="Q77" s="7"/>
      <c r="R77" s="7"/>
      <c r="S77" s="50"/>
    </row>
    <row r="78" spans="1:19" ht="60" x14ac:dyDescent="0.25">
      <c r="A78" s="26">
        <v>45568</v>
      </c>
      <c r="B78" s="27" t="s">
        <v>255</v>
      </c>
      <c r="C78" s="24" t="s">
        <v>258</v>
      </c>
      <c r="D78" s="23" t="s">
        <v>235</v>
      </c>
      <c r="K78" s="7"/>
      <c r="N78" s="7"/>
      <c r="O78" s="7"/>
      <c r="P78" s="7"/>
      <c r="Q78" s="7"/>
      <c r="R78" s="7"/>
      <c r="S78" s="50"/>
    </row>
    <row r="79" spans="1:19" ht="60" x14ac:dyDescent="0.25">
      <c r="A79" s="26">
        <v>45571</v>
      </c>
      <c r="B79" s="27" t="s">
        <v>163</v>
      </c>
      <c r="C79" s="23" t="s">
        <v>174</v>
      </c>
      <c r="D79" s="23" t="s">
        <v>259</v>
      </c>
      <c r="K79" s="7"/>
      <c r="N79" s="7"/>
      <c r="O79" s="7"/>
      <c r="P79" s="7"/>
      <c r="Q79" s="7"/>
      <c r="R79" s="7"/>
      <c r="S79" s="50"/>
    </row>
    <row r="80" spans="1:19" x14ac:dyDescent="0.25">
      <c r="A80" s="26">
        <v>45582</v>
      </c>
      <c r="B80" s="27" t="s">
        <v>163</v>
      </c>
      <c r="C80" s="23" t="s">
        <v>174</v>
      </c>
      <c r="D80" s="23" t="s">
        <v>260</v>
      </c>
      <c r="K80" s="7"/>
      <c r="N80" s="7"/>
      <c r="O80" s="7"/>
      <c r="P80" s="7"/>
      <c r="Q80" s="7"/>
      <c r="R80" s="7"/>
      <c r="S80" s="50"/>
    </row>
    <row r="81" spans="1:19" ht="45" x14ac:dyDescent="0.25">
      <c r="A81" s="26">
        <v>45594</v>
      </c>
      <c r="B81" s="27" t="s">
        <v>163</v>
      </c>
      <c r="C81" s="23" t="s">
        <v>174</v>
      </c>
      <c r="D81" s="24" t="s">
        <v>261</v>
      </c>
      <c r="K81" s="7"/>
      <c r="N81" s="7"/>
      <c r="O81" s="7"/>
      <c r="P81" s="7"/>
      <c r="Q81" s="7"/>
      <c r="R81" s="7"/>
      <c r="S81" s="50"/>
    </row>
    <row r="82" spans="1:19" ht="60" x14ac:dyDescent="0.25">
      <c r="A82" s="26">
        <v>45609</v>
      </c>
      <c r="B82" s="27" t="s">
        <v>163</v>
      </c>
      <c r="C82" s="23" t="s">
        <v>174</v>
      </c>
      <c r="D82" s="23" t="s">
        <v>262</v>
      </c>
      <c r="K82" s="7"/>
      <c r="N82" s="7"/>
      <c r="O82" s="7"/>
      <c r="P82" s="7"/>
      <c r="Q82" s="7"/>
      <c r="R82" s="7"/>
      <c r="S82" s="50"/>
    </row>
    <row r="83" spans="1:19" ht="60" x14ac:dyDescent="0.25">
      <c r="A83" s="26">
        <v>45610</v>
      </c>
      <c r="B83" s="27" t="s">
        <v>263</v>
      </c>
      <c r="C83" s="183" t="s">
        <v>264</v>
      </c>
      <c r="D83" s="23" t="s">
        <v>265</v>
      </c>
      <c r="K83" s="7"/>
      <c r="N83" s="7"/>
      <c r="O83" s="7"/>
      <c r="P83" s="7"/>
      <c r="Q83" s="7"/>
      <c r="R83" s="7"/>
      <c r="S83" s="50"/>
    </row>
    <row r="84" spans="1:19" ht="60" x14ac:dyDescent="0.25">
      <c r="A84" s="27" t="s">
        <v>266</v>
      </c>
      <c r="B84" s="27" t="s">
        <v>267</v>
      </c>
      <c r="C84" s="23" t="s">
        <v>264</v>
      </c>
      <c r="D84" s="23" t="s">
        <v>268</v>
      </c>
      <c r="K84" s="7"/>
      <c r="N84" s="7"/>
      <c r="O84" s="7"/>
      <c r="P84" s="7"/>
      <c r="Q84" s="7"/>
      <c r="R84" s="7"/>
      <c r="S84" s="50"/>
    </row>
    <row r="85" spans="1:19" ht="30" x14ac:dyDescent="0.25">
      <c r="A85" s="26">
        <v>45618</v>
      </c>
      <c r="B85" s="27" t="s">
        <v>163</v>
      </c>
      <c r="C85" s="23" t="s">
        <v>269</v>
      </c>
      <c r="D85" s="23" t="s">
        <v>270</v>
      </c>
      <c r="K85" s="7"/>
      <c r="N85" s="7"/>
      <c r="O85" s="7"/>
      <c r="P85" s="7"/>
      <c r="Q85" s="7"/>
      <c r="R85" s="7"/>
      <c r="S85" s="50"/>
    </row>
    <row r="86" spans="1:19" ht="45" x14ac:dyDescent="0.25">
      <c r="A86" s="32">
        <v>45638</v>
      </c>
      <c r="B86" s="24" t="s">
        <v>271</v>
      </c>
      <c r="C86" s="24" t="s">
        <v>272</v>
      </c>
      <c r="D86" s="111" t="s">
        <v>273</v>
      </c>
      <c r="K86" s="7"/>
      <c r="N86" s="7"/>
      <c r="O86" s="7"/>
      <c r="P86" s="7"/>
      <c r="Q86" s="7"/>
      <c r="R86" s="7"/>
      <c r="S86" s="50"/>
    </row>
    <row r="87" spans="1:19" ht="75" x14ac:dyDescent="0.25">
      <c r="A87" s="32">
        <v>45639</v>
      </c>
      <c r="B87" s="24" t="s">
        <v>274</v>
      </c>
      <c r="C87" s="24" t="s">
        <v>275</v>
      </c>
      <c r="D87" s="112" t="s">
        <v>276</v>
      </c>
      <c r="K87" s="7"/>
      <c r="N87" s="7"/>
      <c r="O87" s="7"/>
      <c r="P87" s="7"/>
      <c r="Q87" s="7"/>
      <c r="R87" s="7"/>
      <c r="S87" s="50"/>
    </row>
    <row r="88" spans="1:19" ht="105" x14ac:dyDescent="0.25">
      <c r="A88" s="26">
        <v>45665</v>
      </c>
      <c r="B88" s="23" t="s">
        <v>277</v>
      </c>
      <c r="C88" s="23" t="s">
        <v>278</v>
      </c>
      <c r="D88" s="23" t="s">
        <v>279</v>
      </c>
      <c r="K88" s="7"/>
      <c r="N88" s="7"/>
      <c r="O88" s="7"/>
      <c r="P88" s="7"/>
      <c r="Q88" s="7"/>
      <c r="R88" s="74"/>
      <c r="S88" s="76"/>
    </row>
    <row r="89" spans="1:19" x14ac:dyDescent="0.25">
      <c r="K89" s="7"/>
      <c r="N89" s="7"/>
      <c r="O89" s="7"/>
      <c r="P89" s="7"/>
      <c r="Q89" s="7"/>
      <c r="R89" s="7"/>
      <c r="S89" s="50"/>
    </row>
    <row r="90" spans="1:19" x14ac:dyDescent="0.25">
      <c r="K90" s="7"/>
      <c r="N90" s="7"/>
      <c r="O90" s="7"/>
      <c r="P90" s="7"/>
      <c r="Q90" s="7"/>
      <c r="R90" s="7"/>
      <c r="S90" s="50"/>
    </row>
    <row r="91" spans="1:19" x14ac:dyDescent="0.25">
      <c r="K91" s="7"/>
      <c r="N91" s="7"/>
      <c r="O91" s="7"/>
      <c r="P91" s="7"/>
      <c r="Q91" s="7"/>
      <c r="R91" s="7"/>
      <c r="S91" s="50"/>
    </row>
    <row r="92" spans="1:19" x14ac:dyDescent="0.25">
      <c r="K92" s="7"/>
      <c r="N92" s="7"/>
      <c r="O92" s="7"/>
      <c r="P92" s="7"/>
      <c r="Q92" s="7"/>
      <c r="R92" s="7"/>
      <c r="S92" s="50"/>
    </row>
    <row r="93" spans="1:19" x14ac:dyDescent="0.25">
      <c r="K93" s="7"/>
      <c r="N93" s="7"/>
      <c r="O93" s="7"/>
      <c r="P93" s="7"/>
      <c r="Q93" s="7"/>
      <c r="R93" s="7"/>
      <c r="S93" s="50"/>
    </row>
    <row r="94" spans="1:19" x14ac:dyDescent="0.25">
      <c r="K94" s="7"/>
      <c r="N94" s="7"/>
      <c r="O94" s="7"/>
      <c r="P94" s="7"/>
      <c r="Q94" s="7"/>
      <c r="R94" s="7"/>
      <c r="S94" s="50"/>
    </row>
    <row r="95" spans="1:19" x14ac:dyDescent="0.25">
      <c r="K95" s="7"/>
      <c r="N95" s="7"/>
      <c r="O95" s="7"/>
      <c r="P95" s="7"/>
      <c r="Q95" s="7"/>
      <c r="R95" s="7"/>
      <c r="S95" s="50"/>
    </row>
    <row r="96" spans="1:19" x14ac:dyDescent="0.25">
      <c r="K96" s="7"/>
      <c r="N96" s="7"/>
      <c r="O96" s="7"/>
      <c r="P96" s="7"/>
      <c r="Q96" s="7"/>
      <c r="R96" s="7"/>
      <c r="S96" s="50"/>
    </row>
    <row r="97" spans="11:19" x14ac:dyDescent="0.25">
      <c r="K97" s="7"/>
      <c r="N97" s="7"/>
      <c r="O97" s="7"/>
      <c r="P97" s="7"/>
      <c r="Q97" s="7"/>
      <c r="R97" s="7"/>
      <c r="S97" s="50"/>
    </row>
    <row r="98" spans="11:19" x14ac:dyDescent="0.25">
      <c r="K98" s="7"/>
      <c r="N98" s="7"/>
      <c r="O98" s="7"/>
      <c r="P98" s="7"/>
      <c r="Q98" s="7"/>
      <c r="R98" s="7"/>
      <c r="S98" s="50"/>
    </row>
    <row r="99" spans="11:19" x14ac:dyDescent="0.25">
      <c r="K99" s="7"/>
      <c r="N99" s="7"/>
      <c r="O99" s="7"/>
      <c r="P99" s="7"/>
      <c r="Q99" s="7"/>
      <c r="R99" s="7"/>
      <c r="S99" s="50"/>
    </row>
    <row r="100" spans="11:19" x14ac:dyDescent="0.25">
      <c r="K100" s="7"/>
      <c r="N100" s="7"/>
      <c r="O100" s="7"/>
      <c r="P100" s="7"/>
      <c r="Q100" s="7"/>
      <c r="R100" s="7"/>
      <c r="S100" s="50"/>
    </row>
    <row r="101" spans="11:19" x14ac:dyDescent="0.25">
      <c r="K101" s="7"/>
      <c r="N101" s="7"/>
      <c r="O101" s="7"/>
      <c r="P101" s="7"/>
      <c r="Q101" s="7"/>
      <c r="R101" s="7"/>
      <c r="S101" s="50"/>
    </row>
    <row r="102" spans="11:19" x14ac:dyDescent="0.25">
      <c r="K102" s="7"/>
      <c r="N102" s="7"/>
      <c r="O102" s="7"/>
      <c r="P102" s="7"/>
      <c r="Q102" s="7"/>
      <c r="R102" s="7"/>
      <c r="S102" s="50"/>
    </row>
    <row r="103" spans="11:19" x14ac:dyDescent="0.25">
      <c r="K103" s="7"/>
      <c r="N103" s="7"/>
      <c r="O103" s="7"/>
      <c r="P103" s="7"/>
      <c r="Q103" s="7"/>
      <c r="R103" s="7"/>
      <c r="S103" s="50"/>
    </row>
    <row r="104" spans="11:19" x14ac:dyDescent="0.25">
      <c r="K104" s="7"/>
      <c r="N104" s="7"/>
      <c r="O104" s="7"/>
      <c r="P104" s="7"/>
      <c r="Q104" s="7"/>
      <c r="R104" s="7"/>
      <c r="S104" s="50"/>
    </row>
    <row r="105" spans="11:19" x14ac:dyDescent="0.25">
      <c r="K105" s="7"/>
      <c r="N105" s="7"/>
      <c r="O105" s="7"/>
      <c r="P105" s="7"/>
      <c r="Q105" s="7"/>
      <c r="R105" s="7"/>
      <c r="S105" s="50"/>
    </row>
    <row r="106" spans="11:19" x14ac:dyDescent="0.25">
      <c r="K106" s="7"/>
      <c r="N106" s="7"/>
      <c r="O106" s="7"/>
      <c r="P106" s="7"/>
      <c r="Q106" s="7"/>
      <c r="R106" s="7"/>
      <c r="S106" s="50"/>
    </row>
    <row r="107" spans="11:19" x14ac:dyDescent="0.25">
      <c r="K107" s="7"/>
      <c r="N107" s="7"/>
      <c r="O107" s="7"/>
      <c r="P107" s="7"/>
      <c r="Q107" s="7"/>
      <c r="R107" s="7"/>
      <c r="S107" s="50"/>
    </row>
    <row r="108" spans="11:19" x14ac:dyDescent="0.25">
      <c r="K108" s="7"/>
      <c r="N108" s="7"/>
      <c r="O108" s="7"/>
      <c r="P108" s="7"/>
      <c r="Q108" s="7"/>
      <c r="R108" s="7"/>
      <c r="S108" s="50"/>
    </row>
    <row r="109" spans="11:19" x14ac:dyDescent="0.25">
      <c r="K109" s="7"/>
      <c r="N109" s="7"/>
      <c r="O109" s="7"/>
      <c r="P109" s="7"/>
      <c r="Q109" s="7"/>
      <c r="R109" s="7"/>
      <c r="S109" s="50"/>
    </row>
    <row r="110" spans="11:19" x14ac:dyDescent="0.25">
      <c r="K110" s="7"/>
      <c r="N110" s="7"/>
      <c r="O110" s="7"/>
      <c r="P110" s="7"/>
      <c r="Q110" s="7"/>
      <c r="R110" s="7"/>
      <c r="S110" s="50"/>
    </row>
    <row r="111" spans="11:19" x14ac:dyDescent="0.25">
      <c r="K111" s="7"/>
      <c r="N111" s="7"/>
      <c r="O111" s="7"/>
      <c r="P111" s="7"/>
      <c r="Q111" s="7"/>
      <c r="R111" s="7"/>
      <c r="S111" s="50"/>
    </row>
    <row r="112" spans="11:19" x14ac:dyDescent="0.25">
      <c r="K112" s="7"/>
      <c r="N112" s="7"/>
      <c r="O112" s="7"/>
      <c r="P112" s="7"/>
      <c r="Q112" s="7"/>
      <c r="R112" s="7"/>
      <c r="S112" s="50"/>
    </row>
    <row r="113" spans="11:19" x14ac:dyDescent="0.25">
      <c r="K113" s="7"/>
      <c r="N113" s="7"/>
      <c r="O113" s="7"/>
      <c r="P113" s="7"/>
      <c r="Q113" s="7"/>
      <c r="R113" s="7"/>
      <c r="S113" s="50"/>
    </row>
    <row r="114" spans="11:19" x14ac:dyDescent="0.25">
      <c r="K114" s="7"/>
      <c r="N114" s="7"/>
      <c r="O114" s="7"/>
      <c r="P114" s="7"/>
      <c r="Q114" s="7"/>
      <c r="R114" s="7"/>
      <c r="S114" s="50"/>
    </row>
    <row r="115" spans="11:19" x14ac:dyDescent="0.25">
      <c r="K115" s="7"/>
      <c r="N115" s="7"/>
      <c r="O115" s="7"/>
      <c r="P115" s="7"/>
      <c r="Q115" s="7"/>
      <c r="R115" s="7"/>
      <c r="S115" s="50"/>
    </row>
    <row r="116" spans="11:19" x14ac:dyDescent="0.25">
      <c r="K116" s="7"/>
      <c r="N116" s="7"/>
      <c r="O116" s="7"/>
      <c r="P116" s="7"/>
      <c r="Q116" s="7"/>
      <c r="R116" s="7"/>
      <c r="S116" s="50"/>
    </row>
    <row r="117" spans="11:19" x14ac:dyDescent="0.25">
      <c r="K117" s="7"/>
      <c r="N117" s="7"/>
      <c r="O117" s="7"/>
      <c r="P117" s="7"/>
      <c r="Q117" s="7"/>
      <c r="R117" s="7"/>
      <c r="S117" s="50"/>
    </row>
    <row r="118" spans="11:19" x14ac:dyDescent="0.25">
      <c r="K118" s="7"/>
      <c r="N118" s="7"/>
      <c r="O118" s="7"/>
      <c r="P118" s="7"/>
      <c r="Q118" s="7"/>
      <c r="R118" s="7"/>
      <c r="S118" s="50"/>
    </row>
    <row r="119" spans="11:19" x14ac:dyDescent="0.25">
      <c r="K119" s="7"/>
      <c r="N119" s="7"/>
      <c r="O119" s="7"/>
      <c r="P119" s="7"/>
      <c r="Q119" s="7"/>
      <c r="R119" s="7"/>
      <c r="S119" s="50"/>
    </row>
    <row r="120" spans="11:19" x14ac:dyDescent="0.25">
      <c r="K120" s="7"/>
      <c r="N120" s="7"/>
      <c r="O120" s="7"/>
      <c r="P120" s="7"/>
      <c r="Q120" s="7"/>
      <c r="R120" s="7"/>
      <c r="S120" s="50"/>
    </row>
    <row r="121" spans="11:19" x14ac:dyDescent="0.25">
      <c r="K121" s="7"/>
      <c r="N121" s="7"/>
      <c r="O121" s="7"/>
      <c r="P121" s="7"/>
      <c r="Q121" s="7"/>
      <c r="R121" s="7"/>
      <c r="S121" s="50"/>
    </row>
    <row r="122" spans="11:19" x14ac:dyDescent="0.25">
      <c r="K122" s="7"/>
      <c r="N122" s="7"/>
      <c r="O122" s="7"/>
      <c r="P122" s="7"/>
      <c r="Q122" s="7"/>
      <c r="R122" s="7"/>
      <c r="S122" s="50"/>
    </row>
    <row r="123" spans="11:19" x14ac:dyDescent="0.25">
      <c r="K123" s="7"/>
      <c r="N123" s="7"/>
      <c r="O123" s="7"/>
      <c r="P123" s="7"/>
      <c r="Q123" s="7"/>
      <c r="R123" s="7"/>
      <c r="S123" s="50"/>
    </row>
    <row r="124" spans="11:19" x14ac:dyDescent="0.25">
      <c r="K124" s="7"/>
      <c r="N124" s="7"/>
      <c r="O124" s="7"/>
      <c r="P124" s="7"/>
      <c r="Q124" s="7"/>
      <c r="R124" s="7"/>
      <c r="S124" s="50"/>
    </row>
    <row r="125" spans="11:19" x14ac:dyDescent="0.25">
      <c r="K125" s="7"/>
      <c r="N125" s="7"/>
      <c r="O125" s="7"/>
      <c r="P125" s="7"/>
      <c r="Q125" s="7"/>
      <c r="R125" s="7"/>
      <c r="S125" s="87"/>
    </row>
    <row r="126" spans="11:19" x14ac:dyDescent="0.25">
      <c r="K126" s="7"/>
      <c r="N126" s="7"/>
      <c r="O126" s="7"/>
      <c r="P126" s="7"/>
      <c r="Q126" s="7"/>
      <c r="R126" s="7"/>
      <c r="S126" s="50"/>
    </row>
    <row r="127" spans="11:19" x14ac:dyDescent="0.25">
      <c r="K127" s="7"/>
      <c r="N127" s="7"/>
      <c r="O127" s="7"/>
      <c r="P127" s="7"/>
      <c r="Q127" s="7"/>
      <c r="R127" s="7"/>
      <c r="S127" s="87"/>
    </row>
    <row r="128" spans="11:19" x14ac:dyDescent="0.25">
      <c r="K128" s="7"/>
      <c r="N128" s="7"/>
      <c r="O128" s="7"/>
      <c r="P128" s="7"/>
      <c r="Q128" s="7"/>
      <c r="R128" s="7"/>
      <c r="S128" s="5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32E8-630A-4DFB-B8B1-4CCD7042BFC7}">
  <dimension ref="A1:C77"/>
  <sheetViews>
    <sheetView workbookViewId="0">
      <selection activeCell="E10" sqref="E10"/>
    </sheetView>
  </sheetViews>
  <sheetFormatPr defaultRowHeight="15" x14ac:dyDescent="0.25"/>
  <cols>
    <col min="1" max="1" width="39.5703125" customWidth="1"/>
    <col min="2" max="3" width="18.5703125" customWidth="1"/>
  </cols>
  <sheetData>
    <row r="1" spans="1:3" x14ac:dyDescent="0.25">
      <c r="A1" s="33" t="s">
        <v>280</v>
      </c>
      <c r="B1" s="34" t="s">
        <v>281</v>
      </c>
      <c r="C1" s="34" t="s">
        <v>282</v>
      </c>
    </row>
    <row r="2" spans="1:3" x14ac:dyDescent="0.25">
      <c r="A2" s="35" t="s">
        <v>283</v>
      </c>
      <c r="B2" s="36" t="s">
        <v>284</v>
      </c>
      <c r="C2" s="36"/>
    </row>
    <row r="3" spans="1:3" x14ac:dyDescent="0.25">
      <c r="A3" s="35" t="s">
        <v>285</v>
      </c>
      <c r="B3" s="37" t="s">
        <v>286</v>
      </c>
      <c r="C3" s="37">
        <v>45399</v>
      </c>
    </row>
    <row r="4" spans="1:3" x14ac:dyDescent="0.25">
      <c r="A4" s="35" t="s">
        <v>287</v>
      </c>
      <c r="B4" s="38" t="s">
        <v>288</v>
      </c>
      <c r="C4" s="38"/>
    </row>
    <row r="5" spans="1:3" x14ac:dyDescent="0.25">
      <c r="A5" s="35" t="s">
        <v>289</v>
      </c>
      <c r="B5" s="38">
        <v>160</v>
      </c>
      <c r="C5" s="38"/>
    </row>
    <row r="6" spans="1:3" x14ac:dyDescent="0.25">
      <c r="A6" s="35" t="s">
        <v>290</v>
      </c>
      <c r="B6" s="38"/>
      <c r="C6" s="38"/>
    </row>
    <row r="7" spans="1:3" x14ac:dyDescent="0.25">
      <c r="A7" s="35" t="s">
        <v>291</v>
      </c>
      <c r="B7" s="38"/>
      <c r="C7" s="38"/>
    </row>
    <row r="8" spans="1:3" x14ac:dyDescent="0.25">
      <c r="A8" s="35" t="s">
        <v>292</v>
      </c>
      <c r="B8" s="38">
        <v>0.8</v>
      </c>
      <c r="C8" s="38"/>
    </row>
    <row r="9" spans="1:3" x14ac:dyDescent="0.25">
      <c r="A9" s="35" t="s">
        <v>293</v>
      </c>
      <c r="B9" s="38"/>
      <c r="C9" s="38"/>
    </row>
    <row r="10" spans="1:3" x14ac:dyDescent="0.25">
      <c r="A10" s="35" t="s">
        <v>294</v>
      </c>
      <c r="B10" s="38"/>
      <c r="C10" s="38"/>
    </row>
    <row r="11" spans="1:3" ht="30" x14ac:dyDescent="0.25">
      <c r="A11" s="35" t="s">
        <v>295</v>
      </c>
      <c r="B11" s="39" t="s">
        <v>117</v>
      </c>
      <c r="C11" s="39"/>
    </row>
    <row r="12" spans="1:3" x14ac:dyDescent="0.25">
      <c r="A12" s="35" t="s">
        <v>296</v>
      </c>
      <c r="B12" s="39"/>
      <c r="C12" s="39"/>
    </row>
    <row r="13" spans="1:3" x14ac:dyDescent="0.25">
      <c r="A13" s="35" t="s">
        <v>297</v>
      </c>
      <c r="B13" s="39"/>
      <c r="C13" s="39"/>
    </row>
    <row r="14" spans="1:3" x14ac:dyDescent="0.25">
      <c r="A14" s="35" t="s">
        <v>298</v>
      </c>
      <c r="B14" s="39" t="s">
        <v>299</v>
      </c>
      <c r="C14" s="39"/>
    </row>
    <row r="15" spans="1:3" x14ac:dyDescent="0.25">
      <c r="A15" s="35" t="s">
        <v>300</v>
      </c>
      <c r="B15" s="39"/>
      <c r="C15" s="39"/>
    </row>
    <row r="16" spans="1:3" x14ac:dyDescent="0.25">
      <c r="A16" s="35" t="s">
        <v>301</v>
      </c>
      <c r="B16" s="39"/>
      <c r="C16" s="39"/>
    </row>
    <row r="17" spans="1:3" x14ac:dyDescent="0.25">
      <c r="A17" s="35" t="s">
        <v>302</v>
      </c>
      <c r="B17" s="38" t="s">
        <v>303</v>
      </c>
      <c r="C17" s="38"/>
    </row>
    <row r="18" spans="1:3" x14ac:dyDescent="0.25">
      <c r="A18" s="35" t="s">
        <v>304</v>
      </c>
      <c r="B18" s="38">
        <v>0.25</v>
      </c>
      <c r="C18" s="38">
        <v>0.25</v>
      </c>
    </row>
    <row r="19" spans="1:3" ht="15.75" thickBot="1" x14ac:dyDescent="0.3">
      <c r="A19" s="35" t="s">
        <v>305</v>
      </c>
      <c r="B19" s="38">
        <v>6</v>
      </c>
      <c r="C19" s="38">
        <v>6</v>
      </c>
    </row>
    <row r="20" spans="1:3" x14ac:dyDescent="0.25">
      <c r="A20" s="40" t="s">
        <v>306</v>
      </c>
      <c r="B20" s="41" t="s">
        <v>307</v>
      </c>
      <c r="C20" s="41"/>
    </row>
    <row r="21" spans="1:3" ht="15.75" thickBot="1" x14ac:dyDescent="0.3">
      <c r="A21" s="42" t="s">
        <v>308</v>
      </c>
      <c r="B21" s="43" t="s">
        <v>309</v>
      </c>
      <c r="C21" s="43"/>
    </row>
    <row r="22" spans="1:3" x14ac:dyDescent="0.25">
      <c r="A22" s="40" t="s">
        <v>310</v>
      </c>
      <c r="B22" s="41" t="s">
        <v>311</v>
      </c>
      <c r="C22" s="41" t="s">
        <v>312</v>
      </c>
    </row>
    <row r="23" spans="1:3" x14ac:dyDescent="0.25">
      <c r="A23" s="35" t="s">
        <v>313</v>
      </c>
      <c r="B23" s="38" t="s">
        <v>314</v>
      </c>
      <c r="C23" s="38"/>
    </row>
    <row r="24" spans="1:3" x14ac:dyDescent="0.25">
      <c r="A24" s="35" t="s">
        <v>315</v>
      </c>
      <c r="B24" s="38" t="s">
        <v>316</v>
      </c>
      <c r="C24" s="38"/>
    </row>
    <row r="25" spans="1:3" x14ac:dyDescent="0.25">
      <c r="A25" s="35" t="s">
        <v>317</v>
      </c>
      <c r="B25" s="38">
        <v>450</v>
      </c>
      <c r="C25" s="38"/>
    </row>
    <row r="26" spans="1:3" ht="15.75" thickBot="1" x14ac:dyDescent="0.3">
      <c r="A26" s="44" t="s">
        <v>318</v>
      </c>
      <c r="B26" s="45">
        <v>2</v>
      </c>
      <c r="C26" s="45"/>
    </row>
    <row r="27" spans="1:3" x14ac:dyDescent="0.25">
      <c r="A27" s="40" t="s">
        <v>319</v>
      </c>
      <c r="B27" s="41" t="s">
        <v>320</v>
      </c>
      <c r="C27" s="41" t="s">
        <v>312</v>
      </c>
    </row>
    <row r="28" spans="1:3" x14ac:dyDescent="0.25">
      <c r="A28" s="35" t="s">
        <v>321</v>
      </c>
      <c r="B28" s="38" t="s">
        <v>314</v>
      </c>
      <c r="C28" s="38"/>
    </row>
    <row r="29" spans="1:3" ht="30" x14ac:dyDescent="0.25">
      <c r="A29" s="35" t="s">
        <v>322</v>
      </c>
      <c r="B29" s="38" t="s">
        <v>323</v>
      </c>
      <c r="C29" s="38"/>
    </row>
    <row r="30" spans="1:3" x14ac:dyDescent="0.25">
      <c r="A30" s="35" t="s">
        <v>324</v>
      </c>
      <c r="B30" s="38" t="s">
        <v>325</v>
      </c>
      <c r="C30" s="38"/>
    </row>
    <row r="31" spans="1:3" ht="15.75" thickBot="1" x14ac:dyDescent="0.3">
      <c r="A31" s="44" t="s">
        <v>326</v>
      </c>
      <c r="B31" s="45">
        <v>0.2</v>
      </c>
      <c r="C31" s="45"/>
    </row>
    <row r="32" spans="1:3" x14ac:dyDescent="0.25">
      <c r="A32" s="40" t="s">
        <v>327</v>
      </c>
      <c r="B32" s="41" t="s">
        <v>328</v>
      </c>
      <c r="C32" s="41" t="s">
        <v>312</v>
      </c>
    </row>
    <row r="33" spans="1:3" x14ac:dyDescent="0.25">
      <c r="A33" s="35" t="s">
        <v>329</v>
      </c>
      <c r="B33" s="38" t="s">
        <v>314</v>
      </c>
      <c r="C33" s="38"/>
    </row>
    <row r="34" spans="1:3" x14ac:dyDescent="0.25">
      <c r="A34" s="35" t="s">
        <v>330</v>
      </c>
      <c r="B34" s="38" t="s">
        <v>331</v>
      </c>
      <c r="C34" s="38"/>
    </row>
    <row r="35" spans="1:3" x14ac:dyDescent="0.25">
      <c r="A35" s="35" t="s">
        <v>332</v>
      </c>
      <c r="B35" s="46">
        <v>0.75</v>
      </c>
      <c r="C35" s="38"/>
    </row>
    <row r="36" spans="1:3" ht="15.75" thickBot="1" x14ac:dyDescent="0.3">
      <c r="A36" s="42" t="s">
        <v>333</v>
      </c>
      <c r="B36" s="43">
        <v>0.5</v>
      </c>
      <c r="C36" s="43"/>
    </row>
    <row r="37" spans="1:3" x14ac:dyDescent="0.25">
      <c r="A37" s="40" t="s">
        <v>334</v>
      </c>
      <c r="B37" s="41" t="s">
        <v>335</v>
      </c>
      <c r="C37" s="41"/>
    </row>
    <row r="38" spans="1:3" x14ac:dyDescent="0.25">
      <c r="A38" s="35" t="s">
        <v>336</v>
      </c>
      <c r="B38" s="38"/>
      <c r="C38" s="38"/>
    </row>
    <row r="39" spans="1:3" x14ac:dyDescent="0.25">
      <c r="A39" s="35" t="s">
        <v>337</v>
      </c>
      <c r="B39" s="38"/>
      <c r="C39" s="38"/>
    </row>
    <row r="40" spans="1:3" ht="15.75" thickBot="1" x14ac:dyDescent="0.3">
      <c r="A40" s="42" t="s">
        <v>338</v>
      </c>
      <c r="B40" s="43"/>
      <c r="C40" s="43"/>
    </row>
    <row r="41" spans="1:3" x14ac:dyDescent="0.25">
      <c r="A41" s="40" t="s">
        <v>339</v>
      </c>
      <c r="B41" s="41"/>
      <c r="C41" s="41"/>
    </row>
    <row r="42" spans="1:3" x14ac:dyDescent="0.25">
      <c r="A42" s="35" t="s">
        <v>340</v>
      </c>
      <c r="B42" s="38"/>
      <c r="C42" s="38"/>
    </row>
    <row r="43" spans="1:3" x14ac:dyDescent="0.25">
      <c r="A43" s="35" t="s">
        <v>341</v>
      </c>
      <c r="B43" s="38"/>
      <c r="C43" s="38"/>
    </row>
    <row r="44" spans="1:3" ht="15.75" thickBot="1" x14ac:dyDescent="0.3">
      <c r="A44" s="42" t="s">
        <v>342</v>
      </c>
      <c r="B44" s="43"/>
      <c r="C44" s="43"/>
    </row>
    <row r="45" spans="1:3" x14ac:dyDescent="0.25">
      <c r="A45" s="40" t="s">
        <v>343</v>
      </c>
      <c r="B45" s="41" t="s">
        <v>335</v>
      </c>
      <c r="C45" s="41"/>
    </row>
    <row r="46" spans="1:3" x14ac:dyDescent="0.25">
      <c r="A46" s="35" t="s">
        <v>344</v>
      </c>
      <c r="B46" s="38"/>
      <c r="C46" s="38"/>
    </row>
    <row r="47" spans="1:3" x14ac:dyDescent="0.25">
      <c r="A47" s="35" t="s">
        <v>345</v>
      </c>
      <c r="B47" s="38"/>
      <c r="C47" s="38"/>
    </row>
    <row r="48" spans="1:3" ht="15.75" thickBot="1" x14ac:dyDescent="0.3">
      <c r="A48" s="42" t="s">
        <v>346</v>
      </c>
      <c r="B48" s="43"/>
      <c r="C48" s="43"/>
    </row>
    <row r="49" spans="1:3" x14ac:dyDescent="0.25">
      <c r="A49" s="40" t="s">
        <v>347</v>
      </c>
      <c r="B49" s="41" t="s">
        <v>348</v>
      </c>
      <c r="C49" s="41"/>
    </row>
    <row r="50" spans="1:3" x14ac:dyDescent="0.25">
      <c r="A50" s="35" t="s">
        <v>349</v>
      </c>
      <c r="B50" s="38"/>
      <c r="C50" s="38"/>
    </row>
    <row r="51" spans="1:3" x14ac:dyDescent="0.25">
      <c r="A51" s="35" t="s">
        <v>350</v>
      </c>
      <c r="B51" s="38"/>
      <c r="C51" s="38"/>
    </row>
    <row r="52" spans="1:3" ht="15.75" thickBot="1" x14ac:dyDescent="0.3">
      <c r="A52" s="42" t="s">
        <v>351</v>
      </c>
      <c r="B52" s="43"/>
      <c r="C52" s="43"/>
    </row>
    <row r="53" spans="1:3" x14ac:dyDescent="0.25">
      <c r="A53" s="40" t="s">
        <v>352</v>
      </c>
      <c r="B53" s="41" t="s">
        <v>353</v>
      </c>
      <c r="C53" s="41"/>
    </row>
    <row r="54" spans="1:3" x14ac:dyDescent="0.25">
      <c r="A54" s="35" t="s">
        <v>354</v>
      </c>
      <c r="B54" s="38" t="s">
        <v>355</v>
      </c>
      <c r="C54" s="38"/>
    </row>
    <row r="55" spans="1:3" x14ac:dyDescent="0.25">
      <c r="A55" s="35" t="s">
        <v>356</v>
      </c>
      <c r="B55" s="38"/>
      <c r="C55" s="38"/>
    </row>
    <row r="56" spans="1:3" ht="15.75" thickBot="1" x14ac:dyDescent="0.3">
      <c r="A56" s="42" t="s">
        <v>357</v>
      </c>
      <c r="B56" s="43"/>
      <c r="C56" s="43"/>
    </row>
    <row r="57" spans="1:3" x14ac:dyDescent="0.25">
      <c r="A57" s="40" t="s">
        <v>358</v>
      </c>
      <c r="B57" s="41"/>
      <c r="C57" s="41"/>
    </row>
    <row r="58" spans="1:3" x14ac:dyDescent="0.25">
      <c r="A58" s="35" t="s">
        <v>359</v>
      </c>
      <c r="B58" s="38"/>
      <c r="C58" s="38"/>
    </row>
    <row r="59" spans="1:3" x14ac:dyDescent="0.25">
      <c r="A59" s="35" t="s">
        <v>360</v>
      </c>
      <c r="B59" s="38"/>
      <c r="C59" s="38"/>
    </row>
    <row r="60" spans="1:3" ht="15.75" thickBot="1" x14ac:dyDescent="0.3">
      <c r="A60" s="42" t="s">
        <v>361</v>
      </c>
      <c r="B60" s="43"/>
      <c r="C60" s="43"/>
    </row>
    <row r="61" spans="1:3" ht="30" x14ac:dyDescent="0.25">
      <c r="A61" s="40" t="s">
        <v>362</v>
      </c>
      <c r="B61" s="41" t="s">
        <v>363</v>
      </c>
      <c r="C61" s="41"/>
    </row>
    <row r="62" spans="1:3" x14ac:dyDescent="0.25">
      <c r="A62" s="35" t="s">
        <v>364</v>
      </c>
      <c r="B62" s="38"/>
      <c r="C62" s="38"/>
    </row>
    <row r="63" spans="1:3" ht="15.75" thickBot="1" x14ac:dyDescent="0.3">
      <c r="A63" s="42" t="s">
        <v>365</v>
      </c>
      <c r="B63" s="43"/>
      <c r="C63" s="43"/>
    </row>
    <row r="64" spans="1:3" x14ac:dyDescent="0.25">
      <c r="A64" s="40" t="s">
        <v>366</v>
      </c>
      <c r="B64" s="41"/>
      <c r="C64" s="41"/>
    </row>
    <row r="65" spans="1:3" x14ac:dyDescent="0.25">
      <c r="A65" s="35" t="s">
        <v>367</v>
      </c>
      <c r="B65" s="38"/>
      <c r="C65" s="38"/>
    </row>
    <row r="66" spans="1:3" ht="15.75" thickBot="1" x14ac:dyDescent="0.3">
      <c r="A66" s="42" t="s">
        <v>368</v>
      </c>
      <c r="B66" s="43"/>
      <c r="C66" s="43"/>
    </row>
    <row r="67" spans="1:3" x14ac:dyDescent="0.25">
      <c r="A67" s="40" t="s">
        <v>369</v>
      </c>
      <c r="B67" s="41" t="s">
        <v>370</v>
      </c>
      <c r="C67" s="41"/>
    </row>
    <row r="68" spans="1:3" x14ac:dyDescent="0.25">
      <c r="A68" s="35" t="s">
        <v>371</v>
      </c>
      <c r="B68" s="38"/>
      <c r="C68" s="38"/>
    </row>
    <row r="69" spans="1:3" ht="15.75" thickBot="1" x14ac:dyDescent="0.3">
      <c r="A69" s="42" t="s">
        <v>372</v>
      </c>
      <c r="B69" s="43"/>
      <c r="C69" s="43"/>
    </row>
    <row r="70" spans="1:3" x14ac:dyDescent="0.25">
      <c r="A70" s="40" t="s">
        <v>373</v>
      </c>
      <c r="B70" s="41"/>
      <c r="C70" s="41"/>
    </row>
    <row r="71" spans="1:3" x14ac:dyDescent="0.25">
      <c r="A71" s="35" t="s">
        <v>374</v>
      </c>
      <c r="B71" s="38"/>
      <c r="C71" s="38"/>
    </row>
    <row r="72" spans="1:3" ht="15.75" thickBot="1" x14ac:dyDescent="0.3">
      <c r="A72" s="42" t="s">
        <v>375</v>
      </c>
      <c r="B72" s="43"/>
      <c r="C72" s="43"/>
    </row>
    <row r="73" spans="1:3" x14ac:dyDescent="0.25">
      <c r="A73" s="40" t="s">
        <v>376</v>
      </c>
      <c r="B73" s="41"/>
      <c r="C73" s="41"/>
    </row>
    <row r="74" spans="1:3" x14ac:dyDescent="0.25">
      <c r="A74" s="35" t="s">
        <v>377</v>
      </c>
      <c r="B74" s="38"/>
      <c r="C74" s="38"/>
    </row>
    <row r="75" spans="1:3" ht="15.75" thickBot="1" x14ac:dyDescent="0.3">
      <c r="A75" s="42" t="s">
        <v>378</v>
      </c>
      <c r="B75" s="43"/>
      <c r="C75" s="43"/>
    </row>
    <row r="76" spans="1:3" x14ac:dyDescent="0.25">
      <c r="A76" s="35" t="s">
        <v>379</v>
      </c>
      <c r="B76" s="38" t="s">
        <v>380</v>
      </c>
      <c r="C76" s="38"/>
    </row>
    <row r="77" spans="1:3" x14ac:dyDescent="0.25">
      <c r="B77" s="38"/>
      <c r="C77" s="3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dimension ref="A1:F18"/>
  <sheetViews>
    <sheetView topLeftCell="A15" workbookViewId="0">
      <selection activeCell="B12" sqref="B12"/>
    </sheetView>
  </sheetViews>
  <sheetFormatPr defaultRowHeight="15" x14ac:dyDescent="0.25"/>
  <cols>
    <col min="1" max="1" width="16.42578125" style="23" customWidth="1"/>
    <col min="2" max="2" width="61.42578125" style="23" customWidth="1"/>
    <col min="3" max="3" width="14.5703125" style="23" customWidth="1"/>
    <col min="4" max="4" width="16.42578125" style="23" customWidth="1"/>
    <col min="5" max="5" width="21.5703125" style="23" customWidth="1"/>
  </cols>
  <sheetData>
    <row r="1" spans="1:6" ht="45" x14ac:dyDescent="0.25">
      <c r="A1" s="22" t="s">
        <v>381</v>
      </c>
      <c r="B1" s="22" t="s">
        <v>382</v>
      </c>
      <c r="C1" s="22" t="s">
        <v>383</v>
      </c>
      <c r="D1" s="22" t="s">
        <v>384</v>
      </c>
      <c r="E1" s="22" t="s">
        <v>385</v>
      </c>
      <c r="F1" s="22" t="s">
        <v>386</v>
      </c>
    </row>
    <row r="2" spans="1:6" ht="154.5" customHeight="1" x14ac:dyDescent="0.25">
      <c r="A2" s="23" t="s">
        <v>387</v>
      </c>
      <c r="B2" s="23" t="s">
        <v>388</v>
      </c>
      <c r="C2" s="23" t="s">
        <v>389</v>
      </c>
      <c r="D2" s="23" t="s">
        <v>390</v>
      </c>
      <c r="E2" s="23" t="s">
        <v>391</v>
      </c>
    </row>
    <row r="3" spans="1:6" ht="163.35" customHeight="1" x14ac:dyDescent="0.25">
      <c r="A3" s="23" t="s">
        <v>392</v>
      </c>
      <c r="B3" s="23" t="s">
        <v>393</v>
      </c>
      <c r="C3" s="23" t="s">
        <v>394</v>
      </c>
      <c r="D3" s="23" t="s">
        <v>395</v>
      </c>
      <c r="E3" s="23" t="s">
        <v>396</v>
      </c>
    </row>
    <row r="4" spans="1:6" ht="90" x14ac:dyDescent="0.25">
      <c r="A4" s="23" t="s">
        <v>397</v>
      </c>
      <c r="B4" s="23" t="s">
        <v>398</v>
      </c>
      <c r="D4" s="23" t="s">
        <v>399</v>
      </c>
      <c r="E4" s="23" t="s">
        <v>396</v>
      </c>
    </row>
    <row r="5" spans="1:6" ht="60" x14ac:dyDescent="0.25">
      <c r="A5" s="23" t="s">
        <v>400</v>
      </c>
      <c r="B5" s="23" t="s">
        <v>401</v>
      </c>
      <c r="C5" s="23" t="s">
        <v>402</v>
      </c>
      <c r="D5" s="23" t="s">
        <v>403</v>
      </c>
      <c r="E5" s="23" t="s">
        <v>404</v>
      </c>
    </row>
    <row r="6" spans="1:6" ht="104.1" customHeight="1" x14ac:dyDescent="0.25">
      <c r="A6" s="23" t="s">
        <v>405</v>
      </c>
      <c r="B6" s="23" t="s">
        <v>406</v>
      </c>
      <c r="C6" s="23" t="s">
        <v>407</v>
      </c>
      <c r="D6" s="23" t="s">
        <v>408</v>
      </c>
      <c r="E6" s="23" t="s">
        <v>409</v>
      </c>
    </row>
    <row r="7" spans="1:6" ht="45" x14ac:dyDescent="0.25">
      <c r="A7" s="23" t="s">
        <v>410</v>
      </c>
      <c r="B7" s="23" t="s">
        <v>411</v>
      </c>
      <c r="C7" s="23" t="s">
        <v>412</v>
      </c>
      <c r="D7" s="23" t="s">
        <v>413</v>
      </c>
      <c r="E7" s="23" t="s">
        <v>414</v>
      </c>
    </row>
    <row r="8" spans="1:6" ht="59.85" customHeight="1" x14ac:dyDescent="0.25">
      <c r="A8" s="23" t="s">
        <v>415</v>
      </c>
      <c r="B8" s="23" t="s">
        <v>416</v>
      </c>
      <c r="C8" s="23" t="s">
        <v>402</v>
      </c>
      <c r="D8" s="23" t="s">
        <v>417</v>
      </c>
      <c r="E8" s="23" t="s">
        <v>418</v>
      </c>
    </row>
    <row r="9" spans="1:6" ht="75" x14ac:dyDescent="0.25">
      <c r="A9" s="23" t="s">
        <v>419</v>
      </c>
      <c r="B9" s="23" t="s">
        <v>420</v>
      </c>
      <c r="C9" s="23" t="s">
        <v>421</v>
      </c>
      <c r="D9" s="23" t="s">
        <v>422</v>
      </c>
      <c r="E9" s="23" t="s">
        <v>423</v>
      </c>
    </row>
    <row r="10" spans="1:6" ht="150" x14ac:dyDescent="0.25">
      <c r="A10" s="23" t="s">
        <v>424</v>
      </c>
      <c r="B10" s="23" t="s">
        <v>425</v>
      </c>
      <c r="C10" s="23" t="s">
        <v>426</v>
      </c>
      <c r="D10" s="23" t="s">
        <v>427</v>
      </c>
      <c r="E10" s="23" t="s">
        <v>428</v>
      </c>
    </row>
    <row r="11" spans="1:6" ht="150" x14ac:dyDescent="0.25">
      <c r="A11" s="23" t="s">
        <v>429</v>
      </c>
      <c r="B11" s="23" t="s">
        <v>430</v>
      </c>
      <c r="C11" s="23" t="s">
        <v>431</v>
      </c>
      <c r="D11" s="23" t="s">
        <v>427</v>
      </c>
      <c r="E11" s="23" t="s">
        <v>432</v>
      </c>
    </row>
    <row r="12" spans="1:6" ht="255" x14ac:dyDescent="0.25">
      <c r="A12" s="23" t="s">
        <v>433</v>
      </c>
      <c r="B12" s="23" t="s">
        <v>434</v>
      </c>
      <c r="C12" s="23" t="s">
        <v>435</v>
      </c>
      <c r="D12" s="23" t="s">
        <v>436</v>
      </c>
      <c r="E12" s="23" t="s">
        <v>437</v>
      </c>
    </row>
    <row r="13" spans="1:6" ht="60" x14ac:dyDescent="0.25">
      <c r="A13" s="23" t="s">
        <v>438</v>
      </c>
      <c r="B13" s="23" t="s">
        <v>439</v>
      </c>
      <c r="C13" s="23" t="s">
        <v>435</v>
      </c>
      <c r="D13" s="23" t="s">
        <v>440</v>
      </c>
      <c r="E13" s="23" t="s">
        <v>437</v>
      </c>
    </row>
    <row r="15" spans="1:6" ht="270" x14ac:dyDescent="0.25">
      <c r="A15" s="23" t="s">
        <v>441</v>
      </c>
      <c r="B15" s="23" t="s">
        <v>442</v>
      </c>
      <c r="C15" s="23" t="s">
        <v>443</v>
      </c>
      <c r="D15" s="23" t="s">
        <v>436</v>
      </c>
      <c r="E15" s="23" t="s">
        <v>444</v>
      </c>
    </row>
    <row r="16" spans="1:6" ht="165" x14ac:dyDescent="0.25">
      <c r="A16" s="23" t="s">
        <v>445</v>
      </c>
      <c r="B16" s="23" t="s">
        <v>446</v>
      </c>
      <c r="C16" s="23" t="s">
        <v>447</v>
      </c>
      <c r="D16" s="23" t="s">
        <v>436</v>
      </c>
      <c r="E16" s="23" t="s">
        <v>448</v>
      </c>
    </row>
    <row r="17" spans="1:5" ht="90" x14ac:dyDescent="0.25">
      <c r="A17" s="23" t="s">
        <v>449</v>
      </c>
      <c r="B17" s="23" t="s">
        <v>450</v>
      </c>
      <c r="C17" s="23" t="s">
        <v>447</v>
      </c>
      <c r="D17" s="23" t="s">
        <v>451</v>
      </c>
      <c r="E17" s="23" t="s">
        <v>448</v>
      </c>
    </row>
    <row r="18" spans="1:5" ht="75" x14ac:dyDescent="0.25">
      <c r="A18" s="23" t="s">
        <v>452</v>
      </c>
      <c r="B18" s="23" t="s">
        <v>453</v>
      </c>
      <c r="C18" s="23" t="s">
        <v>454</v>
      </c>
      <c r="D18" s="23" t="s">
        <v>451</v>
      </c>
      <c r="E18" s="23" t="s">
        <v>455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2CE9-8A0E-4658-BAC4-8F494DFC9867}">
  <dimension ref="A1:BL70"/>
  <sheetViews>
    <sheetView workbookViewId="0">
      <selection activeCell="E1" sqref="E1"/>
    </sheetView>
  </sheetViews>
  <sheetFormatPr defaultRowHeight="15" x14ac:dyDescent="0.25"/>
  <cols>
    <col min="1" max="1" width="15.28515625" style="75" customWidth="1"/>
    <col min="2" max="6" width="9.140625" style="75"/>
    <col min="7" max="7" width="15" style="75" customWidth="1"/>
    <col min="8" max="8" width="12.85546875" style="75" customWidth="1"/>
    <col min="9" max="9" width="12" style="75" customWidth="1"/>
    <col min="10" max="47" width="9.140625" style="75"/>
  </cols>
  <sheetData>
    <row r="1" spans="1:62" s="8" customFormat="1" x14ac:dyDescent="0.25">
      <c r="A1" s="127"/>
      <c r="B1" s="128"/>
      <c r="C1" s="128"/>
      <c r="D1" s="128"/>
      <c r="E1" s="127"/>
      <c r="F1" s="127"/>
      <c r="G1" s="127"/>
      <c r="H1" s="127" t="s">
        <v>456</v>
      </c>
      <c r="I1" s="127" t="s">
        <v>457</v>
      </c>
      <c r="J1" s="127" t="s">
        <v>458</v>
      </c>
      <c r="K1" s="127" t="s">
        <v>459</v>
      </c>
      <c r="L1" s="127" t="s">
        <v>460</v>
      </c>
      <c r="M1" s="127" t="s">
        <v>461</v>
      </c>
      <c r="N1" s="127" t="s">
        <v>462</v>
      </c>
      <c r="O1" s="127" t="s">
        <v>463</v>
      </c>
      <c r="P1" s="127" t="s">
        <v>464</v>
      </c>
      <c r="Q1" s="127" t="s">
        <v>465</v>
      </c>
      <c r="R1" s="127" t="s">
        <v>466</v>
      </c>
      <c r="S1" s="127" t="s">
        <v>467</v>
      </c>
      <c r="T1" s="127" t="s">
        <v>468</v>
      </c>
      <c r="U1" s="127" t="s">
        <v>469</v>
      </c>
      <c r="V1" s="127" t="s">
        <v>470</v>
      </c>
      <c r="W1" s="127" t="s">
        <v>471</v>
      </c>
      <c r="X1" s="127" t="s">
        <v>472</v>
      </c>
      <c r="Y1" s="127" t="s">
        <v>473</v>
      </c>
      <c r="Z1" s="127" t="s">
        <v>474</v>
      </c>
      <c r="AA1" s="127" t="s">
        <v>475</v>
      </c>
      <c r="AB1" s="127" t="s">
        <v>476</v>
      </c>
      <c r="AC1" s="127" t="s">
        <v>477</v>
      </c>
      <c r="AD1" s="127" t="s">
        <v>478</v>
      </c>
      <c r="AE1" s="127" t="s">
        <v>479</v>
      </c>
      <c r="AF1" s="127" t="s">
        <v>480</v>
      </c>
      <c r="AG1" s="127" t="s">
        <v>481</v>
      </c>
      <c r="AH1" s="127" t="s">
        <v>482</v>
      </c>
      <c r="AI1" s="127" t="s">
        <v>483</v>
      </c>
      <c r="AJ1" s="127" t="s">
        <v>484</v>
      </c>
      <c r="AK1" s="127" t="s">
        <v>485</v>
      </c>
      <c r="AL1" s="127" t="s">
        <v>486</v>
      </c>
      <c r="AM1" s="127" t="s">
        <v>487</v>
      </c>
      <c r="AN1" s="127" t="s">
        <v>488</v>
      </c>
      <c r="AO1" s="127" t="s">
        <v>489</v>
      </c>
      <c r="AP1" s="127" t="s">
        <v>490</v>
      </c>
      <c r="AQ1" s="127" t="s">
        <v>491</v>
      </c>
      <c r="AR1" s="127" t="s">
        <v>491</v>
      </c>
      <c r="AS1" s="127" t="s">
        <v>492</v>
      </c>
      <c r="AT1" s="127" t="s">
        <v>493</v>
      </c>
      <c r="AU1" s="127" t="s">
        <v>472</v>
      </c>
    </row>
    <row r="2" spans="1:62" s="125" customFormat="1" ht="45" x14ac:dyDescent="0.25">
      <c r="A2" s="127" t="s">
        <v>494</v>
      </c>
      <c r="B2" s="129" t="s">
        <v>26</v>
      </c>
      <c r="C2" s="129" t="s">
        <v>27</v>
      </c>
      <c r="D2" s="129" t="s">
        <v>30</v>
      </c>
      <c r="E2" s="130" t="s">
        <v>495</v>
      </c>
      <c r="F2" s="130" t="s">
        <v>496</v>
      </c>
      <c r="G2" s="131" t="s">
        <v>497</v>
      </c>
      <c r="H2" s="127"/>
      <c r="I2" s="127"/>
      <c r="J2" s="127" t="s">
        <v>498</v>
      </c>
      <c r="K2" s="127" t="s">
        <v>498</v>
      </c>
      <c r="L2" s="127" t="s">
        <v>499</v>
      </c>
      <c r="M2" s="127" t="s">
        <v>499</v>
      </c>
      <c r="N2" s="127" t="s">
        <v>499</v>
      </c>
      <c r="O2" s="127" t="s">
        <v>499</v>
      </c>
      <c r="P2" s="127"/>
      <c r="Q2" s="127" t="s">
        <v>500</v>
      </c>
      <c r="R2" s="127" t="s">
        <v>500</v>
      </c>
      <c r="S2" s="127" t="s">
        <v>500</v>
      </c>
      <c r="T2" s="127" t="s">
        <v>500</v>
      </c>
      <c r="U2" s="127" t="s">
        <v>500</v>
      </c>
      <c r="V2" s="127"/>
      <c r="W2" s="127" t="s">
        <v>501</v>
      </c>
      <c r="X2" s="127" t="s">
        <v>500</v>
      </c>
      <c r="Y2" s="127" t="s">
        <v>500</v>
      </c>
      <c r="Z2" s="127" t="s">
        <v>501</v>
      </c>
      <c r="AA2" s="127" t="s">
        <v>501</v>
      </c>
      <c r="AB2" s="127" t="s">
        <v>499</v>
      </c>
      <c r="AC2" s="127" t="s">
        <v>499</v>
      </c>
      <c r="AD2" s="127" t="s">
        <v>501</v>
      </c>
      <c r="AE2" s="127"/>
      <c r="AF2" s="127"/>
      <c r="AG2" s="127" t="s">
        <v>501</v>
      </c>
      <c r="AH2" s="127" t="s">
        <v>499</v>
      </c>
      <c r="AI2" s="127" t="s">
        <v>499</v>
      </c>
      <c r="AJ2" s="127" t="s">
        <v>501</v>
      </c>
      <c r="AK2" s="127" t="s">
        <v>501</v>
      </c>
      <c r="AL2" s="127" t="s">
        <v>501</v>
      </c>
      <c r="AM2" s="127" t="s">
        <v>501</v>
      </c>
      <c r="AN2" s="127"/>
      <c r="AO2" s="127" t="s">
        <v>501</v>
      </c>
      <c r="AP2" s="127"/>
      <c r="AQ2" s="127" t="s">
        <v>501</v>
      </c>
      <c r="AR2" s="127" t="s">
        <v>501</v>
      </c>
      <c r="AS2" s="127" t="s">
        <v>502</v>
      </c>
      <c r="AT2" s="127" t="s">
        <v>499</v>
      </c>
      <c r="AU2" s="127" t="s">
        <v>499</v>
      </c>
      <c r="AV2" s="8"/>
      <c r="AW2" s="8"/>
      <c r="AX2" s="124"/>
      <c r="AY2" s="124"/>
      <c r="AZ2" s="124"/>
      <c r="BA2" s="124"/>
      <c r="BB2" s="124"/>
      <c r="BC2" s="124"/>
      <c r="BD2" s="124"/>
      <c r="BE2" s="124"/>
      <c r="BF2" s="124"/>
      <c r="BG2" s="124"/>
      <c r="BH2" s="124"/>
      <c r="BI2" s="124"/>
      <c r="BJ2" s="124"/>
    </row>
    <row r="3" spans="1:62" s="126" customFormat="1" x14ac:dyDescent="0.25">
      <c r="A3" s="132" t="s">
        <v>503</v>
      </c>
      <c r="B3" s="133">
        <v>1</v>
      </c>
      <c r="C3" s="133">
        <v>4</v>
      </c>
      <c r="D3" s="133">
        <v>104</v>
      </c>
      <c r="E3" s="134">
        <v>0</v>
      </c>
      <c r="F3" s="134">
        <v>0.1</v>
      </c>
      <c r="G3" s="135">
        <v>130702627</v>
      </c>
      <c r="H3" s="132">
        <v>5.5</v>
      </c>
      <c r="I3" s="132">
        <v>4.7</v>
      </c>
      <c r="J3" s="132">
        <v>0.14000000000000001</v>
      </c>
      <c r="K3" s="132">
        <v>0.9</v>
      </c>
      <c r="L3" s="132">
        <v>18</v>
      </c>
      <c r="M3" s="132">
        <v>45</v>
      </c>
      <c r="N3" s="132">
        <v>1.1000000000000001</v>
      </c>
      <c r="O3" s="132">
        <v>70</v>
      </c>
      <c r="P3" s="132">
        <v>70</v>
      </c>
      <c r="Q3" s="132">
        <v>5.3</v>
      </c>
      <c r="R3" s="132">
        <v>0.21</v>
      </c>
      <c r="S3" s="132">
        <v>0.99</v>
      </c>
      <c r="T3" s="132">
        <v>0.21</v>
      </c>
      <c r="U3" s="132"/>
      <c r="V3" s="132">
        <v>5.4</v>
      </c>
      <c r="W3" s="132"/>
      <c r="X3" s="132">
        <v>0.16</v>
      </c>
      <c r="Y3" s="132">
        <v>6.87</v>
      </c>
      <c r="Z3" s="132">
        <v>3</v>
      </c>
      <c r="AA3" s="132">
        <v>2.2999999999999998</v>
      </c>
      <c r="AB3" s="132">
        <v>11</v>
      </c>
      <c r="AC3" s="132"/>
      <c r="AD3" s="132">
        <v>1.67</v>
      </c>
      <c r="AE3" s="132" t="s">
        <v>504</v>
      </c>
      <c r="AF3" s="132" t="s">
        <v>486</v>
      </c>
      <c r="AG3" s="132">
        <v>5.8</v>
      </c>
      <c r="AH3" s="132">
        <v>83</v>
      </c>
      <c r="AI3" s="132">
        <v>3.3</v>
      </c>
      <c r="AJ3" s="132">
        <v>12.3</v>
      </c>
      <c r="AK3" s="132">
        <v>17.5</v>
      </c>
      <c r="AL3" s="132">
        <v>17.5</v>
      </c>
      <c r="AM3" s="132">
        <v>65</v>
      </c>
      <c r="AN3" s="132" t="s">
        <v>505</v>
      </c>
      <c r="AO3" s="132">
        <v>2.1</v>
      </c>
      <c r="AP3" s="132">
        <v>12</v>
      </c>
      <c r="AQ3" s="132">
        <v>0.17</v>
      </c>
      <c r="AR3" s="132"/>
      <c r="AS3" s="132"/>
      <c r="AT3" s="132">
        <v>654</v>
      </c>
      <c r="AU3" s="132">
        <v>14</v>
      </c>
      <c r="AV3" s="123"/>
      <c r="AW3" s="123"/>
      <c r="AX3" s="123"/>
      <c r="AY3" s="123"/>
      <c r="AZ3" s="123"/>
      <c r="BA3" s="123"/>
      <c r="BB3" s="123"/>
      <c r="BC3" s="123"/>
      <c r="BD3" s="123"/>
      <c r="BE3" s="123"/>
      <c r="BF3" s="123"/>
      <c r="BG3" s="123"/>
      <c r="BH3" s="123"/>
      <c r="BI3" s="123"/>
      <c r="BJ3" s="123"/>
    </row>
    <row r="4" spans="1:62" x14ac:dyDescent="0.25">
      <c r="A4" s="127" t="s">
        <v>506</v>
      </c>
      <c r="B4" s="129">
        <v>1</v>
      </c>
      <c r="C4" s="129">
        <v>4</v>
      </c>
      <c r="D4" s="129">
        <v>104</v>
      </c>
      <c r="E4" s="130">
        <v>0.1</v>
      </c>
      <c r="F4" s="130">
        <v>0.2</v>
      </c>
      <c r="G4" s="131">
        <v>130702628</v>
      </c>
      <c r="H4" s="127">
        <v>6</v>
      </c>
      <c r="I4" s="127">
        <v>5</v>
      </c>
      <c r="J4" s="127">
        <v>0.05</v>
      </c>
      <c r="K4" s="127">
        <v>0.4</v>
      </c>
      <c r="L4" s="127" t="s">
        <v>507</v>
      </c>
      <c r="M4" s="127">
        <v>10</v>
      </c>
      <c r="N4" s="127">
        <v>1.3</v>
      </c>
      <c r="O4" s="127">
        <v>25</v>
      </c>
      <c r="P4" s="127">
        <v>80</v>
      </c>
      <c r="Q4" s="127">
        <v>3.8</v>
      </c>
      <c r="R4" s="127">
        <v>0.16</v>
      </c>
      <c r="S4" s="127">
        <v>1.4</v>
      </c>
      <c r="T4" s="127">
        <v>0.2</v>
      </c>
      <c r="U4" s="127"/>
      <c r="V4" s="127">
        <v>2.7</v>
      </c>
      <c r="W4" s="127"/>
      <c r="X4" s="127">
        <v>0.13</v>
      </c>
      <c r="Y4" s="127">
        <v>5.76</v>
      </c>
      <c r="Z4" s="127">
        <v>3.5</v>
      </c>
      <c r="AA4" s="127">
        <v>2.2999999999999998</v>
      </c>
      <c r="AB4" s="127">
        <v>6</v>
      </c>
      <c r="AC4" s="127"/>
      <c r="AD4" s="127">
        <v>0.79</v>
      </c>
      <c r="AE4" s="127" t="s">
        <v>508</v>
      </c>
      <c r="AF4" s="127" t="s">
        <v>509</v>
      </c>
      <c r="AG4" s="127">
        <v>7.5</v>
      </c>
      <c r="AH4" s="127">
        <v>64</v>
      </c>
      <c r="AI4" s="127" t="s">
        <v>510</v>
      </c>
      <c r="AJ4" s="127">
        <v>22.1</v>
      </c>
      <c r="AK4" s="127">
        <v>17.5</v>
      </c>
      <c r="AL4" s="127">
        <v>17.5</v>
      </c>
      <c r="AM4" s="127">
        <v>65</v>
      </c>
      <c r="AN4" s="127" t="s">
        <v>505</v>
      </c>
      <c r="AO4" s="127">
        <v>1</v>
      </c>
      <c r="AP4" s="127">
        <v>11</v>
      </c>
      <c r="AQ4" s="127">
        <v>9.4E-2</v>
      </c>
      <c r="AR4" s="127"/>
      <c r="AS4" s="127"/>
      <c r="AT4" s="127">
        <v>304</v>
      </c>
      <c r="AU4" s="127">
        <v>12</v>
      </c>
      <c r="AV4" s="8"/>
      <c r="AW4" s="8"/>
      <c r="AX4" s="8"/>
      <c r="AY4" s="8"/>
      <c r="AZ4" s="8"/>
      <c r="BA4" s="8"/>
      <c r="BB4" s="8"/>
      <c r="BC4" s="8"/>
      <c r="BD4" s="8"/>
      <c r="BE4" s="8"/>
      <c r="BF4" s="8"/>
      <c r="BG4" s="8"/>
      <c r="BH4" s="8"/>
      <c r="BI4" s="8"/>
      <c r="BJ4" s="8"/>
    </row>
    <row r="5" spans="1:62" x14ac:dyDescent="0.25">
      <c r="A5" s="127" t="s">
        <v>511</v>
      </c>
      <c r="B5" s="129">
        <v>1</v>
      </c>
      <c r="C5" s="129">
        <v>4</v>
      </c>
      <c r="D5" s="129">
        <v>104</v>
      </c>
      <c r="E5" s="130">
        <v>0.2</v>
      </c>
      <c r="F5" s="130">
        <v>0.4</v>
      </c>
      <c r="G5" s="131">
        <v>130702629</v>
      </c>
      <c r="H5" s="127">
        <v>7</v>
      </c>
      <c r="I5" s="127">
        <v>5.9</v>
      </c>
      <c r="J5" s="127">
        <v>0.06</v>
      </c>
      <c r="K5" s="127">
        <v>0.4</v>
      </c>
      <c r="L5" s="127" t="s">
        <v>507</v>
      </c>
      <c r="M5" s="127">
        <v>9.5</v>
      </c>
      <c r="N5" s="127">
        <v>1.7</v>
      </c>
      <c r="O5" s="127">
        <v>9.8000000000000007</v>
      </c>
      <c r="P5" s="127">
        <v>61</v>
      </c>
      <c r="Q5" s="127">
        <v>2.6</v>
      </c>
      <c r="R5" s="127">
        <v>0.14000000000000001</v>
      </c>
      <c r="S5" s="127">
        <v>1.8</v>
      </c>
      <c r="T5" s="127">
        <v>0.44</v>
      </c>
      <c r="U5" s="127"/>
      <c r="V5" s="127">
        <v>1.4</v>
      </c>
      <c r="W5" s="127"/>
      <c r="X5" s="127" t="s">
        <v>512</v>
      </c>
      <c r="Y5" s="127">
        <v>5.03</v>
      </c>
      <c r="Z5" s="127">
        <v>8.8000000000000007</v>
      </c>
      <c r="AA5" s="127" t="s">
        <v>513</v>
      </c>
      <c r="AB5" s="127">
        <v>4.4000000000000004</v>
      </c>
      <c r="AC5" s="127"/>
      <c r="AD5" s="127">
        <v>0.38</v>
      </c>
      <c r="AE5" s="127" t="s">
        <v>514</v>
      </c>
      <c r="AF5" s="127" t="s">
        <v>486</v>
      </c>
      <c r="AG5" s="127">
        <v>6.6</v>
      </c>
      <c r="AH5" s="127">
        <v>56</v>
      </c>
      <c r="AI5" s="127">
        <v>0.88</v>
      </c>
      <c r="AJ5" s="127">
        <v>48.5</v>
      </c>
      <c r="AK5" s="127">
        <v>12.5</v>
      </c>
      <c r="AL5" s="127">
        <v>17.5</v>
      </c>
      <c r="AM5" s="127">
        <v>70</v>
      </c>
      <c r="AN5" s="127" t="s">
        <v>505</v>
      </c>
      <c r="AO5" s="127">
        <v>0.61</v>
      </c>
      <c r="AP5" s="127">
        <v>11</v>
      </c>
      <c r="AQ5" s="127">
        <v>5.8000000000000003E-2</v>
      </c>
      <c r="AR5" s="127"/>
      <c r="AS5" s="127"/>
      <c r="AT5" s="127">
        <v>272</v>
      </c>
      <c r="AU5" s="127" t="s">
        <v>515</v>
      </c>
      <c r="AV5" s="8"/>
      <c r="AW5" s="8"/>
      <c r="AX5" s="8"/>
      <c r="AY5" s="8"/>
      <c r="AZ5" s="8"/>
      <c r="BA5" s="8"/>
      <c r="BB5" s="8"/>
      <c r="BC5" s="8"/>
      <c r="BD5" s="8"/>
      <c r="BE5" s="8"/>
      <c r="BF5" s="8"/>
      <c r="BG5" s="8"/>
      <c r="BH5" s="8"/>
      <c r="BI5" s="8"/>
      <c r="BJ5" s="8"/>
    </row>
    <row r="6" spans="1:62" x14ac:dyDescent="0.25">
      <c r="A6" s="127" t="s">
        <v>516</v>
      </c>
      <c r="B6" s="129">
        <v>1</v>
      </c>
      <c r="C6" s="129">
        <v>4</v>
      </c>
      <c r="D6" s="129">
        <v>104</v>
      </c>
      <c r="E6" s="130">
        <v>0.4</v>
      </c>
      <c r="F6" s="130">
        <v>0.6</v>
      </c>
      <c r="G6" s="131">
        <v>130702626</v>
      </c>
      <c r="H6" s="127">
        <v>8.3000000000000007</v>
      </c>
      <c r="I6" s="127">
        <v>7.4</v>
      </c>
      <c r="J6" s="127">
        <v>0.2</v>
      </c>
      <c r="K6" s="127">
        <v>1.2</v>
      </c>
      <c r="L6" s="127" t="s">
        <v>507</v>
      </c>
      <c r="M6" s="127">
        <v>2.8</v>
      </c>
      <c r="N6" s="127">
        <v>0.88</v>
      </c>
      <c r="O6" s="127" t="s">
        <v>517</v>
      </c>
      <c r="P6" s="127">
        <v>180</v>
      </c>
      <c r="Q6" s="127">
        <v>5.2</v>
      </c>
      <c r="R6" s="127">
        <v>0.35</v>
      </c>
      <c r="S6" s="127">
        <v>10</v>
      </c>
      <c r="T6" s="127">
        <v>2.5</v>
      </c>
      <c r="U6" s="127"/>
      <c r="V6" s="127">
        <v>0.52</v>
      </c>
      <c r="W6" s="127"/>
      <c r="X6" s="127" t="s">
        <v>512</v>
      </c>
      <c r="Y6" s="127">
        <v>18.100000000000001</v>
      </c>
      <c r="Z6" s="127">
        <v>14</v>
      </c>
      <c r="AA6" s="127" t="s">
        <v>513</v>
      </c>
      <c r="AB6" s="127">
        <v>4.0999999999999996</v>
      </c>
      <c r="AC6" s="127"/>
      <c r="AD6" s="127">
        <v>0.36</v>
      </c>
      <c r="AE6" s="127" t="s">
        <v>504</v>
      </c>
      <c r="AF6" s="127" t="s">
        <v>486</v>
      </c>
      <c r="AG6" s="127">
        <v>14</v>
      </c>
      <c r="AH6" s="127">
        <v>140</v>
      </c>
      <c r="AI6" s="127">
        <v>3</v>
      </c>
      <c r="AJ6" s="127">
        <v>23.3</v>
      </c>
      <c r="AK6" s="127">
        <v>10</v>
      </c>
      <c r="AL6" s="127">
        <v>55.2</v>
      </c>
      <c r="AM6" s="127">
        <v>34.799999999999997</v>
      </c>
      <c r="AN6" s="127" t="s">
        <v>486</v>
      </c>
      <c r="AO6" s="127">
        <v>0.47</v>
      </c>
      <c r="AP6" s="127">
        <v>8.1</v>
      </c>
      <c r="AQ6" s="127">
        <v>5.8000000000000003E-2</v>
      </c>
      <c r="AR6" s="127"/>
      <c r="AS6" s="127"/>
      <c r="AT6" s="127">
        <v>124</v>
      </c>
      <c r="AU6" s="127" t="s">
        <v>515</v>
      </c>
      <c r="AV6" s="8"/>
      <c r="AW6" s="8"/>
      <c r="AX6" s="8"/>
      <c r="AY6" s="8"/>
      <c r="AZ6" s="8"/>
      <c r="BA6" s="8"/>
      <c r="BB6" s="8"/>
      <c r="BC6" s="8"/>
      <c r="BD6" s="8"/>
      <c r="BE6" s="8"/>
      <c r="BF6" s="8"/>
      <c r="BG6" s="8"/>
      <c r="BH6" s="8"/>
      <c r="BI6" s="8"/>
      <c r="BJ6" s="8"/>
    </row>
    <row r="7" spans="1:62" x14ac:dyDescent="0.25">
      <c r="A7" s="127" t="s">
        <v>518</v>
      </c>
      <c r="B7" s="129">
        <v>1</v>
      </c>
      <c r="C7" s="129">
        <v>4</v>
      </c>
      <c r="D7" s="129">
        <v>104</v>
      </c>
      <c r="E7" s="130">
        <v>0.6</v>
      </c>
      <c r="F7" s="130">
        <v>0.8</v>
      </c>
      <c r="G7" s="131">
        <v>130702625</v>
      </c>
      <c r="H7" s="127">
        <v>9</v>
      </c>
      <c r="I7" s="127">
        <v>8.1</v>
      </c>
      <c r="J7" s="127">
        <v>0.36</v>
      </c>
      <c r="K7" s="127">
        <v>2.2000000000000002</v>
      </c>
      <c r="L7" s="127">
        <v>14</v>
      </c>
      <c r="M7" s="127">
        <v>2</v>
      </c>
      <c r="N7" s="127">
        <v>0.93</v>
      </c>
      <c r="O7" s="127" t="s">
        <v>517</v>
      </c>
      <c r="P7" s="127">
        <v>240</v>
      </c>
      <c r="Q7" s="127">
        <v>8.1</v>
      </c>
      <c r="R7" s="127">
        <v>0.52</v>
      </c>
      <c r="S7" s="127">
        <v>16</v>
      </c>
      <c r="T7" s="127">
        <v>4.0999999999999996</v>
      </c>
      <c r="U7" s="127"/>
      <c r="V7" s="127">
        <v>0.51</v>
      </c>
      <c r="W7" s="127"/>
      <c r="X7" s="127" t="s">
        <v>512</v>
      </c>
      <c r="Y7" s="127">
        <v>29.1</v>
      </c>
      <c r="Z7" s="127">
        <v>14</v>
      </c>
      <c r="AA7" s="127" t="s">
        <v>513</v>
      </c>
      <c r="AB7" s="127">
        <v>19</v>
      </c>
      <c r="AC7" s="127"/>
      <c r="AD7" s="127">
        <v>0.28999999999999998</v>
      </c>
      <c r="AE7" s="127" t="s">
        <v>519</v>
      </c>
      <c r="AF7" s="127" t="s">
        <v>486</v>
      </c>
      <c r="AG7" s="127">
        <v>18</v>
      </c>
      <c r="AH7" s="127">
        <v>200</v>
      </c>
      <c r="AI7" s="127">
        <v>3.6</v>
      </c>
      <c r="AJ7" s="127">
        <v>7.5</v>
      </c>
      <c r="AK7" s="127">
        <v>8.8000000000000007</v>
      </c>
      <c r="AL7" s="127">
        <v>64</v>
      </c>
      <c r="AM7" s="127">
        <v>27.2</v>
      </c>
      <c r="AN7" s="127" t="s">
        <v>486</v>
      </c>
      <c r="AO7" s="127">
        <v>0.4</v>
      </c>
      <c r="AP7" s="127">
        <v>7.7</v>
      </c>
      <c r="AQ7" s="127">
        <v>5.1999999999999998E-2</v>
      </c>
      <c r="AR7" s="127"/>
      <c r="AS7" s="127"/>
      <c r="AT7" s="127">
        <v>57.2</v>
      </c>
      <c r="AU7" s="127" t="s">
        <v>515</v>
      </c>
      <c r="AV7" s="8"/>
      <c r="AW7" s="8"/>
      <c r="AX7" s="8"/>
      <c r="AY7" s="8"/>
      <c r="AZ7" s="8"/>
      <c r="BA7" s="8"/>
      <c r="BB7" s="8"/>
      <c r="BC7" s="8"/>
      <c r="BD7" s="8"/>
      <c r="BE7" s="8"/>
      <c r="BF7" s="8"/>
      <c r="BG7" s="8"/>
      <c r="BH7" s="8"/>
      <c r="BI7" s="8"/>
      <c r="BJ7" s="8"/>
    </row>
    <row r="8" spans="1:62" x14ac:dyDescent="0.25">
      <c r="A8" s="127" t="s">
        <v>520</v>
      </c>
      <c r="B8" s="129">
        <v>1</v>
      </c>
      <c r="C8" s="129">
        <v>4</v>
      </c>
      <c r="D8" s="129">
        <v>104</v>
      </c>
      <c r="E8" s="130">
        <v>0.8</v>
      </c>
      <c r="F8" s="130">
        <v>1</v>
      </c>
      <c r="G8" s="131">
        <v>130702624</v>
      </c>
      <c r="H8" s="127">
        <v>9.3000000000000007</v>
      </c>
      <c r="I8" s="127">
        <v>8.4</v>
      </c>
      <c r="J8" s="127">
        <v>0.41</v>
      </c>
      <c r="K8" s="127">
        <v>2.5</v>
      </c>
      <c r="L8" s="127">
        <v>13</v>
      </c>
      <c r="M8" s="127">
        <v>3.3</v>
      </c>
      <c r="N8" s="127">
        <v>0.86</v>
      </c>
      <c r="O8" s="127" t="s">
        <v>517</v>
      </c>
      <c r="P8" s="127">
        <v>170</v>
      </c>
      <c r="Q8" s="127">
        <v>17</v>
      </c>
      <c r="R8" s="127">
        <v>0.45</v>
      </c>
      <c r="S8" s="127">
        <v>14</v>
      </c>
      <c r="T8" s="127">
        <v>3.5</v>
      </c>
      <c r="U8" s="127"/>
      <c r="V8" s="127">
        <v>1.2</v>
      </c>
      <c r="W8" s="127"/>
      <c r="X8" s="127" t="s">
        <v>512</v>
      </c>
      <c r="Y8" s="127">
        <v>35</v>
      </c>
      <c r="Z8" s="127">
        <v>10</v>
      </c>
      <c r="AA8" s="127" t="s">
        <v>513</v>
      </c>
      <c r="AB8" s="127">
        <v>33</v>
      </c>
      <c r="AC8" s="127"/>
      <c r="AD8" s="127">
        <v>0.18</v>
      </c>
      <c r="AE8" s="127" t="s">
        <v>519</v>
      </c>
      <c r="AF8" s="127" t="s">
        <v>486</v>
      </c>
      <c r="AG8" s="127">
        <v>18</v>
      </c>
      <c r="AH8" s="127">
        <v>180</v>
      </c>
      <c r="AI8" s="127">
        <v>3.4</v>
      </c>
      <c r="AJ8" s="127">
        <v>15.6</v>
      </c>
      <c r="AK8" s="127">
        <v>15</v>
      </c>
      <c r="AL8" s="127">
        <v>45.1</v>
      </c>
      <c r="AM8" s="127">
        <v>39.9</v>
      </c>
      <c r="AN8" s="127" t="s">
        <v>486</v>
      </c>
      <c r="AO8" s="127">
        <v>3.2</v>
      </c>
      <c r="AP8" s="127">
        <v>64</v>
      </c>
      <c r="AQ8" s="127" t="s">
        <v>521</v>
      </c>
      <c r="AR8" s="127"/>
      <c r="AS8" s="127"/>
      <c r="AT8" s="127">
        <v>99.6</v>
      </c>
      <c r="AU8" s="127" t="s">
        <v>515</v>
      </c>
      <c r="AV8" s="8"/>
      <c r="AW8" s="8"/>
      <c r="AX8" s="8"/>
      <c r="AY8" s="8"/>
      <c r="AZ8" s="8"/>
      <c r="BA8" s="8"/>
      <c r="BB8" s="8"/>
      <c r="BC8" s="8"/>
      <c r="BD8" s="8"/>
      <c r="BE8" s="8"/>
      <c r="BF8" s="8"/>
      <c r="BG8" s="8"/>
      <c r="BH8" s="8"/>
      <c r="BI8" s="8"/>
      <c r="BJ8" s="8"/>
    </row>
    <row r="9" spans="1:62" s="126" customFormat="1" x14ac:dyDescent="0.25">
      <c r="A9" s="132" t="s">
        <v>522</v>
      </c>
      <c r="B9" s="133">
        <v>2</v>
      </c>
      <c r="C9" s="133">
        <v>4</v>
      </c>
      <c r="D9" s="133">
        <v>204</v>
      </c>
      <c r="E9" s="134">
        <v>0</v>
      </c>
      <c r="F9" s="134">
        <v>0.1</v>
      </c>
      <c r="G9" s="135">
        <v>130702641</v>
      </c>
      <c r="H9" s="132">
        <v>5.7</v>
      </c>
      <c r="I9" s="132">
        <v>4.8</v>
      </c>
      <c r="J9" s="132">
        <v>7.0000000000000007E-2</v>
      </c>
      <c r="K9" s="132">
        <v>0.6</v>
      </c>
      <c r="L9" s="132">
        <v>14</v>
      </c>
      <c r="M9" s="132">
        <v>13</v>
      </c>
      <c r="N9" s="132">
        <v>1.8</v>
      </c>
      <c r="O9" s="132">
        <v>22</v>
      </c>
      <c r="P9" s="132">
        <v>72</v>
      </c>
      <c r="Q9" s="132">
        <v>4</v>
      </c>
      <c r="R9" s="132">
        <v>0.3</v>
      </c>
      <c r="S9" s="132">
        <v>1.3</v>
      </c>
      <c r="T9" s="132">
        <v>9.0999999999999998E-2</v>
      </c>
      <c r="U9" s="132"/>
      <c r="V9" s="132">
        <v>3.1</v>
      </c>
      <c r="W9" s="132"/>
      <c r="X9" s="132">
        <v>0.19</v>
      </c>
      <c r="Y9" s="132">
        <v>5.98</v>
      </c>
      <c r="Z9" s="132">
        <v>1.5</v>
      </c>
      <c r="AA9" s="132">
        <v>3.2</v>
      </c>
      <c r="AB9" s="132">
        <v>8.9</v>
      </c>
      <c r="AC9" s="132"/>
      <c r="AD9" s="132">
        <v>1.1100000000000001</v>
      </c>
      <c r="AE9" s="132" t="s">
        <v>504</v>
      </c>
      <c r="AF9" s="132" t="s">
        <v>509</v>
      </c>
      <c r="AG9" s="132">
        <v>5.9</v>
      </c>
      <c r="AH9" s="132">
        <v>120</v>
      </c>
      <c r="AI9" s="132" t="s">
        <v>510</v>
      </c>
      <c r="AJ9" s="132">
        <v>23.8</v>
      </c>
      <c r="AK9" s="132">
        <v>17.600000000000001</v>
      </c>
      <c r="AL9" s="132">
        <v>22.6</v>
      </c>
      <c r="AM9" s="132">
        <v>59.8</v>
      </c>
      <c r="AN9" s="132" t="s">
        <v>505</v>
      </c>
      <c r="AO9" s="132">
        <v>1.4</v>
      </c>
      <c r="AP9" s="132">
        <v>13</v>
      </c>
      <c r="AQ9" s="132">
        <v>0.11</v>
      </c>
      <c r="AR9" s="132"/>
      <c r="AS9" s="132"/>
      <c r="AT9" s="132">
        <v>292</v>
      </c>
      <c r="AU9" s="132">
        <v>17</v>
      </c>
      <c r="AV9" s="123"/>
      <c r="AW9" s="123"/>
      <c r="AX9" s="123"/>
      <c r="AY9" s="123"/>
      <c r="AZ9" s="123"/>
      <c r="BA9" s="123"/>
      <c r="BB9" s="123"/>
      <c r="BC9" s="123"/>
      <c r="BD9" s="123"/>
      <c r="BE9" s="123"/>
      <c r="BF9" s="123"/>
      <c r="BG9" s="123"/>
      <c r="BH9" s="123"/>
      <c r="BI9" s="123"/>
      <c r="BJ9" s="123"/>
    </row>
    <row r="10" spans="1:62" x14ac:dyDescent="0.25">
      <c r="A10" s="127" t="s">
        <v>523</v>
      </c>
      <c r="B10" s="129">
        <v>2</v>
      </c>
      <c r="C10" s="129">
        <v>4</v>
      </c>
      <c r="D10" s="129">
        <v>204</v>
      </c>
      <c r="E10" s="130">
        <v>0.1</v>
      </c>
      <c r="F10" s="130">
        <v>0.2</v>
      </c>
      <c r="G10" s="131">
        <v>130702642</v>
      </c>
      <c r="H10" s="127">
        <v>5.9</v>
      </c>
      <c r="I10" s="127">
        <v>4.7</v>
      </c>
      <c r="J10" s="127">
        <v>0.05</v>
      </c>
      <c r="K10" s="127">
        <v>0.3</v>
      </c>
      <c r="L10" s="127" t="s">
        <v>507</v>
      </c>
      <c r="M10" s="127">
        <v>4.7</v>
      </c>
      <c r="N10" s="127">
        <v>1.1000000000000001</v>
      </c>
      <c r="O10" s="127">
        <v>7.4</v>
      </c>
      <c r="P10" s="127">
        <v>130</v>
      </c>
      <c r="Q10" s="127">
        <v>4.7</v>
      </c>
      <c r="R10" s="127">
        <v>0.26</v>
      </c>
      <c r="S10" s="127">
        <v>4.8</v>
      </c>
      <c r="T10" s="127">
        <v>0.28000000000000003</v>
      </c>
      <c r="U10" s="127"/>
      <c r="V10" s="127">
        <v>0.98</v>
      </c>
      <c r="W10" s="127"/>
      <c r="X10" s="127">
        <v>0.39</v>
      </c>
      <c r="Y10" s="127">
        <v>10.5</v>
      </c>
      <c r="Z10" s="127">
        <v>2.7</v>
      </c>
      <c r="AA10" s="127">
        <v>3.7</v>
      </c>
      <c r="AB10" s="127">
        <v>8.9</v>
      </c>
      <c r="AC10" s="127"/>
      <c r="AD10" s="127">
        <v>0.67</v>
      </c>
      <c r="AE10" s="127" t="s">
        <v>504</v>
      </c>
      <c r="AF10" s="127" t="s">
        <v>486</v>
      </c>
      <c r="AG10" s="127">
        <v>10</v>
      </c>
      <c r="AH10" s="127">
        <v>100</v>
      </c>
      <c r="AI10" s="127" t="s">
        <v>510</v>
      </c>
      <c r="AJ10" s="127">
        <v>17.7</v>
      </c>
      <c r="AK10" s="127">
        <v>8.6999999999999993</v>
      </c>
      <c r="AL10" s="127">
        <v>54.8</v>
      </c>
      <c r="AM10" s="127">
        <v>36.5</v>
      </c>
      <c r="AN10" s="127" t="s">
        <v>486</v>
      </c>
      <c r="AO10" s="127">
        <v>0.86</v>
      </c>
      <c r="AP10" s="127">
        <v>11</v>
      </c>
      <c r="AQ10" s="127">
        <v>8.1000000000000003E-2</v>
      </c>
      <c r="AR10" s="127"/>
      <c r="AS10" s="127"/>
      <c r="AT10" s="127">
        <v>192</v>
      </c>
      <c r="AU10" s="127">
        <v>35</v>
      </c>
      <c r="AV10" s="8"/>
      <c r="AW10" s="8"/>
      <c r="AX10" s="8"/>
      <c r="AY10" s="8"/>
      <c r="AZ10" s="8"/>
      <c r="BA10" s="8"/>
      <c r="BB10" s="8"/>
      <c r="BC10" s="8"/>
      <c r="BD10" s="8"/>
      <c r="BE10" s="8"/>
      <c r="BF10" s="8"/>
      <c r="BG10" s="8"/>
      <c r="BH10" s="8"/>
      <c r="BI10" s="8"/>
      <c r="BJ10" s="8"/>
    </row>
    <row r="11" spans="1:62" x14ac:dyDescent="0.25">
      <c r="A11" s="127" t="s">
        <v>524</v>
      </c>
      <c r="B11" s="129">
        <v>2</v>
      </c>
      <c r="C11" s="129">
        <v>4</v>
      </c>
      <c r="D11" s="129">
        <v>204</v>
      </c>
      <c r="E11" s="130">
        <v>0.2</v>
      </c>
      <c r="F11" s="130">
        <v>0.4</v>
      </c>
      <c r="G11" s="131">
        <v>130702643</v>
      </c>
      <c r="H11" s="127">
        <v>6.1</v>
      </c>
      <c r="I11" s="127">
        <v>4.9000000000000004</v>
      </c>
      <c r="J11" s="127">
        <v>0.06</v>
      </c>
      <c r="K11" s="127">
        <v>0.4</v>
      </c>
      <c r="L11" s="127">
        <v>12</v>
      </c>
      <c r="M11" s="127">
        <v>2.2000000000000002</v>
      </c>
      <c r="N11" s="127">
        <v>1.4</v>
      </c>
      <c r="O11" s="127" t="s">
        <v>517</v>
      </c>
      <c r="P11" s="127">
        <v>340</v>
      </c>
      <c r="Q11" s="127">
        <v>5.3</v>
      </c>
      <c r="R11" s="127">
        <v>0.3</v>
      </c>
      <c r="S11" s="127">
        <v>9.6999999999999993</v>
      </c>
      <c r="T11" s="127">
        <v>0.79</v>
      </c>
      <c r="U11" s="127"/>
      <c r="V11" s="127">
        <v>0.55000000000000004</v>
      </c>
      <c r="W11" s="127"/>
      <c r="X11" s="127">
        <v>0.22</v>
      </c>
      <c r="Y11" s="127">
        <v>16.3</v>
      </c>
      <c r="Z11" s="127">
        <v>4.8</v>
      </c>
      <c r="AA11" s="127">
        <v>1.4</v>
      </c>
      <c r="AB11" s="127">
        <v>11</v>
      </c>
      <c r="AC11" s="127"/>
      <c r="AD11" s="127">
        <v>0.46</v>
      </c>
      <c r="AE11" s="127" t="s">
        <v>519</v>
      </c>
      <c r="AF11" s="127" t="s">
        <v>486</v>
      </c>
      <c r="AG11" s="127">
        <v>20</v>
      </c>
      <c r="AH11" s="127">
        <v>120</v>
      </c>
      <c r="AI11" s="127">
        <v>4.8</v>
      </c>
      <c r="AJ11" s="127">
        <v>0.8</v>
      </c>
      <c r="AK11" s="127">
        <v>3.7</v>
      </c>
      <c r="AL11" s="127">
        <v>87.2</v>
      </c>
      <c r="AM11" s="127">
        <v>9.1</v>
      </c>
      <c r="AN11" s="127" t="s">
        <v>486</v>
      </c>
      <c r="AO11" s="127">
        <v>0.66</v>
      </c>
      <c r="AP11" s="127">
        <v>13</v>
      </c>
      <c r="AQ11" s="127">
        <v>0.05</v>
      </c>
      <c r="AR11" s="127"/>
      <c r="AS11" s="127"/>
      <c r="AT11" s="127">
        <v>86.6</v>
      </c>
      <c r="AU11" s="127">
        <v>20</v>
      </c>
      <c r="AV11" s="8"/>
      <c r="AW11" s="8"/>
      <c r="AX11" s="8"/>
      <c r="AY11" s="8"/>
      <c r="AZ11" s="8"/>
      <c r="BA11" s="8"/>
      <c r="BB11" s="8"/>
      <c r="BC11" s="8"/>
      <c r="BD11" s="8"/>
      <c r="BE11" s="8"/>
      <c r="BF11" s="8"/>
      <c r="BG11" s="8"/>
      <c r="BH11" s="8"/>
      <c r="BI11" s="8"/>
      <c r="BJ11" s="8"/>
    </row>
    <row r="12" spans="1:62" x14ac:dyDescent="0.25">
      <c r="A12" s="127" t="s">
        <v>525</v>
      </c>
      <c r="B12" s="129">
        <v>2</v>
      </c>
      <c r="C12" s="129">
        <v>4</v>
      </c>
      <c r="D12" s="129">
        <v>204</v>
      </c>
      <c r="E12" s="130">
        <v>0.4</v>
      </c>
      <c r="F12" s="130">
        <v>0.6</v>
      </c>
      <c r="G12" s="131">
        <v>130702644</v>
      </c>
      <c r="H12" s="127">
        <v>7.6</v>
      </c>
      <c r="I12" s="127">
        <v>6.2</v>
      </c>
      <c r="J12" s="127">
        <v>0.06</v>
      </c>
      <c r="K12" s="127">
        <v>0.4</v>
      </c>
      <c r="L12" s="127" t="s">
        <v>507</v>
      </c>
      <c r="M12" s="127">
        <v>1.3</v>
      </c>
      <c r="N12" s="127">
        <v>0.9</v>
      </c>
      <c r="O12" s="127" t="s">
        <v>517</v>
      </c>
      <c r="P12" s="127">
        <v>250</v>
      </c>
      <c r="Q12" s="127">
        <v>5.8</v>
      </c>
      <c r="R12" s="127">
        <v>0.34</v>
      </c>
      <c r="S12" s="127">
        <v>13</v>
      </c>
      <c r="T12" s="127">
        <v>1.3</v>
      </c>
      <c r="U12" s="127"/>
      <c r="V12" s="127">
        <v>0.45</v>
      </c>
      <c r="W12" s="127"/>
      <c r="X12" s="127" t="s">
        <v>512</v>
      </c>
      <c r="Y12" s="127">
        <v>20.8</v>
      </c>
      <c r="Z12" s="127">
        <v>6.4</v>
      </c>
      <c r="AA12" s="127" t="s">
        <v>513</v>
      </c>
      <c r="AB12" s="127">
        <v>3.9</v>
      </c>
      <c r="AC12" s="127"/>
      <c r="AD12" s="127">
        <v>0.34</v>
      </c>
      <c r="AE12" s="127" t="s">
        <v>504</v>
      </c>
      <c r="AF12" s="127" t="s">
        <v>486</v>
      </c>
      <c r="AG12" s="127">
        <v>20</v>
      </c>
      <c r="AH12" s="127">
        <v>130</v>
      </c>
      <c r="AI12" s="127" t="s">
        <v>510</v>
      </c>
      <c r="AJ12" s="127">
        <v>1.3</v>
      </c>
      <c r="AK12" s="127">
        <v>7.5</v>
      </c>
      <c r="AL12" s="127">
        <v>72.599999999999994</v>
      </c>
      <c r="AM12" s="127">
        <v>19.899999999999999</v>
      </c>
      <c r="AN12" s="127" t="s">
        <v>486</v>
      </c>
      <c r="AO12" s="127">
        <v>0.39</v>
      </c>
      <c r="AP12" s="127">
        <v>7.2</v>
      </c>
      <c r="AQ12" s="127">
        <v>5.3999999999999999E-2</v>
      </c>
      <c r="AR12" s="127"/>
      <c r="AS12" s="127"/>
      <c r="AT12" s="127">
        <v>115</v>
      </c>
      <c r="AU12" s="127" t="s">
        <v>515</v>
      </c>
      <c r="AV12" s="8"/>
      <c r="AW12" s="8"/>
      <c r="AX12" s="8"/>
      <c r="AY12" s="8"/>
      <c r="AZ12" s="8"/>
      <c r="BA12" s="8"/>
      <c r="BB12" s="8"/>
      <c r="BC12" s="8"/>
      <c r="BD12" s="8"/>
      <c r="BE12" s="8"/>
      <c r="BF12" s="8"/>
      <c r="BG12" s="8"/>
      <c r="BH12" s="8"/>
      <c r="BI12" s="8"/>
      <c r="BJ12" s="8"/>
    </row>
    <row r="13" spans="1:62" x14ac:dyDescent="0.25">
      <c r="A13" s="127" t="s">
        <v>526</v>
      </c>
      <c r="B13" s="129">
        <v>2</v>
      </c>
      <c r="C13" s="129">
        <v>4</v>
      </c>
      <c r="D13" s="129">
        <v>204</v>
      </c>
      <c r="E13" s="130">
        <v>0.6</v>
      </c>
      <c r="F13" s="130">
        <v>0.8</v>
      </c>
      <c r="G13" s="131">
        <v>130702645</v>
      </c>
      <c r="H13" s="127">
        <v>8.3000000000000007</v>
      </c>
      <c r="I13" s="127">
        <v>7.3</v>
      </c>
      <c r="J13" s="127">
        <v>0.14000000000000001</v>
      </c>
      <c r="K13" s="127">
        <v>0.9</v>
      </c>
      <c r="L13" s="127" t="s">
        <v>507</v>
      </c>
      <c r="M13" s="127">
        <v>1.2</v>
      </c>
      <c r="N13" s="127">
        <v>0.77</v>
      </c>
      <c r="O13" s="127" t="s">
        <v>517</v>
      </c>
      <c r="P13" s="127">
        <v>190</v>
      </c>
      <c r="Q13" s="127">
        <v>6.8</v>
      </c>
      <c r="R13" s="127">
        <v>0.38</v>
      </c>
      <c r="S13" s="127">
        <v>14</v>
      </c>
      <c r="T13" s="127">
        <v>1.6</v>
      </c>
      <c r="U13" s="127"/>
      <c r="V13" s="127">
        <v>0.49</v>
      </c>
      <c r="W13" s="127"/>
      <c r="X13" s="127" t="s">
        <v>512</v>
      </c>
      <c r="Y13" s="127">
        <v>23.2</v>
      </c>
      <c r="Z13" s="127">
        <v>6.7</v>
      </c>
      <c r="AA13" s="127" t="s">
        <v>513</v>
      </c>
      <c r="AB13" s="127">
        <v>5.2</v>
      </c>
      <c r="AC13" s="127"/>
      <c r="AD13" s="127">
        <v>0.28000000000000003</v>
      </c>
      <c r="AE13" s="127" t="s">
        <v>504</v>
      </c>
      <c r="AF13" s="127" t="s">
        <v>486</v>
      </c>
      <c r="AG13" s="127">
        <v>18</v>
      </c>
      <c r="AH13" s="127">
        <v>150</v>
      </c>
      <c r="AI13" s="127">
        <v>6.4</v>
      </c>
      <c r="AJ13" s="127">
        <v>1.3</v>
      </c>
      <c r="AK13" s="127">
        <v>10</v>
      </c>
      <c r="AL13" s="127">
        <v>67.7</v>
      </c>
      <c r="AM13" s="127">
        <v>22.3</v>
      </c>
      <c r="AN13" s="127" t="s">
        <v>486</v>
      </c>
      <c r="AO13" s="127">
        <v>0.35</v>
      </c>
      <c r="AP13" s="127">
        <v>7</v>
      </c>
      <c r="AQ13" s="127">
        <v>0.05</v>
      </c>
      <c r="AR13" s="127"/>
      <c r="AS13" s="127"/>
      <c r="AT13" s="127">
        <v>13.8</v>
      </c>
      <c r="AU13" s="127" t="s">
        <v>515</v>
      </c>
      <c r="AV13" s="8"/>
      <c r="AW13" s="8"/>
      <c r="AX13" s="8"/>
      <c r="AY13" s="8"/>
      <c r="AZ13" s="8"/>
      <c r="BA13" s="8"/>
      <c r="BB13" s="8"/>
      <c r="BC13" s="8"/>
      <c r="BD13" s="8"/>
      <c r="BE13" s="8"/>
      <c r="BF13" s="8"/>
      <c r="BG13" s="8"/>
      <c r="BH13" s="8"/>
      <c r="BI13" s="8"/>
      <c r="BJ13" s="8"/>
    </row>
    <row r="14" spans="1:62" x14ac:dyDescent="0.25">
      <c r="A14" s="127" t="s">
        <v>527</v>
      </c>
      <c r="B14" s="129">
        <v>2</v>
      </c>
      <c r="C14" s="129">
        <v>4</v>
      </c>
      <c r="D14" s="129">
        <v>204</v>
      </c>
      <c r="E14" s="130">
        <v>0.8</v>
      </c>
      <c r="F14" s="130">
        <v>1</v>
      </c>
      <c r="G14" s="131">
        <v>130702646</v>
      </c>
      <c r="H14" s="127">
        <v>8.9</v>
      </c>
      <c r="I14" s="127">
        <v>8.1</v>
      </c>
      <c r="J14" s="127">
        <v>0.2</v>
      </c>
      <c r="K14" s="127">
        <v>1.2</v>
      </c>
      <c r="L14" s="127" t="s">
        <v>507</v>
      </c>
      <c r="M14" s="127">
        <v>1.6</v>
      </c>
      <c r="N14" s="127" t="s">
        <v>510</v>
      </c>
      <c r="O14" s="127" t="s">
        <v>517</v>
      </c>
      <c r="P14" s="127">
        <v>76</v>
      </c>
      <c r="Q14" s="127">
        <v>7.1</v>
      </c>
      <c r="R14" s="127">
        <v>0.21</v>
      </c>
      <c r="S14" s="127">
        <v>8.1</v>
      </c>
      <c r="T14" s="127">
        <v>0.9</v>
      </c>
      <c r="U14" s="127"/>
      <c r="V14" s="127">
        <v>0.88</v>
      </c>
      <c r="W14" s="127"/>
      <c r="X14" s="127" t="s">
        <v>512</v>
      </c>
      <c r="Y14" s="127">
        <v>16.3</v>
      </c>
      <c r="Z14" s="127">
        <v>5.5</v>
      </c>
      <c r="AA14" s="127" t="s">
        <v>513</v>
      </c>
      <c r="AB14" s="127">
        <v>4.8</v>
      </c>
      <c r="AC14" s="127"/>
      <c r="AD14" s="127" t="s">
        <v>528</v>
      </c>
      <c r="AE14" s="127" t="s">
        <v>514</v>
      </c>
      <c r="AF14" s="127" t="s">
        <v>486</v>
      </c>
      <c r="AG14" s="127">
        <v>14</v>
      </c>
      <c r="AH14" s="127">
        <v>80</v>
      </c>
      <c r="AI14" s="127">
        <v>0.74</v>
      </c>
      <c r="AJ14" s="127">
        <v>15.7</v>
      </c>
      <c r="AK14" s="127">
        <v>11.2</v>
      </c>
      <c r="AL14" s="127">
        <v>36.200000000000003</v>
      </c>
      <c r="AM14" s="127">
        <v>52.6</v>
      </c>
      <c r="AN14" s="127" t="s">
        <v>486</v>
      </c>
      <c r="AO14" s="127" t="s">
        <v>528</v>
      </c>
      <c r="AP14" s="127">
        <v>3</v>
      </c>
      <c r="AQ14" s="127" t="s">
        <v>521</v>
      </c>
      <c r="AR14" s="127"/>
      <c r="AS14" s="127"/>
      <c r="AT14" s="127">
        <v>74.3</v>
      </c>
      <c r="AU14" s="127" t="s">
        <v>515</v>
      </c>
      <c r="AV14" s="8"/>
      <c r="AW14" s="8"/>
      <c r="AX14" s="8"/>
      <c r="AY14" s="8"/>
      <c r="AZ14" s="8"/>
      <c r="BA14" s="8"/>
      <c r="BB14" s="8"/>
      <c r="BC14" s="8"/>
      <c r="BD14" s="8"/>
      <c r="BE14" s="8"/>
      <c r="BF14" s="8"/>
      <c r="BG14" s="8"/>
      <c r="BH14" s="8"/>
      <c r="BI14" s="8"/>
      <c r="BJ14" s="8"/>
    </row>
    <row r="15" spans="1:62" x14ac:dyDescent="0.25">
      <c r="A15" s="127" t="s">
        <v>529</v>
      </c>
      <c r="B15" s="129">
        <v>2</v>
      </c>
      <c r="C15" s="129">
        <v>4</v>
      </c>
      <c r="D15" s="129">
        <v>204</v>
      </c>
      <c r="E15" s="130">
        <v>1</v>
      </c>
      <c r="F15" s="130">
        <v>1.2</v>
      </c>
      <c r="G15" s="131">
        <v>130702647</v>
      </c>
      <c r="H15" s="127">
        <v>9.1</v>
      </c>
      <c r="I15" s="127">
        <v>8.3000000000000007</v>
      </c>
      <c r="J15" s="127">
        <v>0.15</v>
      </c>
      <c r="K15" s="127">
        <v>1.2</v>
      </c>
      <c r="L15" s="127" t="s">
        <v>507</v>
      </c>
      <c r="M15" s="127">
        <v>2.2999999999999998</v>
      </c>
      <c r="N15" s="127" t="s">
        <v>510</v>
      </c>
      <c r="O15" s="127" t="s">
        <v>517</v>
      </c>
      <c r="P15" s="127">
        <v>36</v>
      </c>
      <c r="Q15" s="127">
        <v>7.2</v>
      </c>
      <c r="R15" s="127">
        <v>0.16</v>
      </c>
      <c r="S15" s="127">
        <v>6.4</v>
      </c>
      <c r="T15" s="127">
        <v>0.83</v>
      </c>
      <c r="U15" s="127"/>
      <c r="V15" s="127">
        <v>1.1000000000000001</v>
      </c>
      <c r="W15" s="127"/>
      <c r="X15" s="127" t="s">
        <v>512</v>
      </c>
      <c r="Y15" s="127">
        <v>14.5</v>
      </c>
      <c r="Z15" s="127">
        <v>5.7</v>
      </c>
      <c r="AA15" s="127" t="s">
        <v>513</v>
      </c>
      <c r="AB15" s="127">
        <v>6.4</v>
      </c>
      <c r="AC15" s="127"/>
      <c r="AD15" s="127" t="s">
        <v>528</v>
      </c>
      <c r="AE15" s="127" t="s">
        <v>519</v>
      </c>
      <c r="AF15" s="127" t="s">
        <v>509</v>
      </c>
      <c r="AG15" s="127">
        <v>16</v>
      </c>
      <c r="AH15" s="127">
        <v>62</v>
      </c>
      <c r="AI15" s="127">
        <v>5.8</v>
      </c>
      <c r="AJ15" s="127">
        <v>0.7</v>
      </c>
      <c r="AK15" s="127">
        <v>11.2</v>
      </c>
      <c r="AL15" s="127">
        <v>21.2</v>
      </c>
      <c r="AM15" s="127">
        <v>67.599999999999994</v>
      </c>
      <c r="AN15" s="127" t="s">
        <v>505</v>
      </c>
      <c r="AO15" s="127">
        <v>0.31</v>
      </c>
      <c r="AP15" s="127">
        <v>6.2</v>
      </c>
      <c r="AQ15" s="127" t="s">
        <v>521</v>
      </c>
      <c r="AR15" s="127"/>
      <c r="AS15" s="127"/>
      <c r="AT15" s="127">
        <v>0.48299999999999998</v>
      </c>
      <c r="AU15" s="127" t="s">
        <v>515</v>
      </c>
      <c r="AV15" s="8"/>
      <c r="AW15" s="8"/>
      <c r="AX15" s="8"/>
      <c r="AY15" s="8"/>
      <c r="AZ15" s="8"/>
      <c r="BA15" s="8"/>
      <c r="BB15" s="8"/>
      <c r="BC15" s="8"/>
      <c r="BD15" s="8"/>
      <c r="BE15" s="8"/>
      <c r="BF15" s="8"/>
      <c r="BG15" s="8"/>
      <c r="BH15" s="8"/>
      <c r="BI15" s="8"/>
      <c r="BJ15" s="8"/>
    </row>
    <row r="16" spans="1:62" x14ac:dyDescent="0.25">
      <c r="A16" s="127" t="s">
        <v>530</v>
      </c>
      <c r="B16" s="129">
        <v>2</v>
      </c>
      <c r="C16" s="129">
        <v>4</v>
      </c>
      <c r="D16" s="129">
        <v>204</v>
      </c>
      <c r="E16" s="130">
        <v>1.2</v>
      </c>
      <c r="F16" s="130">
        <v>1.4</v>
      </c>
      <c r="G16" s="131">
        <v>130702648</v>
      </c>
      <c r="H16" s="127">
        <v>9.1</v>
      </c>
      <c r="I16" s="127">
        <v>8.3000000000000007</v>
      </c>
      <c r="J16" s="127">
        <v>0.16</v>
      </c>
      <c r="K16" s="127">
        <v>1</v>
      </c>
      <c r="L16" s="127" t="s">
        <v>507</v>
      </c>
      <c r="M16" s="127">
        <v>2.2000000000000002</v>
      </c>
      <c r="N16" s="127">
        <v>0.63</v>
      </c>
      <c r="O16" s="127" t="s">
        <v>517</v>
      </c>
      <c r="P16" s="127">
        <v>51</v>
      </c>
      <c r="Q16" s="127">
        <v>6.3</v>
      </c>
      <c r="R16" s="127">
        <v>0.18</v>
      </c>
      <c r="S16" s="127">
        <v>7.5</v>
      </c>
      <c r="T16" s="127">
        <v>1.1000000000000001</v>
      </c>
      <c r="U16" s="127"/>
      <c r="V16" s="127">
        <v>0.84</v>
      </c>
      <c r="W16" s="127"/>
      <c r="X16" s="127">
        <v>0.11</v>
      </c>
      <c r="Y16" s="127">
        <v>15.2</v>
      </c>
      <c r="Z16" s="127">
        <v>6.9</v>
      </c>
      <c r="AA16" s="127">
        <v>0.71</v>
      </c>
      <c r="AB16" s="127">
        <v>5.5</v>
      </c>
      <c r="AC16" s="127"/>
      <c r="AD16" s="127" t="s">
        <v>528</v>
      </c>
      <c r="AE16" s="127" t="s">
        <v>504</v>
      </c>
      <c r="AF16" s="127" t="s">
        <v>486</v>
      </c>
      <c r="AG16" s="127">
        <v>15</v>
      </c>
      <c r="AH16" s="127">
        <v>71</v>
      </c>
      <c r="AI16" s="127">
        <v>2.7</v>
      </c>
      <c r="AJ16" s="127">
        <v>0.2</v>
      </c>
      <c r="AK16" s="127">
        <v>12.5</v>
      </c>
      <c r="AL16" s="127">
        <v>25</v>
      </c>
      <c r="AM16" s="127">
        <v>62.5</v>
      </c>
      <c r="AN16" s="127" t="s">
        <v>509</v>
      </c>
      <c r="AO16" s="127">
        <v>0.17</v>
      </c>
      <c r="AP16" s="127">
        <v>3.4</v>
      </c>
      <c r="AQ16" s="127" t="s">
        <v>521</v>
      </c>
      <c r="AR16" s="127"/>
      <c r="AS16" s="127"/>
      <c r="AT16" s="127">
        <v>43.4</v>
      </c>
      <c r="AU16" s="127">
        <v>9.6999999999999993</v>
      </c>
      <c r="AV16" s="8"/>
      <c r="AW16" s="8"/>
      <c r="AX16" s="8"/>
      <c r="AY16" s="8"/>
      <c r="AZ16" s="8"/>
      <c r="BA16" s="8"/>
      <c r="BB16" s="8"/>
      <c r="BC16" s="8"/>
      <c r="BD16" s="8"/>
      <c r="BE16" s="8"/>
      <c r="BF16" s="8"/>
      <c r="BG16" s="8"/>
      <c r="BH16" s="8"/>
      <c r="BI16" s="8"/>
      <c r="BJ16" s="8"/>
    </row>
    <row r="17" spans="1:62" x14ac:dyDescent="0.25">
      <c r="A17" s="127" t="s">
        <v>531</v>
      </c>
      <c r="B17" s="129">
        <v>2</v>
      </c>
      <c r="C17" s="129">
        <v>4</v>
      </c>
      <c r="D17" s="129">
        <v>204</v>
      </c>
      <c r="E17" s="130">
        <v>1.4</v>
      </c>
      <c r="F17" s="130">
        <v>1.6</v>
      </c>
      <c r="G17" s="131">
        <v>130702649</v>
      </c>
      <c r="H17" s="127">
        <v>9.3000000000000007</v>
      </c>
      <c r="I17" s="127">
        <v>8.4</v>
      </c>
      <c r="J17" s="127">
        <v>0.17</v>
      </c>
      <c r="K17" s="127">
        <v>1.1000000000000001</v>
      </c>
      <c r="L17" s="127" t="s">
        <v>507</v>
      </c>
      <c r="M17" s="127">
        <v>2.9</v>
      </c>
      <c r="N17" s="127" t="s">
        <v>510</v>
      </c>
      <c r="O17" s="127" t="s">
        <v>517</v>
      </c>
      <c r="P17" s="127">
        <v>35</v>
      </c>
      <c r="Q17" s="127">
        <v>7.4</v>
      </c>
      <c r="R17" s="127">
        <v>0.15</v>
      </c>
      <c r="S17" s="127">
        <v>6.3</v>
      </c>
      <c r="T17" s="127">
        <v>0.97</v>
      </c>
      <c r="U17" s="127"/>
      <c r="V17" s="127">
        <v>1.2</v>
      </c>
      <c r="W17" s="127"/>
      <c r="X17" s="127" t="s">
        <v>512</v>
      </c>
      <c r="Y17" s="127">
        <v>14.8</v>
      </c>
      <c r="Z17" s="127">
        <v>6.5</v>
      </c>
      <c r="AA17" s="127" t="s">
        <v>513</v>
      </c>
      <c r="AB17" s="127">
        <v>5.4</v>
      </c>
      <c r="AC17" s="127"/>
      <c r="AD17" s="127" t="s">
        <v>528</v>
      </c>
      <c r="AE17" s="127" t="s">
        <v>519</v>
      </c>
      <c r="AF17" s="127" t="s">
        <v>486</v>
      </c>
      <c r="AG17" s="127">
        <v>13</v>
      </c>
      <c r="AH17" s="127">
        <v>58</v>
      </c>
      <c r="AI17" s="127">
        <v>2.6</v>
      </c>
      <c r="AJ17" s="127">
        <v>0</v>
      </c>
      <c r="AK17" s="127">
        <v>17.5</v>
      </c>
      <c r="AL17" s="127">
        <v>22.4</v>
      </c>
      <c r="AM17" s="127">
        <v>60.1</v>
      </c>
      <c r="AN17" s="127" t="s">
        <v>505</v>
      </c>
      <c r="AO17" s="127">
        <v>0.25</v>
      </c>
      <c r="AP17" s="127">
        <v>5</v>
      </c>
      <c r="AQ17" s="127" t="s">
        <v>521</v>
      </c>
      <c r="AR17" s="127"/>
      <c r="AS17" s="127"/>
      <c r="AT17" s="127">
        <v>0.97</v>
      </c>
      <c r="AU17" s="127" t="s">
        <v>515</v>
      </c>
      <c r="AV17" s="8"/>
      <c r="AW17" s="8"/>
      <c r="AX17" s="8"/>
      <c r="AY17" s="8"/>
      <c r="AZ17" s="8"/>
      <c r="BA17" s="8"/>
      <c r="BB17" s="8"/>
      <c r="BC17" s="8"/>
      <c r="BD17" s="8"/>
      <c r="BE17" s="8"/>
      <c r="BF17" s="8"/>
      <c r="BG17" s="8"/>
      <c r="BH17" s="8"/>
      <c r="BI17" s="8"/>
      <c r="BJ17" s="8"/>
    </row>
    <row r="18" spans="1:62" s="125" customFormat="1" x14ac:dyDescent="0.25">
      <c r="A18" s="127" t="s">
        <v>532</v>
      </c>
      <c r="B18" s="129">
        <v>2</v>
      </c>
      <c r="C18" s="129">
        <v>4</v>
      </c>
      <c r="D18" s="129">
        <v>204</v>
      </c>
      <c r="E18" s="130">
        <v>1.6</v>
      </c>
      <c r="F18" s="130">
        <v>1.8</v>
      </c>
      <c r="G18" s="131">
        <v>130702650</v>
      </c>
      <c r="H18" s="127">
        <v>9.3000000000000007</v>
      </c>
      <c r="I18" s="127">
        <v>8.5</v>
      </c>
      <c r="J18" s="127">
        <v>0.15</v>
      </c>
      <c r="K18" s="127">
        <v>1.5</v>
      </c>
      <c r="L18" s="127" t="s">
        <v>507</v>
      </c>
      <c r="M18" s="127">
        <v>3.4</v>
      </c>
      <c r="N18" s="127" t="s">
        <v>510</v>
      </c>
      <c r="O18" s="127" t="s">
        <v>517</v>
      </c>
      <c r="P18" s="127">
        <v>24</v>
      </c>
      <c r="Q18" s="127">
        <v>5.9</v>
      </c>
      <c r="R18" s="127">
        <v>0.11</v>
      </c>
      <c r="S18" s="127">
        <v>4.2</v>
      </c>
      <c r="T18" s="127">
        <v>0.74</v>
      </c>
      <c r="U18" s="127"/>
      <c r="V18" s="127">
        <v>1.4</v>
      </c>
      <c r="W18" s="127"/>
      <c r="X18" s="127" t="s">
        <v>512</v>
      </c>
      <c r="Y18" s="127">
        <v>10.9</v>
      </c>
      <c r="Z18" s="127">
        <v>6.8</v>
      </c>
      <c r="AA18" s="127" t="s">
        <v>513</v>
      </c>
      <c r="AB18" s="127">
        <v>5.0999999999999996</v>
      </c>
      <c r="AC18" s="127"/>
      <c r="AD18" s="127" t="s">
        <v>528</v>
      </c>
      <c r="AE18" s="127" t="s">
        <v>504</v>
      </c>
      <c r="AF18" s="127" t="s">
        <v>533</v>
      </c>
      <c r="AG18" s="127">
        <v>9.3000000000000007</v>
      </c>
      <c r="AH18" s="127">
        <v>44</v>
      </c>
      <c r="AI18" s="127" t="s">
        <v>510</v>
      </c>
      <c r="AJ18" s="127">
        <v>10.5</v>
      </c>
      <c r="AK18" s="127">
        <v>16.2</v>
      </c>
      <c r="AL18" s="127">
        <v>13.7</v>
      </c>
      <c r="AM18" s="127">
        <v>70.099999999999994</v>
      </c>
      <c r="AN18" s="127" t="s">
        <v>505</v>
      </c>
      <c r="AO18" s="127" t="s">
        <v>528</v>
      </c>
      <c r="AP18" s="127">
        <v>3</v>
      </c>
      <c r="AQ18" s="127" t="s">
        <v>521</v>
      </c>
      <c r="AR18" s="127"/>
      <c r="AS18" s="127"/>
      <c r="AT18" s="127">
        <v>11.3</v>
      </c>
      <c r="AU18" s="127" t="s">
        <v>515</v>
      </c>
      <c r="AV18" s="8"/>
      <c r="AW18" s="8"/>
      <c r="AX18" s="124"/>
      <c r="AY18" s="124"/>
      <c r="AZ18" s="124"/>
      <c r="BA18" s="124"/>
      <c r="BB18" s="124"/>
      <c r="BC18" s="124"/>
      <c r="BD18" s="124"/>
      <c r="BE18" s="124"/>
      <c r="BF18" s="124"/>
      <c r="BG18" s="124"/>
      <c r="BH18" s="124"/>
      <c r="BI18" s="124"/>
      <c r="BJ18" s="124"/>
    </row>
    <row r="19" spans="1:62" s="126" customFormat="1" x14ac:dyDescent="0.25">
      <c r="A19" s="132" t="s">
        <v>534</v>
      </c>
      <c r="B19" s="133">
        <v>3</v>
      </c>
      <c r="C19" s="133">
        <v>4</v>
      </c>
      <c r="D19" s="133">
        <v>304</v>
      </c>
      <c r="E19" s="134">
        <v>0</v>
      </c>
      <c r="F19" s="134">
        <v>0.1</v>
      </c>
      <c r="G19" s="135">
        <v>130702634</v>
      </c>
      <c r="H19" s="132">
        <v>5.6</v>
      </c>
      <c r="I19" s="132">
        <v>4.8</v>
      </c>
      <c r="J19" s="132">
        <v>0.12</v>
      </c>
      <c r="K19" s="132">
        <v>1</v>
      </c>
      <c r="L19" s="132">
        <v>15</v>
      </c>
      <c r="M19" s="132">
        <v>40</v>
      </c>
      <c r="N19" s="132">
        <v>0.92</v>
      </c>
      <c r="O19" s="132">
        <v>57</v>
      </c>
      <c r="P19" s="132">
        <v>84</v>
      </c>
      <c r="Q19" s="132">
        <v>4.5999999999999996</v>
      </c>
      <c r="R19" s="132">
        <v>0.37</v>
      </c>
      <c r="S19" s="132">
        <v>1.4</v>
      </c>
      <c r="T19" s="132">
        <v>0.25</v>
      </c>
      <c r="U19" s="132"/>
      <c r="V19" s="132">
        <v>3.3</v>
      </c>
      <c r="W19" s="132"/>
      <c r="X19" s="132">
        <v>0.11</v>
      </c>
      <c r="Y19" s="132">
        <v>6.77</v>
      </c>
      <c r="Z19" s="132">
        <v>3.6</v>
      </c>
      <c r="AA19" s="132">
        <v>1.7</v>
      </c>
      <c r="AB19" s="132">
        <v>11</v>
      </c>
      <c r="AC19" s="132"/>
      <c r="AD19" s="132">
        <v>1.88</v>
      </c>
      <c r="AE19" s="132" t="s">
        <v>504</v>
      </c>
      <c r="AF19" s="132" t="s">
        <v>509</v>
      </c>
      <c r="AG19" s="132">
        <v>5.7</v>
      </c>
      <c r="AH19" s="132">
        <v>140</v>
      </c>
      <c r="AI19" s="132" t="s">
        <v>510</v>
      </c>
      <c r="AJ19" s="132">
        <v>11.9</v>
      </c>
      <c r="AK19" s="132">
        <v>20</v>
      </c>
      <c r="AL19" s="132">
        <v>20</v>
      </c>
      <c r="AM19" s="132">
        <v>60</v>
      </c>
      <c r="AN19" s="132" t="s">
        <v>505</v>
      </c>
      <c r="AO19" s="132">
        <v>2.1</v>
      </c>
      <c r="AP19" s="132">
        <v>14</v>
      </c>
      <c r="AQ19" s="132">
        <v>0.15</v>
      </c>
      <c r="AR19" s="132"/>
      <c r="AS19" s="132"/>
      <c r="AT19" s="132">
        <v>598</v>
      </c>
      <c r="AU19" s="132">
        <v>10.3</v>
      </c>
      <c r="AV19" s="123"/>
      <c r="AW19" s="123"/>
      <c r="AX19" s="123"/>
      <c r="AY19" s="123"/>
      <c r="AZ19" s="123"/>
      <c r="BA19" s="123"/>
      <c r="BB19" s="123"/>
      <c r="BC19" s="123"/>
      <c r="BD19" s="123"/>
      <c r="BE19" s="123"/>
      <c r="BF19" s="123"/>
      <c r="BG19" s="123"/>
      <c r="BH19" s="123"/>
      <c r="BI19" s="123"/>
      <c r="BJ19" s="123"/>
    </row>
    <row r="20" spans="1:62" x14ac:dyDescent="0.25">
      <c r="A20" s="127" t="s">
        <v>535</v>
      </c>
      <c r="B20" s="129">
        <v>3</v>
      </c>
      <c r="C20" s="129">
        <v>4</v>
      </c>
      <c r="D20" s="129">
        <v>304</v>
      </c>
      <c r="E20" s="130">
        <v>0.1</v>
      </c>
      <c r="F20" s="130">
        <v>0.2</v>
      </c>
      <c r="G20" s="131">
        <v>130702635</v>
      </c>
      <c r="H20" s="127">
        <v>6.6</v>
      </c>
      <c r="I20" s="127">
        <v>4.9000000000000004</v>
      </c>
      <c r="J20" s="127">
        <v>0.06</v>
      </c>
      <c r="K20" s="127">
        <v>0.4</v>
      </c>
      <c r="L20" s="127" t="s">
        <v>507</v>
      </c>
      <c r="M20" s="127">
        <v>8.9</v>
      </c>
      <c r="N20" s="127">
        <v>0.63</v>
      </c>
      <c r="O20" s="127">
        <v>21</v>
      </c>
      <c r="P20" s="127">
        <v>120</v>
      </c>
      <c r="Q20" s="127">
        <v>3.5</v>
      </c>
      <c r="R20" s="127">
        <v>0.16</v>
      </c>
      <c r="S20" s="127">
        <v>3.1</v>
      </c>
      <c r="T20" s="127">
        <v>0.74</v>
      </c>
      <c r="U20" s="127"/>
      <c r="V20" s="127">
        <v>1.1000000000000001</v>
      </c>
      <c r="W20" s="127"/>
      <c r="X20" s="127">
        <v>0.17</v>
      </c>
      <c r="Y20" s="127">
        <v>7.73</v>
      </c>
      <c r="Z20" s="127">
        <v>9.6</v>
      </c>
      <c r="AA20" s="127">
        <v>2.2000000000000002</v>
      </c>
      <c r="AB20" s="127">
        <v>4.3</v>
      </c>
      <c r="AC20" s="127"/>
      <c r="AD20" s="127">
        <v>0.74</v>
      </c>
      <c r="AE20" s="127" t="s">
        <v>519</v>
      </c>
      <c r="AF20" s="127" t="s">
        <v>486</v>
      </c>
      <c r="AG20" s="127">
        <v>11</v>
      </c>
      <c r="AH20" s="127">
        <v>63</v>
      </c>
      <c r="AI20" s="127" t="s">
        <v>510</v>
      </c>
      <c r="AJ20" s="127">
        <v>27.3</v>
      </c>
      <c r="AK20" s="127">
        <v>15</v>
      </c>
      <c r="AL20" s="127">
        <v>35</v>
      </c>
      <c r="AM20" s="127">
        <v>50</v>
      </c>
      <c r="AN20" s="127" t="s">
        <v>509</v>
      </c>
      <c r="AO20" s="127">
        <v>0.97</v>
      </c>
      <c r="AP20" s="127">
        <v>11</v>
      </c>
      <c r="AQ20" s="127">
        <v>8.5000000000000006E-2</v>
      </c>
      <c r="AR20" s="127"/>
      <c r="AS20" s="127"/>
      <c r="AT20" s="127">
        <v>255</v>
      </c>
      <c r="AU20" s="127">
        <v>15</v>
      </c>
      <c r="AV20" s="8"/>
      <c r="AW20" s="8"/>
      <c r="AX20" s="8"/>
      <c r="AY20" s="8"/>
      <c r="AZ20" s="8"/>
      <c r="BA20" s="8"/>
      <c r="BB20" s="8"/>
      <c r="BC20" s="8"/>
      <c r="BD20" s="8"/>
      <c r="BE20" s="8"/>
      <c r="BF20" s="8"/>
      <c r="BG20" s="8"/>
      <c r="BH20" s="8"/>
      <c r="BI20" s="8"/>
      <c r="BJ20" s="8"/>
    </row>
    <row r="21" spans="1:62" x14ac:dyDescent="0.25">
      <c r="A21" s="127" t="s">
        <v>536</v>
      </c>
      <c r="B21" s="129">
        <v>3</v>
      </c>
      <c r="C21" s="129">
        <v>4</v>
      </c>
      <c r="D21" s="129">
        <v>304</v>
      </c>
      <c r="E21" s="130">
        <v>0.2</v>
      </c>
      <c r="F21" s="130">
        <v>0.4</v>
      </c>
      <c r="G21" s="131">
        <v>130702636</v>
      </c>
      <c r="H21" s="127">
        <v>7.7</v>
      </c>
      <c r="I21" s="127">
        <v>6.3</v>
      </c>
      <c r="J21" s="127">
        <v>0.1</v>
      </c>
      <c r="K21" s="127">
        <v>0.6</v>
      </c>
      <c r="L21" s="127">
        <v>11</v>
      </c>
      <c r="M21" s="127">
        <v>3.7</v>
      </c>
      <c r="N21" s="127">
        <v>1.2</v>
      </c>
      <c r="O21" s="127" t="s">
        <v>517</v>
      </c>
      <c r="P21" s="127">
        <v>210</v>
      </c>
      <c r="Q21" s="127">
        <v>5</v>
      </c>
      <c r="R21" s="127">
        <v>0.24</v>
      </c>
      <c r="S21" s="127">
        <v>9.4</v>
      </c>
      <c r="T21" s="127">
        <v>2.4</v>
      </c>
      <c r="U21" s="127"/>
      <c r="V21" s="127">
        <v>0.53</v>
      </c>
      <c r="W21" s="127"/>
      <c r="X21" s="127" t="s">
        <v>512</v>
      </c>
      <c r="Y21" s="127">
        <v>17.100000000000001</v>
      </c>
      <c r="Z21" s="127">
        <v>14</v>
      </c>
      <c r="AA21" s="127" t="s">
        <v>513</v>
      </c>
      <c r="AB21" s="127">
        <v>5.3</v>
      </c>
      <c r="AC21" s="127"/>
      <c r="AD21" s="127">
        <v>0.47</v>
      </c>
      <c r="AE21" s="127" t="s">
        <v>514</v>
      </c>
      <c r="AF21" s="127" t="s">
        <v>486</v>
      </c>
      <c r="AG21" s="127">
        <v>17</v>
      </c>
      <c r="AH21" s="127">
        <v>94</v>
      </c>
      <c r="AI21" s="127">
        <v>1.7</v>
      </c>
      <c r="AJ21" s="127">
        <v>10.6</v>
      </c>
      <c r="AK21" s="127">
        <v>7.5</v>
      </c>
      <c r="AL21" s="127">
        <v>71.5</v>
      </c>
      <c r="AM21" s="127">
        <v>21</v>
      </c>
      <c r="AN21" s="127" t="s">
        <v>486</v>
      </c>
      <c r="AO21" s="127">
        <v>0.69</v>
      </c>
      <c r="AP21" s="127">
        <v>9.6999999999999993</v>
      </c>
      <c r="AQ21" s="127">
        <v>7.0999999999999994E-2</v>
      </c>
      <c r="AR21" s="127"/>
      <c r="AS21" s="127"/>
      <c r="AT21" s="127">
        <v>294</v>
      </c>
      <c r="AU21" s="127" t="s">
        <v>515</v>
      </c>
      <c r="AV21" s="8"/>
      <c r="AW21" s="8"/>
      <c r="AX21" s="8"/>
      <c r="AY21" s="8"/>
      <c r="AZ21" s="8"/>
      <c r="BA21" s="8"/>
      <c r="BB21" s="8"/>
      <c r="BC21" s="8"/>
      <c r="BD21" s="8"/>
      <c r="BE21" s="8"/>
      <c r="BF21" s="8"/>
      <c r="BG21" s="8"/>
      <c r="BH21" s="8"/>
      <c r="BI21" s="8"/>
      <c r="BJ21" s="8"/>
    </row>
    <row r="22" spans="1:62" x14ac:dyDescent="0.25">
      <c r="A22" s="127" t="s">
        <v>537</v>
      </c>
      <c r="B22" s="129">
        <v>3</v>
      </c>
      <c r="C22" s="129">
        <v>4</v>
      </c>
      <c r="D22" s="129">
        <v>304</v>
      </c>
      <c r="E22" s="130">
        <v>0.4</v>
      </c>
      <c r="F22" s="130">
        <v>0.6</v>
      </c>
      <c r="G22" s="131">
        <v>130702637</v>
      </c>
      <c r="H22" s="127">
        <v>8.8000000000000007</v>
      </c>
      <c r="I22" s="127">
        <v>7.4</v>
      </c>
      <c r="J22" s="127">
        <v>0.17</v>
      </c>
      <c r="K22" s="127">
        <v>1.1000000000000001</v>
      </c>
      <c r="L22" s="127" t="s">
        <v>507</v>
      </c>
      <c r="M22" s="127">
        <v>3</v>
      </c>
      <c r="N22" s="127">
        <v>0.71</v>
      </c>
      <c r="O22" s="127" t="s">
        <v>517</v>
      </c>
      <c r="P22" s="127">
        <v>250</v>
      </c>
      <c r="Q22" s="127">
        <v>5.2</v>
      </c>
      <c r="R22" s="127">
        <v>0.33</v>
      </c>
      <c r="S22" s="127">
        <v>14</v>
      </c>
      <c r="T22" s="127">
        <v>3.7</v>
      </c>
      <c r="U22" s="127"/>
      <c r="V22" s="127">
        <v>0.37</v>
      </c>
      <c r="W22" s="127"/>
      <c r="X22" s="127" t="s">
        <v>512</v>
      </c>
      <c r="Y22" s="127">
        <v>23.5</v>
      </c>
      <c r="Z22" s="127">
        <v>16</v>
      </c>
      <c r="AA22" s="127" t="s">
        <v>513</v>
      </c>
      <c r="AB22" s="127">
        <v>18</v>
      </c>
      <c r="AC22" s="127"/>
      <c r="AD22" s="127">
        <v>0.39</v>
      </c>
      <c r="AE22" s="127" t="s">
        <v>519</v>
      </c>
      <c r="AF22" s="127" t="s">
        <v>486</v>
      </c>
      <c r="AG22" s="127">
        <v>18</v>
      </c>
      <c r="AH22" s="127">
        <v>130</v>
      </c>
      <c r="AI22" s="127" t="s">
        <v>510</v>
      </c>
      <c r="AJ22" s="127">
        <v>12.3</v>
      </c>
      <c r="AK22" s="127">
        <v>6.3</v>
      </c>
      <c r="AL22" s="127">
        <v>75</v>
      </c>
      <c r="AM22" s="127">
        <v>18.7</v>
      </c>
      <c r="AN22" s="127" t="s">
        <v>486</v>
      </c>
      <c r="AO22" s="127">
        <v>0.45</v>
      </c>
      <c r="AP22" s="127">
        <v>8.5</v>
      </c>
      <c r="AQ22" s="127">
        <v>5.2999999999999999E-2</v>
      </c>
      <c r="AR22" s="127"/>
      <c r="AS22" s="127"/>
      <c r="AT22" s="127">
        <v>92.4</v>
      </c>
      <c r="AU22" s="127" t="s">
        <v>515</v>
      </c>
      <c r="AV22" s="8"/>
      <c r="AW22" s="8"/>
      <c r="AX22" s="8"/>
      <c r="AY22" s="8"/>
      <c r="AZ22" s="8"/>
      <c r="BA22" s="8"/>
      <c r="BB22" s="8"/>
      <c r="BC22" s="8"/>
      <c r="BD22" s="8"/>
      <c r="BE22" s="8"/>
      <c r="BF22" s="8"/>
      <c r="BG22" s="8"/>
      <c r="BH22" s="8"/>
      <c r="BI22" s="8"/>
      <c r="BJ22" s="8"/>
    </row>
    <row r="23" spans="1:62" x14ac:dyDescent="0.25">
      <c r="A23" s="127" t="s">
        <v>538</v>
      </c>
      <c r="B23" s="129">
        <v>3</v>
      </c>
      <c r="C23" s="129">
        <v>4</v>
      </c>
      <c r="D23" s="129">
        <v>304</v>
      </c>
      <c r="E23" s="130">
        <v>0.6</v>
      </c>
      <c r="F23" s="130">
        <v>0.8</v>
      </c>
      <c r="G23" s="131">
        <v>130702638</v>
      </c>
      <c r="H23" s="127">
        <v>9</v>
      </c>
      <c r="I23" s="127">
        <v>7.8</v>
      </c>
      <c r="J23" s="127">
        <v>0.25</v>
      </c>
      <c r="K23" s="127">
        <v>1.6</v>
      </c>
      <c r="L23" s="127" t="s">
        <v>507</v>
      </c>
      <c r="M23" s="127">
        <v>1.9</v>
      </c>
      <c r="N23" s="127">
        <v>0.76</v>
      </c>
      <c r="O23" s="127" t="s">
        <v>517</v>
      </c>
      <c r="P23" s="127">
        <v>180</v>
      </c>
      <c r="Q23" s="127">
        <v>5.3</v>
      </c>
      <c r="R23" s="127">
        <v>0.38</v>
      </c>
      <c r="S23" s="127">
        <v>17</v>
      </c>
      <c r="T23" s="127">
        <v>4.3</v>
      </c>
      <c r="U23" s="127"/>
      <c r="V23" s="127">
        <v>0.31</v>
      </c>
      <c r="W23" s="127"/>
      <c r="X23" s="127" t="s">
        <v>512</v>
      </c>
      <c r="Y23" s="127">
        <v>26.6</v>
      </c>
      <c r="Z23" s="127">
        <v>16</v>
      </c>
      <c r="AA23" s="127" t="s">
        <v>513</v>
      </c>
      <c r="AB23" s="127">
        <v>31</v>
      </c>
      <c r="AC23" s="127"/>
      <c r="AD23" s="127">
        <v>0.22</v>
      </c>
      <c r="AE23" s="127" t="s">
        <v>519</v>
      </c>
      <c r="AF23" s="127" t="s">
        <v>486</v>
      </c>
      <c r="AG23" s="127">
        <v>20</v>
      </c>
      <c r="AH23" s="127">
        <v>150</v>
      </c>
      <c r="AI23" s="127">
        <v>0.7</v>
      </c>
      <c r="AJ23" s="127">
        <v>4.0999999999999996</v>
      </c>
      <c r="AK23" s="127">
        <v>8.8000000000000007</v>
      </c>
      <c r="AL23" s="127">
        <v>71.400000000000006</v>
      </c>
      <c r="AM23" s="127">
        <v>19.8</v>
      </c>
      <c r="AN23" s="127" t="s">
        <v>486</v>
      </c>
      <c r="AO23" s="127">
        <v>0.27</v>
      </c>
      <c r="AP23" s="127">
        <v>4.8</v>
      </c>
      <c r="AQ23" s="127">
        <v>5.6000000000000001E-2</v>
      </c>
      <c r="AR23" s="127"/>
      <c r="AS23" s="127"/>
      <c r="AT23" s="127">
        <v>1.05</v>
      </c>
      <c r="AU23" s="127" t="s">
        <v>515</v>
      </c>
      <c r="AV23" s="8"/>
      <c r="AW23" s="8"/>
      <c r="AX23" s="8"/>
      <c r="AY23" s="8"/>
      <c r="AZ23" s="8"/>
      <c r="BA23" s="8"/>
      <c r="BB23" s="8"/>
      <c r="BC23" s="8"/>
      <c r="BD23" s="8"/>
      <c r="BE23" s="8"/>
      <c r="BF23" s="8"/>
      <c r="BG23" s="8"/>
      <c r="BH23" s="8"/>
      <c r="BI23" s="8"/>
      <c r="BJ23" s="8"/>
    </row>
    <row r="24" spans="1:62" x14ac:dyDescent="0.25">
      <c r="A24" s="127" t="s">
        <v>539</v>
      </c>
      <c r="B24" s="129">
        <v>3</v>
      </c>
      <c r="C24" s="129">
        <v>4</v>
      </c>
      <c r="D24" s="129">
        <v>304</v>
      </c>
      <c r="E24" s="130">
        <v>0.8</v>
      </c>
      <c r="F24" s="130">
        <v>1</v>
      </c>
      <c r="G24" s="131">
        <v>130702639</v>
      </c>
      <c r="H24" s="127">
        <v>9.3000000000000007</v>
      </c>
      <c r="I24" s="127">
        <v>8.4</v>
      </c>
      <c r="J24" s="127">
        <v>0.35</v>
      </c>
      <c r="K24" s="127">
        <v>2.2000000000000002</v>
      </c>
      <c r="L24" s="127" t="s">
        <v>507</v>
      </c>
      <c r="M24" s="127">
        <v>2.2000000000000002</v>
      </c>
      <c r="N24" s="127" t="s">
        <v>510</v>
      </c>
      <c r="O24" s="127" t="s">
        <v>517</v>
      </c>
      <c r="P24" s="127">
        <v>92</v>
      </c>
      <c r="Q24" s="127">
        <v>16</v>
      </c>
      <c r="R24" s="127">
        <v>0.32</v>
      </c>
      <c r="S24" s="127">
        <v>14</v>
      </c>
      <c r="T24" s="127">
        <v>3.6</v>
      </c>
      <c r="U24" s="127"/>
      <c r="V24" s="127">
        <v>1.1000000000000001</v>
      </c>
      <c r="W24" s="127"/>
      <c r="X24" s="127" t="s">
        <v>512</v>
      </c>
      <c r="Y24" s="127">
        <v>33.9</v>
      </c>
      <c r="Z24" s="127">
        <v>11</v>
      </c>
      <c r="AA24" s="127" t="s">
        <v>513</v>
      </c>
      <c r="AB24" s="127">
        <v>17</v>
      </c>
      <c r="AC24" s="127"/>
      <c r="AD24" s="127" t="s">
        <v>528</v>
      </c>
      <c r="AE24" s="127" t="s">
        <v>519</v>
      </c>
      <c r="AF24" s="127" t="s">
        <v>486</v>
      </c>
      <c r="AG24" s="127">
        <v>18</v>
      </c>
      <c r="AH24" s="127">
        <v>120</v>
      </c>
      <c r="AI24" s="127" t="s">
        <v>510</v>
      </c>
      <c r="AJ24" s="127">
        <v>6.1</v>
      </c>
      <c r="AK24" s="127">
        <v>15.1</v>
      </c>
      <c r="AL24" s="127">
        <v>40.200000000000003</v>
      </c>
      <c r="AM24" s="127">
        <v>44.7</v>
      </c>
      <c r="AN24" s="127" t="s">
        <v>486</v>
      </c>
      <c r="AO24" s="127" t="s">
        <v>528</v>
      </c>
      <c r="AP24" s="127">
        <v>3</v>
      </c>
      <c r="AQ24" s="127" t="s">
        <v>521</v>
      </c>
      <c r="AR24" s="127"/>
      <c r="AS24" s="127"/>
      <c r="AT24" s="127">
        <v>0.495</v>
      </c>
      <c r="AU24" s="127" t="s">
        <v>515</v>
      </c>
      <c r="AV24" s="8"/>
      <c r="AW24" s="8"/>
      <c r="AX24" s="8"/>
      <c r="AY24" s="8"/>
      <c r="AZ24" s="8"/>
      <c r="BA24" s="8"/>
      <c r="BB24" s="8"/>
      <c r="BC24" s="8"/>
      <c r="BD24" s="8"/>
      <c r="BE24" s="8"/>
      <c r="BF24" s="8"/>
      <c r="BG24" s="8"/>
      <c r="BH24" s="8"/>
      <c r="BI24" s="8"/>
      <c r="BJ24" s="8"/>
    </row>
    <row r="25" spans="1:62" x14ac:dyDescent="0.25">
      <c r="A25" s="127" t="s">
        <v>540</v>
      </c>
      <c r="B25" s="129">
        <v>3</v>
      </c>
      <c r="C25" s="129">
        <v>4</v>
      </c>
      <c r="D25" s="129">
        <v>304</v>
      </c>
      <c r="E25" s="130">
        <v>1</v>
      </c>
      <c r="F25" s="130">
        <v>1.2</v>
      </c>
      <c r="G25" s="131">
        <v>130702640</v>
      </c>
      <c r="H25" s="127">
        <v>9.3000000000000007</v>
      </c>
      <c r="I25" s="127">
        <v>8.5</v>
      </c>
      <c r="J25" s="127">
        <v>0.33</v>
      </c>
      <c r="K25" s="127">
        <v>2</v>
      </c>
      <c r="L25" s="127" t="s">
        <v>507</v>
      </c>
      <c r="M25" s="127">
        <v>3.8</v>
      </c>
      <c r="N25" s="127">
        <v>0.76</v>
      </c>
      <c r="O25" s="127" t="s">
        <v>517</v>
      </c>
      <c r="P25" s="127">
        <v>61</v>
      </c>
      <c r="Q25" s="127">
        <v>22</v>
      </c>
      <c r="R25" s="127">
        <v>0.36</v>
      </c>
      <c r="S25" s="127">
        <v>17</v>
      </c>
      <c r="T25" s="127">
        <v>4.5</v>
      </c>
      <c r="U25" s="127"/>
      <c r="V25" s="127">
        <v>1.3</v>
      </c>
      <c r="W25" s="127"/>
      <c r="X25" s="127" t="s">
        <v>512</v>
      </c>
      <c r="Y25" s="127">
        <v>44</v>
      </c>
      <c r="Z25" s="127">
        <v>10</v>
      </c>
      <c r="AA25" s="127" t="s">
        <v>513</v>
      </c>
      <c r="AB25" s="127">
        <v>13</v>
      </c>
      <c r="AC25" s="127"/>
      <c r="AD25" s="127" t="s">
        <v>528</v>
      </c>
      <c r="AE25" s="127" t="s">
        <v>504</v>
      </c>
      <c r="AF25" s="127" t="s">
        <v>486</v>
      </c>
      <c r="AG25" s="127">
        <v>14</v>
      </c>
      <c r="AH25" s="127">
        <v>140</v>
      </c>
      <c r="AI25" s="127">
        <v>4</v>
      </c>
      <c r="AJ25" s="127">
        <v>0.1</v>
      </c>
      <c r="AK25" s="127">
        <v>12.5</v>
      </c>
      <c r="AL25" s="127">
        <v>10</v>
      </c>
      <c r="AM25" s="127">
        <v>77.5</v>
      </c>
      <c r="AN25" s="127" t="s">
        <v>533</v>
      </c>
      <c r="AO25" s="127">
        <v>0.74</v>
      </c>
      <c r="AP25" s="127">
        <v>15</v>
      </c>
      <c r="AQ25" s="127" t="s">
        <v>521</v>
      </c>
      <c r="AR25" s="127"/>
      <c r="AS25" s="127"/>
      <c r="AT25" s="127">
        <v>1.01</v>
      </c>
      <c r="AU25" s="127" t="s">
        <v>515</v>
      </c>
      <c r="AV25" s="8"/>
      <c r="AW25" s="8"/>
      <c r="AX25" s="8"/>
      <c r="AY25" s="8"/>
      <c r="AZ25" s="8"/>
      <c r="BA25" s="8"/>
      <c r="BB25" s="8"/>
      <c r="BC25" s="8"/>
      <c r="BD25" s="8"/>
      <c r="BE25" s="8"/>
      <c r="BF25" s="8"/>
      <c r="BG25" s="8"/>
      <c r="BH25" s="8"/>
      <c r="BI25" s="8"/>
      <c r="BJ25" s="8"/>
    </row>
    <row r="26" spans="1:62" s="126" customFormat="1" x14ac:dyDescent="0.25">
      <c r="A26" s="132" t="s">
        <v>541</v>
      </c>
      <c r="B26" s="133">
        <v>4</v>
      </c>
      <c r="C26" s="133">
        <v>4</v>
      </c>
      <c r="D26" s="133">
        <v>404</v>
      </c>
      <c r="E26" s="134">
        <v>0</v>
      </c>
      <c r="F26" s="134">
        <v>0.1</v>
      </c>
      <c r="G26" s="135">
        <v>130702597</v>
      </c>
      <c r="H26" s="132">
        <v>5.8</v>
      </c>
      <c r="I26" s="132">
        <v>5</v>
      </c>
      <c r="J26" s="132">
        <v>0.11</v>
      </c>
      <c r="K26" s="132">
        <v>0.7</v>
      </c>
      <c r="L26" s="132">
        <v>20</v>
      </c>
      <c r="M26" s="132">
        <v>35</v>
      </c>
      <c r="N26" s="132">
        <v>1.5</v>
      </c>
      <c r="O26" s="132">
        <v>29</v>
      </c>
      <c r="P26" s="132">
        <v>60</v>
      </c>
      <c r="Q26" s="132">
        <v>5.8</v>
      </c>
      <c r="R26" s="132">
        <v>0.47</v>
      </c>
      <c r="S26" s="132">
        <v>1.4</v>
      </c>
      <c r="T26" s="132">
        <v>2.8000000000000001E-2</v>
      </c>
      <c r="U26" s="132"/>
      <c r="V26" s="132">
        <v>4.0999999999999996</v>
      </c>
      <c r="W26" s="132"/>
      <c r="X26" s="132" t="s">
        <v>512</v>
      </c>
      <c r="Y26" s="132">
        <v>7.74</v>
      </c>
      <c r="Z26" s="132">
        <v>0.37</v>
      </c>
      <c r="AA26" s="132" t="s">
        <v>513</v>
      </c>
      <c r="AB26" s="132">
        <v>13</v>
      </c>
      <c r="AC26" s="132"/>
      <c r="AD26" s="132">
        <v>1.59</v>
      </c>
      <c r="AE26" s="132" t="s">
        <v>504</v>
      </c>
      <c r="AF26" s="132" t="s">
        <v>486</v>
      </c>
      <c r="AG26" s="132">
        <v>6.7</v>
      </c>
      <c r="AH26" s="132">
        <v>180</v>
      </c>
      <c r="AI26" s="132">
        <v>7.9</v>
      </c>
      <c r="AJ26" s="132">
        <v>16.5</v>
      </c>
      <c r="AK26" s="132">
        <v>21.3</v>
      </c>
      <c r="AL26" s="132">
        <v>21.3</v>
      </c>
      <c r="AM26" s="132">
        <v>57.4</v>
      </c>
      <c r="AN26" s="132" t="s">
        <v>505</v>
      </c>
      <c r="AO26" s="132">
        <v>1.6</v>
      </c>
      <c r="AP26" s="132">
        <v>11</v>
      </c>
      <c r="AQ26" s="132">
        <v>0.15</v>
      </c>
      <c r="AR26" s="132"/>
      <c r="AS26" s="132"/>
      <c r="AT26" s="132">
        <v>563</v>
      </c>
      <c r="AU26" s="132" t="s">
        <v>515</v>
      </c>
      <c r="AV26" s="123"/>
      <c r="AW26" s="123"/>
      <c r="AX26" s="123"/>
      <c r="AY26" s="123"/>
      <c r="AZ26" s="123"/>
      <c r="BA26" s="123"/>
      <c r="BB26" s="123"/>
      <c r="BC26" s="123"/>
      <c r="BD26" s="123"/>
      <c r="BE26" s="123"/>
      <c r="BF26" s="123"/>
      <c r="BG26" s="123"/>
      <c r="BH26" s="123"/>
      <c r="BI26" s="123"/>
      <c r="BJ26" s="123"/>
    </row>
    <row r="27" spans="1:62" x14ac:dyDescent="0.25">
      <c r="A27" s="127" t="s">
        <v>542</v>
      </c>
      <c r="B27" s="129">
        <v>4</v>
      </c>
      <c r="C27" s="129">
        <v>4</v>
      </c>
      <c r="D27" s="129">
        <v>404</v>
      </c>
      <c r="E27" s="130">
        <v>0.1</v>
      </c>
      <c r="F27" s="130">
        <v>0.2</v>
      </c>
      <c r="G27" s="131">
        <v>130702598</v>
      </c>
      <c r="H27" s="127">
        <v>6.6</v>
      </c>
      <c r="I27" s="127">
        <v>5.7</v>
      </c>
      <c r="J27" s="127">
        <v>0.04</v>
      </c>
      <c r="K27" s="127">
        <v>0.2</v>
      </c>
      <c r="L27" s="127" t="s">
        <v>507</v>
      </c>
      <c r="M27" s="127">
        <v>3</v>
      </c>
      <c r="N27" s="127">
        <v>1.8</v>
      </c>
      <c r="O27" s="127">
        <v>10</v>
      </c>
      <c r="P27" s="127">
        <v>72</v>
      </c>
      <c r="Q27" s="127">
        <v>5.7</v>
      </c>
      <c r="R27" s="127">
        <v>0.28000000000000003</v>
      </c>
      <c r="S27" s="127">
        <v>3.8</v>
      </c>
      <c r="T27" s="127">
        <v>8.2000000000000003E-2</v>
      </c>
      <c r="U27" s="127"/>
      <c r="V27" s="127">
        <v>1.5</v>
      </c>
      <c r="W27" s="127"/>
      <c r="X27" s="127" t="s">
        <v>512</v>
      </c>
      <c r="Y27" s="127">
        <v>9.9</v>
      </c>
      <c r="Z27" s="127">
        <v>0.83</v>
      </c>
      <c r="AA27" s="127" t="s">
        <v>513</v>
      </c>
      <c r="AB27" s="127">
        <v>2.4</v>
      </c>
      <c r="AC27" s="127"/>
      <c r="AD27" s="127">
        <v>0.45</v>
      </c>
      <c r="AE27" s="127" t="s">
        <v>514</v>
      </c>
      <c r="AF27" s="127" t="s">
        <v>486</v>
      </c>
      <c r="AG27" s="127">
        <v>12</v>
      </c>
      <c r="AH27" s="127">
        <v>110</v>
      </c>
      <c r="AI27" s="127" t="s">
        <v>510</v>
      </c>
      <c r="AJ27" s="127">
        <v>8.6999999999999993</v>
      </c>
      <c r="AK27" s="127">
        <v>10</v>
      </c>
      <c r="AL27" s="127">
        <v>44.8</v>
      </c>
      <c r="AM27" s="127">
        <v>45.2</v>
      </c>
      <c r="AN27" s="127" t="s">
        <v>486</v>
      </c>
      <c r="AO27" s="127">
        <v>0.59</v>
      </c>
      <c r="AP27" s="127">
        <v>7.8</v>
      </c>
      <c r="AQ27" s="127">
        <v>7.5999999999999998E-2</v>
      </c>
      <c r="AR27" s="127"/>
      <c r="AS27" s="127"/>
      <c r="AT27" s="127">
        <v>120</v>
      </c>
      <c r="AU27" s="127" t="s">
        <v>515</v>
      </c>
      <c r="AV27" s="8"/>
      <c r="AW27" s="8"/>
      <c r="AX27" s="8"/>
      <c r="AY27" s="8"/>
      <c r="AZ27" s="8"/>
      <c r="BA27" s="8"/>
      <c r="BB27" s="8"/>
      <c r="BC27" s="8"/>
      <c r="BD27" s="8"/>
      <c r="BE27" s="8"/>
      <c r="BF27" s="8"/>
      <c r="BG27" s="8"/>
      <c r="BH27" s="8"/>
      <c r="BI27" s="8"/>
      <c r="BJ27" s="8"/>
    </row>
    <row r="28" spans="1:62" x14ac:dyDescent="0.25">
      <c r="A28" s="127" t="s">
        <v>543</v>
      </c>
      <c r="B28" s="129">
        <v>4</v>
      </c>
      <c r="C28" s="129">
        <v>4</v>
      </c>
      <c r="D28" s="129">
        <v>404</v>
      </c>
      <c r="E28" s="130">
        <v>0.2</v>
      </c>
      <c r="F28" s="130">
        <v>0.4</v>
      </c>
      <c r="G28" s="131">
        <v>130702599</v>
      </c>
      <c r="H28" s="127">
        <v>7.4</v>
      </c>
      <c r="I28" s="127">
        <v>6.4</v>
      </c>
      <c r="J28" s="127">
        <v>0.05</v>
      </c>
      <c r="K28" s="127">
        <v>0.3</v>
      </c>
      <c r="L28" s="127" t="s">
        <v>507</v>
      </c>
      <c r="M28" s="127">
        <v>1.9</v>
      </c>
      <c r="N28" s="127">
        <v>0.96</v>
      </c>
      <c r="O28" s="127" t="s">
        <v>517</v>
      </c>
      <c r="P28" s="127">
        <v>220</v>
      </c>
      <c r="Q28" s="127">
        <v>8.6</v>
      </c>
      <c r="R28" s="127">
        <v>0.38</v>
      </c>
      <c r="S28" s="127">
        <v>8.6999999999999993</v>
      </c>
      <c r="T28" s="127">
        <v>0.23</v>
      </c>
      <c r="U28" s="127"/>
      <c r="V28" s="127">
        <v>0.99</v>
      </c>
      <c r="W28" s="127"/>
      <c r="X28" s="127" t="s">
        <v>512</v>
      </c>
      <c r="Y28" s="127">
        <v>17.8</v>
      </c>
      <c r="Z28" s="127">
        <v>1.3</v>
      </c>
      <c r="AA28" s="127" t="s">
        <v>513</v>
      </c>
      <c r="AB28" s="127">
        <v>2.2000000000000002</v>
      </c>
      <c r="AC28" s="127"/>
      <c r="AD28" s="127">
        <v>0.39</v>
      </c>
      <c r="AE28" s="127" t="s">
        <v>504</v>
      </c>
      <c r="AF28" s="127" t="s">
        <v>486</v>
      </c>
      <c r="AG28" s="127">
        <v>16</v>
      </c>
      <c r="AH28" s="127">
        <v>150</v>
      </c>
      <c r="AI28" s="127" t="s">
        <v>510</v>
      </c>
      <c r="AJ28" s="127">
        <v>1.7</v>
      </c>
      <c r="AK28" s="127">
        <v>7.5</v>
      </c>
      <c r="AL28" s="127">
        <v>69.900000000000006</v>
      </c>
      <c r="AM28" s="127">
        <v>22.6</v>
      </c>
      <c r="AN28" s="127" t="s">
        <v>486</v>
      </c>
      <c r="AO28" s="127">
        <v>0.54</v>
      </c>
      <c r="AP28" s="127">
        <v>8.6</v>
      </c>
      <c r="AQ28" s="127">
        <v>6.3E-2</v>
      </c>
      <c r="AR28" s="127"/>
      <c r="AS28" s="127"/>
      <c r="AT28" s="127">
        <v>138</v>
      </c>
      <c r="AU28" s="127" t="s">
        <v>515</v>
      </c>
      <c r="AV28" s="8"/>
      <c r="AW28" s="8"/>
      <c r="AX28" s="8"/>
      <c r="AY28" s="8"/>
      <c r="AZ28" s="8"/>
      <c r="BA28" s="8"/>
      <c r="BB28" s="8"/>
      <c r="BC28" s="8"/>
      <c r="BD28" s="8"/>
      <c r="BE28" s="8"/>
      <c r="BF28" s="8"/>
      <c r="BG28" s="8"/>
      <c r="BH28" s="8"/>
      <c r="BI28" s="8"/>
      <c r="BJ28" s="8"/>
    </row>
    <row r="29" spans="1:62" x14ac:dyDescent="0.25">
      <c r="A29" s="127" t="s">
        <v>544</v>
      </c>
      <c r="B29" s="129">
        <v>4</v>
      </c>
      <c r="C29" s="129">
        <v>4</v>
      </c>
      <c r="D29" s="129">
        <v>404</v>
      </c>
      <c r="E29" s="130">
        <v>0.4</v>
      </c>
      <c r="F29" s="130">
        <v>0.6</v>
      </c>
      <c r="G29" s="131">
        <v>130702600</v>
      </c>
      <c r="H29" s="127">
        <v>8.1</v>
      </c>
      <c r="I29" s="127">
        <v>7.1</v>
      </c>
      <c r="J29" s="127">
        <v>0.08</v>
      </c>
      <c r="K29" s="127">
        <v>0.5</v>
      </c>
      <c r="L29" s="127">
        <v>14</v>
      </c>
      <c r="M29" s="127">
        <v>1.8</v>
      </c>
      <c r="N29" s="127">
        <v>1.3</v>
      </c>
      <c r="O29" s="127" t="s">
        <v>517</v>
      </c>
      <c r="P29" s="127">
        <v>360</v>
      </c>
      <c r="Q29" s="127">
        <v>9.6999999999999993</v>
      </c>
      <c r="R29" s="127">
        <v>0.5</v>
      </c>
      <c r="S29" s="127">
        <v>12</v>
      </c>
      <c r="T29" s="127">
        <v>0.36</v>
      </c>
      <c r="U29" s="127"/>
      <c r="V29" s="127">
        <v>0.81</v>
      </c>
      <c r="W29" s="127"/>
      <c r="X29" s="127" t="s">
        <v>512</v>
      </c>
      <c r="Y29" s="127">
        <v>22.8</v>
      </c>
      <c r="Z29" s="127">
        <v>1.6</v>
      </c>
      <c r="AA29" s="127" t="s">
        <v>513</v>
      </c>
      <c r="AB29" s="127">
        <v>4.8</v>
      </c>
      <c r="AC29" s="127"/>
      <c r="AD29" s="127">
        <v>0.43</v>
      </c>
      <c r="AE29" s="127" t="s">
        <v>504</v>
      </c>
      <c r="AF29" s="127" t="s">
        <v>486</v>
      </c>
      <c r="AG29" s="127">
        <v>20</v>
      </c>
      <c r="AH29" s="127">
        <v>200</v>
      </c>
      <c r="AI29" s="127" t="s">
        <v>510</v>
      </c>
      <c r="AJ29" s="127">
        <v>1.1000000000000001</v>
      </c>
      <c r="AK29" s="127">
        <v>5</v>
      </c>
      <c r="AL29" s="127">
        <v>82.6</v>
      </c>
      <c r="AM29" s="127">
        <v>12.4</v>
      </c>
      <c r="AN29" s="127" t="s">
        <v>486</v>
      </c>
      <c r="AO29" s="127">
        <v>0.55000000000000004</v>
      </c>
      <c r="AP29" s="127">
        <v>10</v>
      </c>
      <c r="AQ29" s="127">
        <v>5.3999999999999999E-2</v>
      </c>
      <c r="AR29" s="127"/>
      <c r="AS29" s="127"/>
      <c r="AT29" s="127">
        <v>113</v>
      </c>
      <c r="AU29" s="127" t="s">
        <v>515</v>
      </c>
      <c r="AV29" s="8"/>
      <c r="AW29" s="8"/>
      <c r="AX29" s="8"/>
      <c r="AY29" s="8"/>
      <c r="AZ29" s="8"/>
      <c r="BA29" s="8"/>
      <c r="BB29" s="8"/>
      <c r="BC29" s="8"/>
      <c r="BD29" s="8"/>
      <c r="BE29" s="8"/>
      <c r="BF29" s="8"/>
      <c r="BG29" s="8"/>
      <c r="BH29" s="8"/>
      <c r="BI29" s="8"/>
      <c r="BJ29" s="8"/>
    </row>
    <row r="30" spans="1:62" x14ac:dyDescent="0.25">
      <c r="A30" s="127" t="s">
        <v>545</v>
      </c>
      <c r="B30" s="129">
        <v>4</v>
      </c>
      <c r="C30" s="129">
        <v>4</v>
      </c>
      <c r="D30" s="129">
        <v>404</v>
      </c>
      <c r="E30" s="130">
        <v>0.6</v>
      </c>
      <c r="F30" s="130">
        <v>0.8</v>
      </c>
      <c r="G30" s="131">
        <v>130702630</v>
      </c>
      <c r="H30" s="127">
        <v>8.4</v>
      </c>
      <c r="I30" s="127">
        <v>7.7</v>
      </c>
      <c r="J30" s="127">
        <v>0.14000000000000001</v>
      </c>
      <c r="K30" s="127">
        <v>0.9</v>
      </c>
      <c r="L30" s="127" t="s">
        <v>507</v>
      </c>
      <c r="M30" s="127">
        <v>1.7</v>
      </c>
      <c r="N30" s="127">
        <v>1.2</v>
      </c>
      <c r="O30" s="127" t="s">
        <v>517</v>
      </c>
      <c r="P30" s="127">
        <v>160</v>
      </c>
      <c r="Q30" s="127">
        <v>9.8000000000000007</v>
      </c>
      <c r="R30" s="127">
        <v>0.52</v>
      </c>
      <c r="S30" s="127">
        <v>15</v>
      </c>
      <c r="T30" s="127">
        <v>0.42</v>
      </c>
      <c r="U30" s="127"/>
      <c r="V30" s="127">
        <v>0.65</v>
      </c>
      <c r="W30" s="127"/>
      <c r="X30" s="127" t="s">
        <v>512</v>
      </c>
      <c r="Y30" s="127">
        <v>25.6</v>
      </c>
      <c r="Z30" s="127">
        <v>1.6</v>
      </c>
      <c r="AA30" s="127" t="s">
        <v>513</v>
      </c>
      <c r="AB30" s="127">
        <v>5</v>
      </c>
      <c r="AC30" s="127"/>
      <c r="AD30" s="127">
        <v>0.2</v>
      </c>
      <c r="AE30" s="127" t="s">
        <v>519</v>
      </c>
      <c r="AF30" s="127" t="s">
        <v>486</v>
      </c>
      <c r="AG30" s="127">
        <v>16</v>
      </c>
      <c r="AH30" s="127">
        <v>200</v>
      </c>
      <c r="AI30" s="127">
        <v>4.4000000000000004</v>
      </c>
      <c r="AJ30" s="127">
        <v>0.2</v>
      </c>
      <c r="AK30" s="127">
        <v>10</v>
      </c>
      <c r="AL30" s="127">
        <v>55.2</v>
      </c>
      <c r="AM30" s="127">
        <v>34.799999999999997</v>
      </c>
      <c r="AN30" s="127" t="s">
        <v>486</v>
      </c>
      <c r="AO30" s="127">
        <v>0.26</v>
      </c>
      <c r="AP30" s="127">
        <v>5</v>
      </c>
      <c r="AQ30" s="127">
        <v>5.1999999999999998E-2</v>
      </c>
      <c r="AR30" s="127"/>
      <c r="AS30" s="127"/>
      <c r="AT30" s="127">
        <v>118</v>
      </c>
      <c r="AU30" s="127" t="s">
        <v>515</v>
      </c>
      <c r="AV30" s="8"/>
      <c r="AW30" s="8"/>
      <c r="AX30" s="8"/>
      <c r="AY30" s="8"/>
      <c r="AZ30" s="8"/>
      <c r="BA30" s="8"/>
      <c r="BB30" s="8"/>
      <c r="BC30" s="8"/>
      <c r="BD30" s="8"/>
      <c r="BE30" s="8"/>
      <c r="BF30" s="8"/>
      <c r="BG30" s="8"/>
      <c r="BH30" s="8"/>
      <c r="BI30" s="8"/>
      <c r="BJ30" s="8"/>
    </row>
    <row r="31" spans="1:62" x14ac:dyDescent="0.25">
      <c r="A31" s="127" t="s">
        <v>546</v>
      </c>
      <c r="B31" s="129">
        <v>4</v>
      </c>
      <c r="C31" s="129">
        <v>4</v>
      </c>
      <c r="D31" s="129">
        <v>404</v>
      </c>
      <c r="E31" s="130">
        <v>0.8</v>
      </c>
      <c r="F31" s="130">
        <v>1</v>
      </c>
      <c r="G31" s="131">
        <v>130702631</v>
      </c>
      <c r="H31" s="127">
        <v>8.8000000000000007</v>
      </c>
      <c r="I31" s="127">
        <v>8.1</v>
      </c>
      <c r="J31" s="127">
        <v>0.19</v>
      </c>
      <c r="K31" s="127">
        <v>1.2</v>
      </c>
      <c r="L31" s="127" t="s">
        <v>507</v>
      </c>
      <c r="M31" s="127">
        <v>1.9</v>
      </c>
      <c r="N31" s="127" t="s">
        <v>510</v>
      </c>
      <c r="O31" s="127" t="s">
        <v>517</v>
      </c>
      <c r="P31" s="127">
        <v>74</v>
      </c>
      <c r="Q31" s="127">
        <v>12</v>
      </c>
      <c r="R31" s="127">
        <v>0.48</v>
      </c>
      <c r="S31" s="127">
        <v>15</v>
      </c>
      <c r="T31" s="127">
        <v>0.56999999999999995</v>
      </c>
      <c r="U31" s="127"/>
      <c r="V31" s="127">
        <v>0.8</v>
      </c>
      <c r="W31" s="127"/>
      <c r="X31" s="127" t="s">
        <v>512</v>
      </c>
      <c r="Y31" s="127">
        <v>28.2</v>
      </c>
      <c r="Z31" s="127">
        <v>2</v>
      </c>
      <c r="AA31" s="127" t="s">
        <v>513</v>
      </c>
      <c r="AB31" s="127">
        <v>3.7</v>
      </c>
      <c r="AC31" s="127"/>
      <c r="AD31" s="127" t="s">
        <v>528</v>
      </c>
      <c r="AE31" s="127" t="s">
        <v>504</v>
      </c>
      <c r="AF31" s="127" t="s">
        <v>486</v>
      </c>
      <c r="AG31" s="127">
        <v>22</v>
      </c>
      <c r="AH31" s="127">
        <v>190</v>
      </c>
      <c r="AI31" s="127" t="s">
        <v>510</v>
      </c>
      <c r="AJ31" s="127">
        <v>1.6</v>
      </c>
      <c r="AK31" s="127">
        <v>18.8</v>
      </c>
      <c r="AL31" s="127">
        <v>32.5</v>
      </c>
      <c r="AM31" s="127">
        <v>48.7</v>
      </c>
      <c r="AN31" s="127" t="s">
        <v>509</v>
      </c>
      <c r="AO31" s="127" t="s">
        <v>528</v>
      </c>
      <c r="AP31" s="127">
        <v>3</v>
      </c>
      <c r="AQ31" s="127" t="s">
        <v>521</v>
      </c>
      <c r="AR31" s="127"/>
      <c r="AS31" s="127"/>
      <c r="AT31" s="127">
        <v>1.02</v>
      </c>
      <c r="AU31" s="127" t="s">
        <v>515</v>
      </c>
      <c r="AV31" s="8"/>
      <c r="AW31" s="8"/>
      <c r="AX31" s="8"/>
      <c r="AY31" s="8"/>
      <c r="AZ31" s="8"/>
      <c r="BA31" s="8"/>
      <c r="BB31" s="8"/>
      <c r="BC31" s="8"/>
      <c r="BD31" s="8"/>
      <c r="BE31" s="8"/>
      <c r="BF31" s="8"/>
      <c r="BG31" s="8"/>
      <c r="BH31" s="8"/>
      <c r="BI31" s="8"/>
      <c r="BJ31" s="8"/>
    </row>
    <row r="32" spans="1:62" x14ac:dyDescent="0.25">
      <c r="A32" s="127" t="s">
        <v>547</v>
      </c>
      <c r="B32" s="129">
        <v>4</v>
      </c>
      <c r="C32" s="129">
        <v>4</v>
      </c>
      <c r="D32" s="129">
        <v>404</v>
      </c>
      <c r="E32" s="130">
        <v>1</v>
      </c>
      <c r="F32" s="130">
        <v>1.2</v>
      </c>
      <c r="G32" s="131">
        <v>130702632</v>
      </c>
      <c r="H32" s="127">
        <v>8.6999999999999993</v>
      </c>
      <c r="I32" s="127">
        <v>8</v>
      </c>
      <c r="J32" s="127">
        <v>0.22</v>
      </c>
      <c r="K32" s="127">
        <v>1.4</v>
      </c>
      <c r="L32" s="127" t="s">
        <v>507</v>
      </c>
      <c r="M32" s="127">
        <v>2.5</v>
      </c>
      <c r="N32" s="127">
        <v>0.65</v>
      </c>
      <c r="O32" s="127" t="s">
        <v>517</v>
      </c>
      <c r="P32" s="127">
        <v>78</v>
      </c>
      <c r="Q32" s="127">
        <v>14</v>
      </c>
      <c r="R32" s="127">
        <v>0.56999999999999995</v>
      </c>
      <c r="S32" s="127">
        <v>20</v>
      </c>
      <c r="T32" s="127">
        <v>0.87</v>
      </c>
      <c r="U32" s="127"/>
      <c r="V32" s="127">
        <v>0.7</v>
      </c>
      <c r="W32" s="127"/>
      <c r="X32" s="127" t="s">
        <v>512</v>
      </c>
      <c r="Y32" s="127">
        <v>35.700000000000003</v>
      </c>
      <c r="Z32" s="127">
        <v>2.4</v>
      </c>
      <c r="AA32" s="127" t="s">
        <v>513</v>
      </c>
      <c r="AB32" s="127">
        <v>3.3</v>
      </c>
      <c r="AC32" s="127"/>
      <c r="AD32" s="127" t="s">
        <v>528</v>
      </c>
      <c r="AE32" s="127" t="s">
        <v>504</v>
      </c>
      <c r="AF32" s="127" t="s">
        <v>486</v>
      </c>
      <c r="AG32" s="127">
        <v>21</v>
      </c>
      <c r="AH32" s="127">
        <v>220</v>
      </c>
      <c r="AI32" s="127" t="s">
        <v>510</v>
      </c>
      <c r="AJ32" s="127">
        <v>7</v>
      </c>
      <c r="AK32" s="127">
        <v>21.3</v>
      </c>
      <c r="AL32" s="127">
        <v>21.3</v>
      </c>
      <c r="AM32" s="127">
        <v>57.4</v>
      </c>
      <c r="AN32" s="127" t="s">
        <v>505</v>
      </c>
      <c r="AO32" s="127">
        <v>0.28000000000000003</v>
      </c>
      <c r="AP32" s="127">
        <v>5.6</v>
      </c>
      <c r="AQ32" s="127" t="s">
        <v>521</v>
      </c>
      <c r="AR32" s="127"/>
      <c r="AS32" s="127"/>
      <c r="AT32" s="127">
        <v>2.12</v>
      </c>
      <c r="AU32" s="127" t="s">
        <v>515</v>
      </c>
      <c r="AV32" s="8"/>
      <c r="AW32" s="8"/>
      <c r="AX32" s="8"/>
      <c r="AY32" s="8"/>
      <c r="AZ32" s="8"/>
      <c r="BA32" s="8"/>
      <c r="BB32" s="8"/>
      <c r="BC32" s="8"/>
      <c r="BD32" s="8"/>
      <c r="BE32" s="8"/>
      <c r="BF32" s="8"/>
      <c r="BG32" s="8"/>
      <c r="BH32" s="8"/>
      <c r="BI32" s="8"/>
      <c r="BJ32" s="8"/>
    </row>
    <row r="33" spans="1:62" x14ac:dyDescent="0.25">
      <c r="A33" s="127" t="s">
        <v>548</v>
      </c>
      <c r="B33" s="129">
        <v>4</v>
      </c>
      <c r="C33" s="129">
        <v>4</v>
      </c>
      <c r="D33" s="129">
        <v>404</v>
      </c>
      <c r="E33" s="130">
        <v>1.2</v>
      </c>
      <c r="F33" s="130">
        <v>1.4</v>
      </c>
      <c r="G33" s="131">
        <v>130702633</v>
      </c>
      <c r="H33" s="127">
        <v>8.1999999999999993</v>
      </c>
      <c r="I33" s="127">
        <v>7.6</v>
      </c>
      <c r="J33" s="127">
        <v>0.25</v>
      </c>
      <c r="K33" s="127">
        <v>1.6</v>
      </c>
      <c r="L33" s="127" t="s">
        <v>507</v>
      </c>
      <c r="M33" s="127">
        <v>2.4</v>
      </c>
      <c r="N33" s="127">
        <v>0.62</v>
      </c>
      <c r="O33" s="127" t="s">
        <v>517</v>
      </c>
      <c r="P33" s="127">
        <v>65</v>
      </c>
      <c r="Q33" s="127">
        <v>10</v>
      </c>
      <c r="R33" s="127">
        <v>0.37</v>
      </c>
      <c r="S33" s="127">
        <v>14</v>
      </c>
      <c r="T33" s="127">
        <v>1.2</v>
      </c>
      <c r="U33" s="127"/>
      <c r="V33" s="127">
        <v>0.71</v>
      </c>
      <c r="W33" s="127"/>
      <c r="X33" s="127" t="s">
        <v>512</v>
      </c>
      <c r="Y33" s="127">
        <v>26.1</v>
      </c>
      <c r="Z33" s="127">
        <v>4.7</v>
      </c>
      <c r="AA33" s="127" t="s">
        <v>513</v>
      </c>
      <c r="AB33" s="127">
        <v>17.100000000000001</v>
      </c>
      <c r="AC33" s="127"/>
      <c r="AD33" s="127" t="s">
        <v>528</v>
      </c>
      <c r="AE33" s="127" t="s">
        <v>519</v>
      </c>
      <c r="AF33" s="127" t="s">
        <v>486</v>
      </c>
      <c r="AG33" s="127">
        <v>11</v>
      </c>
      <c r="AH33" s="127">
        <v>140</v>
      </c>
      <c r="AI33" s="127">
        <v>6.6</v>
      </c>
      <c r="AJ33" s="127">
        <v>7.1</v>
      </c>
      <c r="AK33" s="127">
        <v>15</v>
      </c>
      <c r="AL33" s="127">
        <v>30</v>
      </c>
      <c r="AM33" s="127">
        <v>55</v>
      </c>
      <c r="AN33" s="127" t="s">
        <v>509</v>
      </c>
      <c r="AO33" s="127">
        <v>0.18</v>
      </c>
      <c r="AP33" s="127">
        <v>3.6</v>
      </c>
      <c r="AQ33" s="127" t="s">
        <v>521</v>
      </c>
      <c r="AR33" s="127"/>
      <c r="AS33" s="127"/>
      <c r="AT33" s="127">
        <v>1.52</v>
      </c>
      <c r="AU33" s="127" t="s">
        <v>515</v>
      </c>
      <c r="AV33" s="8"/>
      <c r="AW33" s="8"/>
      <c r="AX33" s="8"/>
      <c r="AY33" s="8"/>
      <c r="AZ33" s="8"/>
      <c r="BA33" s="8"/>
      <c r="BB33" s="8"/>
      <c r="BC33" s="8"/>
      <c r="BD33" s="8"/>
      <c r="BE33" s="8"/>
      <c r="BF33" s="8"/>
      <c r="BG33" s="8"/>
      <c r="BH33" s="8"/>
      <c r="BI33" s="8"/>
      <c r="BJ33" s="8"/>
    </row>
    <row r="34" spans="1:62" s="126" customFormat="1" x14ac:dyDescent="0.25">
      <c r="A34" s="132" t="s">
        <v>549</v>
      </c>
      <c r="B34" s="133">
        <v>1</v>
      </c>
      <c r="C34" s="133">
        <v>12</v>
      </c>
      <c r="D34" s="133">
        <v>112</v>
      </c>
      <c r="E34" s="134">
        <v>0</v>
      </c>
      <c r="F34" s="134">
        <v>0.1</v>
      </c>
      <c r="G34" s="135">
        <v>130702560</v>
      </c>
      <c r="H34" s="132">
        <v>5.6</v>
      </c>
      <c r="I34" s="132">
        <v>4.8</v>
      </c>
      <c r="J34" s="132">
        <v>0.09</v>
      </c>
      <c r="K34" s="132">
        <v>0.6</v>
      </c>
      <c r="L34" s="132">
        <v>24</v>
      </c>
      <c r="M34" s="132">
        <v>18</v>
      </c>
      <c r="N34" s="132">
        <v>1.3</v>
      </c>
      <c r="O34" s="132">
        <v>37</v>
      </c>
      <c r="P34" s="132">
        <v>79</v>
      </c>
      <c r="Q34" s="132">
        <v>5.7</v>
      </c>
      <c r="R34" s="132">
        <v>0.42</v>
      </c>
      <c r="S34" s="132">
        <v>1.7</v>
      </c>
      <c r="T34" s="132">
        <v>0.28000000000000003</v>
      </c>
      <c r="U34" s="132"/>
      <c r="V34" s="132">
        <v>3.4</v>
      </c>
      <c r="W34" s="132"/>
      <c r="X34" s="132">
        <v>0.14000000000000001</v>
      </c>
      <c r="Y34" s="132">
        <v>8.23</v>
      </c>
      <c r="Z34" s="132">
        <v>3.4</v>
      </c>
      <c r="AA34" s="132">
        <v>1.7</v>
      </c>
      <c r="AB34" s="132">
        <v>13</v>
      </c>
      <c r="AC34" s="132"/>
      <c r="AD34" s="132">
        <v>1.41</v>
      </c>
      <c r="AE34" s="132" t="s">
        <v>504</v>
      </c>
      <c r="AF34" s="132" t="s">
        <v>486</v>
      </c>
      <c r="AG34" s="132">
        <v>6.6</v>
      </c>
      <c r="AH34" s="132">
        <v>170</v>
      </c>
      <c r="AI34" s="132" t="s">
        <v>510</v>
      </c>
      <c r="AJ34" s="132">
        <v>15.1</v>
      </c>
      <c r="AK34" s="132">
        <v>20</v>
      </c>
      <c r="AL34" s="132">
        <v>20</v>
      </c>
      <c r="AM34" s="132">
        <v>60</v>
      </c>
      <c r="AN34" s="132" t="s">
        <v>505</v>
      </c>
      <c r="AO34" s="132">
        <v>1.8</v>
      </c>
      <c r="AP34" s="132">
        <v>14</v>
      </c>
      <c r="AQ34" s="132">
        <v>0.13</v>
      </c>
      <c r="AR34" s="132"/>
      <c r="AS34" s="132"/>
      <c r="AT34" s="132">
        <v>377</v>
      </c>
      <c r="AU34" s="132">
        <v>13</v>
      </c>
      <c r="AV34" s="123"/>
      <c r="AW34" s="123"/>
      <c r="AX34" s="123"/>
      <c r="AY34" s="123"/>
      <c r="AZ34" s="123"/>
      <c r="BA34" s="123"/>
      <c r="BB34" s="123"/>
      <c r="BC34" s="123"/>
      <c r="BD34" s="123"/>
      <c r="BE34" s="123"/>
      <c r="BF34" s="123"/>
      <c r="BG34" s="123"/>
      <c r="BH34" s="123"/>
      <c r="BI34" s="123"/>
      <c r="BJ34" s="123"/>
    </row>
    <row r="35" spans="1:62" x14ac:dyDescent="0.25">
      <c r="A35" s="127" t="s">
        <v>550</v>
      </c>
      <c r="B35" s="129">
        <v>1</v>
      </c>
      <c r="C35" s="129">
        <v>12</v>
      </c>
      <c r="D35" s="129">
        <v>112</v>
      </c>
      <c r="E35" s="130">
        <v>0.1</v>
      </c>
      <c r="F35" s="130">
        <v>0.2</v>
      </c>
      <c r="G35" s="131">
        <v>130702561</v>
      </c>
      <c r="H35" s="127">
        <v>5.9</v>
      </c>
      <c r="I35" s="127">
        <v>5</v>
      </c>
      <c r="J35" s="127">
        <v>0.11</v>
      </c>
      <c r="K35" s="127">
        <v>0.7</v>
      </c>
      <c r="L35" s="127">
        <v>11</v>
      </c>
      <c r="M35" s="127">
        <v>3.8</v>
      </c>
      <c r="N35" s="127">
        <v>1.4</v>
      </c>
      <c r="O35" s="127">
        <v>9.5</v>
      </c>
      <c r="P35" s="127">
        <v>63</v>
      </c>
      <c r="Q35" s="127">
        <v>3.9</v>
      </c>
      <c r="R35" s="127">
        <v>0.16</v>
      </c>
      <c r="S35" s="127">
        <v>2.1</v>
      </c>
      <c r="T35" s="127">
        <v>0.36</v>
      </c>
      <c r="U35" s="127"/>
      <c r="V35" s="127">
        <v>1.9</v>
      </c>
      <c r="W35" s="127"/>
      <c r="X35" s="127" t="s">
        <v>512</v>
      </c>
      <c r="Y35" s="127">
        <v>6.57</v>
      </c>
      <c r="Z35" s="127">
        <v>5.4</v>
      </c>
      <c r="AA35" s="127" t="s">
        <v>513</v>
      </c>
      <c r="AB35" s="127">
        <v>6.2</v>
      </c>
      <c r="AC35" s="127"/>
      <c r="AD35" s="127">
        <v>0.73</v>
      </c>
      <c r="AE35" s="127" t="s">
        <v>504</v>
      </c>
      <c r="AF35" s="127" t="s">
        <v>486</v>
      </c>
      <c r="AG35" s="127">
        <v>7.1</v>
      </c>
      <c r="AH35" s="127">
        <v>62</v>
      </c>
      <c r="AI35" s="127" t="s">
        <v>510</v>
      </c>
      <c r="AJ35" s="127">
        <v>13.5</v>
      </c>
      <c r="AK35" s="127">
        <v>21.2</v>
      </c>
      <c r="AL35" s="127">
        <v>21.2</v>
      </c>
      <c r="AM35" s="127">
        <v>57.6</v>
      </c>
      <c r="AN35" s="127" t="s">
        <v>505</v>
      </c>
      <c r="AO35" s="127">
        <v>0.91</v>
      </c>
      <c r="AP35" s="127">
        <v>15</v>
      </c>
      <c r="AQ35" s="127">
        <v>6.2E-2</v>
      </c>
      <c r="AR35" s="127"/>
      <c r="AS35" s="127"/>
      <c r="AT35" s="127">
        <v>213</v>
      </c>
      <c r="AU35" s="127" t="s">
        <v>515</v>
      </c>
      <c r="AV35" s="8"/>
      <c r="AW35" s="8"/>
      <c r="AX35" s="8"/>
      <c r="AY35" s="8"/>
      <c r="AZ35" s="8"/>
      <c r="BA35" s="8"/>
      <c r="BB35" s="8"/>
      <c r="BC35" s="8"/>
      <c r="BD35" s="8"/>
      <c r="BE35" s="8"/>
      <c r="BF35" s="8"/>
      <c r="BG35" s="8"/>
      <c r="BH35" s="8"/>
      <c r="BI35" s="8"/>
      <c r="BJ35" s="8"/>
    </row>
    <row r="36" spans="1:62" x14ac:dyDescent="0.25">
      <c r="A36" s="127" t="s">
        <v>551</v>
      </c>
      <c r="B36" s="129">
        <v>1</v>
      </c>
      <c r="C36" s="129">
        <v>12</v>
      </c>
      <c r="D36" s="129">
        <v>112</v>
      </c>
      <c r="E36" s="130">
        <v>0.2</v>
      </c>
      <c r="F36" s="130">
        <v>0.4</v>
      </c>
      <c r="G36" s="131">
        <v>130702562</v>
      </c>
      <c r="H36" s="127">
        <v>7.7</v>
      </c>
      <c r="I36" s="127">
        <v>6.4</v>
      </c>
      <c r="J36" s="127">
        <v>0.1</v>
      </c>
      <c r="K36" s="127">
        <v>0.6</v>
      </c>
      <c r="L36" s="127">
        <v>14</v>
      </c>
      <c r="M36" s="127">
        <v>2.2000000000000002</v>
      </c>
      <c r="N36" s="127">
        <v>0.77</v>
      </c>
      <c r="O36" s="127" t="s">
        <v>517</v>
      </c>
      <c r="P36" s="127">
        <v>110</v>
      </c>
      <c r="Q36" s="127">
        <v>5.8</v>
      </c>
      <c r="R36" s="127">
        <v>0.3</v>
      </c>
      <c r="S36" s="127">
        <v>11</v>
      </c>
      <c r="T36" s="127">
        <v>2.2000000000000002</v>
      </c>
      <c r="U36" s="127"/>
      <c r="V36" s="127">
        <v>0.53</v>
      </c>
      <c r="W36" s="127"/>
      <c r="X36" s="127" t="s">
        <v>512</v>
      </c>
      <c r="Y36" s="127">
        <v>19.399999999999999</v>
      </c>
      <c r="Z36" s="127">
        <v>11</v>
      </c>
      <c r="AA36" s="127" t="s">
        <v>513</v>
      </c>
      <c r="AB36" s="127">
        <v>4.0999999999999996</v>
      </c>
      <c r="AC36" s="127"/>
      <c r="AD36" s="127">
        <v>0.42</v>
      </c>
      <c r="AE36" s="127" t="s">
        <v>504</v>
      </c>
      <c r="AF36" s="127" t="s">
        <v>486</v>
      </c>
      <c r="AG36" s="127">
        <v>9.6</v>
      </c>
      <c r="AH36" s="127">
        <v>120</v>
      </c>
      <c r="AI36" s="127">
        <v>3.1</v>
      </c>
      <c r="AJ36" s="127">
        <v>3.2</v>
      </c>
      <c r="AK36" s="127">
        <v>13.8</v>
      </c>
      <c r="AL36" s="127">
        <v>48.8</v>
      </c>
      <c r="AM36" s="127">
        <v>37.4</v>
      </c>
      <c r="AN36" s="127" t="s">
        <v>486</v>
      </c>
      <c r="AO36" s="127">
        <v>0.7</v>
      </c>
      <c r="AP36" s="127">
        <v>11</v>
      </c>
      <c r="AQ36" s="127">
        <v>6.0999999999999999E-2</v>
      </c>
      <c r="AR36" s="127"/>
      <c r="AS36" s="127"/>
      <c r="AT36" s="127">
        <v>240</v>
      </c>
      <c r="AU36" s="127" t="s">
        <v>515</v>
      </c>
      <c r="AV36" s="8"/>
      <c r="AW36" s="8"/>
      <c r="AX36" s="8"/>
      <c r="AY36" s="8"/>
      <c r="AZ36" s="8"/>
      <c r="BA36" s="8"/>
      <c r="BB36" s="8"/>
      <c r="BC36" s="8"/>
      <c r="BD36" s="8"/>
      <c r="BE36" s="8"/>
      <c r="BF36" s="8"/>
      <c r="BG36" s="8"/>
      <c r="BH36" s="8"/>
      <c r="BI36" s="8"/>
      <c r="BJ36" s="8"/>
    </row>
    <row r="37" spans="1:62" x14ac:dyDescent="0.25">
      <c r="A37" s="127" t="s">
        <v>552</v>
      </c>
      <c r="B37" s="129">
        <v>1</v>
      </c>
      <c r="C37" s="129">
        <v>12</v>
      </c>
      <c r="D37" s="129">
        <v>112</v>
      </c>
      <c r="E37" s="130">
        <v>0.4</v>
      </c>
      <c r="F37" s="130">
        <v>0.6</v>
      </c>
      <c r="G37" s="131">
        <v>130702563</v>
      </c>
      <c r="H37" s="127">
        <v>8.9</v>
      </c>
      <c r="I37" s="127">
        <v>7.5</v>
      </c>
      <c r="J37" s="127">
        <v>0.18</v>
      </c>
      <c r="K37" s="127">
        <v>1.1000000000000001</v>
      </c>
      <c r="L37" s="127">
        <v>27</v>
      </c>
      <c r="M37" s="127">
        <v>1.6</v>
      </c>
      <c r="N37" s="127">
        <v>0.6</v>
      </c>
      <c r="O37" s="127" t="s">
        <v>517</v>
      </c>
      <c r="P37" s="127">
        <v>140</v>
      </c>
      <c r="Q37" s="127">
        <v>5.4</v>
      </c>
      <c r="R37" s="127">
        <v>0.33</v>
      </c>
      <c r="S37" s="127">
        <v>14</v>
      </c>
      <c r="T37" s="127">
        <v>3.4</v>
      </c>
      <c r="U37" s="127"/>
      <c r="V37" s="127">
        <v>0.39</v>
      </c>
      <c r="W37" s="127"/>
      <c r="X37" s="127" t="s">
        <v>512</v>
      </c>
      <c r="Y37" s="127">
        <v>22.9</v>
      </c>
      <c r="Z37" s="127">
        <v>15</v>
      </c>
      <c r="AA37" s="127" t="s">
        <v>513</v>
      </c>
      <c r="AB37" s="127">
        <v>7.8</v>
      </c>
      <c r="AC37" s="127"/>
      <c r="AD37" s="127">
        <v>0.35</v>
      </c>
      <c r="AE37" s="127" t="s">
        <v>504</v>
      </c>
      <c r="AF37" s="127" t="s">
        <v>486</v>
      </c>
      <c r="AG37" s="127">
        <v>15</v>
      </c>
      <c r="AH37" s="127">
        <v>130</v>
      </c>
      <c r="AI37" s="127">
        <v>1.2</v>
      </c>
      <c r="AJ37" s="127">
        <v>4</v>
      </c>
      <c r="AK37" s="127">
        <v>12.5</v>
      </c>
      <c r="AL37" s="127">
        <v>56.3</v>
      </c>
      <c r="AM37" s="127">
        <v>31.2</v>
      </c>
      <c r="AN37" s="127" t="s">
        <v>486</v>
      </c>
      <c r="AO37" s="127">
        <v>0.41</v>
      </c>
      <c r="AP37" s="127">
        <v>8.1999999999999993</v>
      </c>
      <c r="AQ37" s="127" t="s">
        <v>521</v>
      </c>
      <c r="AR37" s="127"/>
      <c r="AS37" s="127"/>
      <c r="AT37" s="127">
        <v>3.18</v>
      </c>
      <c r="AU37" s="127" t="s">
        <v>515</v>
      </c>
      <c r="AV37" s="8"/>
      <c r="AW37" s="8"/>
      <c r="AX37" s="8"/>
      <c r="AY37" s="8"/>
      <c r="AZ37" s="8"/>
      <c r="BA37" s="8"/>
      <c r="BB37" s="8"/>
      <c r="BC37" s="8"/>
      <c r="BD37" s="8"/>
      <c r="BE37" s="8"/>
      <c r="BF37" s="8"/>
      <c r="BG37" s="8"/>
      <c r="BH37" s="8"/>
      <c r="BI37" s="8"/>
      <c r="BJ37" s="8"/>
    </row>
    <row r="38" spans="1:62" x14ac:dyDescent="0.25">
      <c r="A38" s="127" t="s">
        <v>553</v>
      </c>
      <c r="B38" s="129">
        <v>1</v>
      </c>
      <c r="C38" s="129">
        <v>12</v>
      </c>
      <c r="D38" s="129">
        <v>112</v>
      </c>
      <c r="E38" s="130">
        <v>0.6</v>
      </c>
      <c r="F38" s="130">
        <v>0.8</v>
      </c>
      <c r="G38" s="131">
        <v>130702564</v>
      </c>
      <c r="H38" s="127">
        <v>9.1</v>
      </c>
      <c r="I38" s="127">
        <v>8.1999999999999993</v>
      </c>
      <c r="J38" s="127">
        <v>0.49</v>
      </c>
      <c r="K38" s="127">
        <v>3</v>
      </c>
      <c r="L38" s="127">
        <v>93</v>
      </c>
      <c r="M38" s="127">
        <v>1.5</v>
      </c>
      <c r="N38" s="127">
        <v>0.71</v>
      </c>
      <c r="O38" s="127" t="s">
        <v>517</v>
      </c>
      <c r="P38" s="127">
        <v>150</v>
      </c>
      <c r="Q38" s="127">
        <v>17</v>
      </c>
      <c r="R38" s="127">
        <v>0.36</v>
      </c>
      <c r="S38" s="127">
        <v>17</v>
      </c>
      <c r="T38" s="127">
        <v>4.5</v>
      </c>
      <c r="U38" s="127"/>
      <c r="V38" s="127">
        <v>1</v>
      </c>
      <c r="W38" s="127"/>
      <c r="X38" s="127" t="s">
        <v>512</v>
      </c>
      <c r="Y38" s="127">
        <v>39.200000000000003</v>
      </c>
      <c r="Z38" s="127">
        <v>11</v>
      </c>
      <c r="AA38" s="127" t="s">
        <v>513</v>
      </c>
      <c r="AB38" s="127">
        <v>62</v>
      </c>
      <c r="AC38" s="127"/>
      <c r="AD38" s="127">
        <v>0.26</v>
      </c>
      <c r="AE38" s="127" t="s">
        <v>504</v>
      </c>
      <c r="AF38" s="127" t="s">
        <v>486</v>
      </c>
      <c r="AG38" s="127">
        <v>15</v>
      </c>
      <c r="AH38" s="127">
        <v>140</v>
      </c>
      <c r="AI38" s="127">
        <v>3.7</v>
      </c>
      <c r="AJ38" s="127">
        <v>2.8</v>
      </c>
      <c r="AK38" s="127">
        <v>15</v>
      </c>
      <c r="AL38" s="127">
        <v>60.2</v>
      </c>
      <c r="AM38" s="127">
        <v>24.8</v>
      </c>
      <c r="AN38" s="127" t="s">
        <v>486</v>
      </c>
      <c r="AO38" s="127">
        <v>0.97</v>
      </c>
      <c r="AP38" s="127">
        <v>19</v>
      </c>
      <c r="AQ38" s="127" t="s">
        <v>521</v>
      </c>
      <c r="AR38" s="127"/>
      <c r="AS38" s="127"/>
      <c r="AT38" s="127">
        <v>2</v>
      </c>
      <c r="AU38" s="127" t="s">
        <v>515</v>
      </c>
      <c r="AV38" s="8"/>
      <c r="AW38" s="8"/>
      <c r="AX38" s="8"/>
      <c r="AY38" s="8"/>
      <c r="AZ38" s="8"/>
      <c r="BA38" s="8"/>
      <c r="BB38" s="8"/>
      <c r="BC38" s="8"/>
      <c r="BD38" s="8"/>
      <c r="BE38" s="8"/>
      <c r="BF38" s="8"/>
      <c r="BG38" s="8"/>
      <c r="BH38" s="8"/>
      <c r="BI38" s="8"/>
      <c r="BJ38" s="8"/>
    </row>
    <row r="39" spans="1:62" x14ac:dyDescent="0.25">
      <c r="A39" s="127" t="s">
        <v>554</v>
      </c>
      <c r="B39" s="129">
        <v>1</v>
      </c>
      <c r="C39" s="129">
        <v>12</v>
      </c>
      <c r="D39" s="129">
        <v>112</v>
      </c>
      <c r="E39" s="130">
        <v>0.8</v>
      </c>
      <c r="F39" s="130">
        <v>1</v>
      </c>
      <c r="G39" s="131">
        <v>130702565</v>
      </c>
      <c r="H39" s="127">
        <v>9.1999999999999993</v>
      </c>
      <c r="I39" s="127">
        <v>8.4</v>
      </c>
      <c r="J39" s="127">
        <v>0.6</v>
      </c>
      <c r="K39" s="127">
        <v>3.7</v>
      </c>
      <c r="L39" s="127">
        <v>140</v>
      </c>
      <c r="M39" s="127">
        <v>3.7</v>
      </c>
      <c r="N39" s="127">
        <v>0.61</v>
      </c>
      <c r="O39" s="127" t="s">
        <v>517</v>
      </c>
      <c r="P39" s="127">
        <v>120</v>
      </c>
      <c r="Q39" s="127">
        <v>14</v>
      </c>
      <c r="R39" s="127">
        <v>0.43</v>
      </c>
      <c r="S39" s="127">
        <v>17</v>
      </c>
      <c r="T39" s="127">
        <v>5.2</v>
      </c>
      <c r="U39" s="127"/>
      <c r="V39" s="127">
        <v>0.82</v>
      </c>
      <c r="W39" s="127"/>
      <c r="X39" s="127" t="s">
        <v>512</v>
      </c>
      <c r="Y39" s="127">
        <v>37.200000000000003</v>
      </c>
      <c r="Z39" s="127">
        <v>14</v>
      </c>
      <c r="AA39" s="127" t="s">
        <v>513</v>
      </c>
      <c r="AB39" s="127">
        <v>120</v>
      </c>
      <c r="AC39" s="127"/>
      <c r="AD39" s="127" t="s">
        <v>528</v>
      </c>
      <c r="AE39" s="127" t="s">
        <v>504</v>
      </c>
      <c r="AF39" s="127" t="s">
        <v>486</v>
      </c>
      <c r="AG39" s="127">
        <v>17</v>
      </c>
      <c r="AH39" s="127">
        <v>170</v>
      </c>
      <c r="AI39" s="127" t="s">
        <v>510</v>
      </c>
      <c r="AJ39" s="127">
        <v>9.4</v>
      </c>
      <c r="AK39" s="127">
        <v>16.2</v>
      </c>
      <c r="AL39" s="127">
        <v>56</v>
      </c>
      <c r="AM39" s="127">
        <v>27.8</v>
      </c>
      <c r="AN39" s="127" t="s">
        <v>486</v>
      </c>
      <c r="AO39" s="127">
        <v>0.73</v>
      </c>
      <c r="AP39" s="127">
        <v>15</v>
      </c>
      <c r="AQ39" s="127" t="s">
        <v>521</v>
      </c>
      <c r="AR39" s="127"/>
      <c r="AS39" s="127"/>
      <c r="AT39" s="127">
        <v>0</v>
      </c>
      <c r="AU39" s="127" t="s">
        <v>515</v>
      </c>
      <c r="AV39" s="8"/>
      <c r="AW39" s="8"/>
      <c r="AX39" s="8"/>
      <c r="AY39" s="8"/>
      <c r="AZ39" s="8"/>
      <c r="BA39" s="8"/>
      <c r="BB39" s="8"/>
      <c r="BC39" s="8"/>
      <c r="BD39" s="8"/>
      <c r="BE39" s="8"/>
      <c r="BF39" s="8"/>
      <c r="BG39" s="8"/>
      <c r="BH39" s="8"/>
      <c r="BI39" s="8"/>
      <c r="BJ39" s="8"/>
    </row>
    <row r="40" spans="1:62" x14ac:dyDescent="0.25">
      <c r="A40" s="127" t="s">
        <v>555</v>
      </c>
      <c r="B40" s="129">
        <v>1</v>
      </c>
      <c r="C40" s="129">
        <v>12</v>
      </c>
      <c r="D40" s="129">
        <v>112</v>
      </c>
      <c r="E40" s="130">
        <v>1</v>
      </c>
      <c r="F40" s="130">
        <v>1.2</v>
      </c>
      <c r="G40" s="131">
        <v>130702566</v>
      </c>
      <c r="H40" s="127">
        <v>9</v>
      </c>
      <c r="I40" s="127">
        <v>8.3000000000000007</v>
      </c>
      <c r="J40" s="127">
        <v>0.75</v>
      </c>
      <c r="K40" s="127">
        <v>4.7</v>
      </c>
      <c r="L40" s="127">
        <v>190</v>
      </c>
      <c r="M40" s="127">
        <v>5.6</v>
      </c>
      <c r="N40" s="127">
        <v>0.64</v>
      </c>
      <c r="O40" s="127" t="s">
        <v>517</v>
      </c>
      <c r="P40" s="127">
        <v>100</v>
      </c>
      <c r="Q40" s="127">
        <v>13</v>
      </c>
      <c r="R40" s="127">
        <v>0.46</v>
      </c>
      <c r="S40" s="127">
        <v>16</v>
      </c>
      <c r="T40" s="127">
        <v>5.3</v>
      </c>
      <c r="U40" s="127"/>
      <c r="V40" s="127">
        <v>0.81</v>
      </c>
      <c r="W40" s="127"/>
      <c r="X40" s="127" t="s">
        <v>512</v>
      </c>
      <c r="Y40" s="127">
        <v>34.700000000000003</v>
      </c>
      <c r="Z40" s="127">
        <v>15</v>
      </c>
      <c r="AA40" s="127" t="s">
        <v>513</v>
      </c>
      <c r="AB40" s="127">
        <v>110</v>
      </c>
      <c r="AC40" s="127"/>
      <c r="AD40" s="127" t="s">
        <v>528</v>
      </c>
      <c r="AE40" s="127" t="s">
        <v>519</v>
      </c>
      <c r="AF40" s="127" t="s">
        <v>486</v>
      </c>
      <c r="AG40" s="127">
        <v>17</v>
      </c>
      <c r="AH40" s="127">
        <v>180</v>
      </c>
      <c r="AI40" s="127">
        <v>2.1</v>
      </c>
      <c r="AJ40" s="127">
        <v>28.7</v>
      </c>
      <c r="AK40" s="127">
        <v>11.2</v>
      </c>
      <c r="AL40" s="127">
        <v>52.5</v>
      </c>
      <c r="AM40" s="127">
        <v>36.299999999999997</v>
      </c>
      <c r="AN40" s="127" t="s">
        <v>486</v>
      </c>
      <c r="AO40" s="127">
        <v>0.44</v>
      </c>
      <c r="AP40" s="127">
        <v>8.8000000000000007</v>
      </c>
      <c r="AQ40" s="127" t="s">
        <v>521</v>
      </c>
      <c r="AR40" s="127"/>
      <c r="AS40" s="127"/>
      <c r="AT40" s="127">
        <v>0.50900000000000001</v>
      </c>
      <c r="AU40" s="127" t="s">
        <v>515</v>
      </c>
      <c r="AV40" s="8"/>
      <c r="AW40" s="8"/>
      <c r="AX40" s="8"/>
      <c r="AY40" s="8"/>
      <c r="AZ40" s="8"/>
      <c r="BA40" s="8"/>
      <c r="BB40" s="8"/>
      <c r="BC40" s="8"/>
      <c r="BD40" s="8"/>
      <c r="BE40" s="8"/>
      <c r="BF40" s="8"/>
      <c r="BG40" s="8"/>
      <c r="BH40" s="8"/>
      <c r="BI40" s="8"/>
      <c r="BJ40" s="8"/>
    </row>
    <row r="41" spans="1:62" x14ac:dyDescent="0.25">
      <c r="A41" s="127" t="s">
        <v>556</v>
      </c>
      <c r="B41" s="129">
        <v>1</v>
      </c>
      <c r="C41" s="129">
        <v>12</v>
      </c>
      <c r="D41" s="129">
        <v>112</v>
      </c>
      <c r="E41" s="130">
        <v>1.2</v>
      </c>
      <c r="F41" s="130">
        <v>1.4</v>
      </c>
      <c r="G41" s="131">
        <v>130702567</v>
      </c>
      <c r="H41" s="127">
        <v>8.9</v>
      </c>
      <c r="I41" s="127">
        <v>7.8</v>
      </c>
      <c r="J41" s="127">
        <v>0.4</v>
      </c>
      <c r="K41" s="127">
        <v>2.5</v>
      </c>
      <c r="L41" s="127">
        <v>200</v>
      </c>
      <c r="M41" s="127">
        <v>3.8</v>
      </c>
      <c r="N41" s="127">
        <v>0.79</v>
      </c>
      <c r="O41" s="127" t="s">
        <v>517</v>
      </c>
      <c r="P41" s="127">
        <v>71</v>
      </c>
      <c r="Q41" s="127">
        <v>3.3</v>
      </c>
      <c r="R41" s="127">
        <v>0.46</v>
      </c>
      <c r="S41" s="127">
        <v>14</v>
      </c>
      <c r="T41" s="127">
        <v>4.9000000000000004</v>
      </c>
      <c r="U41" s="127"/>
      <c r="V41" s="127">
        <v>0.24</v>
      </c>
      <c r="W41" s="127"/>
      <c r="X41" s="127" t="s">
        <v>512</v>
      </c>
      <c r="Y41" s="127">
        <v>22.7</v>
      </c>
      <c r="Z41" s="127">
        <v>21</v>
      </c>
      <c r="AA41" s="127" t="s">
        <v>513</v>
      </c>
      <c r="AB41" s="127">
        <v>77</v>
      </c>
      <c r="AC41" s="127"/>
      <c r="AD41" s="127" t="s">
        <v>528</v>
      </c>
      <c r="AE41" s="127" t="s">
        <v>504</v>
      </c>
      <c r="AF41" s="127" t="s">
        <v>486</v>
      </c>
      <c r="AG41" s="127">
        <v>10</v>
      </c>
      <c r="AH41" s="127">
        <v>180</v>
      </c>
      <c r="AI41" s="127" t="s">
        <v>510</v>
      </c>
      <c r="AJ41" s="127">
        <v>12</v>
      </c>
      <c r="AK41" s="127">
        <v>12.5</v>
      </c>
      <c r="AL41" s="127">
        <v>36.299999999999997</v>
      </c>
      <c r="AM41" s="127">
        <v>51.2</v>
      </c>
      <c r="AN41" s="127" t="s">
        <v>486</v>
      </c>
      <c r="AO41" s="127" t="s">
        <v>528</v>
      </c>
      <c r="AP41" s="127">
        <v>3</v>
      </c>
      <c r="AQ41" s="127" t="s">
        <v>521</v>
      </c>
      <c r="AR41" s="127"/>
      <c r="AS41" s="127"/>
      <c r="AT41" s="127">
        <v>1.52</v>
      </c>
      <c r="AU41" s="127" t="s">
        <v>515</v>
      </c>
      <c r="AV41" s="8"/>
      <c r="AW41" s="8"/>
      <c r="AX41" s="8"/>
      <c r="AY41" s="8"/>
      <c r="AZ41" s="8"/>
      <c r="BA41" s="8"/>
      <c r="BB41" s="8"/>
      <c r="BC41" s="8"/>
      <c r="BD41" s="8"/>
      <c r="BE41" s="8"/>
      <c r="BF41" s="8"/>
      <c r="BG41" s="8"/>
      <c r="BH41" s="8"/>
      <c r="BI41" s="8"/>
      <c r="BJ41" s="8"/>
    </row>
    <row r="42" spans="1:62" x14ac:dyDescent="0.25">
      <c r="A42" s="127" t="s">
        <v>557</v>
      </c>
      <c r="B42" s="129">
        <v>1</v>
      </c>
      <c r="C42" s="129">
        <v>12</v>
      </c>
      <c r="D42" s="129">
        <v>112</v>
      </c>
      <c r="E42" s="130">
        <v>1.4</v>
      </c>
      <c r="F42" s="130">
        <v>1.6</v>
      </c>
      <c r="G42" s="131">
        <v>130702568</v>
      </c>
      <c r="H42" s="127">
        <v>9.1</v>
      </c>
      <c r="I42" s="127">
        <v>8</v>
      </c>
      <c r="J42" s="127">
        <v>0.39</v>
      </c>
      <c r="K42" s="127">
        <v>2.4</v>
      </c>
      <c r="L42" s="127">
        <v>190</v>
      </c>
      <c r="M42" s="127">
        <v>2.5</v>
      </c>
      <c r="N42" s="127" t="s">
        <v>510</v>
      </c>
      <c r="O42" s="127" t="s">
        <v>517</v>
      </c>
      <c r="P42" s="127">
        <v>59</v>
      </c>
      <c r="Q42" s="127">
        <v>4.3</v>
      </c>
      <c r="R42" s="127">
        <v>0.43</v>
      </c>
      <c r="S42" s="127">
        <v>17</v>
      </c>
      <c r="T42" s="127">
        <v>5.8</v>
      </c>
      <c r="U42" s="127"/>
      <c r="V42" s="127">
        <v>0.25</v>
      </c>
      <c r="W42" s="127"/>
      <c r="X42" s="127" t="s">
        <v>512</v>
      </c>
      <c r="Y42" s="127">
        <v>27.3</v>
      </c>
      <c r="Z42" s="127">
        <v>21</v>
      </c>
      <c r="AA42" s="127" t="s">
        <v>513</v>
      </c>
      <c r="AB42" s="127">
        <v>64</v>
      </c>
      <c r="AC42" s="127"/>
      <c r="AD42" s="127" t="s">
        <v>528</v>
      </c>
      <c r="AE42" s="127" t="s">
        <v>504</v>
      </c>
      <c r="AF42" s="127" t="s">
        <v>486</v>
      </c>
      <c r="AG42" s="127">
        <v>16</v>
      </c>
      <c r="AH42" s="127">
        <v>170</v>
      </c>
      <c r="AI42" s="127" t="s">
        <v>510</v>
      </c>
      <c r="AJ42" s="127">
        <v>11.9</v>
      </c>
      <c r="AK42" s="127">
        <v>15</v>
      </c>
      <c r="AL42" s="127">
        <v>40.1</v>
      </c>
      <c r="AM42" s="127">
        <v>44.9</v>
      </c>
      <c r="AN42" s="127" t="s">
        <v>486</v>
      </c>
      <c r="AO42" s="127" t="s">
        <v>528</v>
      </c>
      <c r="AP42" s="127">
        <v>3</v>
      </c>
      <c r="AQ42" s="127" t="s">
        <v>521</v>
      </c>
      <c r="AR42" s="127"/>
      <c r="AS42" s="127"/>
      <c r="AT42" s="127">
        <v>0.52800000000000002</v>
      </c>
      <c r="AU42" s="127" t="s">
        <v>515</v>
      </c>
      <c r="AV42" s="8"/>
      <c r="AW42" s="8"/>
      <c r="AX42" s="8"/>
      <c r="AY42" s="8"/>
      <c r="AZ42" s="8"/>
      <c r="BA42" s="8"/>
      <c r="BB42" s="8"/>
      <c r="BC42" s="8"/>
      <c r="BD42" s="8"/>
      <c r="BE42" s="8"/>
      <c r="BF42" s="8"/>
      <c r="BG42" s="8"/>
      <c r="BH42" s="8"/>
      <c r="BI42" s="8"/>
      <c r="BJ42" s="8"/>
    </row>
    <row r="43" spans="1:62" s="125" customFormat="1" x14ac:dyDescent="0.25">
      <c r="A43" s="127" t="s">
        <v>558</v>
      </c>
      <c r="B43" s="129">
        <v>1</v>
      </c>
      <c r="C43" s="129">
        <v>12</v>
      </c>
      <c r="D43" s="129">
        <v>112</v>
      </c>
      <c r="E43" s="130">
        <v>1.6</v>
      </c>
      <c r="F43" s="130">
        <v>1.8</v>
      </c>
      <c r="G43" s="131">
        <v>130702569</v>
      </c>
      <c r="H43" s="127">
        <v>9</v>
      </c>
      <c r="I43" s="127">
        <v>7.8</v>
      </c>
      <c r="J43" s="127">
        <v>0.3</v>
      </c>
      <c r="K43" s="127">
        <v>1.9</v>
      </c>
      <c r="L43" s="127">
        <v>150</v>
      </c>
      <c r="M43" s="127">
        <v>2</v>
      </c>
      <c r="N43" s="127">
        <v>4.5999999999999996</v>
      </c>
      <c r="O43" s="127" t="s">
        <v>517</v>
      </c>
      <c r="P43" s="127">
        <v>55</v>
      </c>
      <c r="Q43" s="127">
        <v>2.6</v>
      </c>
      <c r="R43" s="127">
        <v>0.32</v>
      </c>
      <c r="S43" s="127">
        <v>12</v>
      </c>
      <c r="T43" s="127">
        <v>4.5999999999999996</v>
      </c>
      <c r="U43" s="127"/>
      <c r="V43" s="127">
        <v>0.22</v>
      </c>
      <c r="W43" s="127"/>
      <c r="X43" s="127" t="s">
        <v>512</v>
      </c>
      <c r="Y43" s="127">
        <v>19.8</v>
      </c>
      <c r="Z43" s="127">
        <v>23</v>
      </c>
      <c r="AA43" s="127" t="s">
        <v>513</v>
      </c>
      <c r="AB43" s="127">
        <v>53</v>
      </c>
      <c r="AC43" s="127"/>
      <c r="AD43" s="127" t="s">
        <v>528</v>
      </c>
      <c r="AE43" s="127" t="s">
        <v>504</v>
      </c>
      <c r="AF43" s="127" t="s">
        <v>486</v>
      </c>
      <c r="AG43" s="127">
        <v>12</v>
      </c>
      <c r="AH43" s="127">
        <v>130</v>
      </c>
      <c r="AI43" s="127" t="s">
        <v>510</v>
      </c>
      <c r="AJ43" s="127">
        <v>16</v>
      </c>
      <c r="AK43" s="127">
        <v>13.7</v>
      </c>
      <c r="AL43" s="127">
        <v>33.6</v>
      </c>
      <c r="AM43" s="127">
        <v>52.7</v>
      </c>
      <c r="AN43" s="127" t="s">
        <v>509</v>
      </c>
      <c r="AO43" s="127" t="s">
        <v>528</v>
      </c>
      <c r="AP43" s="127">
        <v>3</v>
      </c>
      <c r="AQ43" s="127" t="s">
        <v>521</v>
      </c>
      <c r="AR43" s="127"/>
      <c r="AS43" s="127"/>
      <c r="AT43" s="127">
        <v>1.58</v>
      </c>
      <c r="AU43" s="127" t="s">
        <v>515</v>
      </c>
      <c r="AV43" s="8"/>
      <c r="AW43" s="8"/>
      <c r="AX43" s="8"/>
      <c r="AY43" s="124"/>
      <c r="AZ43" s="124"/>
      <c r="BA43" s="124"/>
      <c r="BB43" s="124"/>
      <c r="BC43" s="124"/>
      <c r="BD43" s="124"/>
      <c r="BE43" s="124"/>
      <c r="BF43" s="124"/>
      <c r="BG43" s="124"/>
      <c r="BH43" s="124"/>
      <c r="BI43" s="124"/>
      <c r="BJ43" s="124"/>
    </row>
    <row r="44" spans="1:62" s="126" customFormat="1" x14ac:dyDescent="0.25">
      <c r="A44" s="132" t="s">
        <v>559</v>
      </c>
      <c r="B44" s="133">
        <v>2</v>
      </c>
      <c r="C44" s="133">
        <v>12</v>
      </c>
      <c r="D44" s="133">
        <v>212</v>
      </c>
      <c r="E44" s="134">
        <v>0</v>
      </c>
      <c r="F44" s="134">
        <v>0.1</v>
      </c>
      <c r="G44" s="135">
        <v>130702570</v>
      </c>
      <c r="H44" s="132">
        <v>6</v>
      </c>
      <c r="I44" s="132">
        <v>5.0999999999999996</v>
      </c>
      <c r="J44" s="132">
        <v>0.11</v>
      </c>
      <c r="K44" s="132">
        <v>0.7</v>
      </c>
      <c r="L44" s="132">
        <v>22</v>
      </c>
      <c r="M44" s="132">
        <v>21</v>
      </c>
      <c r="N44" s="132">
        <v>1.4</v>
      </c>
      <c r="O44" s="132">
        <v>42</v>
      </c>
      <c r="P44" s="132">
        <v>70</v>
      </c>
      <c r="Q44" s="132">
        <v>5.4</v>
      </c>
      <c r="R44" s="132">
        <v>0.35</v>
      </c>
      <c r="S44" s="132">
        <v>1.7</v>
      </c>
      <c r="T44" s="132">
        <v>0.3</v>
      </c>
      <c r="U44" s="132"/>
      <c r="V44" s="132">
        <v>3.2</v>
      </c>
      <c r="W44" s="132"/>
      <c r="X44" s="132" t="s">
        <v>512</v>
      </c>
      <c r="Y44" s="132">
        <v>7.78</v>
      </c>
      <c r="Z44" s="132">
        <v>3.9</v>
      </c>
      <c r="AA44" s="132" t="s">
        <v>513</v>
      </c>
      <c r="AB44" s="132">
        <v>12</v>
      </c>
      <c r="AC44" s="132"/>
      <c r="AD44" s="132">
        <v>1.68</v>
      </c>
      <c r="AE44" s="132" t="s">
        <v>504</v>
      </c>
      <c r="AF44" s="132" t="s">
        <v>486</v>
      </c>
      <c r="AG44" s="132">
        <v>5.7</v>
      </c>
      <c r="AH44" s="132">
        <v>140</v>
      </c>
      <c r="AI44" s="132">
        <v>10</v>
      </c>
      <c r="AJ44" s="132">
        <v>18.3</v>
      </c>
      <c r="AK44" s="132">
        <v>20</v>
      </c>
      <c r="AL44" s="132">
        <v>20</v>
      </c>
      <c r="AM44" s="132">
        <v>60</v>
      </c>
      <c r="AN44" s="132" t="s">
        <v>505</v>
      </c>
      <c r="AO44" s="132">
        <v>2</v>
      </c>
      <c r="AP44" s="132">
        <v>11</v>
      </c>
      <c r="AQ44" s="132">
        <v>0.19</v>
      </c>
      <c r="AR44" s="132"/>
      <c r="AS44" s="132"/>
      <c r="AT44" s="132">
        <v>559</v>
      </c>
      <c r="AU44" s="132" t="s">
        <v>515</v>
      </c>
      <c r="AV44" s="123"/>
      <c r="AW44" s="123"/>
      <c r="AX44" s="123"/>
      <c r="AY44" s="123"/>
      <c r="AZ44" s="123"/>
      <c r="BA44" s="123"/>
      <c r="BB44" s="123"/>
      <c r="BC44" s="123"/>
      <c r="BD44" s="123"/>
      <c r="BE44" s="123"/>
      <c r="BF44" s="123"/>
      <c r="BG44" s="123"/>
      <c r="BH44" s="123"/>
      <c r="BI44" s="123"/>
      <c r="BJ44" s="123"/>
    </row>
    <row r="45" spans="1:62" x14ac:dyDescent="0.25">
      <c r="A45" s="127" t="s">
        <v>560</v>
      </c>
      <c r="B45" s="129">
        <v>2</v>
      </c>
      <c r="C45" s="129">
        <v>12</v>
      </c>
      <c r="D45" s="129">
        <v>212</v>
      </c>
      <c r="E45" s="130">
        <v>0.1</v>
      </c>
      <c r="F45" s="130">
        <v>0.2</v>
      </c>
      <c r="G45" s="131">
        <v>130702571</v>
      </c>
      <c r="H45" s="127">
        <v>7.5</v>
      </c>
      <c r="I45" s="127">
        <v>6.2</v>
      </c>
      <c r="J45" s="127">
        <v>7.0000000000000007E-2</v>
      </c>
      <c r="K45" s="127">
        <v>0.4</v>
      </c>
      <c r="L45" s="127" t="s">
        <v>507</v>
      </c>
      <c r="M45" s="127">
        <v>4.3</v>
      </c>
      <c r="N45" s="127">
        <v>0.69</v>
      </c>
      <c r="O45" s="127">
        <v>6.6</v>
      </c>
      <c r="P45" s="127">
        <v>61</v>
      </c>
      <c r="Q45" s="127">
        <v>5.3</v>
      </c>
      <c r="R45" s="127">
        <v>0.18</v>
      </c>
      <c r="S45" s="127">
        <v>4.8</v>
      </c>
      <c r="T45" s="127">
        <v>0.95</v>
      </c>
      <c r="U45" s="127"/>
      <c r="V45" s="127">
        <v>1.1000000000000001</v>
      </c>
      <c r="W45" s="127"/>
      <c r="X45" s="127" t="s">
        <v>512</v>
      </c>
      <c r="Y45" s="127">
        <v>11.2</v>
      </c>
      <c r="Z45" s="127">
        <v>8.5</v>
      </c>
      <c r="AA45" s="127" t="s">
        <v>513</v>
      </c>
      <c r="AB45" s="127">
        <v>2.4</v>
      </c>
      <c r="AC45" s="127"/>
      <c r="AD45" s="127">
        <v>0.59</v>
      </c>
      <c r="AE45" s="127" t="s">
        <v>504</v>
      </c>
      <c r="AF45" s="127" t="s">
        <v>486</v>
      </c>
      <c r="AG45" s="127">
        <v>15</v>
      </c>
      <c r="AH45" s="127">
        <v>71</v>
      </c>
      <c r="AI45" s="127" t="s">
        <v>510</v>
      </c>
      <c r="AJ45" s="127">
        <v>12.1</v>
      </c>
      <c r="AK45" s="127">
        <v>17.5</v>
      </c>
      <c r="AL45" s="127">
        <v>35</v>
      </c>
      <c r="AM45" s="127">
        <v>47.5</v>
      </c>
      <c r="AN45" s="127" t="s">
        <v>509</v>
      </c>
      <c r="AO45" s="127">
        <v>0.73</v>
      </c>
      <c r="AP45" s="127">
        <v>11</v>
      </c>
      <c r="AQ45" s="127">
        <v>6.7000000000000004E-2</v>
      </c>
      <c r="AR45" s="127"/>
      <c r="AS45" s="127"/>
      <c r="AT45" s="127">
        <v>241</v>
      </c>
      <c r="AU45" s="127" t="s">
        <v>515</v>
      </c>
      <c r="AV45" s="8"/>
      <c r="AW45" s="8"/>
      <c r="AX45" s="8"/>
      <c r="AY45" s="8"/>
      <c r="AZ45" s="8"/>
      <c r="BA45" s="8"/>
      <c r="BB45" s="8"/>
      <c r="BC45" s="8"/>
      <c r="BD45" s="8"/>
      <c r="BE45" s="8"/>
      <c r="BF45" s="8"/>
      <c r="BG45" s="8"/>
      <c r="BH45" s="8"/>
      <c r="BI45" s="8"/>
      <c r="BJ45" s="8"/>
    </row>
    <row r="46" spans="1:62" x14ac:dyDescent="0.25">
      <c r="A46" s="127" t="s">
        <v>561</v>
      </c>
      <c r="B46" s="129">
        <v>2</v>
      </c>
      <c r="C46" s="129">
        <v>12</v>
      </c>
      <c r="D46" s="129">
        <v>212</v>
      </c>
      <c r="E46" s="130">
        <v>0.2</v>
      </c>
      <c r="F46" s="130">
        <v>0.4</v>
      </c>
      <c r="G46" s="131">
        <v>130702572</v>
      </c>
      <c r="H46" s="127">
        <v>8.8000000000000007</v>
      </c>
      <c r="I46" s="127">
        <v>8</v>
      </c>
      <c r="J46" s="127">
        <v>0.28999999999999998</v>
      </c>
      <c r="K46" s="127">
        <v>1.8</v>
      </c>
      <c r="L46" s="127" t="s">
        <v>507</v>
      </c>
      <c r="M46" s="127">
        <v>1.6</v>
      </c>
      <c r="N46" s="127">
        <v>1.2</v>
      </c>
      <c r="O46" s="127" t="s">
        <v>517</v>
      </c>
      <c r="P46" s="127">
        <v>200</v>
      </c>
      <c r="Q46" s="127">
        <v>19</v>
      </c>
      <c r="R46" s="127">
        <v>0.34</v>
      </c>
      <c r="S46" s="127">
        <v>15</v>
      </c>
      <c r="T46" s="127">
        <v>2.8</v>
      </c>
      <c r="U46" s="127"/>
      <c r="V46" s="127">
        <v>1.3</v>
      </c>
      <c r="W46" s="127"/>
      <c r="X46" s="127" t="s">
        <v>512</v>
      </c>
      <c r="Y46" s="127">
        <v>37.200000000000003</v>
      </c>
      <c r="Z46" s="127">
        <v>7.5</v>
      </c>
      <c r="AA46" s="127" t="s">
        <v>513</v>
      </c>
      <c r="AB46" s="127">
        <v>2.7</v>
      </c>
      <c r="AC46" s="127"/>
      <c r="AD46" s="127">
        <v>0.36</v>
      </c>
      <c r="AE46" s="127" t="s">
        <v>519</v>
      </c>
      <c r="AF46" s="127" t="s">
        <v>486</v>
      </c>
      <c r="AG46" s="127">
        <v>19</v>
      </c>
      <c r="AH46" s="127">
        <v>130</v>
      </c>
      <c r="AI46" s="127">
        <v>3.4</v>
      </c>
      <c r="AJ46" s="127">
        <v>1.5</v>
      </c>
      <c r="AK46" s="127">
        <v>11.3</v>
      </c>
      <c r="AL46" s="127">
        <v>65.3</v>
      </c>
      <c r="AM46" s="127">
        <v>23.4</v>
      </c>
      <c r="AN46" s="127" t="s">
        <v>486</v>
      </c>
      <c r="AO46" s="127">
        <v>0.82</v>
      </c>
      <c r="AP46" s="127">
        <v>12</v>
      </c>
      <c r="AQ46" s="127">
        <v>7.0000000000000007E-2</v>
      </c>
      <c r="AR46" s="127"/>
      <c r="AS46" s="127"/>
      <c r="AT46" s="127">
        <v>197</v>
      </c>
      <c r="AU46" s="127" t="s">
        <v>515</v>
      </c>
      <c r="AV46" s="8"/>
      <c r="AW46" s="8"/>
      <c r="AX46" s="8"/>
      <c r="AY46" s="8"/>
      <c r="AZ46" s="8"/>
      <c r="BA46" s="8"/>
      <c r="BB46" s="8"/>
      <c r="BC46" s="8"/>
      <c r="BD46" s="8"/>
      <c r="BE46" s="8"/>
      <c r="BF46" s="8"/>
      <c r="BG46" s="8"/>
      <c r="BH46" s="8"/>
      <c r="BI46" s="8"/>
      <c r="BJ46" s="8"/>
    </row>
    <row r="47" spans="1:62" x14ac:dyDescent="0.25">
      <c r="A47" s="127" t="s">
        <v>562</v>
      </c>
      <c r="B47" s="129">
        <v>2</v>
      </c>
      <c r="C47" s="129">
        <v>12</v>
      </c>
      <c r="D47" s="129">
        <v>212</v>
      </c>
      <c r="E47" s="130">
        <v>0.4</v>
      </c>
      <c r="F47" s="130">
        <v>0.6</v>
      </c>
      <c r="G47" s="131">
        <v>130702573</v>
      </c>
      <c r="H47" s="127">
        <v>9.1999999999999993</v>
      </c>
      <c r="I47" s="127">
        <v>8.1999999999999993</v>
      </c>
      <c r="J47" s="127">
        <v>0.35</v>
      </c>
      <c r="K47" s="127">
        <v>2.2000000000000002</v>
      </c>
      <c r="L47" s="127" t="s">
        <v>507</v>
      </c>
      <c r="M47" s="127">
        <v>1.6</v>
      </c>
      <c r="N47" s="127">
        <v>1</v>
      </c>
      <c r="O47" s="127" t="s">
        <v>517</v>
      </c>
      <c r="P47" s="127">
        <v>260</v>
      </c>
      <c r="Q47" s="127">
        <v>17</v>
      </c>
      <c r="R47" s="127">
        <v>0.39</v>
      </c>
      <c r="S47" s="127">
        <v>17</v>
      </c>
      <c r="T47" s="127">
        <v>3.9</v>
      </c>
      <c r="U47" s="127"/>
      <c r="V47" s="127">
        <v>1</v>
      </c>
      <c r="W47" s="127"/>
      <c r="X47" s="127" t="s">
        <v>512</v>
      </c>
      <c r="Y47" s="127">
        <v>37.9</v>
      </c>
      <c r="Z47" s="127">
        <v>10</v>
      </c>
      <c r="AA47" s="127" t="s">
        <v>513</v>
      </c>
      <c r="AB47" s="127">
        <v>7.2</v>
      </c>
      <c r="AC47" s="127"/>
      <c r="AD47" s="127">
        <v>0.34</v>
      </c>
      <c r="AE47" s="127" t="s">
        <v>504</v>
      </c>
      <c r="AF47" s="127" t="s">
        <v>486</v>
      </c>
      <c r="AG47" s="127">
        <v>18</v>
      </c>
      <c r="AH47" s="127">
        <v>150</v>
      </c>
      <c r="AI47" s="127">
        <v>4</v>
      </c>
      <c r="AJ47" s="127">
        <v>1</v>
      </c>
      <c r="AK47" s="127">
        <v>12.5</v>
      </c>
      <c r="AL47" s="127">
        <v>69.900000000000006</v>
      </c>
      <c r="AM47" s="127">
        <v>17.600000000000001</v>
      </c>
      <c r="AN47" s="127" t="s">
        <v>486</v>
      </c>
      <c r="AO47" s="127">
        <v>0.65</v>
      </c>
      <c r="AP47" s="127">
        <v>11</v>
      </c>
      <c r="AQ47" s="127">
        <v>5.7000000000000002E-2</v>
      </c>
      <c r="AR47" s="127"/>
      <c r="AS47" s="127"/>
      <c r="AT47" s="127">
        <v>51.4</v>
      </c>
      <c r="AU47" s="127" t="s">
        <v>515</v>
      </c>
      <c r="AV47" s="8"/>
      <c r="AW47" s="8"/>
      <c r="AX47" s="8"/>
      <c r="AY47" s="8"/>
      <c r="AZ47" s="8"/>
      <c r="BA47" s="8"/>
      <c r="BB47" s="8"/>
      <c r="BC47" s="8"/>
      <c r="BD47" s="8"/>
      <c r="BE47" s="8"/>
      <c r="BF47" s="8"/>
      <c r="BG47" s="8"/>
      <c r="BH47" s="8"/>
      <c r="BI47" s="8"/>
      <c r="BJ47" s="8"/>
    </row>
    <row r="48" spans="1:62" x14ac:dyDescent="0.25">
      <c r="A48" s="127" t="s">
        <v>563</v>
      </c>
      <c r="B48" s="129">
        <v>2</v>
      </c>
      <c r="C48" s="129">
        <v>12</v>
      </c>
      <c r="D48" s="129">
        <v>212</v>
      </c>
      <c r="E48" s="130">
        <v>0.6</v>
      </c>
      <c r="F48" s="130">
        <v>0.8</v>
      </c>
      <c r="G48" s="131">
        <v>130702574</v>
      </c>
      <c r="H48" s="127">
        <v>9.3000000000000007</v>
      </c>
      <c r="I48" s="127">
        <v>8.4</v>
      </c>
      <c r="J48" s="127">
        <v>0.43</v>
      </c>
      <c r="K48" s="127">
        <v>2.7</v>
      </c>
      <c r="L48" s="127">
        <v>16</v>
      </c>
      <c r="M48" s="127">
        <v>1</v>
      </c>
      <c r="N48" s="127">
        <v>1</v>
      </c>
      <c r="O48" s="127" t="s">
        <v>517</v>
      </c>
      <c r="P48" s="127">
        <v>230</v>
      </c>
      <c r="Q48" s="127">
        <v>18</v>
      </c>
      <c r="R48" s="127">
        <v>0.36</v>
      </c>
      <c r="S48" s="127">
        <v>17</v>
      </c>
      <c r="T48" s="127">
        <v>4.5999999999999996</v>
      </c>
      <c r="U48" s="127"/>
      <c r="V48" s="127">
        <v>1.1000000000000001</v>
      </c>
      <c r="W48" s="127"/>
      <c r="X48" s="127" t="s">
        <v>512</v>
      </c>
      <c r="Y48" s="127">
        <v>39.200000000000003</v>
      </c>
      <c r="Z48" s="127">
        <v>12</v>
      </c>
      <c r="AA48" s="127" t="s">
        <v>513</v>
      </c>
      <c r="AB48" s="127">
        <v>15</v>
      </c>
      <c r="AC48" s="127"/>
      <c r="AD48" s="127">
        <v>0.3</v>
      </c>
      <c r="AE48" s="127" t="s">
        <v>504</v>
      </c>
      <c r="AF48" s="127" t="s">
        <v>486</v>
      </c>
      <c r="AG48" s="127">
        <v>18</v>
      </c>
      <c r="AH48" s="127">
        <v>140</v>
      </c>
      <c r="AI48" s="127">
        <v>2.4</v>
      </c>
      <c r="AJ48" s="127">
        <v>2.7</v>
      </c>
      <c r="AK48" s="127">
        <v>10</v>
      </c>
      <c r="AL48" s="127">
        <v>64.8</v>
      </c>
      <c r="AM48" s="127">
        <v>25.2</v>
      </c>
      <c r="AN48" s="127" t="s">
        <v>486</v>
      </c>
      <c r="AO48" s="127">
        <v>1.4</v>
      </c>
      <c r="AP48" s="127">
        <v>27</v>
      </c>
      <c r="AQ48" s="127">
        <v>5.0999999999999997E-2</v>
      </c>
      <c r="AR48" s="127"/>
      <c r="AS48" s="127"/>
      <c r="AT48" s="127">
        <v>0.50900000000000001</v>
      </c>
      <c r="AU48" s="127" t="s">
        <v>515</v>
      </c>
      <c r="AV48" s="8"/>
      <c r="AW48" s="8"/>
      <c r="AX48" s="8"/>
      <c r="AY48" s="8"/>
      <c r="AZ48" s="8"/>
      <c r="BA48" s="8"/>
      <c r="BB48" s="8"/>
      <c r="BC48" s="8"/>
      <c r="BD48" s="8"/>
      <c r="BE48" s="8"/>
      <c r="BF48" s="8"/>
      <c r="BG48" s="8"/>
      <c r="BH48" s="8"/>
      <c r="BI48" s="8"/>
      <c r="BJ48" s="8"/>
    </row>
    <row r="49" spans="1:64" x14ac:dyDescent="0.25">
      <c r="A49" s="127" t="s">
        <v>564</v>
      </c>
      <c r="B49" s="129">
        <v>2</v>
      </c>
      <c r="C49" s="129">
        <v>12</v>
      </c>
      <c r="D49" s="129">
        <v>212</v>
      </c>
      <c r="E49" s="130">
        <v>0.8</v>
      </c>
      <c r="F49" s="130">
        <v>1</v>
      </c>
      <c r="G49" s="131">
        <v>130702575</v>
      </c>
      <c r="H49" s="127">
        <v>9.3000000000000007</v>
      </c>
      <c r="I49" s="127">
        <v>8.4</v>
      </c>
      <c r="J49" s="127">
        <v>0.49</v>
      </c>
      <c r="K49" s="127">
        <v>3</v>
      </c>
      <c r="L49" s="127">
        <v>46</v>
      </c>
      <c r="M49" s="127">
        <v>1.2</v>
      </c>
      <c r="N49" s="127">
        <v>0.83</v>
      </c>
      <c r="O49" s="127" t="s">
        <v>517</v>
      </c>
      <c r="P49" s="127">
        <v>150</v>
      </c>
      <c r="Q49" s="127">
        <v>17</v>
      </c>
      <c r="R49" s="127">
        <v>0.38</v>
      </c>
      <c r="S49" s="127">
        <v>15</v>
      </c>
      <c r="T49" s="127">
        <v>4.9000000000000004</v>
      </c>
      <c r="U49" s="127"/>
      <c r="V49" s="127">
        <v>1.1000000000000001</v>
      </c>
      <c r="W49" s="127"/>
      <c r="X49" s="127" t="s">
        <v>512</v>
      </c>
      <c r="Y49" s="127">
        <v>37.200000000000003</v>
      </c>
      <c r="Z49" s="127">
        <v>13</v>
      </c>
      <c r="AA49" s="127" t="s">
        <v>513</v>
      </c>
      <c r="AB49" s="127">
        <v>51</v>
      </c>
      <c r="AC49" s="127"/>
      <c r="AD49" s="127">
        <v>0.24</v>
      </c>
      <c r="AE49" s="127" t="s">
        <v>504</v>
      </c>
      <c r="AF49" s="127" t="s">
        <v>486</v>
      </c>
      <c r="AG49" s="127">
        <v>18</v>
      </c>
      <c r="AH49" s="127">
        <v>150</v>
      </c>
      <c r="AI49" s="127">
        <v>0.6</v>
      </c>
      <c r="AJ49" s="127">
        <v>2.1</v>
      </c>
      <c r="AK49" s="127">
        <v>16.3</v>
      </c>
      <c r="AL49" s="127">
        <v>60.1</v>
      </c>
      <c r="AM49" s="127">
        <v>23.6</v>
      </c>
      <c r="AN49" s="127" t="s">
        <v>486</v>
      </c>
      <c r="AO49" s="127">
        <v>0.3</v>
      </c>
      <c r="AP49" s="127">
        <v>6</v>
      </c>
      <c r="AQ49" s="127" t="s">
        <v>521</v>
      </c>
      <c r="AR49" s="127"/>
      <c r="AS49" s="127"/>
      <c r="AT49" s="127">
        <v>0.5</v>
      </c>
      <c r="AU49" s="127" t="s">
        <v>515</v>
      </c>
      <c r="AV49" s="8"/>
      <c r="AW49" s="8"/>
      <c r="AX49" s="8"/>
      <c r="AY49" s="8"/>
      <c r="AZ49" s="8"/>
      <c r="BA49" s="8"/>
      <c r="BB49" s="8"/>
      <c r="BC49" s="8"/>
      <c r="BD49" s="8"/>
      <c r="BE49" s="8"/>
      <c r="BF49" s="8"/>
      <c r="BG49" s="8"/>
      <c r="BH49" s="8"/>
      <c r="BI49" s="8"/>
      <c r="BJ49" s="8"/>
    </row>
    <row r="50" spans="1:64" x14ac:dyDescent="0.25">
      <c r="A50" s="127" t="s">
        <v>565</v>
      </c>
      <c r="B50" s="129">
        <v>2</v>
      </c>
      <c r="C50" s="129">
        <v>12</v>
      </c>
      <c r="D50" s="129">
        <v>212</v>
      </c>
      <c r="E50" s="130">
        <v>1</v>
      </c>
      <c r="F50" s="130">
        <v>1.2</v>
      </c>
      <c r="G50" s="131">
        <v>130702576</v>
      </c>
      <c r="H50" s="127">
        <v>9.3000000000000007</v>
      </c>
      <c r="I50" s="127">
        <v>8.5</v>
      </c>
      <c r="J50" s="127">
        <v>0.61</v>
      </c>
      <c r="K50" s="127">
        <v>3.8</v>
      </c>
      <c r="L50" s="127">
        <v>68</v>
      </c>
      <c r="M50" s="127">
        <v>2.4</v>
      </c>
      <c r="N50" s="127" t="s">
        <v>510</v>
      </c>
      <c r="O50" s="127" t="s">
        <v>517</v>
      </c>
      <c r="P50" s="127">
        <v>81</v>
      </c>
      <c r="Q50" s="127">
        <v>16</v>
      </c>
      <c r="R50" s="127">
        <v>0.37</v>
      </c>
      <c r="S50" s="127">
        <v>15</v>
      </c>
      <c r="T50" s="127">
        <v>5.3</v>
      </c>
      <c r="U50" s="127"/>
      <c r="V50" s="127">
        <v>1.1000000000000001</v>
      </c>
      <c r="W50" s="127"/>
      <c r="X50" s="127" t="s">
        <v>512</v>
      </c>
      <c r="Y50" s="127">
        <v>36.4</v>
      </c>
      <c r="Z50" s="127">
        <v>15</v>
      </c>
      <c r="AA50" s="127" t="s">
        <v>513</v>
      </c>
      <c r="AB50" s="127">
        <v>81</v>
      </c>
      <c r="AC50" s="127"/>
      <c r="AD50" s="127" t="s">
        <v>528</v>
      </c>
      <c r="AE50" s="127" t="s">
        <v>504</v>
      </c>
      <c r="AF50" s="127" t="s">
        <v>486</v>
      </c>
      <c r="AG50" s="127">
        <v>26</v>
      </c>
      <c r="AH50" s="127">
        <v>150</v>
      </c>
      <c r="AI50" s="127" t="s">
        <v>510</v>
      </c>
      <c r="AJ50" s="127">
        <v>9.1999999999999993</v>
      </c>
      <c r="AK50" s="127">
        <v>11.3</v>
      </c>
      <c r="AL50" s="127">
        <v>45.2</v>
      </c>
      <c r="AM50" s="127">
        <v>43.5</v>
      </c>
      <c r="AN50" s="127" t="s">
        <v>486</v>
      </c>
      <c r="AO50" s="127" t="s">
        <v>528</v>
      </c>
      <c r="AP50" s="127">
        <v>3</v>
      </c>
      <c r="AQ50" s="127" t="s">
        <v>521</v>
      </c>
      <c r="AR50" s="127"/>
      <c r="AS50" s="127"/>
      <c r="AT50" s="127">
        <v>35.9</v>
      </c>
      <c r="AU50" s="127" t="s">
        <v>515</v>
      </c>
      <c r="AV50" s="8"/>
      <c r="AW50" s="8"/>
      <c r="AX50" s="8"/>
      <c r="AY50" s="8"/>
      <c r="AZ50" s="8"/>
      <c r="BA50" s="8"/>
      <c r="BB50" s="8"/>
      <c r="BC50" s="8"/>
      <c r="BD50" s="8"/>
      <c r="BE50" s="8"/>
      <c r="BF50" s="8"/>
      <c r="BG50" s="8"/>
      <c r="BH50" s="8"/>
      <c r="BI50" s="8"/>
      <c r="BJ50" s="8"/>
    </row>
    <row r="51" spans="1:64" x14ac:dyDescent="0.25">
      <c r="A51" s="127" t="s">
        <v>566</v>
      </c>
      <c r="B51" s="129">
        <v>2</v>
      </c>
      <c r="C51" s="129">
        <v>12</v>
      </c>
      <c r="D51" s="129">
        <v>212</v>
      </c>
      <c r="E51" s="130">
        <v>1.2</v>
      </c>
      <c r="F51" s="130">
        <v>1.4</v>
      </c>
      <c r="G51" s="131">
        <v>130702577</v>
      </c>
      <c r="H51" s="127">
        <v>9.1999999999999993</v>
      </c>
      <c r="I51" s="127">
        <v>8.3000000000000007</v>
      </c>
      <c r="J51" s="127">
        <v>0.57999999999999996</v>
      </c>
      <c r="K51" s="127">
        <v>3.6</v>
      </c>
      <c r="L51" s="127">
        <v>88</v>
      </c>
      <c r="M51" s="127">
        <v>6</v>
      </c>
      <c r="N51" s="127" t="s">
        <v>510</v>
      </c>
      <c r="O51" s="127" t="s">
        <v>517</v>
      </c>
      <c r="P51" s="127">
        <v>91</v>
      </c>
      <c r="Q51" s="127">
        <v>5.6</v>
      </c>
      <c r="R51" s="127">
        <v>0.65</v>
      </c>
      <c r="S51" s="127">
        <v>27</v>
      </c>
      <c r="T51" s="127">
        <v>9.6999999999999993</v>
      </c>
      <c r="U51" s="127"/>
      <c r="V51" s="127">
        <v>0.21</v>
      </c>
      <c r="W51" s="127"/>
      <c r="X51" s="127" t="s">
        <v>512</v>
      </c>
      <c r="Y51" s="127">
        <v>43.3</v>
      </c>
      <c r="Z51" s="127">
        <v>22</v>
      </c>
      <c r="AA51" s="127" t="s">
        <v>513</v>
      </c>
      <c r="AB51" s="127">
        <v>100</v>
      </c>
      <c r="AC51" s="127"/>
      <c r="AD51" s="127" t="s">
        <v>528</v>
      </c>
      <c r="AE51" s="127" t="s">
        <v>504</v>
      </c>
      <c r="AF51" s="127" t="s">
        <v>486</v>
      </c>
      <c r="AG51" s="127">
        <v>29</v>
      </c>
      <c r="AH51" s="127">
        <v>250</v>
      </c>
      <c r="AI51" s="127">
        <v>3.3</v>
      </c>
      <c r="AJ51" s="127">
        <v>28</v>
      </c>
      <c r="AK51" s="127">
        <v>15</v>
      </c>
      <c r="AL51" s="127">
        <v>62.4</v>
      </c>
      <c r="AM51" s="127">
        <v>22.6</v>
      </c>
      <c r="AN51" s="127" t="s">
        <v>486</v>
      </c>
      <c r="AO51" s="127" t="s">
        <v>528</v>
      </c>
      <c r="AP51" s="127">
        <v>2.1</v>
      </c>
      <c r="AQ51" s="127">
        <v>7.1999999999999995E-2</v>
      </c>
      <c r="AR51" s="127"/>
      <c r="AS51" s="127"/>
      <c r="AT51" s="127">
        <v>2.5499999999999998</v>
      </c>
      <c r="AU51" s="127" t="s">
        <v>515</v>
      </c>
      <c r="AV51" s="8"/>
      <c r="AW51" s="8"/>
      <c r="AX51" s="8"/>
      <c r="AY51" s="8"/>
      <c r="AZ51" s="8"/>
      <c r="BA51" s="8"/>
      <c r="BB51" s="8"/>
      <c r="BC51" s="8"/>
      <c r="BD51" s="8"/>
      <c r="BE51" s="8"/>
      <c r="BF51" s="8"/>
      <c r="BG51" s="8"/>
      <c r="BH51" s="8"/>
      <c r="BI51" s="8"/>
      <c r="BJ51" s="8"/>
    </row>
    <row r="52" spans="1:64" x14ac:dyDescent="0.25">
      <c r="A52" s="127" t="s">
        <v>567</v>
      </c>
      <c r="B52" s="129">
        <v>2</v>
      </c>
      <c r="C52" s="129">
        <v>12</v>
      </c>
      <c r="D52" s="129">
        <v>212</v>
      </c>
      <c r="E52" s="130">
        <v>1.4</v>
      </c>
      <c r="F52" s="130">
        <v>1.6</v>
      </c>
      <c r="G52" s="131">
        <v>130702578</v>
      </c>
      <c r="H52" s="127">
        <v>9.6</v>
      </c>
      <c r="I52" s="127">
        <v>8.6</v>
      </c>
      <c r="J52" s="127">
        <v>0.41</v>
      </c>
      <c r="K52" s="127">
        <v>2.5</v>
      </c>
      <c r="L52" s="127">
        <v>78</v>
      </c>
      <c r="M52" s="127">
        <v>6.3</v>
      </c>
      <c r="N52" s="127" t="s">
        <v>510</v>
      </c>
      <c r="O52" s="127" t="s">
        <v>517</v>
      </c>
      <c r="P52" s="127">
        <v>70</v>
      </c>
      <c r="Q52" s="127">
        <v>6</v>
      </c>
      <c r="R52" s="127">
        <v>0.35</v>
      </c>
      <c r="S52" s="127">
        <v>12</v>
      </c>
      <c r="T52" s="127">
        <v>4.4000000000000004</v>
      </c>
      <c r="U52" s="127"/>
      <c r="V52" s="127">
        <v>0.5</v>
      </c>
      <c r="W52" s="127"/>
      <c r="X52" s="127" t="s">
        <v>512</v>
      </c>
      <c r="Y52" s="127">
        <v>22.2</v>
      </c>
      <c r="Z52" s="127">
        <v>20</v>
      </c>
      <c r="AA52" s="127" t="s">
        <v>513</v>
      </c>
      <c r="AB52" s="127">
        <v>56</v>
      </c>
      <c r="AC52" s="127"/>
      <c r="AD52" s="127" t="s">
        <v>528</v>
      </c>
      <c r="AE52" s="127" t="s">
        <v>568</v>
      </c>
      <c r="AF52" s="127" t="s">
        <v>486</v>
      </c>
      <c r="AG52" s="127">
        <v>12</v>
      </c>
      <c r="AH52" s="127">
        <v>140</v>
      </c>
      <c r="AI52" s="127" t="s">
        <v>510</v>
      </c>
      <c r="AJ52" s="127">
        <v>12.4</v>
      </c>
      <c r="AK52" s="127">
        <v>11.3</v>
      </c>
      <c r="AL52" s="127">
        <v>33.9</v>
      </c>
      <c r="AM52" s="127">
        <v>54.8</v>
      </c>
      <c r="AN52" s="127" t="s">
        <v>486</v>
      </c>
      <c r="AO52" s="127">
        <v>0.22</v>
      </c>
      <c r="AP52" s="127">
        <v>4.4000000000000004</v>
      </c>
      <c r="AQ52" s="127" t="s">
        <v>521</v>
      </c>
      <c r="AR52" s="127"/>
      <c r="AS52" s="127"/>
      <c r="AT52" s="127">
        <v>2.68</v>
      </c>
      <c r="AU52" s="127" t="s">
        <v>515</v>
      </c>
      <c r="AV52" s="8"/>
      <c r="AW52" s="8"/>
      <c r="AX52" s="8"/>
      <c r="AY52" s="8"/>
      <c r="AZ52" s="8"/>
      <c r="BA52" s="8"/>
      <c r="BB52" s="8"/>
      <c r="BC52" s="8"/>
      <c r="BD52" s="8"/>
      <c r="BE52" s="8"/>
      <c r="BF52" s="8"/>
      <c r="BG52" s="8"/>
      <c r="BH52" s="8"/>
      <c r="BI52" s="8"/>
      <c r="BJ52" s="8"/>
    </row>
    <row r="53" spans="1:64" x14ac:dyDescent="0.25">
      <c r="A53" s="127" t="s">
        <v>569</v>
      </c>
      <c r="B53" s="129">
        <v>2</v>
      </c>
      <c r="C53" s="129">
        <v>12</v>
      </c>
      <c r="D53" s="129">
        <v>212</v>
      </c>
      <c r="E53" s="130">
        <v>1.6</v>
      </c>
      <c r="F53" s="130">
        <v>1.8</v>
      </c>
      <c r="G53" s="131">
        <v>130702579</v>
      </c>
      <c r="H53" s="127">
        <v>9.6</v>
      </c>
      <c r="I53" s="127">
        <v>8.6999999999999993</v>
      </c>
      <c r="J53" s="127">
        <v>0.33</v>
      </c>
      <c r="K53" s="127">
        <v>2</v>
      </c>
      <c r="L53" s="127">
        <v>72</v>
      </c>
      <c r="M53" s="127">
        <v>6</v>
      </c>
      <c r="N53" s="127" t="s">
        <v>510</v>
      </c>
      <c r="O53" s="127" t="s">
        <v>517</v>
      </c>
      <c r="P53" s="127">
        <v>41</v>
      </c>
      <c r="Q53" s="127">
        <v>2.4</v>
      </c>
      <c r="R53" s="127">
        <v>0.26</v>
      </c>
      <c r="S53" s="127">
        <v>7.1</v>
      </c>
      <c r="T53" s="127">
        <v>3.2</v>
      </c>
      <c r="U53" s="127"/>
      <c r="V53" s="127">
        <v>0.34</v>
      </c>
      <c r="W53" s="127"/>
      <c r="X53" s="127" t="s">
        <v>512</v>
      </c>
      <c r="Y53" s="127">
        <v>12.9</v>
      </c>
      <c r="Z53" s="127">
        <v>25</v>
      </c>
      <c r="AA53" s="127" t="s">
        <v>513</v>
      </c>
      <c r="AB53" s="127">
        <v>44</v>
      </c>
      <c r="AC53" s="127"/>
      <c r="AD53" s="127" t="s">
        <v>528</v>
      </c>
      <c r="AE53" s="127" t="s">
        <v>504</v>
      </c>
      <c r="AF53" s="127" t="s">
        <v>486</v>
      </c>
      <c r="AG53" s="127">
        <v>13</v>
      </c>
      <c r="AH53" s="127">
        <v>100</v>
      </c>
      <c r="AI53" s="127" t="s">
        <v>510</v>
      </c>
      <c r="AJ53" s="127">
        <v>15.8</v>
      </c>
      <c r="AK53" s="127">
        <v>19.899999999999999</v>
      </c>
      <c r="AL53" s="127">
        <v>19.899999999999999</v>
      </c>
      <c r="AM53" s="127">
        <v>60.2</v>
      </c>
      <c r="AN53" s="127" t="s">
        <v>505</v>
      </c>
      <c r="AO53" s="127" t="s">
        <v>528</v>
      </c>
      <c r="AP53" s="127">
        <v>3</v>
      </c>
      <c r="AQ53" s="127" t="s">
        <v>521</v>
      </c>
      <c r="AR53" s="127"/>
      <c r="AS53" s="127"/>
      <c r="AT53" s="127">
        <v>25.6</v>
      </c>
      <c r="AU53" s="127" t="s">
        <v>515</v>
      </c>
      <c r="AV53" s="8"/>
      <c r="AW53" s="8"/>
      <c r="AX53" s="8"/>
      <c r="AY53" s="8"/>
      <c r="AZ53" s="8"/>
      <c r="BA53" s="8"/>
      <c r="BB53" s="8"/>
      <c r="BC53" s="8"/>
      <c r="BD53" s="8"/>
      <c r="BE53" s="8"/>
      <c r="BF53" s="8"/>
      <c r="BG53" s="8"/>
      <c r="BH53" s="8"/>
      <c r="BI53" s="8"/>
      <c r="BJ53" s="8"/>
    </row>
    <row r="54" spans="1:64" s="126" customFormat="1" x14ac:dyDescent="0.25">
      <c r="A54" s="132" t="s">
        <v>570</v>
      </c>
      <c r="B54" s="133">
        <v>3</v>
      </c>
      <c r="C54" s="133">
        <v>12</v>
      </c>
      <c r="D54" s="133">
        <v>312</v>
      </c>
      <c r="E54" s="134">
        <v>0</v>
      </c>
      <c r="F54" s="134">
        <v>0.1</v>
      </c>
      <c r="G54" s="135">
        <v>130702580</v>
      </c>
      <c r="H54" s="132">
        <v>6.3</v>
      </c>
      <c r="I54" s="132">
        <v>5.7</v>
      </c>
      <c r="J54" s="132">
        <v>0.08</v>
      </c>
      <c r="K54" s="132">
        <v>0.5</v>
      </c>
      <c r="L54" s="132">
        <v>12</v>
      </c>
      <c r="M54" s="132">
        <v>9.6999999999999993</v>
      </c>
      <c r="N54" s="132">
        <v>1.3</v>
      </c>
      <c r="O54" s="132">
        <v>38</v>
      </c>
      <c r="P54" s="132">
        <v>70</v>
      </c>
      <c r="Q54" s="132">
        <v>6.8</v>
      </c>
      <c r="R54" s="132">
        <v>0.3</v>
      </c>
      <c r="S54" s="132">
        <v>1.9</v>
      </c>
      <c r="T54" s="132">
        <v>0.24</v>
      </c>
      <c r="U54" s="132"/>
      <c r="V54" s="132">
        <v>3.6</v>
      </c>
      <c r="W54" s="132"/>
      <c r="X54" s="132" t="s">
        <v>512</v>
      </c>
      <c r="Y54" s="132">
        <v>9.25</v>
      </c>
      <c r="Z54" s="132">
        <v>2.6</v>
      </c>
      <c r="AA54" s="132" t="s">
        <v>513</v>
      </c>
      <c r="AB54" s="132">
        <v>11</v>
      </c>
      <c r="AC54" s="132"/>
      <c r="AD54" s="132">
        <v>1.1200000000000001</v>
      </c>
      <c r="AE54" s="132" t="s">
        <v>504</v>
      </c>
      <c r="AF54" s="132" t="s">
        <v>486</v>
      </c>
      <c r="AG54" s="132">
        <v>4.7</v>
      </c>
      <c r="AH54" s="132">
        <v>120</v>
      </c>
      <c r="AI54" s="132" t="s">
        <v>510</v>
      </c>
      <c r="AJ54" s="132">
        <v>15.4</v>
      </c>
      <c r="AK54" s="132">
        <v>15</v>
      </c>
      <c r="AL54" s="132">
        <v>15</v>
      </c>
      <c r="AM54" s="132">
        <v>70</v>
      </c>
      <c r="AN54" s="132" t="s">
        <v>505</v>
      </c>
      <c r="AO54" s="132">
        <v>1.5</v>
      </c>
      <c r="AP54" s="132">
        <v>12</v>
      </c>
      <c r="AQ54" s="132">
        <v>0.13</v>
      </c>
      <c r="AR54" s="132"/>
      <c r="AS54" s="132"/>
      <c r="AT54" s="132">
        <v>378</v>
      </c>
      <c r="AU54" s="132" t="s">
        <v>515</v>
      </c>
      <c r="AV54" s="123"/>
      <c r="AW54" s="123"/>
      <c r="AX54" s="123"/>
      <c r="AY54" s="123"/>
      <c r="AZ54" s="123"/>
      <c r="BA54" s="123"/>
      <c r="BB54" s="123"/>
      <c r="BC54" s="123"/>
      <c r="BD54" s="123"/>
      <c r="BE54" s="123"/>
      <c r="BF54" s="123"/>
      <c r="BG54" s="123"/>
      <c r="BH54" s="123"/>
      <c r="BI54" s="123"/>
      <c r="BJ54" s="123"/>
    </row>
    <row r="55" spans="1:64" x14ac:dyDescent="0.25">
      <c r="A55" s="127" t="s">
        <v>571</v>
      </c>
      <c r="B55" s="129">
        <v>3</v>
      </c>
      <c r="C55" s="129">
        <v>12</v>
      </c>
      <c r="D55" s="129">
        <v>312</v>
      </c>
      <c r="E55" s="130">
        <v>0.1</v>
      </c>
      <c r="F55" s="130">
        <v>0.2</v>
      </c>
      <c r="G55" s="131">
        <v>130702581</v>
      </c>
      <c r="H55" s="127">
        <v>6.6</v>
      </c>
      <c r="I55" s="127">
        <v>5.0999999999999996</v>
      </c>
      <c r="J55" s="127">
        <v>0.05</v>
      </c>
      <c r="K55" s="127">
        <v>0.3</v>
      </c>
      <c r="L55" s="127" t="s">
        <v>507</v>
      </c>
      <c r="M55" s="127">
        <v>4.3</v>
      </c>
      <c r="N55" s="127" t="s">
        <v>510</v>
      </c>
      <c r="O55" s="127">
        <v>7.6</v>
      </c>
      <c r="P55" s="127">
        <v>72</v>
      </c>
      <c r="Q55" s="127">
        <v>2.8</v>
      </c>
      <c r="R55" s="127">
        <v>0.13</v>
      </c>
      <c r="S55" s="127">
        <v>2.8</v>
      </c>
      <c r="T55" s="127">
        <v>0.57999999999999996</v>
      </c>
      <c r="U55" s="127"/>
      <c r="V55" s="127">
        <v>1</v>
      </c>
      <c r="W55" s="127"/>
      <c r="X55" s="127" t="s">
        <v>512</v>
      </c>
      <c r="Y55" s="127">
        <v>6.31</v>
      </c>
      <c r="Z55" s="127">
        <v>9.1999999999999993</v>
      </c>
      <c r="AA55" s="127" t="s">
        <v>513</v>
      </c>
      <c r="AB55" s="127">
        <v>3.8</v>
      </c>
      <c r="AC55" s="127"/>
      <c r="AD55" s="127">
        <v>0.47</v>
      </c>
      <c r="AE55" s="127" t="s">
        <v>504</v>
      </c>
      <c r="AF55" s="127" t="s">
        <v>486</v>
      </c>
      <c r="AG55" s="127">
        <v>4.8</v>
      </c>
      <c r="AH55" s="127">
        <v>51</v>
      </c>
      <c r="AI55" s="127" t="s">
        <v>510</v>
      </c>
      <c r="AJ55" s="127">
        <v>12</v>
      </c>
      <c r="AK55" s="127">
        <v>17.5</v>
      </c>
      <c r="AL55" s="127">
        <v>25</v>
      </c>
      <c r="AM55" s="127">
        <v>57.5</v>
      </c>
      <c r="AN55" s="127" t="s">
        <v>509</v>
      </c>
      <c r="AO55" s="127">
        <v>0.62</v>
      </c>
      <c r="AP55" s="127">
        <v>12</v>
      </c>
      <c r="AQ55" s="127" t="s">
        <v>521</v>
      </c>
      <c r="AR55" s="127"/>
      <c r="AS55" s="127"/>
      <c r="AT55" s="127">
        <v>193</v>
      </c>
      <c r="AU55" s="127" t="s">
        <v>515</v>
      </c>
      <c r="AV55" s="8"/>
      <c r="AW55" s="8"/>
      <c r="AX55" s="8"/>
      <c r="AY55" s="8"/>
      <c r="AZ55" s="8"/>
      <c r="BA55" s="8"/>
      <c r="BB55" s="8"/>
      <c r="BC55" s="8"/>
      <c r="BD55" s="8"/>
      <c r="BE55" s="8"/>
      <c r="BF55" s="8"/>
      <c r="BG55" s="8"/>
      <c r="BH55" s="8"/>
      <c r="BI55" s="8"/>
      <c r="BJ55" s="8"/>
    </row>
    <row r="56" spans="1:64" x14ac:dyDescent="0.25">
      <c r="A56" s="127" t="s">
        <v>572</v>
      </c>
      <c r="B56" s="129">
        <v>3</v>
      </c>
      <c r="C56" s="129">
        <v>12</v>
      </c>
      <c r="D56" s="129">
        <v>312</v>
      </c>
      <c r="E56" s="130">
        <v>0.2</v>
      </c>
      <c r="F56" s="130">
        <v>0.4</v>
      </c>
      <c r="G56" s="131">
        <v>130702582</v>
      </c>
      <c r="H56" s="127">
        <v>7.7</v>
      </c>
      <c r="I56" s="127">
        <v>6.3</v>
      </c>
      <c r="J56" s="127">
        <v>0.11</v>
      </c>
      <c r="K56" s="127">
        <v>0.7</v>
      </c>
      <c r="L56" s="127" t="s">
        <v>507</v>
      </c>
      <c r="M56" s="127">
        <v>2.2000000000000002</v>
      </c>
      <c r="N56" s="127">
        <v>1.1000000000000001</v>
      </c>
      <c r="O56" s="127" t="s">
        <v>517</v>
      </c>
      <c r="P56" s="127">
        <v>180</v>
      </c>
      <c r="Q56" s="127">
        <v>5</v>
      </c>
      <c r="R56" s="127">
        <v>0.28999999999999998</v>
      </c>
      <c r="S56" s="127">
        <v>10</v>
      </c>
      <c r="T56" s="127">
        <v>2.2999999999999998</v>
      </c>
      <c r="U56" s="127"/>
      <c r="V56" s="127">
        <v>0.5</v>
      </c>
      <c r="W56" s="127"/>
      <c r="X56" s="127" t="s">
        <v>512</v>
      </c>
      <c r="Y56" s="127">
        <v>18</v>
      </c>
      <c r="Z56" s="127">
        <v>13</v>
      </c>
      <c r="AA56" s="127" t="s">
        <v>513</v>
      </c>
      <c r="AB56" s="127">
        <v>7.6</v>
      </c>
      <c r="AC56" s="127"/>
      <c r="AD56" s="127">
        <v>0.42</v>
      </c>
      <c r="AE56" s="127" t="s">
        <v>504</v>
      </c>
      <c r="AF56" s="127" t="s">
        <v>486</v>
      </c>
      <c r="AG56" s="127">
        <v>14</v>
      </c>
      <c r="AH56" s="127">
        <v>110</v>
      </c>
      <c r="AI56" s="127">
        <v>1.7</v>
      </c>
      <c r="AJ56" s="127">
        <v>0.5</v>
      </c>
      <c r="AK56" s="127">
        <v>7.5</v>
      </c>
      <c r="AL56" s="127">
        <v>69.900000000000006</v>
      </c>
      <c r="AM56" s="127">
        <v>22.6</v>
      </c>
      <c r="AN56" s="127" t="s">
        <v>486</v>
      </c>
      <c r="AO56" s="127">
        <v>0.61</v>
      </c>
      <c r="AP56" s="127">
        <v>9.5</v>
      </c>
      <c r="AQ56" s="127">
        <v>6.4000000000000001E-2</v>
      </c>
      <c r="AR56" s="127"/>
      <c r="AS56" s="127"/>
      <c r="AT56" s="127">
        <v>82.3</v>
      </c>
      <c r="AU56" s="127" t="s">
        <v>515</v>
      </c>
      <c r="AV56" s="8"/>
      <c r="AW56" s="8"/>
      <c r="AX56" s="8"/>
      <c r="AY56" s="8"/>
      <c r="AZ56" s="8"/>
      <c r="BA56" s="8"/>
      <c r="BB56" s="8"/>
      <c r="BC56" s="8"/>
      <c r="BD56" s="8"/>
      <c r="BE56" s="8"/>
      <c r="BF56" s="8"/>
      <c r="BG56" s="8"/>
      <c r="BH56" s="8"/>
      <c r="BI56" s="8"/>
      <c r="BJ56" s="8"/>
    </row>
    <row r="57" spans="1:64" x14ac:dyDescent="0.25">
      <c r="A57" s="127" t="s">
        <v>573</v>
      </c>
      <c r="B57" s="129">
        <v>3</v>
      </c>
      <c r="C57" s="129">
        <v>12</v>
      </c>
      <c r="D57" s="129">
        <v>312</v>
      </c>
      <c r="E57" s="130">
        <v>0.4</v>
      </c>
      <c r="F57" s="130">
        <v>0.6</v>
      </c>
      <c r="G57" s="131">
        <v>130702583</v>
      </c>
      <c r="H57" s="127">
        <v>8.9</v>
      </c>
      <c r="I57" s="127">
        <v>8.1</v>
      </c>
      <c r="J57" s="127">
        <v>0.4</v>
      </c>
      <c r="K57" s="127">
        <v>2.5</v>
      </c>
      <c r="L57" s="127" t="s">
        <v>507</v>
      </c>
      <c r="M57" s="127">
        <v>1.1000000000000001</v>
      </c>
      <c r="N57" s="127">
        <v>1</v>
      </c>
      <c r="O57" s="127" t="s">
        <v>517</v>
      </c>
      <c r="P57" s="127">
        <v>230</v>
      </c>
      <c r="Q57" s="127">
        <v>18</v>
      </c>
      <c r="R57" s="127">
        <v>0.35</v>
      </c>
      <c r="S57" s="127">
        <v>17</v>
      </c>
      <c r="T57" s="127">
        <v>3.8</v>
      </c>
      <c r="U57" s="127"/>
      <c r="V57" s="127">
        <v>1.1000000000000001</v>
      </c>
      <c r="W57" s="127"/>
      <c r="X57" s="127" t="s">
        <v>512</v>
      </c>
      <c r="Y57" s="127">
        <v>39.1</v>
      </c>
      <c r="Z57" s="127">
        <v>9.6</v>
      </c>
      <c r="AA57" s="127" t="s">
        <v>513</v>
      </c>
      <c r="AB57" s="127">
        <v>19</v>
      </c>
      <c r="AC57" s="127"/>
      <c r="AD57" s="127">
        <v>0.3</v>
      </c>
      <c r="AE57" s="127" t="s">
        <v>504</v>
      </c>
      <c r="AF57" s="127" t="s">
        <v>486</v>
      </c>
      <c r="AG57" s="127">
        <v>20</v>
      </c>
      <c r="AH57" s="127">
        <v>140</v>
      </c>
      <c r="AI57" s="127">
        <v>3.8</v>
      </c>
      <c r="AJ57" s="127">
        <v>5.5</v>
      </c>
      <c r="AK57" s="127">
        <v>10</v>
      </c>
      <c r="AL57" s="127">
        <v>72.5</v>
      </c>
      <c r="AM57" s="127">
        <v>17.5</v>
      </c>
      <c r="AN57" s="127" t="s">
        <v>486</v>
      </c>
      <c r="AO57" s="127">
        <v>0.92</v>
      </c>
      <c r="AP57" s="127">
        <v>17</v>
      </c>
      <c r="AQ57" s="127">
        <v>5.3999999999999999E-2</v>
      </c>
      <c r="AR57" s="127"/>
      <c r="AS57" s="127"/>
      <c r="AT57" s="127">
        <v>98.1</v>
      </c>
      <c r="AU57" s="127" t="s">
        <v>515</v>
      </c>
      <c r="AV57" s="8"/>
      <c r="AW57" s="8"/>
      <c r="AX57" s="8"/>
      <c r="AY57" s="8"/>
      <c r="AZ57" s="8"/>
      <c r="BA57" s="8"/>
      <c r="BB57" s="8"/>
      <c r="BC57" s="8"/>
      <c r="BD57" s="8"/>
      <c r="BE57" s="8"/>
      <c r="BF57" s="8"/>
      <c r="BG57" s="8"/>
      <c r="BH57" s="8"/>
      <c r="BI57" s="8"/>
      <c r="BJ57" s="8"/>
    </row>
    <row r="58" spans="1:64" x14ac:dyDescent="0.25">
      <c r="A58" s="127" t="s">
        <v>574</v>
      </c>
      <c r="B58" s="129">
        <v>3</v>
      </c>
      <c r="C58" s="129">
        <v>12</v>
      </c>
      <c r="D58" s="129">
        <v>312</v>
      </c>
      <c r="E58" s="130">
        <v>0.6</v>
      </c>
      <c r="F58" s="130">
        <v>0.8</v>
      </c>
      <c r="G58" s="131">
        <v>130702584</v>
      </c>
      <c r="H58" s="127">
        <v>9.5</v>
      </c>
      <c r="I58" s="127">
        <v>8.5</v>
      </c>
      <c r="J58" s="127">
        <v>0.32</v>
      </c>
      <c r="K58" s="127">
        <v>2</v>
      </c>
      <c r="L58" s="127">
        <v>15</v>
      </c>
      <c r="M58" s="127">
        <v>0.86</v>
      </c>
      <c r="N58" s="127">
        <v>0.7</v>
      </c>
      <c r="O58" s="127" t="s">
        <v>517</v>
      </c>
      <c r="P58" s="127">
        <v>110</v>
      </c>
      <c r="Q58" s="127">
        <v>16</v>
      </c>
      <c r="R58" s="127">
        <v>0.16</v>
      </c>
      <c r="S58" s="127">
        <v>8.1</v>
      </c>
      <c r="T58" s="127">
        <v>2.1</v>
      </c>
      <c r="U58" s="127"/>
      <c r="V58" s="127">
        <v>2</v>
      </c>
      <c r="W58" s="127"/>
      <c r="X58" s="127" t="s">
        <v>512</v>
      </c>
      <c r="Y58" s="127">
        <v>26.1</v>
      </c>
      <c r="Z58" s="127">
        <v>8.1999999999999993</v>
      </c>
      <c r="AA58" s="127" t="s">
        <v>513</v>
      </c>
      <c r="AB58" s="127">
        <v>51</v>
      </c>
      <c r="AC58" s="127"/>
      <c r="AD58" s="127" t="s">
        <v>528</v>
      </c>
      <c r="AE58" s="127" t="s">
        <v>514</v>
      </c>
      <c r="AF58" s="127" t="s">
        <v>486</v>
      </c>
      <c r="AG58" s="127">
        <v>8.1999999999999993</v>
      </c>
      <c r="AH58" s="127">
        <v>62</v>
      </c>
      <c r="AI58" s="127">
        <v>3.5</v>
      </c>
      <c r="AJ58" s="127">
        <v>5.3</v>
      </c>
      <c r="AK58" s="127">
        <v>15</v>
      </c>
      <c r="AL58" s="127">
        <v>30</v>
      </c>
      <c r="AM58" s="127">
        <v>55</v>
      </c>
      <c r="AN58" s="127" t="s">
        <v>509</v>
      </c>
      <c r="AO58" s="127">
        <v>2</v>
      </c>
      <c r="AP58" s="127">
        <v>40</v>
      </c>
      <c r="AQ58" s="127" t="s">
        <v>521</v>
      </c>
      <c r="AR58" s="127"/>
      <c r="AS58" s="127"/>
      <c r="AT58" s="127">
        <v>72.3</v>
      </c>
      <c r="AU58" s="127" t="s">
        <v>515</v>
      </c>
      <c r="AV58" s="8"/>
      <c r="AW58" s="8"/>
      <c r="AX58" s="8"/>
      <c r="AY58" s="8"/>
      <c r="AZ58" s="8"/>
      <c r="BA58" s="8"/>
      <c r="BB58" s="8"/>
      <c r="BC58" s="8"/>
      <c r="BD58" s="8"/>
      <c r="BE58" s="8"/>
      <c r="BF58" s="8"/>
      <c r="BG58" s="8"/>
      <c r="BH58" s="8"/>
      <c r="BI58" s="8"/>
      <c r="BJ58" s="8"/>
    </row>
    <row r="59" spans="1:64" s="125" customFormat="1" x14ac:dyDescent="0.25">
      <c r="A59" s="127" t="s">
        <v>575</v>
      </c>
      <c r="B59" s="129">
        <v>3</v>
      </c>
      <c r="C59" s="129">
        <v>12</v>
      </c>
      <c r="D59" s="129">
        <v>312</v>
      </c>
      <c r="E59" s="130">
        <v>0.8</v>
      </c>
      <c r="F59" s="130">
        <v>1</v>
      </c>
      <c r="G59" s="131">
        <v>130702585</v>
      </c>
      <c r="H59" s="127">
        <v>9.4</v>
      </c>
      <c r="I59" s="127">
        <v>8.5</v>
      </c>
      <c r="J59" s="127">
        <v>0.5</v>
      </c>
      <c r="K59" s="127">
        <v>3.1</v>
      </c>
      <c r="L59" s="127">
        <v>32</v>
      </c>
      <c r="M59" s="127">
        <v>2.5</v>
      </c>
      <c r="N59" s="127">
        <v>0.95</v>
      </c>
      <c r="O59" s="127" t="s">
        <v>517</v>
      </c>
      <c r="P59" s="127">
        <v>88</v>
      </c>
      <c r="Q59" s="127">
        <v>14</v>
      </c>
      <c r="R59" s="127">
        <v>0.4</v>
      </c>
      <c r="S59" s="127">
        <v>18</v>
      </c>
      <c r="T59" s="127">
        <v>5.5</v>
      </c>
      <c r="U59" s="127"/>
      <c r="V59" s="127">
        <v>0.78</v>
      </c>
      <c r="W59" s="127"/>
      <c r="X59" s="127" t="s">
        <v>512</v>
      </c>
      <c r="Y59" s="127">
        <v>37</v>
      </c>
      <c r="Z59" s="127">
        <v>15</v>
      </c>
      <c r="AA59" s="127" t="s">
        <v>513</v>
      </c>
      <c r="AB59" s="127">
        <v>82</v>
      </c>
      <c r="AC59" s="127"/>
      <c r="AD59" s="127" t="s">
        <v>528</v>
      </c>
      <c r="AE59" s="127" t="s">
        <v>504</v>
      </c>
      <c r="AF59" s="127" t="s">
        <v>486</v>
      </c>
      <c r="AG59" s="127">
        <v>20</v>
      </c>
      <c r="AH59" s="127">
        <v>160</v>
      </c>
      <c r="AI59" s="127">
        <v>2.4</v>
      </c>
      <c r="AJ59" s="127">
        <v>28.8</v>
      </c>
      <c r="AK59" s="127">
        <v>16.3</v>
      </c>
      <c r="AL59" s="127">
        <v>46.3</v>
      </c>
      <c r="AM59" s="127">
        <v>37.4</v>
      </c>
      <c r="AN59" s="127" t="s">
        <v>486</v>
      </c>
      <c r="AO59" s="127">
        <v>0.61</v>
      </c>
      <c r="AP59" s="127">
        <v>12</v>
      </c>
      <c r="AQ59" s="127" t="s">
        <v>521</v>
      </c>
      <c r="AR59" s="127"/>
      <c r="AS59" s="127"/>
      <c r="AT59" s="127">
        <v>101</v>
      </c>
      <c r="AU59" s="127" t="s">
        <v>515</v>
      </c>
      <c r="AV59" s="8"/>
      <c r="AW59" s="8"/>
      <c r="AX59" s="8"/>
      <c r="AY59" s="124"/>
      <c r="AZ59" s="124"/>
      <c r="BA59" s="124"/>
      <c r="BB59" s="124"/>
      <c r="BC59" s="124"/>
      <c r="BD59" s="124"/>
      <c r="BE59" s="124"/>
      <c r="BF59" s="124"/>
      <c r="BG59" s="124"/>
      <c r="BH59" s="124"/>
      <c r="BI59" s="124"/>
      <c r="BJ59" s="124"/>
    </row>
    <row r="60" spans="1:64" s="125" customFormat="1" x14ac:dyDescent="0.25">
      <c r="A60" s="127" t="s">
        <v>576</v>
      </c>
      <c r="B60" s="129">
        <v>3</v>
      </c>
      <c r="C60" s="129">
        <v>12</v>
      </c>
      <c r="D60" s="129">
        <v>312</v>
      </c>
      <c r="E60" s="130">
        <v>1</v>
      </c>
      <c r="F60" s="130">
        <v>1.2</v>
      </c>
      <c r="G60" s="131">
        <v>130702586</v>
      </c>
      <c r="H60" s="127">
        <v>9.6999999999999993</v>
      </c>
      <c r="I60" s="127">
        <v>8.8000000000000007</v>
      </c>
      <c r="J60" s="127">
        <v>0.22</v>
      </c>
      <c r="K60" s="127">
        <v>1.4</v>
      </c>
      <c r="L60" s="127">
        <v>20</v>
      </c>
      <c r="M60" s="127">
        <v>3.4</v>
      </c>
      <c r="N60" s="127" t="s">
        <v>510</v>
      </c>
      <c r="O60" s="127" t="s">
        <v>517</v>
      </c>
      <c r="P60" s="127">
        <v>70</v>
      </c>
      <c r="Q60" s="127">
        <v>3.1</v>
      </c>
      <c r="R60" s="127">
        <v>0.2</v>
      </c>
      <c r="S60" s="127">
        <v>6.8</v>
      </c>
      <c r="T60" s="127">
        <v>2.7</v>
      </c>
      <c r="U60" s="127"/>
      <c r="V60" s="127">
        <v>0.46</v>
      </c>
      <c r="W60" s="127"/>
      <c r="X60" s="127" t="s">
        <v>512</v>
      </c>
      <c r="Y60" s="127">
        <v>12.9</v>
      </c>
      <c r="Z60" s="127">
        <v>21</v>
      </c>
      <c r="AA60" s="127" t="s">
        <v>513</v>
      </c>
      <c r="AB60" s="127">
        <v>35</v>
      </c>
      <c r="AC60" s="127"/>
      <c r="AD60" s="127" t="s">
        <v>528</v>
      </c>
      <c r="AE60" s="127" t="s">
        <v>504</v>
      </c>
      <c r="AF60" s="127" t="s">
        <v>486</v>
      </c>
      <c r="AG60" s="127">
        <v>11</v>
      </c>
      <c r="AH60" s="127">
        <v>77</v>
      </c>
      <c r="AI60" s="127"/>
      <c r="AJ60" s="127">
        <v>10.5</v>
      </c>
      <c r="AK60" s="127">
        <v>15</v>
      </c>
      <c r="AL60" s="127">
        <v>20</v>
      </c>
      <c r="AM60" s="127">
        <v>65</v>
      </c>
      <c r="AN60" s="127" t="s">
        <v>505</v>
      </c>
      <c r="AO60" s="127" t="s">
        <v>528</v>
      </c>
      <c r="AP60" s="127">
        <v>3</v>
      </c>
      <c r="AQ60" s="127" t="s">
        <v>521</v>
      </c>
      <c r="AR60" s="127"/>
      <c r="AS60" s="127"/>
      <c r="AT60" s="127"/>
      <c r="AU60" s="127" t="s">
        <v>515</v>
      </c>
      <c r="AV60" s="8"/>
      <c r="AW60" s="8"/>
      <c r="AX60" s="8"/>
      <c r="AY60" s="124"/>
      <c r="AZ60" s="124"/>
      <c r="BA60" s="124"/>
      <c r="BB60" s="124"/>
      <c r="BC60" s="124"/>
      <c r="BD60" s="124"/>
      <c r="BE60" s="124"/>
      <c r="BF60" s="124"/>
      <c r="BG60" s="124"/>
      <c r="BH60" s="124"/>
      <c r="BI60" s="124"/>
      <c r="BJ60" s="124"/>
    </row>
    <row r="61" spans="1:64" s="126" customFormat="1" x14ac:dyDescent="0.25">
      <c r="A61" s="132" t="s">
        <v>577</v>
      </c>
      <c r="B61" s="133">
        <v>4</v>
      </c>
      <c r="C61" s="133">
        <v>12</v>
      </c>
      <c r="D61" s="133">
        <v>412</v>
      </c>
      <c r="E61" s="134">
        <v>0</v>
      </c>
      <c r="F61" s="134">
        <v>0.1</v>
      </c>
      <c r="G61" s="135">
        <v>130702587</v>
      </c>
      <c r="H61" s="132">
        <v>6.3</v>
      </c>
      <c r="I61" s="132">
        <v>5.5</v>
      </c>
      <c r="J61" s="132">
        <v>0.08</v>
      </c>
      <c r="K61" s="132">
        <v>0.5</v>
      </c>
      <c r="L61" s="132">
        <v>13</v>
      </c>
      <c r="M61" s="132">
        <v>18</v>
      </c>
      <c r="N61" s="132">
        <v>1.3</v>
      </c>
      <c r="O61" s="132">
        <v>24</v>
      </c>
      <c r="P61" s="132">
        <v>76</v>
      </c>
      <c r="Q61" s="132">
        <v>5.0999999999999996</v>
      </c>
      <c r="R61" s="132">
        <v>0.32</v>
      </c>
      <c r="S61" s="132">
        <v>0.77</v>
      </c>
      <c r="T61" s="132">
        <v>4.5999999999999999E-2</v>
      </c>
      <c r="U61" s="132"/>
      <c r="V61" s="132">
        <v>6.6</v>
      </c>
      <c r="W61" s="132"/>
      <c r="X61" s="132" t="s">
        <v>512</v>
      </c>
      <c r="Y61" s="132">
        <v>6.27</v>
      </c>
      <c r="Z61" s="132">
        <v>0.73</v>
      </c>
      <c r="AA61" s="132" t="s">
        <v>513</v>
      </c>
      <c r="AB61" s="132">
        <v>8.1999999999999993</v>
      </c>
      <c r="AC61" s="132"/>
      <c r="AD61" s="132">
        <v>1.36</v>
      </c>
      <c r="AE61" s="132" t="s">
        <v>504</v>
      </c>
      <c r="AF61" s="132" t="s">
        <v>486</v>
      </c>
      <c r="AG61" s="132">
        <v>4.4000000000000004</v>
      </c>
      <c r="AH61" s="132">
        <v>130</v>
      </c>
      <c r="AI61" s="132">
        <v>1.2</v>
      </c>
      <c r="AJ61" s="132">
        <v>20.9</v>
      </c>
      <c r="AK61" s="132">
        <v>20</v>
      </c>
      <c r="AL61" s="132">
        <v>15</v>
      </c>
      <c r="AM61" s="132">
        <v>65</v>
      </c>
      <c r="AN61" s="132" t="s">
        <v>505</v>
      </c>
      <c r="AO61" s="132">
        <v>1.5</v>
      </c>
      <c r="AP61" s="132">
        <v>14</v>
      </c>
      <c r="AQ61" s="132">
        <v>0.11</v>
      </c>
      <c r="AR61" s="132"/>
      <c r="AS61" s="132"/>
      <c r="AT61" s="132">
        <v>517</v>
      </c>
      <c r="AU61" s="132" t="s">
        <v>515</v>
      </c>
      <c r="AV61" s="123"/>
      <c r="AW61" s="123"/>
      <c r="AX61" s="123"/>
      <c r="AY61" s="123"/>
      <c r="AZ61" s="123"/>
      <c r="BA61" s="123"/>
      <c r="BB61" s="123"/>
      <c r="BC61" s="123"/>
      <c r="BD61" s="123"/>
      <c r="BE61" s="123"/>
      <c r="BF61" s="123"/>
      <c r="BG61" s="123"/>
      <c r="BH61" s="123"/>
      <c r="BI61" s="123"/>
      <c r="BJ61" s="123"/>
    </row>
    <row r="62" spans="1:64" x14ac:dyDescent="0.25">
      <c r="A62" s="127" t="s">
        <v>578</v>
      </c>
      <c r="B62" s="129">
        <v>4</v>
      </c>
      <c r="C62" s="129">
        <v>12</v>
      </c>
      <c r="D62" s="129">
        <v>412</v>
      </c>
      <c r="E62" s="130">
        <v>0.1</v>
      </c>
      <c r="F62" s="130">
        <v>0.2</v>
      </c>
      <c r="G62" s="131">
        <v>130702588</v>
      </c>
      <c r="H62" s="127">
        <v>6.2</v>
      </c>
      <c r="I62" s="127">
        <v>5.2</v>
      </c>
      <c r="J62" s="127">
        <v>0.03</v>
      </c>
      <c r="K62" s="127">
        <v>0.2</v>
      </c>
      <c r="L62" s="127" t="s">
        <v>507</v>
      </c>
      <c r="M62" s="127">
        <v>5.0999999999999996</v>
      </c>
      <c r="N62" s="127">
        <v>0.9</v>
      </c>
      <c r="O62" s="127">
        <v>9.8000000000000007</v>
      </c>
      <c r="P62" s="127">
        <v>51</v>
      </c>
      <c r="Q62" s="127">
        <v>3.3</v>
      </c>
      <c r="R62" s="127">
        <v>0.1</v>
      </c>
      <c r="S62" s="127">
        <v>0.55000000000000004</v>
      </c>
      <c r="T62" s="127" t="s">
        <v>579</v>
      </c>
      <c r="U62" s="127"/>
      <c r="V62" s="127">
        <v>6</v>
      </c>
      <c r="W62" s="127"/>
      <c r="X62" s="127" t="s">
        <v>512</v>
      </c>
      <c r="Y62" s="127">
        <v>3.92</v>
      </c>
      <c r="Z62" s="127" t="s">
        <v>513</v>
      </c>
      <c r="AA62" s="127" t="s">
        <v>513</v>
      </c>
      <c r="AB62" s="127">
        <v>1.9</v>
      </c>
      <c r="AC62" s="127"/>
      <c r="AD62" s="127">
        <v>0.66</v>
      </c>
      <c r="AE62" s="127" t="s">
        <v>504</v>
      </c>
      <c r="AF62" s="127" t="s">
        <v>509</v>
      </c>
      <c r="AG62" s="127">
        <v>3.9</v>
      </c>
      <c r="AH62" s="127">
        <v>41</v>
      </c>
      <c r="AI62" s="127">
        <v>2.5</v>
      </c>
      <c r="AJ62" s="127">
        <v>22.6</v>
      </c>
      <c r="AK62" s="127">
        <v>17.5</v>
      </c>
      <c r="AL62" s="127">
        <v>15</v>
      </c>
      <c r="AM62" s="127">
        <v>67.5</v>
      </c>
      <c r="AN62" s="127" t="s">
        <v>505</v>
      </c>
      <c r="AO62" s="127">
        <v>1.6</v>
      </c>
      <c r="AP62" s="127">
        <v>12</v>
      </c>
      <c r="AQ62" s="127">
        <v>0.13</v>
      </c>
      <c r="AR62" s="127"/>
      <c r="AS62" s="127"/>
      <c r="AT62" s="127">
        <v>218</v>
      </c>
      <c r="AU62" s="127" t="s">
        <v>515</v>
      </c>
      <c r="AV62" s="8"/>
      <c r="AW62" s="8"/>
      <c r="AX62" s="8"/>
      <c r="AY62" s="124"/>
      <c r="AZ62" s="124"/>
      <c r="BA62" s="124"/>
      <c r="BB62" s="124"/>
      <c r="BC62" s="124"/>
      <c r="BD62" s="124"/>
      <c r="BE62" s="124"/>
      <c r="BF62" s="124"/>
      <c r="BG62" s="124"/>
      <c r="BH62" s="124"/>
      <c r="BI62" s="124"/>
      <c r="BJ62" s="124"/>
      <c r="BK62" s="125"/>
      <c r="BL62" s="125"/>
    </row>
    <row r="63" spans="1:64" x14ac:dyDescent="0.25">
      <c r="A63" s="127" t="s">
        <v>580</v>
      </c>
      <c r="B63" s="129">
        <v>4</v>
      </c>
      <c r="C63" s="129">
        <v>12</v>
      </c>
      <c r="D63" s="129">
        <v>412</v>
      </c>
      <c r="E63" s="130">
        <v>0.2</v>
      </c>
      <c r="F63" s="130">
        <v>0.4</v>
      </c>
      <c r="G63" s="131">
        <v>130702589</v>
      </c>
      <c r="H63" s="127">
        <v>6.9</v>
      </c>
      <c r="I63" s="127">
        <v>5.9</v>
      </c>
      <c r="J63" s="127">
        <v>0.03</v>
      </c>
      <c r="K63" s="127">
        <v>0.2</v>
      </c>
      <c r="L63" s="127" t="s">
        <v>507</v>
      </c>
      <c r="M63" s="127">
        <v>1.7</v>
      </c>
      <c r="N63" s="127">
        <v>1.1000000000000001</v>
      </c>
      <c r="O63" s="127">
        <v>6.8</v>
      </c>
      <c r="P63" s="127">
        <v>52</v>
      </c>
      <c r="Q63" s="127">
        <v>3</v>
      </c>
      <c r="R63" s="127">
        <v>0.12</v>
      </c>
      <c r="S63" s="127">
        <v>1.8</v>
      </c>
      <c r="T63" s="127">
        <v>0.14000000000000001</v>
      </c>
      <c r="U63" s="127"/>
      <c r="V63" s="127">
        <v>1.7</v>
      </c>
      <c r="W63" s="127"/>
      <c r="X63" s="127" t="s">
        <v>512</v>
      </c>
      <c r="Y63" s="127">
        <v>5.09</v>
      </c>
      <c r="Z63" s="127">
        <v>2.7</v>
      </c>
      <c r="AA63" s="127" t="s">
        <v>513</v>
      </c>
      <c r="AB63" s="127">
        <v>1.4</v>
      </c>
      <c r="AC63" s="127"/>
      <c r="AD63" s="127">
        <v>0.28000000000000003</v>
      </c>
      <c r="AE63" s="127" t="s">
        <v>508</v>
      </c>
      <c r="AF63" s="127" t="s">
        <v>486</v>
      </c>
      <c r="AG63" s="127">
        <v>6</v>
      </c>
      <c r="AH63" s="127">
        <v>45</v>
      </c>
      <c r="AI63" s="127">
        <v>2</v>
      </c>
      <c r="AJ63" s="127">
        <v>21.2</v>
      </c>
      <c r="AK63" s="127">
        <v>17.5</v>
      </c>
      <c r="AL63" s="127">
        <v>22.5</v>
      </c>
      <c r="AM63" s="127">
        <v>60</v>
      </c>
      <c r="AN63" s="127" t="s">
        <v>505</v>
      </c>
      <c r="AO63" s="127">
        <v>0.38</v>
      </c>
      <c r="AP63" s="127">
        <v>7.6</v>
      </c>
      <c r="AQ63" s="127" t="s">
        <v>521</v>
      </c>
      <c r="AR63" s="127"/>
      <c r="AS63" s="127"/>
      <c r="AT63" s="127">
        <v>49.7</v>
      </c>
      <c r="AU63" s="127" t="s">
        <v>515</v>
      </c>
      <c r="AV63" s="8"/>
      <c r="AW63" s="8"/>
      <c r="AX63" s="8"/>
      <c r="AY63" s="124"/>
      <c r="AZ63" s="124"/>
      <c r="BA63" s="124"/>
      <c r="BB63" s="124"/>
      <c r="BC63" s="124"/>
      <c r="BD63" s="124"/>
      <c r="BE63" s="124"/>
      <c r="BF63" s="124"/>
      <c r="BG63" s="124"/>
      <c r="BH63" s="124"/>
      <c r="BI63" s="124"/>
      <c r="BJ63" s="124"/>
      <c r="BK63" s="125"/>
      <c r="BL63" s="125"/>
    </row>
    <row r="64" spans="1:64" x14ac:dyDescent="0.25">
      <c r="A64" s="127" t="s">
        <v>581</v>
      </c>
      <c r="B64" s="129">
        <v>4</v>
      </c>
      <c r="C64" s="129">
        <v>12</v>
      </c>
      <c r="D64" s="129">
        <v>412</v>
      </c>
      <c r="E64" s="130">
        <v>0.4</v>
      </c>
      <c r="F64" s="130">
        <v>0.6</v>
      </c>
      <c r="G64" s="131">
        <v>130702590</v>
      </c>
      <c r="H64" s="127">
        <v>6.7</v>
      </c>
      <c r="I64" s="127">
        <v>5.5</v>
      </c>
      <c r="J64" s="127">
        <v>0.06</v>
      </c>
      <c r="K64" s="127">
        <v>0.4</v>
      </c>
      <c r="L64" s="127" t="s">
        <v>507</v>
      </c>
      <c r="M64" s="127">
        <v>1.5</v>
      </c>
      <c r="N64" s="127">
        <v>0.66</v>
      </c>
      <c r="O64" s="127" t="s">
        <v>517</v>
      </c>
      <c r="P64" s="127">
        <v>210</v>
      </c>
      <c r="Q64" s="127">
        <v>5</v>
      </c>
      <c r="R64" s="127">
        <v>0.26</v>
      </c>
      <c r="S64" s="127">
        <v>7.5</v>
      </c>
      <c r="T64" s="127">
        <v>0.71</v>
      </c>
      <c r="U64" s="127"/>
      <c r="V64" s="127">
        <v>0.67</v>
      </c>
      <c r="W64" s="127"/>
      <c r="X64" s="127" t="s">
        <v>512</v>
      </c>
      <c r="Y64" s="127">
        <v>13.5</v>
      </c>
      <c r="Z64" s="127">
        <v>5.3</v>
      </c>
      <c r="AA64" s="127" t="s">
        <v>513</v>
      </c>
      <c r="AB64" s="127">
        <v>7.6</v>
      </c>
      <c r="AC64" s="127"/>
      <c r="AD64" s="127">
        <v>0.28000000000000003</v>
      </c>
      <c r="AE64" s="127" t="s">
        <v>504</v>
      </c>
      <c r="AF64" s="127" t="s">
        <v>486</v>
      </c>
      <c r="AG64" s="127">
        <v>18</v>
      </c>
      <c r="AH64" s="127">
        <v>100</v>
      </c>
      <c r="AI64" s="127" t="s">
        <v>510</v>
      </c>
      <c r="AJ64" s="127">
        <v>7.4</v>
      </c>
      <c r="AK64" s="127">
        <v>7.5</v>
      </c>
      <c r="AL64" s="127">
        <v>70.2</v>
      </c>
      <c r="AM64" s="127">
        <v>22.3</v>
      </c>
      <c r="AN64" s="127" t="s">
        <v>486</v>
      </c>
      <c r="AO64" s="127">
        <v>0.45</v>
      </c>
      <c r="AP64" s="127">
        <v>9</v>
      </c>
      <c r="AQ64" s="127" t="s">
        <v>521</v>
      </c>
      <c r="AR64" s="127"/>
      <c r="AS64" s="127"/>
      <c r="AT64" s="127">
        <v>8.43</v>
      </c>
      <c r="AU64" s="127" t="s">
        <v>515</v>
      </c>
      <c r="AV64" s="8"/>
      <c r="AW64" s="8"/>
      <c r="AX64" s="8"/>
      <c r="AY64" s="124"/>
      <c r="AZ64" s="124"/>
      <c r="BA64" s="124"/>
      <c r="BB64" s="124"/>
      <c r="BC64" s="124"/>
      <c r="BD64" s="124"/>
      <c r="BE64" s="124"/>
      <c r="BF64" s="124"/>
      <c r="BG64" s="124"/>
      <c r="BH64" s="124"/>
      <c r="BI64" s="124"/>
      <c r="BJ64" s="124"/>
      <c r="BK64" s="125"/>
      <c r="BL64" s="125"/>
    </row>
    <row r="65" spans="1:62" x14ac:dyDescent="0.25">
      <c r="A65" s="127" t="s">
        <v>582</v>
      </c>
      <c r="B65" s="129">
        <v>4</v>
      </c>
      <c r="C65" s="129">
        <v>12</v>
      </c>
      <c r="D65" s="129">
        <v>412</v>
      </c>
      <c r="E65" s="130">
        <v>0.6</v>
      </c>
      <c r="F65" s="130">
        <v>0.8</v>
      </c>
      <c r="G65" s="131">
        <v>130702591</v>
      </c>
      <c r="H65" s="127">
        <v>6.2</v>
      </c>
      <c r="I65" s="127">
        <v>5.0999999999999996</v>
      </c>
      <c r="J65" s="127">
        <v>0.09</v>
      </c>
      <c r="K65" s="127">
        <v>0.6</v>
      </c>
      <c r="L65" s="127" t="s">
        <v>507</v>
      </c>
      <c r="M65" s="127">
        <v>1</v>
      </c>
      <c r="N65" s="127">
        <v>0.99</v>
      </c>
      <c r="O65" s="127" t="s">
        <v>517</v>
      </c>
      <c r="P65" s="127">
        <v>270</v>
      </c>
      <c r="Q65" s="127">
        <v>4</v>
      </c>
      <c r="R65" s="127">
        <v>0.28000000000000003</v>
      </c>
      <c r="S65" s="127">
        <v>10</v>
      </c>
      <c r="T65" s="127">
        <v>1.3</v>
      </c>
      <c r="U65" s="127"/>
      <c r="V65" s="127">
        <v>0.4</v>
      </c>
      <c r="W65" s="127"/>
      <c r="X65" s="127">
        <v>0.24</v>
      </c>
      <c r="Y65" s="127">
        <v>16.100000000000001</v>
      </c>
      <c r="Z65" s="127">
        <v>7.9</v>
      </c>
      <c r="AA65" s="127">
        <v>1.5</v>
      </c>
      <c r="AB65" s="127">
        <v>21</v>
      </c>
      <c r="AC65" s="127"/>
      <c r="AD65" s="127">
        <v>0.19</v>
      </c>
      <c r="AE65" s="127" t="s">
        <v>519</v>
      </c>
      <c r="AF65" s="127" t="s">
        <v>486</v>
      </c>
      <c r="AG65" s="127">
        <v>20</v>
      </c>
      <c r="AH65" s="127">
        <v>110</v>
      </c>
      <c r="AI65" s="127">
        <v>4.0999999999999996</v>
      </c>
      <c r="AJ65" s="127">
        <v>8</v>
      </c>
      <c r="AK65" s="127">
        <v>7.5</v>
      </c>
      <c r="AL65" s="127">
        <v>77.2</v>
      </c>
      <c r="AM65" s="127">
        <v>15.3</v>
      </c>
      <c r="AN65" s="127" t="s">
        <v>486</v>
      </c>
      <c r="AO65" s="127">
        <v>0.39</v>
      </c>
      <c r="AP65" s="127">
        <v>7.8</v>
      </c>
      <c r="AQ65" s="127" t="s">
        <v>521</v>
      </c>
      <c r="AR65" s="127"/>
      <c r="AS65" s="127"/>
      <c r="AT65" s="127">
        <v>203</v>
      </c>
      <c r="AU65" s="127">
        <v>22</v>
      </c>
      <c r="AV65" s="8"/>
      <c r="AW65" s="8"/>
      <c r="AX65" s="8"/>
      <c r="AY65" s="8"/>
      <c r="AZ65" s="8"/>
      <c r="BA65" s="8"/>
      <c r="BB65" s="8"/>
      <c r="BC65" s="8"/>
      <c r="BD65" s="8"/>
      <c r="BE65" s="8"/>
      <c r="BF65" s="8"/>
      <c r="BG65" s="8"/>
      <c r="BH65" s="8"/>
      <c r="BI65" s="8"/>
      <c r="BJ65" s="8"/>
    </row>
    <row r="66" spans="1:62" x14ac:dyDescent="0.25">
      <c r="A66" s="127" t="s">
        <v>583</v>
      </c>
      <c r="B66" s="129">
        <v>4</v>
      </c>
      <c r="C66" s="129">
        <v>12</v>
      </c>
      <c r="D66" s="129">
        <v>412</v>
      </c>
      <c r="E66" s="130">
        <v>0.8</v>
      </c>
      <c r="F66" s="130">
        <v>1</v>
      </c>
      <c r="G66" s="131">
        <v>130702592</v>
      </c>
      <c r="H66" s="127">
        <v>5.9</v>
      </c>
      <c r="I66" s="127">
        <v>4.8</v>
      </c>
      <c r="J66" s="127">
        <v>0.14000000000000001</v>
      </c>
      <c r="K66" s="127">
        <v>0.9</v>
      </c>
      <c r="L66" s="127" t="s">
        <v>507</v>
      </c>
      <c r="M66" s="127">
        <v>1.3</v>
      </c>
      <c r="N66" s="127" t="s">
        <v>510</v>
      </c>
      <c r="O66" s="127" t="s">
        <v>517</v>
      </c>
      <c r="P66" s="127">
        <v>210</v>
      </c>
      <c r="Q66" s="127">
        <v>3.1</v>
      </c>
      <c r="R66" s="127">
        <v>0.28000000000000003</v>
      </c>
      <c r="S66" s="127">
        <v>11</v>
      </c>
      <c r="T66" s="127">
        <v>1.6</v>
      </c>
      <c r="U66" s="127"/>
      <c r="V66" s="127">
        <v>0.28000000000000003</v>
      </c>
      <c r="W66" s="127"/>
      <c r="X66" s="127">
        <v>0.41</v>
      </c>
      <c r="Y66" s="127">
        <v>16.8</v>
      </c>
      <c r="Z66" s="127">
        <v>9.6999999999999993</v>
      </c>
      <c r="AA66" s="127">
        <v>2.5</v>
      </c>
      <c r="AB66" s="127">
        <v>46</v>
      </c>
      <c r="AC66" s="127"/>
      <c r="AD66" s="127" t="s">
        <v>528</v>
      </c>
      <c r="AE66" s="127" t="s">
        <v>519</v>
      </c>
      <c r="AF66" s="127" t="s">
        <v>486</v>
      </c>
      <c r="AG66" s="127">
        <v>17</v>
      </c>
      <c r="AH66" s="127">
        <v>110</v>
      </c>
      <c r="AI66" s="127" t="s">
        <v>510</v>
      </c>
      <c r="AJ66" s="127">
        <v>6.8</v>
      </c>
      <c r="AK66" s="127">
        <v>8.6999999999999993</v>
      </c>
      <c r="AL66" s="127">
        <v>70.900000000000006</v>
      </c>
      <c r="AM66" s="127">
        <v>20.399999999999999</v>
      </c>
      <c r="AN66" s="127" t="s">
        <v>486</v>
      </c>
      <c r="AO66" s="127">
        <v>0.18</v>
      </c>
      <c r="AP66" s="127">
        <v>3.6</v>
      </c>
      <c r="AQ66" s="127" t="s">
        <v>521</v>
      </c>
      <c r="AR66" s="127"/>
      <c r="AS66" s="127"/>
      <c r="AT66" s="127">
        <v>77.7</v>
      </c>
      <c r="AU66" s="127">
        <v>37</v>
      </c>
      <c r="AV66" s="8"/>
      <c r="AW66" s="8"/>
      <c r="AX66" s="8"/>
      <c r="AY66" s="8"/>
      <c r="AZ66" s="8"/>
      <c r="BA66" s="8"/>
      <c r="BB66" s="8"/>
      <c r="BC66" s="8"/>
      <c r="BD66" s="8"/>
      <c r="BE66" s="8"/>
      <c r="BF66" s="8"/>
      <c r="BG66" s="8"/>
      <c r="BH66" s="8"/>
      <c r="BI66" s="8"/>
      <c r="BJ66" s="8"/>
    </row>
    <row r="67" spans="1:62" x14ac:dyDescent="0.25">
      <c r="A67" s="127" t="s">
        <v>584</v>
      </c>
      <c r="B67" s="129">
        <v>4</v>
      </c>
      <c r="C67" s="129">
        <v>12</v>
      </c>
      <c r="D67" s="129">
        <v>412</v>
      </c>
      <c r="E67" s="130">
        <v>1</v>
      </c>
      <c r="F67" s="130">
        <v>1.2</v>
      </c>
      <c r="G67" s="131">
        <v>130702593</v>
      </c>
      <c r="H67" s="127">
        <v>6.2</v>
      </c>
      <c r="I67" s="127">
        <v>4.9000000000000004</v>
      </c>
      <c r="J67" s="127">
        <v>0.14000000000000001</v>
      </c>
      <c r="K67" s="127">
        <v>0.9</v>
      </c>
      <c r="L67" s="127">
        <v>17</v>
      </c>
      <c r="M67" s="127">
        <v>3.7</v>
      </c>
      <c r="N67" s="127">
        <v>1.4</v>
      </c>
      <c r="O67" s="127" t="s">
        <v>517</v>
      </c>
      <c r="P67" s="127">
        <v>120</v>
      </c>
      <c r="Q67" s="127">
        <v>3.2</v>
      </c>
      <c r="R67" s="127">
        <v>0.43</v>
      </c>
      <c r="S67" s="127">
        <v>15</v>
      </c>
      <c r="T67" s="127">
        <v>2.5</v>
      </c>
      <c r="U67" s="127"/>
      <c r="V67" s="127">
        <v>0.21</v>
      </c>
      <c r="W67" s="127"/>
      <c r="X67" s="127">
        <v>0.27</v>
      </c>
      <c r="Y67" s="127">
        <v>21.8</v>
      </c>
      <c r="Z67" s="127">
        <v>12</v>
      </c>
      <c r="AA67" s="127">
        <v>1.3</v>
      </c>
      <c r="AB67" s="127">
        <v>30</v>
      </c>
      <c r="AC67" s="127"/>
      <c r="AD67" s="127" t="s">
        <v>528</v>
      </c>
      <c r="AE67" s="127" t="s">
        <v>504</v>
      </c>
      <c r="AF67" s="127" t="s">
        <v>486</v>
      </c>
      <c r="AG67" s="127">
        <v>21</v>
      </c>
      <c r="AH67" s="127">
        <v>170</v>
      </c>
      <c r="AI67" s="127" t="s">
        <v>510</v>
      </c>
      <c r="AJ67" s="127">
        <v>0</v>
      </c>
      <c r="AK67" s="127">
        <v>10</v>
      </c>
      <c r="AL67" s="127">
        <v>57.8</v>
      </c>
      <c r="AM67" s="127">
        <v>32.200000000000003</v>
      </c>
      <c r="AN67" s="127" t="s">
        <v>486</v>
      </c>
      <c r="AO67" s="127" t="s">
        <v>528</v>
      </c>
      <c r="AP67" s="127">
        <v>3</v>
      </c>
      <c r="AQ67" s="127" t="s">
        <v>521</v>
      </c>
      <c r="AR67" s="127"/>
      <c r="AS67" s="127"/>
      <c r="AT67" s="127">
        <v>1.99</v>
      </c>
      <c r="AU67" s="127">
        <v>25</v>
      </c>
      <c r="AV67" s="8"/>
      <c r="AW67" s="8"/>
      <c r="AX67" s="8"/>
      <c r="AY67" s="8"/>
      <c r="AZ67" s="8"/>
      <c r="BA67" s="8"/>
      <c r="BB67" s="8"/>
      <c r="BC67" s="8"/>
      <c r="BD67" s="8"/>
      <c r="BE67" s="8"/>
      <c r="BF67" s="8"/>
      <c r="BG67" s="8"/>
      <c r="BH67" s="8"/>
      <c r="BI67" s="8"/>
      <c r="BJ67" s="8"/>
    </row>
    <row r="68" spans="1:62" x14ac:dyDescent="0.25">
      <c r="A68" s="127" t="s">
        <v>585</v>
      </c>
      <c r="B68" s="129">
        <v>4</v>
      </c>
      <c r="C68" s="129">
        <v>12</v>
      </c>
      <c r="D68" s="129">
        <v>412</v>
      </c>
      <c r="E68" s="130">
        <v>1.2</v>
      </c>
      <c r="F68" s="130">
        <v>1.4</v>
      </c>
      <c r="G68" s="131">
        <v>130702594</v>
      </c>
      <c r="H68" s="127">
        <v>8.1</v>
      </c>
      <c r="I68" s="127">
        <v>7.3</v>
      </c>
      <c r="J68" s="127">
        <v>0.27</v>
      </c>
      <c r="K68" s="127">
        <v>1.7</v>
      </c>
      <c r="L68" s="127" t="s">
        <v>507</v>
      </c>
      <c r="M68" s="127">
        <v>6.5</v>
      </c>
      <c r="N68" s="127">
        <v>1.1000000000000001</v>
      </c>
      <c r="O68" s="127" t="s">
        <v>517</v>
      </c>
      <c r="P68" s="127">
        <v>71</v>
      </c>
      <c r="Q68" s="127">
        <v>3.7</v>
      </c>
      <c r="R68" s="127">
        <v>0.25</v>
      </c>
      <c r="S68" s="127">
        <v>11</v>
      </c>
      <c r="T68" s="127">
        <v>2.2000000000000002</v>
      </c>
      <c r="U68" s="127"/>
      <c r="V68" s="127">
        <v>0.34</v>
      </c>
      <c r="W68" s="127"/>
      <c r="X68" s="127" t="s">
        <v>512</v>
      </c>
      <c r="Y68" s="127">
        <v>17</v>
      </c>
      <c r="Z68" s="127">
        <v>13</v>
      </c>
      <c r="AA68" s="127" t="s">
        <v>513</v>
      </c>
      <c r="AB68" s="127">
        <v>20</v>
      </c>
      <c r="AC68" s="127"/>
      <c r="AD68" s="127" t="s">
        <v>528</v>
      </c>
      <c r="AE68" s="127" t="s">
        <v>504</v>
      </c>
      <c r="AF68" s="127" t="s">
        <v>486</v>
      </c>
      <c r="AG68" s="127">
        <v>20</v>
      </c>
      <c r="AH68" s="127">
        <v>98</v>
      </c>
      <c r="AI68" s="127">
        <v>2.2999999999999998</v>
      </c>
      <c r="AJ68" s="127">
        <v>28.1</v>
      </c>
      <c r="AK68" s="127">
        <v>12.5</v>
      </c>
      <c r="AL68" s="127">
        <v>37.5</v>
      </c>
      <c r="AM68" s="127">
        <v>50</v>
      </c>
      <c r="AN68" s="127" t="s">
        <v>486</v>
      </c>
      <c r="AO68" s="127" t="s">
        <v>528</v>
      </c>
      <c r="AP68" s="127">
        <v>3</v>
      </c>
      <c r="AQ68" s="127" t="s">
        <v>521</v>
      </c>
      <c r="AR68" s="127"/>
      <c r="AS68" s="127"/>
      <c r="AT68" s="127">
        <v>105</v>
      </c>
      <c r="AU68" s="127" t="s">
        <v>515</v>
      </c>
      <c r="AV68" s="8"/>
      <c r="AW68" s="8"/>
      <c r="AX68" s="8"/>
      <c r="AY68" s="8"/>
      <c r="AZ68" s="8"/>
      <c r="BA68" s="8"/>
      <c r="BB68" s="8"/>
      <c r="BC68" s="8"/>
      <c r="BD68" s="8"/>
      <c r="BE68" s="8"/>
      <c r="BF68" s="8"/>
      <c r="BG68" s="8"/>
      <c r="BH68" s="8"/>
      <c r="BI68" s="8"/>
      <c r="BJ68" s="8"/>
    </row>
    <row r="69" spans="1:62" x14ac:dyDescent="0.25">
      <c r="A69" s="127" t="s">
        <v>586</v>
      </c>
      <c r="B69" s="129">
        <v>4</v>
      </c>
      <c r="C69" s="129">
        <v>12</v>
      </c>
      <c r="D69" s="129">
        <v>412</v>
      </c>
      <c r="E69" s="130">
        <v>1.4</v>
      </c>
      <c r="F69" s="130">
        <v>1.6</v>
      </c>
      <c r="G69" s="131">
        <v>130702595</v>
      </c>
      <c r="H69" s="127">
        <v>8.5</v>
      </c>
      <c r="I69" s="127">
        <v>7</v>
      </c>
      <c r="J69" s="127">
        <v>0.11</v>
      </c>
      <c r="K69" s="127">
        <v>0.7</v>
      </c>
      <c r="L69" s="127" t="s">
        <v>507</v>
      </c>
      <c r="M69" s="127">
        <v>4.5999999999999996</v>
      </c>
      <c r="N69" s="127" t="s">
        <v>510</v>
      </c>
      <c r="O69" s="127" t="s">
        <v>517</v>
      </c>
      <c r="P69" s="127">
        <v>40</v>
      </c>
      <c r="Q69" s="127">
        <v>2.1</v>
      </c>
      <c r="R69" s="127">
        <v>0.18</v>
      </c>
      <c r="S69" s="127">
        <v>9.6</v>
      </c>
      <c r="T69" s="127">
        <v>2.2999999999999998</v>
      </c>
      <c r="U69" s="127"/>
      <c r="V69" s="127">
        <v>0.22</v>
      </c>
      <c r="W69" s="127"/>
      <c r="X69" s="127" t="s">
        <v>512</v>
      </c>
      <c r="Y69" s="127">
        <v>14.2</v>
      </c>
      <c r="Z69" s="127">
        <v>16</v>
      </c>
      <c r="AA69" s="127" t="s">
        <v>513</v>
      </c>
      <c r="AB69" s="127">
        <v>9.3000000000000007</v>
      </c>
      <c r="AC69" s="127"/>
      <c r="AD69" s="127" t="s">
        <v>528</v>
      </c>
      <c r="AE69" s="127" t="s">
        <v>568</v>
      </c>
      <c r="AF69" s="127" t="s">
        <v>486</v>
      </c>
      <c r="AG69" s="127">
        <v>12</v>
      </c>
      <c r="AH69" s="127">
        <v>72</v>
      </c>
      <c r="AI69" s="127" t="s">
        <v>510</v>
      </c>
      <c r="AJ69" s="127">
        <v>21</v>
      </c>
      <c r="AK69" s="127">
        <v>12.5</v>
      </c>
      <c r="AL69" s="127">
        <v>30.1</v>
      </c>
      <c r="AM69" s="127">
        <v>57.4</v>
      </c>
      <c r="AN69" s="127" t="s">
        <v>509</v>
      </c>
      <c r="AO69" s="127" t="s">
        <v>528</v>
      </c>
      <c r="AP69" s="127">
        <v>3</v>
      </c>
      <c r="AQ69" s="127" t="s">
        <v>521</v>
      </c>
      <c r="AR69" s="127"/>
      <c r="AS69" s="127"/>
      <c r="AT69" s="127">
        <v>8.1300000000000008</v>
      </c>
      <c r="AU69" s="127" t="s">
        <v>515</v>
      </c>
      <c r="AV69" s="8"/>
      <c r="AW69" s="8"/>
      <c r="AX69" s="8"/>
      <c r="AY69" s="8"/>
      <c r="AZ69" s="8"/>
      <c r="BA69" s="8"/>
      <c r="BB69" s="8"/>
      <c r="BC69" s="8"/>
      <c r="BD69" s="8"/>
      <c r="BE69" s="8"/>
      <c r="BF69" s="8"/>
      <c r="BG69" s="8"/>
      <c r="BH69" s="8"/>
      <c r="BI69" s="8"/>
      <c r="BJ69" s="8"/>
    </row>
    <row r="70" spans="1:62" x14ac:dyDescent="0.25">
      <c r="A70" s="127" t="s">
        <v>587</v>
      </c>
      <c r="B70" s="129">
        <v>4</v>
      </c>
      <c r="C70" s="129">
        <v>12</v>
      </c>
      <c r="D70" s="129">
        <v>412</v>
      </c>
      <c r="E70" s="130">
        <v>1.6</v>
      </c>
      <c r="F70" s="130">
        <v>1.8</v>
      </c>
      <c r="G70" s="131">
        <v>130702596</v>
      </c>
      <c r="H70" s="127">
        <v>8.8000000000000007</v>
      </c>
      <c r="I70" s="127">
        <v>7.3</v>
      </c>
      <c r="J70" s="127">
        <v>0.09</v>
      </c>
      <c r="K70" s="127">
        <v>0.6</v>
      </c>
      <c r="L70" s="127" t="s">
        <v>507</v>
      </c>
      <c r="M70" s="127">
        <v>6.3</v>
      </c>
      <c r="N70" s="127">
        <v>0.62</v>
      </c>
      <c r="O70" s="127" t="s">
        <v>517</v>
      </c>
      <c r="P70" s="127">
        <v>35</v>
      </c>
      <c r="Q70" s="127">
        <v>2.2000000000000002</v>
      </c>
      <c r="R70" s="127">
        <v>0.22</v>
      </c>
      <c r="S70" s="127">
        <v>9.6999999999999993</v>
      </c>
      <c r="T70" s="127">
        <v>2.6</v>
      </c>
      <c r="U70" s="127"/>
      <c r="V70" s="127">
        <v>0.23</v>
      </c>
      <c r="W70" s="127"/>
      <c r="X70" s="127" t="s">
        <v>512</v>
      </c>
      <c r="Y70" s="127">
        <v>14.6</v>
      </c>
      <c r="Z70" s="127">
        <v>18</v>
      </c>
      <c r="AA70" s="127" t="s">
        <v>513</v>
      </c>
      <c r="AB70" s="127">
        <v>8.3000000000000007</v>
      </c>
      <c r="AC70" s="127"/>
      <c r="AD70" s="127" t="s">
        <v>528</v>
      </c>
      <c r="AE70" s="127" t="s">
        <v>568</v>
      </c>
      <c r="AF70" s="127" t="s">
        <v>486</v>
      </c>
      <c r="AG70" s="127">
        <v>12</v>
      </c>
      <c r="AH70" s="127">
        <v>84</v>
      </c>
      <c r="AI70" s="127" t="s">
        <v>510</v>
      </c>
      <c r="AJ70" s="127">
        <v>27.5</v>
      </c>
      <c r="AK70" s="127">
        <v>17.5</v>
      </c>
      <c r="AL70" s="127">
        <v>30.1</v>
      </c>
      <c r="AM70" s="127">
        <v>52.4</v>
      </c>
      <c r="AN70" s="127" t="s">
        <v>509</v>
      </c>
      <c r="AO70" s="127" t="s">
        <v>528</v>
      </c>
      <c r="AP70" s="127">
        <v>3</v>
      </c>
      <c r="AQ70" s="127" t="s">
        <v>521</v>
      </c>
      <c r="AR70" s="127"/>
      <c r="AS70" s="127"/>
      <c r="AT70" s="127">
        <v>2.5299999999999998</v>
      </c>
      <c r="AU70" s="127" t="s">
        <v>515</v>
      </c>
      <c r="AV70" s="8"/>
      <c r="AW70" s="8"/>
      <c r="AX70" s="8"/>
      <c r="AY70" s="8"/>
      <c r="AZ70" s="8"/>
      <c r="BA70" s="8"/>
      <c r="BB70" s="8"/>
      <c r="BC70" s="8"/>
      <c r="BD70" s="8"/>
      <c r="BE70" s="8"/>
      <c r="BF70" s="8"/>
      <c r="BG70" s="8"/>
      <c r="BH70" s="8"/>
      <c r="BI70" s="8"/>
      <c r="BJ70" s="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9EED-3935-4F70-8670-A2C06584A7A7}">
  <dimension ref="A1:IW86"/>
  <sheetViews>
    <sheetView workbookViewId="0">
      <selection activeCell="P15" sqref="P15"/>
    </sheetView>
  </sheetViews>
  <sheetFormatPr defaultRowHeight="15" x14ac:dyDescent="0.25"/>
  <sheetData>
    <row r="1" spans="1:257" s="136" customFormat="1" ht="114.75" x14ac:dyDescent="0.2">
      <c r="A1" s="136" t="s">
        <v>588</v>
      </c>
      <c r="B1" s="136" t="s">
        <v>589</v>
      </c>
      <c r="C1" s="136" t="s">
        <v>590</v>
      </c>
      <c r="D1" s="136" t="s">
        <v>591</v>
      </c>
      <c r="E1" s="136" t="s">
        <v>592</v>
      </c>
      <c r="F1" s="136" t="s">
        <v>593</v>
      </c>
      <c r="G1" s="136" t="s">
        <v>594</v>
      </c>
      <c r="H1" s="137" t="s">
        <v>595</v>
      </c>
      <c r="I1" s="137" t="s">
        <v>596</v>
      </c>
      <c r="J1" s="137" t="s">
        <v>597</v>
      </c>
      <c r="K1" s="137" t="s">
        <v>598</v>
      </c>
      <c r="L1" s="137" t="s">
        <v>599</v>
      </c>
      <c r="M1" s="137" t="s">
        <v>600</v>
      </c>
      <c r="N1" s="137" t="s">
        <v>601</v>
      </c>
      <c r="O1" s="137" t="s">
        <v>602</v>
      </c>
      <c r="P1" s="137" t="s">
        <v>603</v>
      </c>
      <c r="Q1" s="137" t="s">
        <v>604</v>
      </c>
      <c r="R1" s="137" t="s">
        <v>605</v>
      </c>
      <c r="S1" s="137" t="s">
        <v>606</v>
      </c>
      <c r="T1" s="137" t="s">
        <v>607</v>
      </c>
      <c r="U1" s="137" t="s">
        <v>608</v>
      </c>
      <c r="V1" s="137" t="s">
        <v>609</v>
      </c>
      <c r="W1" s="137" t="s">
        <v>610</v>
      </c>
      <c r="X1" s="137" t="s">
        <v>611</v>
      </c>
      <c r="Y1" s="137" t="s">
        <v>612</v>
      </c>
      <c r="Z1" s="137" t="s">
        <v>613</v>
      </c>
      <c r="AA1" s="137" t="s">
        <v>614</v>
      </c>
      <c r="AB1" s="137" t="s">
        <v>615</v>
      </c>
      <c r="AC1" s="137" t="s">
        <v>616</v>
      </c>
      <c r="AD1" s="137" t="s">
        <v>617</v>
      </c>
      <c r="AE1" s="137" t="s">
        <v>618</v>
      </c>
      <c r="HL1" s="138"/>
      <c r="HM1" s="138"/>
      <c r="HN1" s="138"/>
      <c r="HO1" s="138"/>
      <c r="HP1" s="138"/>
      <c r="HQ1" s="138"/>
      <c r="HR1" s="138"/>
      <c r="HS1" s="138"/>
      <c r="HT1" s="138"/>
      <c r="HU1" s="138"/>
      <c r="HV1" s="138"/>
      <c r="HW1" s="138"/>
      <c r="HX1" s="138"/>
      <c r="HY1" s="138"/>
      <c r="HZ1" s="138"/>
      <c r="IA1" s="138"/>
      <c r="IB1" s="138"/>
      <c r="IC1" s="138"/>
      <c r="ID1" s="138"/>
      <c r="IE1" s="138"/>
      <c r="IF1" s="138"/>
      <c r="IG1" s="138"/>
      <c r="IH1" s="138"/>
      <c r="II1" s="138"/>
      <c r="IJ1" s="138"/>
      <c r="IK1" s="138"/>
      <c r="IL1" s="138"/>
      <c r="IM1" s="138"/>
      <c r="IN1" s="138"/>
      <c r="IO1" s="138"/>
      <c r="IP1" s="138"/>
      <c r="IQ1" s="138"/>
      <c r="IR1" s="138"/>
      <c r="IS1" s="138"/>
      <c r="IT1" s="138"/>
      <c r="IU1" s="138"/>
      <c r="IV1" s="138"/>
      <c r="IW1" s="138"/>
    </row>
    <row r="2" spans="1:257" s="141" customFormat="1" x14ac:dyDescent="0.25">
      <c r="A2" s="139" t="s">
        <v>619</v>
      </c>
      <c r="B2" s="139" t="s">
        <v>620</v>
      </c>
      <c r="C2" s="139" t="s">
        <v>620</v>
      </c>
      <c r="D2" s="143" t="s">
        <v>621</v>
      </c>
      <c r="E2" t="s">
        <v>12</v>
      </c>
      <c r="F2" s="140">
        <v>424.5</v>
      </c>
      <c r="G2" s="140">
        <v>421.5</v>
      </c>
      <c r="H2" s="140">
        <v>0</v>
      </c>
      <c r="I2" s="140">
        <v>0</v>
      </c>
      <c r="J2" s="140">
        <v>0.20899999999999999</v>
      </c>
      <c r="K2" s="140">
        <v>0</v>
      </c>
      <c r="L2" s="140">
        <v>0</v>
      </c>
      <c r="M2" s="140">
        <v>0.76600000000000001</v>
      </c>
      <c r="N2" s="140">
        <v>0</v>
      </c>
      <c r="O2" s="140">
        <v>0</v>
      </c>
      <c r="P2" s="140">
        <v>0</v>
      </c>
      <c r="Q2" s="140">
        <v>0</v>
      </c>
      <c r="R2" s="140">
        <v>20.67</v>
      </c>
      <c r="S2" s="140">
        <v>0</v>
      </c>
      <c r="T2" s="140">
        <v>0</v>
      </c>
      <c r="U2" s="140">
        <v>0</v>
      </c>
      <c r="V2" s="140">
        <v>0.40500000000000003</v>
      </c>
      <c r="W2" s="140">
        <v>6.3140000000000001</v>
      </c>
      <c r="X2" s="140">
        <v>0</v>
      </c>
      <c r="Y2" s="140">
        <v>0</v>
      </c>
      <c r="Z2" s="140">
        <v>0</v>
      </c>
      <c r="AA2" s="140">
        <v>0</v>
      </c>
      <c r="AB2" s="140">
        <v>0</v>
      </c>
      <c r="AC2" s="140">
        <v>0.54800000000000004</v>
      </c>
      <c r="AD2" s="140">
        <v>0</v>
      </c>
      <c r="AE2" s="140">
        <v>2.0979999999999999</v>
      </c>
      <c r="HL2" s="142"/>
      <c r="HM2" s="142"/>
      <c r="HN2" s="142"/>
      <c r="HO2" s="142"/>
      <c r="HP2" s="142"/>
      <c r="HQ2" s="142"/>
      <c r="HR2" s="142"/>
      <c r="HS2" s="142"/>
      <c r="HT2" s="142"/>
      <c r="HU2" s="142"/>
      <c r="HV2" s="142"/>
      <c r="HW2" s="142"/>
      <c r="HX2" s="142"/>
      <c r="HY2" s="142"/>
      <c r="HZ2" s="142"/>
      <c r="IA2" s="142"/>
      <c r="IB2" s="142"/>
      <c r="IC2" s="142"/>
      <c r="ID2" s="142"/>
      <c r="IE2" s="142"/>
      <c r="IF2" s="142"/>
      <c r="IG2" s="142"/>
      <c r="IH2" s="142"/>
      <c r="II2" s="142"/>
      <c r="IJ2" s="142"/>
      <c r="IK2" s="142"/>
      <c r="IL2" s="142"/>
      <c r="IM2" s="142"/>
      <c r="IN2" s="142"/>
      <c r="IO2" s="142"/>
      <c r="IP2" s="142"/>
      <c r="IQ2" s="142"/>
      <c r="IR2" s="142"/>
      <c r="IS2" s="142"/>
      <c r="IT2" s="142"/>
      <c r="IU2" s="142"/>
      <c r="IV2" s="142"/>
      <c r="IW2" s="142"/>
    </row>
    <row r="3" spans="1:257" s="141" customFormat="1" x14ac:dyDescent="0.25">
      <c r="A3" s="139" t="s">
        <v>622</v>
      </c>
      <c r="B3" s="139" t="s">
        <v>620</v>
      </c>
      <c r="C3" s="139" t="s">
        <v>620</v>
      </c>
      <c r="D3" s="143" t="s">
        <v>623</v>
      </c>
      <c r="E3" t="s">
        <v>12</v>
      </c>
      <c r="F3" s="140">
        <v>497.8</v>
      </c>
      <c r="G3" s="140">
        <v>494.7</v>
      </c>
      <c r="H3" s="140">
        <v>0</v>
      </c>
      <c r="I3" s="140">
        <v>0</v>
      </c>
      <c r="J3" s="140">
        <v>0.89800000000000002</v>
      </c>
      <c r="K3" s="140">
        <v>0</v>
      </c>
      <c r="L3" s="140">
        <v>0</v>
      </c>
      <c r="M3" s="140">
        <v>0</v>
      </c>
      <c r="N3" s="140">
        <v>0</v>
      </c>
      <c r="O3" s="140">
        <v>0.85499999999999998</v>
      </c>
      <c r="P3" s="140">
        <v>0</v>
      </c>
      <c r="Q3" s="140">
        <v>0</v>
      </c>
      <c r="R3" s="140">
        <v>29.603999999999999</v>
      </c>
      <c r="S3" s="140">
        <v>0</v>
      </c>
      <c r="T3" s="140">
        <v>0</v>
      </c>
      <c r="U3" s="140">
        <v>0</v>
      </c>
      <c r="V3" s="140">
        <v>4.6390000000000002</v>
      </c>
      <c r="W3" s="140">
        <v>1.8839999999999999</v>
      </c>
      <c r="X3" s="140">
        <v>0</v>
      </c>
      <c r="Y3" s="140">
        <v>0</v>
      </c>
      <c r="Z3" s="140">
        <v>0</v>
      </c>
      <c r="AA3" s="140">
        <v>0</v>
      </c>
      <c r="AB3" s="140">
        <v>0</v>
      </c>
      <c r="AC3" s="140">
        <v>2.7959999999999998</v>
      </c>
      <c r="AD3" s="140">
        <v>0</v>
      </c>
      <c r="AE3" s="140">
        <v>5.673</v>
      </c>
      <c r="HL3" s="142"/>
      <c r="HM3" s="142"/>
      <c r="HN3" s="142"/>
      <c r="HO3" s="142"/>
      <c r="HP3" s="142"/>
      <c r="HQ3" s="142"/>
      <c r="HR3" s="142"/>
      <c r="HS3" s="142"/>
      <c r="HT3" s="142"/>
      <c r="HU3" s="142"/>
      <c r="HV3" s="142"/>
      <c r="HW3" s="142"/>
      <c r="HX3" s="142"/>
      <c r="HY3" s="142"/>
      <c r="HZ3" s="142"/>
      <c r="IA3" s="142"/>
      <c r="IB3" s="142"/>
      <c r="IC3" s="142"/>
      <c r="ID3" s="142"/>
      <c r="IE3" s="142"/>
      <c r="IF3" s="142"/>
      <c r="IG3" s="142"/>
      <c r="IH3" s="142"/>
      <c r="II3" s="142"/>
      <c r="IJ3" s="142"/>
      <c r="IK3" s="142"/>
      <c r="IL3" s="142"/>
      <c r="IM3" s="142"/>
      <c r="IN3" s="142"/>
      <c r="IO3" s="142"/>
      <c r="IP3" s="142"/>
      <c r="IQ3" s="142"/>
      <c r="IR3" s="142"/>
      <c r="IS3" s="142"/>
      <c r="IT3" s="142"/>
      <c r="IU3" s="142"/>
      <c r="IV3" s="142"/>
      <c r="IW3" s="142"/>
    </row>
    <row r="4" spans="1:257" s="141" customFormat="1" x14ac:dyDescent="0.25">
      <c r="A4" s="139" t="s">
        <v>624</v>
      </c>
      <c r="B4" s="139" t="s">
        <v>620</v>
      </c>
      <c r="C4" s="139" t="s">
        <v>620</v>
      </c>
      <c r="D4" s="143" t="s">
        <v>621</v>
      </c>
      <c r="E4" t="s">
        <v>12</v>
      </c>
      <c r="F4" s="140">
        <v>506.3</v>
      </c>
      <c r="G4" s="140">
        <v>503.7</v>
      </c>
      <c r="H4" s="140">
        <v>0</v>
      </c>
      <c r="I4" s="140">
        <v>0</v>
      </c>
      <c r="J4" s="140">
        <v>0.46600000000000003</v>
      </c>
      <c r="K4" s="140">
        <v>0</v>
      </c>
      <c r="L4" s="140">
        <v>0</v>
      </c>
      <c r="M4" s="140">
        <v>0</v>
      </c>
      <c r="N4" s="140">
        <v>0</v>
      </c>
      <c r="O4" s="140">
        <v>0</v>
      </c>
      <c r="P4" s="140">
        <v>0</v>
      </c>
      <c r="Q4" s="140">
        <v>0</v>
      </c>
      <c r="R4" s="140">
        <v>18.773</v>
      </c>
      <c r="S4" s="140">
        <v>0</v>
      </c>
      <c r="T4" s="140">
        <v>0</v>
      </c>
      <c r="U4" s="140">
        <v>0</v>
      </c>
      <c r="V4" s="140">
        <v>1.4419999999999999</v>
      </c>
      <c r="W4" s="140">
        <v>6.282</v>
      </c>
      <c r="X4" s="140">
        <v>0</v>
      </c>
      <c r="Y4" s="140">
        <v>0</v>
      </c>
      <c r="Z4" s="140">
        <v>0</v>
      </c>
      <c r="AA4" s="140">
        <v>0</v>
      </c>
      <c r="AB4" s="140">
        <v>0</v>
      </c>
      <c r="AC4" s="140">
        <v>1.1160000000000001</v>
      </c>
      <c r="AD4" s="140">
        <v>0</v>
      </c>
      <c r="AE4" s="140">
        <v>0</v>
      </c>
      <c r="HL4" s="142"/>
      <c r="HM4" s="142"/>
      <c r="HN4" s="142"/>
      <c r="HO4" s="142"/>
      <c r="HP4" s="142"/>
      <c r="HQ4" s="142"/>
      <c r="HR4" s="142"/>
      <c r="HS4" s="142"/>
      <c r="HT4" s="142"/>
      <c r="HU4" s="142"/>
      <c r="HV4" s="142"/>
      <c r="HW4" s="142"/>
      <c r="HX4" s="142"/>
      <c r="HY4" s="142"/>
      <c r="HZ4" s="142"/>
      <c r="IA4" s="142"/>
      <c r="IB4" s="142"/>
      <c r="IC4" s="142"/>
      <c r="ID4" s="142"/>
      <c r="IE4" s="142"/>
      <c r="IF4" s="142"/>
      <c r="IG4" s="142"/>
      <c r="IH4" s="142"/>
      <c r="II4" s="142"/>
      <c r="IJ4" s="142"/>
      <c r="IK4" s="142"/>
      <c r="IL4" s="142"/>
      <c r="IM4" s="142"/>
      <c r="IN4" s="142"/>
      <c r="IO4" s="142"/>
      <c r="IP4" s="142"/>
      <c r="IQ4" s="142"/>
      <c r="IR4" s="142"/>
      <c r="IS4" s="142"/>
      <c r="IT4" s="142"/>
      <c r="IU4" s="142"/>
      <c r="IV4" s="142"/>
      <c r="IW4" s="142"/>
    </row>
    <row r="5" spans="1:257" s="141" customFormat="1" x14ac:dyDescent="0.25">
      <c r="A5" s="139" t="s">
        <v>625</v>
      </c>
      <c r="B5" s="139" t="s">
        <v>620</v>
      </c>
      <c r="C5" s="139" t="s">
        <v>620</v>
      </c>
      <c r="D5" s="143" t="s">
        <v>623</v>
      </c>
      <c r="E5" t="s">
        <v>12</v>
      </c>
      <c r="F5" s="140">
        <v>647.20000000000005</v>
      </c>
      <c r="G5" s="140">
        <v>544.6</v>
      </c>
      <c r="H5" s="140">
        <v>0</v>
      </c>
      <c r="I5" s="140">
        <v>0</v>
      </c>
      <c r="J5" s="140">
        <v>2.5790000000000002</v>
      </c>
      <c r="K5" s="140">
        <v>0</v>
      </c>
      <c r="L5" s="140">
        <v>0</v>
      </c>
      <c r="M5" s="140">
        <v>0</v>
      </c>
      <c r="N5" s="140">
        <v>0</v>
      </c>
      <c r="O5" s="140">
        <v>2.4319999999999999</v>
      </c>
      <c r="P5" s="140">
        <v>0</v>
      </c>
      <c r="Q5" s="140">
        <v>0</v>
      </c>
      <c r="R5" s="140">
        <v>53.156999999999996</v>
      </c>
      <c r="S5" s="140">
        <v>0</v>
      </c>
      <c r="T5" s="140">
        <v>0</v>
      </c>
      <c r="U5" s="140">
        <v>0</v>
      </c>
      <c r="V5" s="140">
        <v>9.9689999999999994</v>
      </c>
      <c r="W5" s="140">
        <v>1.679</v>
      </c>
      <c r="X5" s="140">
        <v>0</v>
      </c>
      <c r="Y5" s="140">
        <v>0</v>
      </c>
      <c r="Z5" s="140">
        <v>0</v>
      </c>
      <c r="AA5" s="140">
        <v>0</v>
      </c>
      <c r="AB5" s="140">
        <v>0</v>
      </c>
      <c r="AC5" s="140">
        <v>7.0179999999999998</v>
      </c>
      <c r="AD5" s="140">
        <v>0</v>
      </c>
      <c r="AE5" s="140">
        <v>1.7330000000000001</v>
      </c>
      <c r="HL5" s="142"/>
      <c r="HM5" s="142"/>
      <c r="HN5" s="142"/>
      <c r="HO5" s="142"/>
      <c r="HP5" s="142"/>
      <c r="HQ5" s="142"/>
      <c r="HR5" s="142"/>
      <c r="HS5" s="142"/>
      <c r="HT5" s="142"/>
      <c r="HU5" s="142"/>
      <c r="HV5" s="142"/>
      <c r="HW5" s="142"/>
      <c r="HX5" s="142"/>
      <c r="HY5" s="142"/>
      <c r="HZ5" s="142"/>
      <c r="IA5" s="142"/>
      <c r="IB5" s="142"/>
      <c r="IC5" s="142"/>
      <c r="ID5" s="142"/>
      <c r="IE5" s="142"/>
      <c r="IF5" s="142"/>
      <c r="IG5" s="142"/>
      <c r="IH5" s="142"/>
      <c r="II5" s="142"/>
      <c r="IJ5" s="142"/>
      <c r="IK5" s="142"/>
      <c r="IL5" s="142"/>
      <c r="IM5" s="142"/>
      <c r="IN5" s="142"/>
      <c r="IO5" s="142"/>
      <c r="IP5" s="142"/>
      <c r="IQ5" s="142"/>
      <c r="IR5" s="142"/>
      <c r="IS5" s="142"/>
      <c r="IT5" s="142"/>
      <c r="IU5" s="142"/>
      <c r="IV5" s="142"/>
      <c r="IW5" s="142"/>
    </row>
    <row r="12" spans="1:257" ht="15.75" thickBot="1" x14ac:dyDescent="0.3">
      <c r="B12" s="8"/>
      <c r="C12" s="8"/>
      <c r="D12" s="8"/>
      <c r="E12" s="8"/>
      <c r="F12" s="8"/>
      <c r="G12" s="8"/>
      <c r="H12" s="8"/>
      <c r="I12" s="8"/>
      <c r="J12" s="8"/>
      <c r="K12" s="8"/>
      <c r="L12" s="144"/>
      <c r="M12" s="8"/>
    </row>
    <row r="13" spans="1:257" ht="19.5" thickBot="1" x14ac:dyDescent="0.35">
      <c r="B13" s="8"/>
      <c r="C13" s="145" t="s">
        <v>626</v>
      </c>
      <c r="D13" s="146"/>
      <c r="E13" s="146"/>
      <c r="F13" s="146"/>
      <c r="G13" s="146"/>
      <c r="H13" s="146"/>
      <c r="I13" s="146"/>
      <c r="J13" s="146"/>
      <c r="K13" s="146"/>
      <c r="L13" s="147"/>
      <c r="M13" s="8"/>
    </row>
    <row r="14" spans="1:257" x14ac:dyDescent="0.25">
      <c r="B14" s="8"/>
      <c r="C14" s="148"/>
      <c r="D14" s="8"/>
      <c r="E14" s="8"/>
      <c r="F14" s="8"/>
      <c r="G14" s="8"/>
      <c r="H14" s="8" t="s">
        <v>627</v>
      </c>
      <c r="I14" s="8" t="s">
        <v>628</v>
      </c>
      <c r="J14" s="8"/>
      <c r="K14" s="8"/>
      <c r="L14" s="149"/>
      <c r="M14" s="8"/>
    </row>
    <row r="15" spans="1:257" ht="102.75" x14ac:dyDescent="0.25">
      <c r="B15" s="8"/>
      <c r="C15" s="148"/>
      <c r="D15" s="8"/>
      <c r="E15" s="8"/>
      <c r="F15" s="136" t="s">
        <v>629</v>
      </c>
      <c r="G15" s="136" t="s">
        <v>630</v>
      </c>
      <c r="H15" s="136" t="s">
        <v>631</v>
      </c>
      <c r="I15" s="136" t="s">
        <v>631</v>
      </c>
      <c r="J15" s="136" t="s">
        <v>632</v>
      </c>
      <c r="K15" s="136" t="s">
        <v>633</v>
      </c>
      <c r="L15" s="150"/>
      <c r="M15" s="8"/>
    </row>
    <row r="16" spans="1:257" x14ac:dyDescent="0.25">
      <c r="B16" s="8"/>
      <c r="C16" s="151" t="s">
        <v>634</v>
      </c>
      <c r="D16" s="152"/>
      <c r="E16" s="152"/>
      <c r="F16" s="153" t="s">
        <v>635</v>
      </c>
      <c r="G16" s="153" t="s">
        <v>635</v>
      </c>
      <c r="H16" s="153" t="s">
        <v>635</v>
      </c>
      <c r="I16" s="153" t="s">
        <v>635</v>
      </c>
      <c r="J16" s="153" t="s">
        <v>635</v>
      </c>
      <c r="K16" s="153" t="s">
        <v>635</v>
      </c>
      <c r="L16" s="154"/>
      <c r="M16" s="8"/>
    </row>
    <row r="17" spans="2:13" x14ac:dyDescent="0.25">
      <c r="B17" s="8"/>
      <c r="C17" s="148" t="s">
        <v>636</v>
      </c>
      <c r="D17" s="8"/>
      <c r="E17" s="8"/>
      <c r="F17" s="122" t="s">
        <v>637</v>
      </c>
      <c r="G17" s="122" t="s">
        <v>638</v>
      </c>
      <c r="H17" s="122" t="s">
        <v>639</v>
      </c>
      <c r="I17" s="122" t="s">
        <v>639</v>
      </c>
      <c r="J17" s="122" t="s">
        <v>640</v>
      </c>
      <c r="K17" s="122" t="s">
        <v>640</v>
      </c>
      <c r="L17" s="155"/>
      <c r="M17" s="8"/>
    </row>
    <row r="18" spans="2:13" x14ac:dyDescent="0.25">
      <c r="B18" s="8"/>
      <c r="C18" s="148" t="s">
        <v>641</v>
      </c>
      <c r="D18" s="8"/>
      <c r="E18" s="8"/>
      <c r="F18" s="122" t="s">
        <v>642</v>
      </c>
      <c r="G18" s="122" t="s">
        <v>643</v>
      </c>
      <c r="H18" s="122" t="s">
        <v>644</v>
      </c>
      <c r="I18" s="122" t="s">
        <v>645</v>
      </c>
      <c r="J18" s="156" t="s">
        <v>646</v>
      </c>
      <c r="K18" s="156" t="s">
        <v>646</v>
      </c>
      <c r="L18" s="157"/>
      <c r="M18" s="8"/>
    </row>
    <row r="19" spans="2:13" x14ac:dyDescent="0.25">
      <c r="B19" s="8"/>
      <c r="C19" s="148" t="s">
        <v>647</v>
      </c>
      <c r="D19" s="8"/>
      <c r="E19" s="8"/>
      <c r="F19" s="122" t="s">
        <v>648</v>
      </c>
      <c r="G19" s="122" t="s">
        <v>649</v>
      </c>
      <c r="H19" s="122" t="s">
        <v>650</v>
      </c>
      <c r="I19" s="122" t="s">
        <v>651</v>
      </c>
      <c r="J19" s="122" t="s">
        <v>652</v>
      </c>
      <c r="K19" s="122" t="s">
        <v>652</v>
      </c>
      <c r="L19" s="155"/>
      <c r="M19" s="8"/>
    </row>
    <row r="20" spans="2:13" x14ac:dyDescent="0.25">
      <c r="B20" s="8"/>
      <c r="C20" s="148" t="s">
        <v>653</v>
      </c>
      <c r="D20" s="8"/>
      <c r="E20" s="8"/>
      <c r="F20" s="158" t="s">
        <v>654</v>
      </c>
      <c r="G20" s="122" t="s">
        <v>654</v>
      </c>
      <c r="H20" s="122" t="s">
        <v>655</v>
      </c>
      <c r="I20" s="122" t="s">
        <v>656</v>
      </c>
      <c r="J20" s="122" t="s">
        <v>655</v>
      </c>
      <c r="K20" s="122" t="s">
        <v>655</v>
      </c>
      <c r="L20" s="155"/>
      <c r="M20" s="8"/>
    </row>
    <row r="21" spans="2:13" x14ac:dyDescent="0.25">
      <c r="B21" s="8"/>
      <c r="C21" s="148" t="s">
        <v>657</v>
      </c>
      <c r="D21" s="8"/>
      <c r="E21" s="8"/>
      <c r="F21" s="159" t="s">
        <v>658</v>
      </c>
      <c r="G21" s="159" t="s">
        <v>658</v>
      </c>
      <c r="H21" s="159" t="s">
        <v>658</v>
      </c>
      <c r="I21" s="159" t="s">
        <v>658</v>
      </c>
      <c r="J21" s="159" t="s">
        <v>658</v>
      </c>
      <c r="K21" s="159" t="s">
        <v>658</v>
      </c>
      <c r="L21" s="160"/>
      <c r="M21" s="8"/>
    </row>
    <row r="22" spans="2:13" x14ac:dyDescent="0.25">
      <c r="B22" s="8"/>
      <c r="C22" s="148"/>
      <c r="D22" s="8"/>
      <c r="E22" s="8"/>
      <c r="F22" s="8"/>
      <c r="G22" s="8"/>
      <c r="H22" s="8"/>
      <c r="I22" s="8"/>
      <c r="J22" s="8"/>
      <c r="K22" s="8"/>
      <c r="L22" s="161"/>
      <c r="M22" s="8"/>
    </row>
    <row r="23" spans="2:13" x14ac:dyDescent="0.25">
      <c r="B23" s="8"/>
      <c r="C23" s="148"/>
      <c r="D23" s="8"/>
      <c r="E23" s="8"/>
      <c r="F23" s="8"/>
      <c r="G23" s="8"/>
      <c r="H23" s="8"/>
      <c r="I23" s="8"/>
      <c r="J23" s="8"/>
      <c r="K23" s="8"/>
      <c r="L23" s="161"/>
      <c r="M23" s="8"/>
    </row>
    <row r="24" spans="2:13" x14ac:dyDescent="0.25">
      <c r="B24" s="8"/>
      <c r="C24" s="151" t="s">
        <v>659</v>
      </c>
      <c r="D24" s="152"/>
      <c r="E24" s="152"/>
      <c r="F24" s="153" t="s">
        <v>660</v>
      </c>
      <c r="G24" s="153" t="s">
        <v>660</v>
      </c>
      <c r="H24" s="153" t="s">
        <v>660</v>
      </c>
      <c r="I24" s="153" t="s">
        <v>660</v>
      </c>
      <c r="J24" s="153" t="s">
        <v>660</v>
      </c>
      <c r="K24" s="153" t="s">
        <v>660</v>
      </c>
      <c r="L24" s="154"/>
      <c r="M24" s="8"/>
    </row>
    <row r="25" spans="2:13" x14ac:dyDescent="0.25">
      <c r="B25" s="8"/>
      <c r="C25" s="148" t="s">
        <v>636</v>
      </c>
      <c r="D25" s="8"/>
      <c r="E25" s="8"/>
      <c r="F25" s="158" t="s">
        <v>661</v>
      </c>
      <c r="G25" s="158" t="s">
        <v>662</v>
      </c>
      <c r="H25" s="158" t="s">
        <v>663</v>
      </c>
      <c r="I25" s="158" t="s">
        <v>663</v>
      </c>
      <c r="J25" s="158" t="s">
        <v>664</v>
      </c>
      <c r="K25" s="158" t="s">
        <v>664</v>
      </c>
      <c r="L25" s="162"/>
      <c r="M25" s="8"/>
    </row>
    <row r="26" spans="2:13" x14ac:dyDescent="0.25">
      <c r="B26" s="8"/>
      <c r="C26" s="148" t="s">
        <v>641</v>
      </c>
      <c r="D26" s="8"/>
      <c r="E26" s="8"/>
      <c r="F26" s="158" t="s">
        <v>665</v>
      </c>
      <c r="G26" s="158" t="s">
        <v>666</v>
      </c>
      <c r="H26" s="158" t="s">
        <v>667</v>
      </c>
      <c r="I26" s="158" t="s">
        <v>668</v>
      </c>
      <c r="J26" s="158" t="s">
        <v>669</v>
      </c>
      <c r="K26" s="158" t="s">
        <v>669</v>
      </c>
      <c r="L26" s="162"/>
      <c r="M26" s="8"/>
    </row>
    <row r="27" spans="2:13" x14ac:dyDescent="0.25">
      <c r="B27" s="8"/>
      <c r="C27" s="148" t="s">
        <v>647</v>
      </c>
      <c r="D27" s="8"/>
      <c r="E27" s="8"/>
      <c r="F27" s="158" t="s">
        <v>670</v>
      </c>
      <c r="G27" s="158" t="s">
        <v>671</v>
      </c>
      <c r="H27" s="158" t="s">
        <v>672</v>
      </c>
      <c r="I27" s="158" t="s">
        <v>673</v>
      </c>
      <c r="J27" s="158" t="s">
        <v>674</v>
      </c>
      <c r="K27" s="158" t="s">
        <v>674</v>
      </c>
      <c r="L27" s="162"/>
      <c r="M27" s="8"/>
    </row>
    <row r="28" spans="2:13" x14ac:dyDescent="0.25">
      <c r="B28" s="163"/>
      <c r="C28" s="148" t="s">
        <v>653</v>
      </c>
      <c r="D28" s="163"/>
      <c r="E28" s="163"/>
      <c r="F28" s="158" t="s">
        <v>675</v>
      </c>
      <c r="G28" s="158" t="s">
        <v>675</v>
      </c>
      <c r="H28" s="158" t="s">
        <v>676</v>
      </c>
      <c r="I28" s="158" t="s">
        <v>677</v>
      </c>
      <c r="J28" s="158" t="s">
        <v>676</v>
      </c>
      <c r="K28" s="158" t="s">
        <v>676</v>
      </c>
      <c r="L28" s="162"/>
      <c r="M28" s="163"/>
    </row>
    <row r="29" spans="2:13" x14ac:dyDescent="0.25">
      <c r="B29" s="8"/>
      <c r="C29" s="148" t="s">
        <v>657</v>
      </c>
      <c r="D29" s="8"/>
      <c r="E29" s="8"/>
      <c r="F29" s="159" t="s">
        <v>658</v>
      </c>
      <c r="G29" s="159" t="s">
        <v>658</v>
      </c>
      <c r="H29" s="159" t="s">
        <v>658</v>
      </c>
      <c r="I29" s="159" t="s">
        <v>658</v>
      </c>
      <c r="J29" s="159" t="s">
        <v>658</v>
      </c>
      <c r="K29" s="159" t="s">
        <v>658</v>
      </c>
      <c r="L29" s="160"/>
      <c r="M29" s="8"/>
    </row>
    <row r="30" spans="2:13" x14ac:dyDescent="0.25">
      <c r="B30" s="8"/>
      <c r="C30" s="148"/>
      <c r="D30" s="8"/>
      <c r="E30" s="8"/>
      <c r="F30" s="8"/>
      <c r="G30" s="8"/>
      <c r="H30" s="8"/>
      <c r="I30" s="8"/>
      <c r="J30" s="8"/>
      <c r="K30" s="8"/>
      <c r="L30" s="161"/>
      <c r="M30" s="8"/>
    </row>
    <row r="31" spans="2:13" x14ac:dyDescent="0.25">
      <c r="B31" s="8"/>
      <c r="C31" s="148"/>
      <c r="D31" s="8"/>
      <c r="E31" s="8"/>
      <c r="F31" s="164"/>
      <c r="G31" s="164"/>
      <c r="H31" s="164"/>
      <c r="I31" s="164"/>
      <c r="J31" s="164"/>
      <c r="K31" s="164"/>
      <c r="L31" s="161"/>
      <c r="M31" s="8"/>
    </row>
    <row r="32" spans="2:13" x14ac:dyDescent="0.25">
      <c r="B32" s="8"/>
      <c r="C32" s="148"/>
      <c r="D32" s="8"/>
      <c r="E32" s="8"/>
      <c r="F32" s="164" t="s">
        <v>678</v>
      </c>
      <c r="G32" s="164"/>
      <c r="H32" s="164"/>
      <c r="I32" s="164"/>
      <c r="J32" s="164"/>
      <c r="K32" s="164"/>
      <c r="L32" s="161"/>
      <c r="M32" s="8"/>
    </row>
    <row r="33" spans="2:13" x14ac:dyDescent="0.25">
      <c r="B33" s="8"/>
      <c r="C33" s="148"/>
      <c r="D33" s="8"/>
      <c r="E33" s="8"/>
      <c r="F33" s="165" t="s">
        <v>679</v>
      </c>
      <c r="G33" s="165"/>
      <c r="H33" s="165"/>
      <c r="I33" s="164"/>
      <c r="J33" s="164"/>
      <c r="K33" s="164"/>
      <c r="L33" s="161"/>
      <c r="M33" s="8"/>
    </row>
    <row r="34" spans="2:13" x14ac:dyDescent="0.25">
      <c r="B34" s="8"/>
      <c r="C34" s="148"/>
      <c r="D34" s="8"/>
      <c r="E34" s="8"/>
      <c r="F34" s="8"/>
      <c r="G34" s="8"/>
      <c r="H34" s="8"/>
      <c r="I34" s="8"/>
      <c r="J34" s="8"/>
      <c r="K34" s="8"/>
      <c r="L34" s="161"/>
      <c r="M34" s="8"/>
    </row>
    <row r="35" spans="2:13" x14ac:dyDescent="0.25">
      <c r="B35" s="8"/>
      <c r="C35" s="148"/>
      <c r="D35" s="8"/>
      <c r="E35" s="8"/>
      <c r="F35" s="8"/>
      <c r="G35" s="8"/>
      <c r="H35" s="8"/>
      <c r="I35" s="8"/>
      <c r="J35" s="8"/>
      <c r="K35" s="8"/>
      <c r="L35" s="161"/>
      <c r="M35" s="8"/>
    </row>
    <row r="36" spans="2:13" x14ac:dyDescent="0.25">
      <c r="B36" s="8"/>
      <c r="C36" s="148"/>
      <c r="D36" s="8"/>
      <c r="E36" s="8"/>
      <c r="F36" s="8"/>
      <c r="G36" s="8"/>
      <c r="H36" s="8"/>
      <c r="I36" s="8"/>
      <c r="J36" s="8"/>
      <c r="K36" s="8"/>
      <c r="L36" s="161"/>
      <c r="M36" s="8"/>
    </row>
    <row r="37" spans="2:13" ht="77.25" x14ac:dyDescent="0.25">
      <c r="B37" s="8"/>
      <c r="C37" s="148"/>
      <c r="D37" s="8"/>
      <c r="E37" s="8"/>
      <c r="F37" s="136" t="s">
        <v>680</v>
      </c>
      <c r="G37" s="136" t="s">
        <v>681</v>
      </c>
      <c r="H37" s="136" t="s">
        <v>682</v>
      </c>
      <c r="I37" s="136" t="s">
        <v>683</v>
      </c>
      <c r="J37" s="136" t="s">
        <v>683</v>
      </c>
      <c r="K37" s="136" t="s">
        <v>682</v>
      </c>
      <c r="L37" s="150" t="s">
        <v>684</v>
      </c>
      <c r="M37" s="8"/>
    </row>
    <row r="38" spans="2:13" x14ac:dyDescent="0.25">
      <c r="B38" s="8"/>
      <c r="C38" s="151" t="s">
        <v>659</v>
      </c>
      <c r="D38" s="152"/>
      <c r="E38" s="152"/>
      <c r="F38" s="153" t="s">
        <v>685</v>
      </c>
      <c r="G38" s="152" t="s">
        <v>686</v>
      </c>
      <c r="H38" s="152" t="s">
        <v>686</v>
      </c>
      <c r="I38" s="152" t="s">
        <v>686</v>
      </c>
      <c r="J38" s="153" t="s">
        <v>686</v>
      </c>
      <c r="K38" s="152" t="s">
        <v>686</v>
      </c>
      <c r="L38" s="166" t="s">
        <v>686</v>
      </c>
      <c r="M38" s="8"/>
    </row>
    <row r="39" spans="2:13" x14ac:dyDescent="0.25">
      <c r="B39" s="8"/>
      <c r="C39" s="148" t="s">
        <v>636</v>
      </c>
      <c r="D39" s="8"/>
      <c r="E39" s="8"/>
      <c r="F39" s="122" t="s">
        <v>687</v>
      </c>
      <c r="G39" s="122" t="s">
        <v>638</v>
      </c>
      <c r="H39" s="167" t="s">
        <v>639</v>
      </c>
      <c r="I39" s="167" t="s">
        <v>639</v>
      </c>
      <c r="J39" s="168" t="s">
        <v>639</v>
      </c>
      <c r="K39" s="168" t="s">
        <v>639</v>
      </c>
      <c r="L39" s="169" t="s">
        <v>639</v>
      </c>
      <c r="M39" s="8"/>
    </row>
    <row r="40" spans="2:13" x14ac:dyDescent="0.25">
      <c r="B40" s="8"/>
      <c r="C40" s="148" t="s">
        <v>641</v>
      </c>
      <c r="D40" s="8"/>
      <c r="E40" s="8"/>
      <c r="F40" s="122" t="s">
        <v>688</v>
      </c>
      <c r="G40" s="122" t="s">
        <v>689</v>
      </c>
      <c r="H40" s="170" t="s">
        <v>690</v>
      </c>
      <c r="I40" s="170" t="s">
        <v>691</v>
      </c>
      <c r="J40" s="171" t="s">
        <v>692</v>
      </c>
      <c r="K40" s="171" t="s">
        <v>693</v>
      </c>
      <c r="L40" s="172" t="s">
        <v>693</v>
      </c>
      <c r="M40" s="8"/>
    </row>
    <row r="41" spans="2:13" x14ac:dyDescent="0.25">
      <c r="B41" s="8"/>
      <c r="C41" s="148" t="s">
        <v>647</v>
      </c>
      <c r="D41" s="8"/>
      <c r="E41" s="8"/>
      <c r="F41" s="173" t="s">
        <v>694</v>
      </c>
      <c r="G41" s="122" t="s">
        <v>695</v>
      </c>
      <c r="H41" s="167" t="s">
        <v>696</v>
      </c>
      <c r="I41" s="167" t="s">
        <v>697</v>
      </c>
      <c r="J41" s="168" t="s">
        <v>698</v>
      </c>
      <c r="K41" s="168" t="s">
        <v>699</v>
      </c>
      <c r="L41" s="169" t="s">
        <v>699</v>
      </c>
      <c r="M41" s="8"/>
    </row>
    <row r="42" spans="2:13" x14ac:dyDescent="0.25">
      <c r="B42" s="8"/>
      <c r="C42" s="148" t="s">
        <v>653</v>
      </c>
      <c r="D42" s="8"/>
      <c r="E42" s="8"/>
      <c r="F42" s="122" t="s">
        <v>700</v>
      </c>
      <c r="G42" s="122" t="s">
        <v>700</v>
      </c>
      <c r="H42" s="167" t="s">
        <v>701</v>
      </c>
      <c r="I42" s="167" t="s">
        <v>702</v>
      </c>
      <c r="J42" s="168" t="s">
        <v>703</v>
      </c>
      <c r="K42" s="168" t="s">
        <v>704</v>
      </c>
      <c r="L42" s="169" t="s">
        <v>704</v>
      </c>
      <c r="M42" s="8"/>
    </row>
    <row r="43" spans="2:13" ht="15.75" thickBot="1" x14ac:dyDescent="0.3">
      <c r="B43" s="8"/>
      <c r="C43" s="174" t="s">
        <v>657</v>
      </c>
      <c r="D43" s="144"/>
      <c r="E43" s="144"/>
      <c r="F43" s="175" t="s">
        <v>658</v>
      </c>
      <c r="G43" s="175" t="s">
        <v>658</v>
      </c>
      <c r="H43" s="176" t="s">
        <v>705</v>
      </c>
      <c r="I43" s="176" t="s">
        <v>706</v>
      </c>
      <c r="J43" s="177" t="s">
        <v>707</v>
      </c>
      <c r="K43" s="177" t="s">
        <v>708</v>
      </c>
      <c r="L43" s="178" t="s">
        <v>708</v>
      </c>
      <c r="M43" s="8"/>
    </row>
    <row r="44" spans="2:13" x14ac:dyDescent="0.25">
      <c r="B44" s="8"/>
      <c r="C44" s="8"/>
      <c r="D44" s="8"/>
      <c r="E44" s="8"/>
      <c r="F44" s="8"/>
      <c r="G44" s="8"/>
      <c r="H44" s="8"/>
      <c r="I44" s="8"/>
      <c r="J44" s="8"/>
      <c r="K44" s="8"/>
      <c r="L44" s="8"/>
      <c r="M44" s="8"/>
    </row>
    <row r="45" spans="2:13" x14ac:dyDescent="0.25">
      <c r="B45" s="8"/>
      <c r="C45" s="8"/>
      <c r="D45" s="8"/>
      <c r="E45" s="8"/>
      <c r="F45" s="8"/>
      <c r="G45" s="8"/>
      <c r="H45" s="8"/>
      <c r="I45" s="8"/>
      <c r="J45" s="8"/>
      <c r="K45" s="8"/>
      <c r="L45" s="8"/>
      <c r="M45" s="8"/>
    </row>
    <row r="46" spans="2:13" ht="15.75" thickBot="1" x14ac:dyDescent="0.3">
      <c r="B46" s="8"/>
      <c r="C46" s="8"/>
      <c r="D46" s="8"/>
      <c r="E46" s="8"/>
      <c r="F46" s="8"/>
      <c r="G46" s="8"/>
      <c r="H46" s="8"/>
      <c r="I46" s="8"/>
      <c r="J46" s="8"/>
      <c r="K46" s="8"/>
      <c r="L46" s="144"/>
      <c r="M46" s="8"/>
    </row>
    <row r="47" spans="2:13" ht="19.5" thickBot="1" x14ac:dyDescent="0.35">
      <c r="B47" s="8"/>
      <c r="C47" s="145" t="s">
        <v>709</v>
      </c>
      <c r="D47" s="146"/>
      <c r="E47" s="146"/>
      <c r="F47" s="146"/>
      <c r="G47" s="146"/>
      <c r="H47" s="146"/>
      <c r="I47" s="146"/>
      <c r="J47" s="146"/>
      <c r="K47" s="146"/>
      <c r="L47" s="146"/>
      <c r="M47" s="147"/>
    </row>
    <row r="48" spans="2:13" x14ac:dyDescent="0.25">
      <c r="B48" s="8"/>
      <c r="C48" s="148"/>
      <c r="D48" s="8"/>
      <c r="E48" s="8"/>
      <c r="F48" s="8"/>
      <c r="G48" s="8"/>
      <c r="H48" s="8"/>
      <c r="I48" s="8"/>
      <c r="J48" s="8"/>
      <c r="K48" s="179"/>
      <c r="L48" s="179"/>
      <c r="M48" s="161"/>
    </row>
    <row r="49" spans="2:13" ht="90" x14ac:dyDescent="0.25">
      <c r="B49" s="8"/>
      <c r="C49" s="148"/>
      <c r="D49" s="8"/>
      <c r="E49" s="8"/>
      <c r="F49" s="136" t="s">
        <v>710</v>
      </c>
      <c r="G49" s="136" t="s">
        <v>711</v>
      </c>
      <c r="H49" s="136" t="s">
        <v>682</v>
      </c>
      <c r="I49" s="136" t="s">
        <v>712</v>
      </c>
      <c r="J49" s="136" t="s">
        <v>713</v>
      </c>
      <c r="K49" s="136" t="s">
        <v>712</v>
      </c>
      <c r="L49" s="136" t="s">
        <v>714</v>
      </c>
      <c r="M49" s="150" t="s">
        <v>715</v>
      </c>
    </row>
    <row r="50" spans="2:13" x14ac:dyDescent="0.25">
      <c r="B50" s="8"/>
      <c r="C50" s="151" t="s">
        <v>659</v>
      </c>
      <c r="D50" s="152"/>
      <c r="E50" s="152"/>
      <c r="F50" s="153" t="s">
        <v>660</v>
      </c>
      <c r="G50" s="153" t="s">
        <v>660</v>
      </c>
      <c r="H50" s="153" t="s">
        <v>686</v>
      </c>
      <c r="I50" s="152" t="s">
        <v>686</v>
      </c>
      <c r="J50" s="152" t="s">
        <v>686</v>
      </c>
      <c r="K50" s="152" t="s">
        <v>686</v>
      </c>
      <c r="L50" s="153" t="s">
        <v>716</v>
      </c>
      <c r="M50" s="153" t="s">
        <v>716</v>
      </c>
    </row>
    <row r="51" spans="2:13" x14ac:dyDescent="0.25">
      <c r="B51" s="8"/>
      <c r="C51" s="148" t="s">
        <v>636</v>
      </c>
      <c r="D51" s="8"/>
      <c r="E51" s="8"/>
      <c r="F51" s="122" t="s">
        <v>717</v>
      </c>
      <c r="G51" s="122" t="s">
        <v>717</v>
      </c>
      <c r="H51" s="168" t="s">
        <v>639</v>
      </c>
      <c r="I51" s="167" t="s">
        <v>639</v>
      </c>
      <c r="J51" s="167" t="s">
        <v>639</v>
      </c>
      <c r="K51" s="168" t="s">
        <v>639</v>
      </c>
      <c r="L51" s="122" t="s">
        <v>638</v>
      </c>
      <c r="M51" s="122" t="s">
        <v>638</v>
      </c>
    </row>
    <row r="52" spans="2:13" x14ac:dyDescent="0.25">
      <c r="B52" s="8"/>
      <c r="C52" s="148" t="s">
        <v>641</v>
      </c>
      <c r="D52" s="8"/>
      <c r="E52" s="8"/>
      <c r="F52" s="122" t="s">
        <v>718</v>
      </c>
      <c r="G52" s="122" t="s">
        <v>719</v>
      </c>
      <c r="H52" s="171" t="s">
        <v>690</v>
      </c>
      <c r="I52" s="170" t="s">
        <v>720</v>
      </c>
      <c r="J52" s="170" t="s">
        <v>720</v>
      </c>
      <c r="K52" s="171" t="s">
        <v>693</v>
      </c>
      <c r="L52" s="122" t="s">
        <v>721</v>
      </c>
      <c r="M52" s="122" t="s">
        <v>721</v>
      </c>
    </row>
    <row r="53" spans="2:13" x14ac:dyDescent="0.25">
      <c r="B53" s="8"/>
      <c r="C53" s="148" t="s">
        <v>647</v>
      </c>
      <c r="D53" s="8"/>
      <c r="E53" s="8"/>
      <c r="F53" s="122" t="s">
        <v>722</v>
      </c>
      <c r="G53" s="122" t="s">
        <v>723</v>
      </c>
      <c r="H53" s="168" t="s">
        <v>696</v>
      </c>
      <c r="I53" s="167" t="s">
        <v>724</v>
      </c>
      <c r="J53" s="167" t="s">
        <v>724</v>
      </c>
      <c r="K53" s="168" t="s">
        <v>699</v>
      </c>
      <c r="L53" s="122" t="s">
        <v>725</v>
      </c>
      <c r="M53" s="122" t="s">
        <v>725</v>
      </c>
    </row>
    <row r="54" spans="2:13" x14ac:dyDescent="0.25">
      <c r="B54" s="8"/>
      <c r="C54" s="148" t="s">
        <v>653</v>
      </c>
      <c r="D54" s="8"/>
      <c r="E54" s="8"/>
      <c r="F54" s="158" t="s">
        <v>726</v>
      </c>
      <c r="G54" s="158" t="s">
        <v>675</v>
      </c>
      <c r="H54" s="168" t="s">
        <v>701</v>
      </c>
      <c r="I54" s="167" t="s">
        <v>702</v>
      </c>
      <c r="J54" s="167" t="s">
        <v>702</v>
      </c>
      <c r="K54" s="168" t="s">
        <v>704</v>
      </c>
      <c r="L54" s="122" t="s">
        <v>727</v>
      </c>
      <c r="M54" s="122" t="s">
        <v>727</v>
      </c>
    </row>
    <row r="55" spans="2:13" ht="15.75" thickBot="1" x14ac:dyDescent="0.3">
      <c r="B55" s="8"/>
      <c r="C55" s="148" t="s">
        <v>657</v>
      </c>
      <c r="D55" s="8"/>
      <c r="E55" s="8"/>
      <c r="F55" s="159" t="s">
        <v>658</v>
      </c>
      <c r="G55" s="159" t="s">
        <v>658</v>
      </c>
      <c r="H55" s="177" t="s">
        <v>707</v>
      </c>
      <c r="I55" s="167" t="s">
        <v>705</v>
      </c>
      <c r="J55" s="167" t="s">
        <v>705</v>
      </c>
      <c r="K55" s="168" t="s">
        <v>708</v>
      </c>
      <c r="L55" s="159" t="s">
        <v>658</v>
      </c>
      <c r="M55" s="160" t="s">
        <v>658</v>
      </c>
    </row>
    <row r="56" spans="2:13" x14ac:dyDescent="0.25">
      <c r="B56" s="8"/>
      <c r="C56" s="148"/>
      <c r="D56" s="8"/>
      <c r="E56" s="8"/>
      <c r="F56" s="8"/>
      <c r="G56" s="8"/>
      <c r="H56" s="122"/>
      <c r="I56" s="8"/>
      <c r="J56" s="8"/>
      <c r="K56" s="8"/>
      <c r="L56" s="8"/>
      <c r="M56" s="161"/>
    </row>
    <row r="57" spans="2:13" x14ac:dyDescent="0.25">
      <c r="B57" s="8"/>
      <c r="C57" s="148"/>
      <c r="D57" s="8"/>
      <c r="E57" s="8"/>
      <c r="F57" s="8"/>
      <c r="G57" s="8"/>
      <c r="H57" s="8"/>
      <c r="I57" s="8"/>
      <c r="J57" s="8"/>
      <c r="K57" s="8"/>
      <c r="L57" s="8"/>
      <c r="M57" s="161"/>
    </row>
    <row r="58" spans="2:13" x14ac:dyDescent="0.25">
      <c r="B58" s="8"/>
      <c r="C58" s="148"/>
      <c r="D58" s="8"/>
      <c r="E58" s="8"/>
      <c r="F58" s="8"/>
      <c r="G58" s="8"/>
      <c r="H58" s="8"/>
      <c r="I58" s="8"/>
      <c r="J58" s="8"/>
      <c r="K58" s="8"/>
      <c r="L58" s="8"/>
      <c r="M58" s="161"/>
    </row>
    <row r="59" spans="2:13" ht="39" x14ac:dyDescent="0.25">
      <c r="B59" s="8"/>
      <c r="C59" s="148"/>
      <c r="D59" s="8"/>
      <c r="E59" s="8"/>
      <c r="F59" s="136" t="s">
        <v>710</v>
      </c>
      <c r="G59" s="136" t="s">
        <v>711</v>
      </c>
      <c r="H59" s="8"/>
      <c r="I59" s="8"/>
      <c r="J59" s="8"/>
      <c r="K59" s="8"/>
      <c r="L59" s="8"/>
      <c r="M59" s="161"/>
    </row>
    <row r="60" spans="2:13" x14ac:dyDescent="0.25">
      <c r="B60" s="8"/>
      <c r="C60" s="151" t="s">
        <v>634</v>
      </c>
      <c r="D60" s="152"/>
      <c r="E60" s="152"/>
      <c r="F60" s="153" t="s">
        <v>635</v>
      </c>
      <c r="G60" s="153" t="s">
        <v>635</v>
      </c>
      <c r="H60" s="8"/>
      <c r="I60" s="8"/>
      <c r="J60" s="8"/>
      <c r="K60" s="8"/>
      <c r="L60" s="8"/>
      <c r="M60" s="161"/>
    </row>
    <row r="61" spans="2:13" x14ac:dyDescent="0.25">
      <c r="B61" s="8"/>
      <c r="C61" s="148" t="s">
        <v>636</v>
      </c>
      <c r="D61" s="8"/>
      <c r="E61" s="8"/>
      <c r="F61" s="122" t="s">
        <v>728</v>
      </c>
      <c r="G61" s="122" t="s">
        <v>728</v>
      </c>
      <c r="H61" s="8"/>
      <c r="I61" s="8"/>
      <c r="J61" s="8"/>
      <c r="K61" s="8"/>
      <c r="L61" s="8"/>
      <c r="M61" s="161"/>
    </row>
    <row r="62" spans="2:13" x14ac:dyDescent="0.25">
      <c r="B62" s="8"/>
      <c r="C62" s="148" t="s">
        <v>641</v>
      </c>
      <c r="D62" s="8"/>
      <c r="E62" s="8"/>
      <c r="F62" s="122" t="s">
        <v>729</v>
      </c>
      <c r="G62" s="122" t="s">
        <v>730</v>
      </c>
      <c r="H62" s="8"/>
      <c r="I62" s="8"/>
      <c r="J62" s="8"/>
      <c r="K62" s="8"/>
      <c r="L62" s="8"/>
      <c r="M62" s="161"/>
    </row>
    <row r="63" spans="2:13" x14ac:dyDescent="0.25">
      <c r="B63" s="8"/>
      <c r="C63" s="148" t="s">
        <v>647</v>
      </c>
      <c r="D63" s="8"/>
      <c r="E63" s="8"/>
      <c r="F63" s="122" t="s">
        <v>731</v>
      </c>
      <c r="G63" s="122" t="s">
        <v>732</v>
      </c>
      <c r="H63" s="8"/>
      <c r="I63" s="8"/>
      <c r="J63" s="8"/>
      <c r="K63" s="8"/>
      <c r="L63" s="8"/>
      <c r="M63" s="161"/>
    </row>
    <row r="64" spans="2:13" x14ac:dyDescent="0.25">
      <c r="B64" s="8"/>
      <c r="C64" s="148" t="s">
        <v>653</v>
      </c>
      <c r="D64" s="8"/>
      <c r="E64" s="8"/>
      <c r="F64" s="158" t="s">
        <v>733</v>
      </c>
      <c r="G64" s="158" t="s">
        <v>654</v>
      </c>
      <c r="H64" s="8"/>
      <c r="I64" s="8"/>
      <c r="J64" s="8"/>
      <c r="K64" s="8"/>
      <c r="L64" s="8"/>
      <c r="M64" s="161"/>
    </row>
    <row r="65" spans="2:13" x14ac:dyDescent="0.25">
      <c r="B65" s="8"/>
      <c r="C65" s="148" t="s">
        <v>657</v>
      </c>
      <c r="D65" s="8"/>
      <c r="E65" s="8"/>
      <c r="F65" s="159" t="s">
        <v>658</v>
      </c>
      <c r="G65" s="159" t="s">
        <v>658</v>
      </c>
      <c r="H65" s="8"/>
      <c r="I65" s="8"/>
      <c r="J65" s="8"/>
      <c r="K65" s="8"/>
      <c r="L65" s="8"/>
      <c r="M65" s="161"/>
    </row>
    <row r="66" spans="2:13" x14ac:dyDescent="0.25">
      <c r="B66" s="8"/>
      <c r="C66" s="148"/>
      <c r="D66" s="8"/>
      <c r="E66" s="8"/>
      <c r="F66" s="8"/>
      <c r="G66" s="8"/>
      <c r="H66" s="8"/>
      <c r="I66" s="8"/>
      <c r="J66" s="8"/>
      <c r="K66" s="8"/>
      <c r="L66" s="8"/>
      <c r="M66" s="161"/>
    </row>
    <row r="67" spans="2:13" x14ac:dyDescent="0.25">
      <c r="B67" s="8"/>
      <c r="C67" s="148"/>
      <c r="D67" s="8"/>
      <c r="E67" s="8"/>
      <c r="F67" s="8"/>
      <c r="G67" s="8"/>
      <c r="H67" s="8"/>
      <c r="I67" s="8"/>
      <c r="J67" s="8"/>
      <c r="K67" s="8"/>
      <c r="L67" s="8"/>
      <c r="M67" s="161"/>
    </row>
    <row r="68" spans="2:13" x14ac:dyDescent="0.25">
      <c r="B68" s="8"/>
      <c r="C68" s="148"/>
      <c r="D68" s="8"/>
      <c r="E68" s="8"/>
      <c r="F68" s="8"/>
      <c r="G68" s="8"/>
      <c r="H68" s="8"/>
      <c r="I68" s="8"/>
      <c r="J68" s="8"/>
      <c r="K68" s="8"/>
      <c r="L68" s="8"/>
      <c r="M68" s="161"/>
    </row>
    <row r="69" spans="2:13" ht="77.25" x14ac:dyDescent="0.25">
      <c r="B69" s="8"/>
      <c r="C69" s="148"/>
      <c r="D69" s="8"/>
      <c r="E69" s="8"/>
      <c r="F69" s="136" t="s">
        <v>734</v>
      </c>
      <c r="G69" s="136" t="s">
        <v>735</v>
      </c>
      <c r="H69" s="136" t="s">
        <v>736</v>
      </c>
      <c r="I69" s="136" t="s">
        <v>737</v>
      </c>
      <c r="J69" s="136" t="s">
        <v>738</v>
      </c>
      <c r="K69" s="136" t="s">
        <v>739</v>
      </c>
      <c r="L69" s="8"/>
      <c r="M69" s="161"/>
    </row>
    <row r="70" spans="2:13" x14ac:dyDescent="0.25">
      <c r="B70" s="8"/>
      <c r="C70" s="151" t="s">
        <v>740</v>
      </c>
      <c r="D70" s="152"/>
      <c r="E70" s="152"/>
      <c r="F70" s="153" t="s">
        <v>716</v>
      </c>
      <c r="G70" s="153" t="s">
        <v>716</v>
      </c>
      <c r="H70" s="153" t="s">
        <v>716</v>
      </c>
      <c r="I70" s="153" t="s">
        <v>716</v>
      </c>
      <c r="J70" s="153" t="s">
        <v>716</v>
      </c>
      <c r="K70" s="153" t="s">
        <v>716</v>
      </c>
      <c r="L70" s="8"/>
      <c r="M70" s="161"/>
    </row>
    <row r="71" spans="2:13" x14ac:dyDescent="0.25">
      <c r="B71" s="8"/>
      <c r="C71" s="148" t="s">
        <v>636</v>
      </c>
      <c r="D71" s="8"/>
      <c r="E71" s="8"/>
      <c r="F71" s="167" t="s">
        <v>513</v>
      </c>
      <c r="G71" s="122" t="s">
        <v>741</v>
      </c>
      <c r="H71" s="122" t="s">
        <v>513</v>
      </c>
      <c r="I71" s="122" t="s">
        <v>513</v>
      </c>
      <c r="J71" s="122">
        <v>0.1</v>
      </c>
      <c r="K71" s="122" t="s">
        <v>741</v>
      </c>
      <c r="L71" s="8"/>
      <c r="M71" s="161"/>
    </row>
    <row r="72" spans="2:13" x14ac:dyDescent="0.25">
      <c r="B72" s="8"/>
      <c r="C72" s="148" t="s">
        <v>641</v>
      </c>
      <c r="D72" s="8"/>
      <c r="E72" s="8"/>
      <c r="F72" s="167" t="s">
        <v>742</v>
      </c>
      <c r="G72" s="122" t="s">
        <v>743</v>
      </c>
      <c r="H72" s="122" t="s">
        <v>744</v>
      </c>
      <c r="I72" s="122" t="s">
        <v>745</v>
      </c>
      <c r="J72" s="122" t="s">
        <v>746</v>
      </c>
      <c r="K72" s="122" t="s">
        <v>747</v>
      </c>
      <c r="L72" s="8"/>
      <c r="M72" s="161"/>
    </row>
    <row r="73" spans="2:13" x14ac:dyDescent="0.25">
      <c r="B73" s="8"/>
      <c r="C73" s="148" t="s">
        <v>647</v>
      </c>
      <c r="D73" s="8"/>
      <c r="E73" s="8"/>
      <c r="F73" s="167" t="s">
        <v>748</v>
      </c>
      <c r="G73" s="122" t="s">
        <v>749</v>
      </c>
      <c r="H73" s="122" t="s">
        <v>750</v>
      </c>
      <c r="I73" s="122" t="s">
        <v>751</v>
      </c>
      <c r="J73" s="122" t="s">
        <v>752</v>
      </c>
      <c r="K73" s="122" t="s">
        <v>753</v>
      </c>
      <c r="L73" s="8"/>
      <c r="M73" s="161"/>
    </row>
    <row r="74" spans="2:13" x14ac:dyDescent="0.25">
      <c r="B74" s="8"/>
      <c r="C74" s="148" t="s">
        <v>653</v>
      </c>
      <c r="D74" s="8"/>
      <c r="E74" s="8"/>
      <c r="F74" s="167" t="s">
        <v>754</v>
      </c>
      <c r="G74" s="122" t="s">
        <v>755</v>
      </c>
      <c r="H74" s="122" t="s">
        <v>675</v>
      </c>
      <c r="I74" s="122" t="s">
        <v>756</v>
      </c>
      <c r="J74" s="122" t="s">
        <v>757</v>
      </c>
      <c r="K74" s="122" t="s">
        <v>758</v>
      </c>
      <c r="L74" s="8"/>
      <c r="M74" s="161"/>
    </row>
    <row r="75" spans="2:13" x14ac:dyDescent="0.25">
      <c r="B75" s="8"/>
      <c r="C75" s="148" t="s">
        <v>657</v>
      </c>
      <c r="D75" s="8"/>
      <c r="E75" s="8"/>
      <c r="F75" s="167" t="s">
        <v>705</v>
      </c>
      <c r="G75" s="159" t="s">
        <v>658</v>
      </c>
      <c r="H75" s="159" t="s">
        <v>658</v>
      </c>
      <c r="I75" s="159" t="s">
        <v>658</v>
      </c>
      <c r="J75" s="159" t="s">
        <v>658</v>
      </c>
      <c r="K75" s="159" t="s">
        <v>658</v>
      </c>
      <c r="L75" s="8"/>
      <c r="M75" s="161"/>
    </row>
    <row r="76" spans="2:13" x14ac:dyDescent="0.25">
      <c r="B76" s="8"/>
      <c r="C76" s="148"/>
      <c r="D76" s="8"/>
      <c r="E76" s="8"/>
      <c r="F76" s="8"/>
      <c r="G76" s="8"/>
      <c r="H76" s="8"/>
      <c r="I76" s="8"/>
      <c r="J76" s="8"/>
      <c r="K76" s="8"/>
      <c r="L76" s="8"/>
      <c r="M76" s="161"/>
    </row>
    <row r="77" spans="2:13" x14ac:dyDescent="0.25">
      <c r="B77" s="8"/>
      <c r="C77" s="148"/>
      <c r="D77" s="8"/>
      <c r="E77" s="8"/>
      <c r="F77" s="8"/>
      <c r="G77" s="8"/>
      <c r="H77" s="8"/>
      <c r="I77" s="8"/>
      <c r="J77" s="8"/>
      <c r="K77" s="8"/>
      <c r="L77" s="8"/>
      <c r="M77" s="161"/>
    </row>
    <row r="78" spans="2:13" ht="77.25" x14ac:dyDescent="0.25">
      <c r="B78" s="8"/>
      <c r="C78" s="148"/>
      <c r="D78" s="8"/>
      <c r="E78" s="8"/>
      <c r="F78" s="136" t="s">
        <v>734</v>
      </c>
      <c r="G78" s="136" t="s">
        <v>735</v>
      </c>
      <c r="H78" s="136" t="s">
        <v>736</v>
      </c>
      <c r="I78" s="136" t="s">
        <v>737</v>
      </c>
      <c r="J78" s="136" t="s">
        <v>738</v>
      </c>
      <c r="K78" s="136" t="s">
        <v>739</v>
      </c>
      <c r="L78" s="136"/>
      <c r="M78" s="161"/>
    </row>
    <row r="79" spans="2:13" x14ac:dyDescent="0.25">
      <c r="B79" s="8"/>
      <c r="C79" s="151" t="s">
        <v>759</v>
      </c>
      <c r="D79" s="152"/>
      <c r="E79" s="152"/>
      <c r="F79" s="153" t="s">
        <v>760</v>
      </c>
      <c r="G79" s="153" t="s">
        <v>760</v>
      </c>
      <c r="H79" s="153" t="s">
        <v>760</v>
      </c>
      <c r="I79" s="153" t="s">
        <v>760</v>
      </c>
      <c r="J79" s="153" t="s">
        <v>760</v>
      </c>
      <c r="K79" s="153" t="s">
        <v>760</v>
      </c>
      <c r="L79" s="8"/>
      <c r="M79" s="161"/>
    </row>
    <row r="80" spans="2:13" x14ac:dyDescent="0.25">
      <c r="B80" s="8"/>
      <c r="C80" s="148" t="s">
        <v>636</v>
      </c>
      <c r="D80" s="8"/>
      <c r="E80" s="8"/>
      <c r="F80" s="167" t="s">
        <v>761</v>
      </c>
      <c r="G80" s="122" t="s">
        <v>639</v>
      </c>
      <c r="H80" s="122" t="s">
        <v>761</v>
      </c>
      <c r="I80" s="122" t="s">
        <v>761</v>
      </c>
      <c r="J80" s="122" t="s">
        <v>687</v>
      </c>
      <c r="K80" s="122" t="s">
        <v>639</v>
      </c>
      <c r="L80" s="8"/>
      <c r="M80" s="161"/>
    </row>
    <row r="81" spans="2:13" x14ac:dyDescent="0.25">
      <c r="B81" s="8"/>
      <c r="C81" s="148" t="s">
        <v>641</v>
      </c>
      <c r="D81" s="8"/>
      <c r="E81" s="8"/>
      <c r="F81" s="167" t="s">
        <v>762</v>
      </c>
      <c r="G81" s="122" t="s">
        <v>763</v>
      </c>
      <c r="H81" s="122" t="s">
        <v>764</v>
      </c>
      <c r="I81" s="122" t="s">
        <v>765</v>
      </c>
      <c r="J81" s="122" t="s">
        <v>766</v>
      </c>
      <c r="K81" s="122" t="s">
        <v>767</v>
      </c>
      <c r="L81" s="8"/>
      <c r="M81" s="161"/>
    </row>
    <row r="82" spans="2:13" x14ac:dyDescent="0.25">
      <c r="B82" s="8"/>
      <c r="C82" s="148" t="s">
        <v>647</v>
      </c>
      <c r="D82" s="8"/>
      <c r="E82" s="8"/>
      <c r="F82" s="167" t="s">
        <v>768</v>
      </c>
      <c r="G82" s="122" t="s">
        <v>769</v>
      </c>
      <c r="H82" s="122" t="s">
        <v>770</v>
      </c>
      <c r="I82" s="122" t="s">
        <v>771</v>
      </c>
      <c r="J82" s="122" t="s">
        <v>772</v>
      </c>
      <c r="K82" s="122" t="s">
        <v>773</v>
      </c>
      <c r="L82" s="8"/>
      <c r="M82" s="161"/>
    </row>
    <row r="83" spans="2:13" x14ac:dyDescent="0.25">
      <c r="B83" s="8"/>
      <c r="C83" s="148" t="s">
        <v>653</v>
      </c>
      <c r="D83" s="8"/>
      <c r="E83" s="8"/>
      <c r="F83" s="167" t="s">
        <v>774</v>
      </c>
      <c r="G83" s="122" t="s">
        <v>775</v>
      </c>
      <c r="H83" s="122" t="s">
        <v>654</v>
      </c>
      <c r="I83" s="122" t="s">
        <v>776</v>
      </c>
      <c r="J83" s="122" t="s">
        <v>777</v>
      </c>
      <c r="K83" s="122" t="s">
        <v>778</v>
      </c>
      <c r="L83" s="8"/>
      <c r="M83" s="161"/>
    </row>
    <row r="84" spans="2:13" x14ac:dyDescent="0.25">
      <c r="B84" s="8"/>
      <c r="C84" s="148" t="s">
        <v>657</v>
      </c>
      <c r="D84" s="8"/>
      <c r="E84" s="8"/>
      <c r="F84" s="167" t="s">
        <v>705</v>
      </c>
      <c r="G84" s="159" t="s">
        <v>658</v>
      </c>
      <c r="H84" s="159" t="s">
        <v>658</v>
      </c>
      <c r="I84" s="159" t="s">
        <v>658</v>
      </c>
      <c r="J84" s="159" t="s">
        <v>658</v>
      </c>
      <c r="K84" s="8"/>
      <c r="L84" s="8"/>
      <c r="M84" s="161"/>
    </row>
    <row r="85" spans="2:13" ht="15.75" thickBot="1" x14ac:dyDescent="0.3">
      <c r="B85" s="8"/>
      <c r="C85" s="174"/>
      <c r="D85" s="144"/>
      <c r="E85" s="144"/>
      <c r="F85" s="144"/>
      <c r="G85" s="144"/>
      <c r="H85" s="144"/>
      <c r="I85" s="144"/>
      <c r="J85" s="144"/>
      <c r="K85" s="144"/>
      <c r="L85" s="144"/>
      <c r="M85" s="180"/>
    </row>
    <row r="86" spans="2:13" x14ac:dyDescent="0.25">
      <c r="B86" s="8"/>
      <c r="C86" s="8"/>
      <c r="D86" s="8"/>
      <c r="E86" s="8"/>
      <c r="F86" s="8"/>
      <c r="G86" s="8"/>
      <c r="H86" s="8"/>
      <c r="I86" s="8"/>
      <c r="J86" s="8"/>
      <c r="K86" s="8"/>
      <c r="L86" s="8"/>
      <c r="M86"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88C0-1031-4E3B-B584-B569A4E16334}">
  <dimension ref="A1:Q324"/>
  <sheetViews>
    <sheetView workbookViewId="0">
      <selection activeCell="S195" sqref="Q195:S206"/>
    </sheetView>
  </sheetViews>
  <sheetFormatPr defaultRowHeight="15" x14ac:dyDescent="0.25"/>
  <cols>
    <col min="1" max="1" width="18" style="7" customWidth="1"/>
    <col min="2" max="2" width="8.42578125" style="7" customWidth="1"/>
    <col min="3" max="3" width="10" style="7" customWidth="1"/>
    <col min="4" max="5" width="22.5703125" style="7" customWidth="1"/>
    <col min="6" max="6" width="14.5703125" style="7" bestFit="1" customWidth="1"/>
    <col min="7" max="7" width="9.7109375" style="7" bestFit="1" customWidth="1"/>
    <col min="8" max="8" width="9.28515625" style="7" bestFit="1" customWidth="1"/>
    <col min="9" max="9" width="19.7109375" style="14" bestFit="1" customWidth="1"/>
    <col min="10" max="10" width="9.140625" style="14"/>
    <col min="12" max="12" width="9.140625" style="49"/>
    <col min="17" max="17" width="11.42578125" bestFit="1" customWidth="1"/>
  </cols>
  <sheetData>
    <row r="1" spans="1:13" x14ac:dyDescent="0.25">
      <c r="A1" s="72" t="s">
        <v>120</v>
      </c>
      <c r="B1" s="72" t="s">
        <v>779</v>
      </c>
      <c r="C1" s="72" t="s">
        <v>780</v>
      </c>
      <c r="D1" s="72" t="s">
        <v>1082</v>
      </c>
      <c r="E1" s="72" t="s">
        <v>1083</v>
      </c>
      <c r="F1" s="72" t="s">
        <v>1084</v>
      </c>
      <c r="G1" s="72" t="s">
        <v>1085</v>
      </c>
      <c r="H1" s="72" t="s">
        <v>781</v>
      </c>
      <c r="I1" s="84" t="s">
        <v>782</v>
      </c>
      <c r="J1" s="84"/>
      <c r="K1" s="4" t="s">
        <v>50</v>
      </c>
      <c r="M1" s="199" t="s">
        <v>1068</v>
      </c>
    </row>
    <row r="2" spans="1:13" s="215" customFormat="1" x14ac:dyDescent="0.25">
      <c r="A2" s="214">
        <v>45292</v>
      </c>
      <c r="B2" s="215">
        <f t="shared" ref="B2:B33" si="0">YEAR(A2)</f>
        <v>2024</v>
      </c>
      <c r="C2" s="215">
        <f t="shared" ref="C2:C33" si="1">A2-DATE(YEAR(A2),1,0)</f>
        <v>1</v>
      </c>
      <c r="D2" s="216">
        <v>30.9</v>
      </c>
      <c r="E2" s="216">
        <v>31.5</v>
      </c>
      <c r="F2" s="215">
        <v>14.7</v>
      </c>
      <c r="G2" s="215">
        <v>0</v>
      </c>
      <c r="H2" s="49">
        <f t="shared" ref="H2:H33" si="2">AVERAGE(E2:F2)</f>
        <v>23.1</v>
      </c>
    </row>
    <row r="3" spans="1:13" s="215" customFormat="1" x14ac:dyDescent="0.25">
      <c r="A3" s="214">
        <v>45293</v>
      </c>
      <c r="B3" s="215">
        <f t="shared" si="0"/>
        <v>2024</v>
      </c>
      <c r="C3" s="215">
        <f t="shared" si="1"/>
        <v>2</v>
      </c>
      <c r="D3" s="216">
        <v>21.5</v>
      </c>
      <c r="E3" s="216">
        <v>31.7</v>
      </c>
      <c r="F3" s="215">
        <v>16.7</v>
      </c>
      <c r="G3" s="215">
        <v>0</v>
      </c>
      <c r="H3" s="49">
        <f t="shared" si="2"/>
        <v>24.2</v>
      </c>
    </row>
    <row r="4" spans="1:13" s="215" customFormat="1" x14ac:dyDescent="0.25">
      <c r="A4" s="214">
        <v>45294</v>
      </c>
      <c r="B4" s="215">
        <f t="shared" si="0"/>
        <v>2024</v>
      </c>
      <c r="C4" s="215">
        <f t="shared" si="1"/>
        <v>3</v>
      </c>
      <c r="D4" s="216">
        <v>28.4</v>
      </c>
      <c r="E4" s="216">
        <v>31.1</v>
      </c>
      <c r="F4" s="215">
        <v>16.899999999999999</v>
      </c>
      <c r="G4" s="215">
        <v>36.200000000000003</v>
      </c>
      <c r="H4" s="49">
        <f t="shared" si="2"/>
        <v>24</v>
      </c>
    </row>
    <row r="5" spans="1:13" s="215" customFormat="1" x14ac:dyDescent="0.25">
      <c r="A5" s="214">
        <v>45295</v>
      </c>
      <c r="B5" s="215">
        <f t="shared" si="0"/>
        <v>2024</v>
      </c>
      <c r="C5" s="215">
        <f t="shared" si="1"/>
        <v>4</v>
      </c>
      <c r="D5" s="216">
        <v>24</v>
      </c>
      <c r="E5" s="216">
        <v>31.2</v>
      </c>
      <c r="F5" s="215">
        <v>18.899999999999999</v>
      </c>
      <c r="G5" s="215">
        <v>0</v>
      </c>
      <c r="H5" s="49">
        <f t="shared" si="2"/>
        <v>25.049999999999997</v>
      </c>
    </row>
    <row r="6" spans="1:13" s="215" customFormat="1" x14ac:dyDescent="0.25">
      <c r="A6" s="214">
        <v>45296</v>
      </c>
      <c r="B6" s="215">
        <f t="shared" si="0"/>
        <v>2024</v>
      </c>
      <c r="C6" s="215">
        <f t="shared" si="1"/>
        <v>5</v>
      </c>
      <c r="D6" s="216">
        <v>29.7</v>
      </c>
      <c r="E6" s="216">
        <v>31.3</v>
      </c>
      <c r="F6" s="215">
        <v>17.5</v>
      </c>
      <c r="G6" s="215">
        <v>0.2</v>
      </c>
      <c r="H6" s="49">
        <f t="shared" si="2"/>
        <v>24.4</v>
      </c>
    </row>
    <row r="7" spans="1:13" s="215" customFormat="1" x14ac:dyDescent="0.25">
      <c r="A7" s="214">
        <v>45297</v>
      </c>
      <c r="B7" s="215">
        <f t="shared" si="0"/>
        <v>2024</v>
      </c>
      <c r="C7" s="215">
        <f t="shared" si="1"/>
        <v>6</v>
      </c>
      <c r="D7" s="216">
        <v>25.3</v>
      </c>
      <c r="E7" s="216">
        <v>29.5</v>
      </c>
      <c r="F7" s="215">
        <v>18</v>
      </c>
      <c r="G7" s="215">
        <v>0</v>
      </c>
      <c r="H7" s="49">
        <f t="shared" si="2"/>
        <v>23.75</v>
      </c>
    </row>
    <row r="8" spans="1:13" s="215" customFormat="1" x14ac:dyDescent="0.25">
      <c r="A8" s="214">
        <v>45298</v>
      </c>
      <c r="B8" s="215">
        <f t="shared" si="0"/>
        <v>2024</v>
      </c>
      <c r="C8" s="215">
        <f t="shared" si="1"/>
        <v>7</v>
      </c>
      <c r="D8" s="216">
        <v>7.3</v>
      </c>
      <c r="E8" s="216">
        <v>23.8</v>
      </c>
      <c r="F8" s="215">
        <v>17.600000000000001</v>
      </c>
      <c r="G8" s="215">
        <v>0</v>
      </c>
      <c r="H8" s="49">
        <f t="shared" si="2"/>
        <v>20.700000000000003</v>
      </c>
    </row>
    <row r="9" spans="1:13" s="215" customFormat="1" x14ac:dyDescent="0.25">
      <c r="A9" s="214">
        <v>45299</v>
      </c>
      <c r="B9" s="215">
        <f t="shared" si="0"/>
        <v>2024</v>
      </c>
      <c r="C9" s="215">
        <f t="shared" si="1"/>
        <v>8</v>
      </c>
      <c r="D9" s="216">
        <v>15</v>
      </c>
      <c r="E9" s="216">
        <v>24.3</v>
      </c>
      <c r="F9" s="215">
        <v>18.100000000000001</v>
      </c>
      <c r="G9" s="215">
        <v>19.2</v>
      </c>
      <c r="H9" s="49">
        <f t="shared" si="2"/>
        <v>21.200000000000003</v>
      </c>
    </row>
    <row r="10" spans="1:13" s="215" customFormat="1" x14ac:dyDescent="0.25">
      <c r="A10" s="214">
        <v>45300</v>
      </c>
      <c r="B10" s="215">
        <f t="shared" si="0"/>
        <v>2024</v>
      </c>
      <c r="C10" s="215">
        <f t="shared" si="1"/>
        <v>9</v>
      </c>
      <c r="D10" s="216">
        <v>28.3</v>
      </c>
      <c r="E10" s="216">
        <v>29.4</v>
      </c>
      <c r="F10" s="215">
        <v>16.3</v>
      </c>
      <c r="G10" s="215">
        <v>2.7</v>
      </c>
      <c r="H10" s="49">
        <f t="shared" si="2"/>
        <v>22.85</v>
      </c>
    </row>
    <row r="11" spans="1:13" s="215" customFormat="1" x14ac:dyDescent="0.25">
      <c r="A11" s="214">
        <v>45301</v>
      </c>
      <c r="B11" s="215">
        <f t="shared" si="0"/>
        <v>2024</v>
      </c>
      <c r="C11" s="215">
        <f t="shared" si="1"/>
        <v>10</v>
      </c>
      <c r="D11" s="216">
        <v>31</v>
      </c>
      <c r="E11" s="216">
        <v>31.5</v>
      </c>
      <c r="F11" s="215">
        <v>16.7</v>
      </c>
      <c r="G11" s="215">
        <v>0.1</v>
      </c>
      <c r="H11" s="49">
        <f t="shared" si="2"/>
        <v>24.1</v>
      </c>
    </row>
    <row r="12" spans="1:13" s="215" customFormat="1" x14ac:dyDescent="0.25">
      <c r="A12" s="214">
        <v>45302</v>
      </c>
      <c r="B12" s="215">
        <f t="shared" si="0"/>
        <v>2024</v>
      </c>
      <c r="C12" s="215">
        <f t="shared" si="1"/>
        <v>11</v>
      </c>
      <c r="D12" s="216">
        <v>31.6</v>
      </c>
      <c r="E12" s="216">
        <v>32.299999999999997</v>
      </c>
      <c r="F12" s="215">
        <v>15.7</v>
      </c>
      <c r="G12" s="215">
        <v>0</v>
      </c>
      <c r="H12" s="49">
        <f t="shared" si="2"/>
        <v>24</v>
      </c>
    </row>
    <row r="13" spans="1:13" s="215" customFormat="1" x14ac:dyDescent="0.25">
      <c r="A13" s="214">
        <v>45303</v>
      </c>
      <c r="B13" s="215">
        <f t="shared" si="0"/>
        <v>2024</v>
      </c>
      <c r="C13" s="215">
        <f t="shared" si="1"/>
        <v>12</v>
      </c>
      <c r="D13" s="216">
        <v>30.5</v>
      </c>
      <c r="E13" s="216">
        <v>35.5</v>
      </c>
      <c r="F13" s="215">
        <v>17.899999999999999</v>
      </c>
      <c r="G13" s="215">
        <v>0</v>
      </c>
      <c r="H13" s="49">
        <f t="shared" si="2"/>
        <v>26.7</v>
      </c>
    </row>
    <row r="14" spans="1:13" s="215" customFormat="1" x14ac:dyDescent="0.25">
      <c r="A14" s="214">
        <v>45304</v>
      </c>
      <c r="B14" s="215">
        <f t="shared" si="0"/>
        <v>2024</v>
      </c>
      <c r="C14" s="215">
        <f t="shared" si="1"/>
        <v>13</v>
      </c>
      <c r="D14" s="216">
        <v>30.7</v>
      </c>
      <c r="E14" s="216">
        <v>33.9</v>
      </c>
      <c r="F14" s="215">
        <v>18.399999999999999</v>
      </c>
      <c r="G14" s="215">
        <v>0</v>
      </c>
      <c r="H14" s="49">
        <f t="shared" si="2"/>
        <v>26.15</v>
      </c>
    </row>
    <row r="15" spans="1:13" s="215" customFormat="1" x14ac:dyDescent="0.25">
      <c r="A15" s="214">
        <v>45305</v>
      </c>
      <c r="B15" s="215">
        <f t="shared" si="0"/>
        <v>2024</v>
      </c>
      <c r="C15" s="215">
        <f t="shared" si="1"/>
        <v>14</v>
      </c>
      <c r="D15" s="216">
        <v>25.6</v>
      </c>
      <c r="E15" s="216">
        <v>31.5</v>
      </c>
      <c r="F15" s="215">
        <v>15.8</v>
      </c>
      <c r="G15" s="215">
        <v>0</v>
      </c>
      <c r="H15" s="49">
        <f t="shared" si="2"/>
        <v>23.65</v>
      </c>
    </row>
    <row r="16" spans="1:13" s="215" customFormat="1" x14ac:dyDescent="0.25">
      <c r="A16" s="214">
        <v>45306</v>
      </c>
      <c r="B16" s="215">
        <f t="shared" si="0"/>
        <v>2024</v>
      </c>
      <c r="C16" s="215">
        <f t="shared" si="1"/>
        <v>15</v>
      </c>
      <c r="D16" s="216">
        <v>29.2</v>
      </c>
      <c r="E16" s="216">
        <v>29.8</v>
      </c>
      <c r="F16" s="215">
        <v>16.600000000000001</v>
      </c>
      <c r="G16" s="215">
        <v>0</v>
      </c>
      <c r="H16" s="49">
        <f t="shared" si="2"/>
        <v>23.200000000000003</v>
      </c>
    </row>
    <row r="17" spans="1:8" s="215" customFormat="1" x14ac:dyDescent="0.25">
      <c r="A17" s="214">
        <v>45307</v>
      </c>
      <c r="B17" s="215">
        <f t="shared" si="0"/>
        <v>2024</v>
      </c>
      <c r="C17" s="215">
        <f t="shared" si="1"/>
        <v>16</v>
      </c>
      <c r="D17" s="216">
        <v>31.2</v>
      </c>
      <c r="E17" s="216">
        <v>29.2</v>
      </c>
      <c r="F17" s="215">
        <v>14.9</v>
      </c>
      <c r="G17" s="215">
        <v>0</v>
      </c>
      <c r="H17" s="49">
        <f t="shared" si="2"/>
        <v>22.05</v>
      </c>
    </row>
    <row r="18" spans="1:8" s="215" customFormat="1" x14ac:dyDescent="0.25">
      <c r="A18" s="214">
        <v>45308</v>
      </c>
      <c r="B18" s="215">
        <f t="shared" si="0"/>
        <v>2024</v>
      </c>
      <c r="C18" s="215">
        <f t="shared" si="1"/>
        <v>17</v>
      </c>
      <c r="D18" s="216">
        <v>11.9</v>
      </c>
      <c r="E18" s="216">
        <v>24.1</v>
      </c>
      <c r="F18" s="215">
        <v>16.8</v>
      </c>
      <c r="G18" s="215">
        <v>0.3</v>
      </c>
      <c r="H18" s="49">
        <f t="shared" si="2"/>
        <v>20.450000000000003</v>
      </c>
    </row>
    <row r="19" spans="1:8" s="215" customFormat="1" x14ac:dyDescent="0.25">
      <c r="A19" s="214">
        <v>45309</v>
      </c>
      <c r="B19" s="215">
        <f t="shared" si="0"/>
        <v>2024</v>
      </c>
      <c r="C19" s="215">
        <f t="shared" si="1"/>
        <v>18</v>
      </c>
      <c r="D19" s="216">
        <v>27.7</v>
      </c>
      <c r="E19" s="216">
        <v>22.5</v>
      </c>
      <c r="F19" s="215">
        <v>11.9</v>
      </c>
      <c r="G19" s="215">
        <v>23.9</v>
      </c>
      <c r="H19" s="49">
        <f t="shared" si="2"/>
        <v>17.2</v>
      </c>
    </row>
    <row r="20" spans="1:8" s="215" customFormat="1" x14ac:dyDescent="0.25">
      <c r="A20" s="214">
        <v>45310</v>
      </c>
      <c r="B20" s="215">
        <f t="shared" si="0"/>
        <v>2024</v>
      </c>
      <c r="C20" s="215">
        <f t="shared" si="1"/>
        <v>19</v>
      </c>
      <c r="D20" s="216">
        <v>31.1</v>
      </c>
      <c r="E20" s="216">
        <v>24.8</v>
      </c>
      <c r="F20" s="215">
        <v>11.4</v>
      </c>
      <c r="G20" s="215">
        <v>0</v>
      </c>
      <c r="H20" s="49">
        <f t="shared" si="2"/>
        <v>18.100000000000001</v>
      </c>
    </row>
    <row r="21" spans="1:8" s="215" customFormat="1" x14ac:dyDescent="0.25">
      <c r="A21" s="214">
        <v>45311</v>
      </c>
      <c r="B21" s="215">
        <f t="shared" si="0"/>
        <v>2024</v>
      </c>
      <c r="C21" s="215">
        <f t="shared" si="1"/>
        <v>20</v>
      </c>
      <c r="D21" s="216">
        <v>19.8</v>
      </c>
      <c r="E21" s="216">
        <v>28</v>
      </c>
      <c r="F21" s="215">
        <v>12.8</v>
      </c>
      <c r="G21" s="215">
        <v>0</v>
      </c>
      <c r="H21" s="49">
        <f t="shared" si="2"/>
        <v>20.399999999999999</v>
      </c>
    </row>
    <row r="22" spans="1:8" s="215" customFormat="1" x14ac:dyDescent="0.25">
      <c r="A22" s="214">
        <v>45312</v>
      </c>
      <c r="B22" s="215">
        <f t="shared" si="0"/>
        <v>2024</v>
      </c>
      <c r="C22" s="215">
        <f t="shared" si="1"/>
        <v>21</v>
      </c>
      <c r="D22" s="216">
        <v>30.7</v>
      </c>
      <c r="E22" s="216">
        <v>26.7</v>
      </c>
      <c r="F22" s="215">
        <v>15.7</v>
      </c>
      <c r="G22" s="215">
        <v>0</v>
      </c>
      <c r="H22" s="49">
        <f t="shared" si="2"/>
        <v>21.2</v>
      </c>
    </row>
    <row r="23" spans="1:8" s="215" customFormat="1" x14ac:dyDescent="0.25">
      <c r="A23" s="214">
        <v>45313</v>
      </c>
      <c r="B23" s="215">
        <f t="shared" si="0"/>
        <v>2024</v>
      </c>
      <c r="C23" s="215">
        <f t="shared" si="1"/>
        <v>22</v>
      </c>
      <c r="D23" s="216">
        <v>30.5</v>
      </c>
      <c r="E23" s="216">
        <v>26.9</v>
      </c>
      <c r="F23" s="215">
        <v>12.9</v>
      </c>
      <c r="G23" s="215">
        <v>0</v>
      </c>
      <c r="H23" s="49">
        <f t="shared" si="2"/>
        <v>19.899999999999999</v>
      </c>
    </row>
    <row r="24" spans="1:8" s="215" customFormat="1" x14ac:dyDescent="0.25">
      <c r="A24" s="214">
        <v>45314</v>
      </c>
      <c r="B24" s="215">
        <f t="shared" si="0"/>
        <v>2024</v>
      </c>
      <c r="C24" s="215">
        <f t="shared" si="1"/>
        <v>23</v>
      </c>
      <c r="D24" s="216">
        <v>30.5</v>
      </c>
      <c r="E24" s="216">
        <v>31.5</v>
      </c>
      <c r="F24" s="215">
        <v>11.5</v>
      </c>
      <c r="G24" s="215">
        <v>0</v>
      </c>
      <c r="H24" s="49">
        <f t="shared" si="2"/>
        <v>21.5</v>
      </c>
    </row>
    <row r="25" spans="1:8" s="215" customFormat="1" x14ac:dyDescent="0.25">
      <c r="A25" s="214">
        <v>45315</v>
      </c>
      <c r="B25" s="215">
        <f t="shared" si="0"/>
        <v>2024</v>
      </c>
      <c r="C25" s="215">
        <f t="shared" si="1"/>
        <v>24</v>
      </c>
      <c r="D25" s="216">
        <v>17.600000000000001</v>
      </c>
      <c r="E25" s="216">
        <v>32.4</v>
      </c>
      <c r="F25" s="215">
        <v>18.5</v>
      </c>
      <c r="G25" s="215">
        <v>0</v>
      </c>
      <c r="H25" s="49">
        <f t="shared" si="2"/>
        <v>25.45</v>
      </c>
    </row>
    <row r="26" spans="1:8" s="215" customFormat="1" x14ac:dyDescent="0.25">
      <c r="A26" s="214">
        <v>45316</v>
      </c>
      <c r="B26" s="215">
        <f t="shared" si="0"/>
        <v>2024</v>
      </c>
      <c r="C26" s="215">
        <f t="shared" si="1"/>
        <v>25</v>
      </c>
      <c r="D26" s="216">
        <v>9.6</v>
      </c>
      <c r="E26" s="216">
        <v>26.6</v>
      </c>
      <c r="F26" s="215">
        <v>16.7</v>
      </c>
      <c r="G26" s="215">
        <v>3.6</v>
      </c>
      <c r="H26" s="49">
        <f t="shared" si="2"/>
        <v>21.65</v>
      </c>
    </row>
    <row r="27" spans="1:8" s="215" customFormat="1" x14ac:dyDescent="0.25">
      <c r="A27" s="214">
        <v>45317</v>
      </c>
      <c r="B27" s="215">
        <f t="shared" si="0"/>
        <v>2024</v>
      </c>
      <c r="C27" s="215">
        <f t="shared" si="1"/>
        <v>26</v>
      </c>
      <c r="D27" s="216">
        <v>25.4</v>
      </c>
      <c r="E27" s="216">
        <v>23.7</v>
      </c>
      <c r="F27" s="215">
        <v>13.7</v>
      </c>
      <c r="G27" s="215">
        <v>8</v>
      </c>
      <c r="H27" s="49">
        <f t="shared" si="2"/>
        <v>18.7</v>
      </c>
    </row>
    <row r="28" spans="1:8" s="215" customFormat="1" x14ac:dyDescent="0.25">
      <c r="A28" s="214">
        <v>45318</v>
      </c>
      <c r="B28" s="215">
        <f t="shared" si="0"/>
        <v>2024</v>
      </c>
      <c r="C28" s="215">
        <f t="shared" si="1"/>
        <v>27</v>
      </c>
      <c r="D28" s="216">
        <v>30</v>
      </c>
      <c r="E28" s="216">
        <v>23.9</v>
      </c>
      <c r="F28" s="215">
        <v>9.6999999999999993</v>
      </c>
      <c r="G28" s="215">
        <v>0</v>
      </c>
      <c r="H28" s="49">
        <f t="shared" si="2"/>
        <v>16.799999999999997</v>
      </c>
    </row>
    <row r="29" spans="1:8" s="215" customFormat="1" x14ac:dyDescent="0.25">
      <c r="A29" s="214">
        <v>45319</v>
      </c>
      <c r="B29" s="215">
        <f t="shared" si="0"/>
        <v>2024</v>
      </c>
      <c r="C29" s="215">
        <f t="shared" si="1"/>
        <v>28</v>
      </c>
      <c r="D29" s="216">
        <v>29.9</v>
      </c>
      <c r="E29" s="216">
        <v>27.6</v>
      </c>
      <c r="F29" s="215">
        <v>13.2</v>
      </c>
      <c r="G29" s="215">
        <v>0</v>
      </c>
      <c r="H29" s="49">
        <f t="shared" si="2"/>
        <v>20.399999999999999</v>
      </c>
    </row>
    <row r="30" spans="1:8" s="215" customFormat="1" x14ac:dyDescent="0.25">
      <c r="A30" s="214">
        <v>45320</v>
      </c>
      <c r="B30" s="215">
        <f t="shared" si="0"/>
        <v>2024</v>
      </c>
      <c r="C30" s="215">
        <f t="shared" si="1"/>
        <v>29</v>
      </c>
      <c r="D30" s="216">
        <v>29.6</v>
      </c>
      <c r="E30" s="216">
        <v>31</v>
      </c>
      <c r="F30" s="215">
        <v>13.6</v>
      </c>
      <c r="G30" s="215">
        <v>0</v>
      </c>
      <c r="H30" s="49">
        <f t="shared" si="2"/>
        <v>22.3</v>
      </c>
    </row>
    <row r="31" spans="1:8" s="215" customFormat="1" x14ac:dyDescent="0.25">
      <c r="A31" s="214">
        <v>45321</v>
      </c>
      <c r="B31" s="215">
        <f t="shared" si="0"/>
        <v>2024</v>
      </c>
      <c r="C31" s="215">
        <f t="shared" si="1"/>
        <v>30</v>
      </c>
      <c r="D31" s="216">
        <v>29.6</v>
      </c>
      <c r="E31" s="216">
        <v>32.1</v>
      </c>
      <c r="F31" s="215">
        <v>14.8</v>
      </c>
      <c r="G31" s="215">
        <v>0</v>
      </c>
      <c r="H31" s="49">
        <f t="shared" si="2"/>
        <v>23.450000000000003</v>
      </c>
    </row>
    <row r="32" spans="1:8" s="215" customFormat="1" x14ac:dyDescent="0.25">
      <c r="A32" s="214">
        <v>45322</v>
      </c>
      <c r="B32" s="215">
        <f t="shared" si="0"/>
        <v>2024</v>
      </c>
      <c r="C32" s="215">
        <f t="shared" si="1"/>
        <v>31</v>
      </c>
      <c r="D32" s="216">
        <v>29.5</v>
      </c>
      <c r="E32" s="216">
        <v>27.3</v>
      </c>
      <c r="F32" s="215">
        <v>14.2</v>
      </c>
      <c r="G32" s="215">
        <v>0</v>
      </c>
      <c r="H32" s="49">
        <f t="shared" si="2"/>
        <v>20.75</v>
      </c>
    </row>
    <row r="33" spans="1:8" s="215" customFormat="1" x14ac:dyDescent="0.25">
      <c r="A33" s="214">
        <v>45323</v>
      </c>
      <c r="B33" s="215">
        <f t="shared" si="0"/>
        <v>2024</v>
      </c>
      <c r="C33" s="215">
        <f t="shared" si="1"/>
        <v>32</v>
      </c>
      <c r="D33" s="216">
        <v>29.3</v>
      </c>
      <c r="E33" s="216">
        <v>30</v>
      </c>
      <c r="F33" s="215">
        <v>13.7</v>
      </c>
      <c r="G33" s="215">
        <v>0</v>
      </c>
      <c r="H33" s="49">
        <f t="shared" si="2"/>
        <v>21.85</v>
      </c>
    </row>
    <row r="34" spans="1:8" s="215" customFormat="1" x14ac:dyDescent="0.25">
      <c r="A34" s="214">
        <v>45324</v>
      </c>
      <c r="B34" s="215">
        <f t="shared" ref="B34:B65" si="3">YEAR(A34)</f>
        <v>2024</v>
      </c>
      <c r="C34" s="215">
        <f t="shared" ref="C34:C65" si="4">A34-DATE(YEAR(A34),1,0)</f>
        <v>33</v>
      </c>
      <c r="D34" s="216">
        <v>29.1</v>
      </c>
      <c r="E34" s="216">
        <v>25.7</v>
      </c>
      <c r="F34" s="215">
        <v>14.4</v>
      </c>
      <c r="G34" s="215">
        <v>0</v>
      </c>
      <c r="H34" s="49">
        <f t="shared" ref="H34:H65" si="5">AVERAGE(E34:F34)</f>
        <v>20.05</v>
      </c>
    </row>
    <row r="35" spans="1:8" s="215" customFormat="1" x14ac:dyDescent="0.25">
      <c r="A35" s="214">
        <v>45325</v>
      </c>
      <c r="B35" s="215">
        <f t="shared" si="3"/>
        <v>2024</v>
      </c>
      <c r="C35" s="215">
        <f t="shared" si="4"/>
        <v>34</v>
      </c>
      <c r="D35" s="216">
        <v>29</v>
      </c>
      <c r="E35" s="216">
        <v>32.5</v>
      </c>
      <c r="F35" s="215">
        <v>11.6</v>
      </c>
      <c r="G35" s="215">
        <v>0</v>
      </c>
      <c r="H35" s="49">
        <f t="shared" si="5"/>
        <v>22.05</v>
      </c>
    </row>
    <row r="36" spans="1:8" s="215" customFormat="1" x14ac:dyDescent="0.25">
      <c r="A36" s="214">
        <v>45326</v>
      </c>
      <c r="B36" s="215">
        <f t="shared" si="3"/>
        <v>2024</v>
      </c>
      <c r="C36" s="215">
        <f t="shared" si="4"/>
        <v>35</v>
      </c>
      <c r="D36" s="216">
        <v>27.2</v>
      </c>
      <c r="E36" s="216">
        <v>38.200000000000003</v>
      </c>
      <c r="F36" s="215">
        <v>14.2</v>
      </c>
      <c r="G36" s="215">
        <v>0</v>
      </c>
      <c r="H36" s="49">
        <f t="shared" si="5"/>
        <v>26.200000000000003</v>
      </c>
    </row>
    <row r="37" spans="1:8" s="215" customFormat="1" x14ac:dyDescent="0.25">
      <c r="A37" s="214">
        <v>45327</v>
      </c>
      <c r="B37" s="215">
        <f t="shared" si="3"/>
        <v>2024</v>
      </c>
      <c r="C37" s="215">
        <f t="shared" si="4"/>
        <v>36</v>
      </c>
      <c r="D37" s="216">
        <v>15.8</v>
      </c>
      <c r="E37" s="216">
        <v>30.6</v>
      </c>
      <c r="F37" s="215">
        <v>16.5</v>
      </c>
      <c r="G37" s="215">
        <v>0</v>
      </c>
      <c r="H37" s="49">
        <f t="shared" si="5"/>
        <v>23.55</v>
      </c>
    </row>
    <row r="38" spans="1:8" s="215" customFormat="1" x14ac:dyDescent="0.25">
      <c r="A38" s="214">
        <v>45328</v>
      </c>
      <c r="B38" s="215">
        <f t="shared" si="3"/>
        <v>2024</v>
      </c>
      <c r="C38" s="215">
        <f t="shared" si="4"/>
        <v>37</v>
      </c>
      <c r="D38" s="216">
        <v>28.5</v>
      </c>
      <c r="E38" s="216">
        <v>23.5</v>
      </c>
      <c r="F38" s="215">
        <v>13.3</v>
      </c>
      <c r="G38" s="215">
        <v>2.9</v>
      </c>
      <c r="H38" s="49">
        <f t="shared" si="5"/>
        <v>18.399999999999999</v>
      </c>
    </row>
    <row r="39" spans="1:8" s="215" customFormat="1" x14ac:dyDescent="0.25">
      <c r="A39" s="214">
        <v>45329</v>
      </c>
      <c r="B39" s="215">
        <f t="shared" si="3"/>
        <v>2024</v>
      </c>
      <c r="C39" s="215">
        <f t="shared" si="4"/>
        <v>38</v>
      </c>
      <c r="D39" s="216">
        <v>28.3</v>
      </c>
      <c r="E39" s="216">
        <v>27.2</v>
      </c>
      <c r="F39" s="215">
        <v>10.3</v>
      </c>
      <c r="G39" s="215">
        <v>0</v>
      </c>
      <c r="H39" s="49">
        <f t="shared" si="5"/>
        <v>18.75</v>
      </c>
    </row>
    <row r="40" spans="1:8" s="215" customFormat="1" x14ac:dyDescent="0.25">
      <c r="A40" s="214">
        <v>45330</v>
      </c>
      <c r="B40" s="215">
        <f t="shared" si="3"/>
        <v>2024</v>
      </c>
      <c r="C40" s="215">
        <f t="shared" si="4"/>
        <v>39</v>
      </c>
      <c r="D40" s="216">
        <v>27.3</v>
      </c>
      <c r="E40" s="216">
        <v>29.6</v>
      </c>
      <c r="F40" s="215">
        <v>13.3</v>
      </c>
      <c r="G40" s="215">
        <v>0</v>
      </c>
      <c r="H40" s="49">
        <f t="shared" si="5"/>
        <v>21.450000000000003</v>
      </c>
    </row>
    <row r="41" spans="1:8" s="215" customFormat="1" x14ac:dyDescent="0.25">
      <c r="A41" s="214">
        <v>45331</v>
      </c>
      <c r="B41" s="215">
        <f t="shared" si="3"/>
        <v>2024</v>
      </c>
      <c r="C41" s="215">
        <f t="shared" si="4"/>
        <v>40</v>
      </c>
      <c r="D41" s="216">
        <v>28</v>
      </c>
      <c r="E41" s="216">
        <v>28.6</v>
      </c>
      <c r="F41" s="215">
        <v>13.7</v>
      </c>
      <c r="G41" s="215">
        <v>0</v>
      </c>
      <c r="H41" s="49">
        <f t="shared" si="5"/>
        <v>21.15</v>
      </c>
    </row>
    <row r="42" spans="1:8" s="215" customFormat="1" x14ac:dyDescent="0.25">
      <c r="A42" s="214">
        <v>45332</v>
      </c>
      <c r="B42" s="215">
        <f t="shared" si="3"/>
        <v>2024</v>
      </c>
      <c r="C42" s="215">
        <f t="shared" si="4"/>
        <v>41</v>
      </c>
      <c r="D42" s="216">
        <v>27.5</v>
      </c>
      <c r="E42" s="216">
        <v>31.4</v>
      </c>
      <c r="F42" s="215">
        <v>13.6</v>
      </c>
      <c r="G42" s="215">
        <v>0</v>
      </c>
      <c r="H42" s="49">
        <f t="shared" si="5"/>
        <v>22.5</v>
      </c>
    </row>
    <row r="43" spans="1:8" s="215" customFormat="1" x14ac:dyDescent="0.25">
      <c r="A43" s="214">
        <v>45333</v>
      </c>
      <c r="B43" s="215">
        <f t="shared" si="3"/>
        <v>2024</v>
      </c>
      <c r="C43" s="215">
        <f t="shared" si="4"/>
        <v>42</v>
      </c>
      <c r="D43" s="216">
        <v>27.6</v>
      </c>
      <c r="E43" s="216">
        <v>32.200000000000003</v>
      </c>
      <c r="F43" s="215">
        <v>17.5</v>
      </c>
      <c r="G43" s="215">
        <v>0</v>
      </c>
      <c r="H43" s="49">
        <f t="shared" si="5"/>
        <v>24.85</v>
      </c>
    </row>
    <row r="44" spans="1:8" s="215" customFormat="1" x14ac:dyDescent="0.25">
      <c r="A44" s="214">
        <v>45334</v>
      </c>
      <c r="B44" s="215">
        <f t="shared" si="3"/>
        <v>2024</v>
      </c>
      <c r="C44" s="215">
        <f t="shared" si="4"/>
        <v>43</v>
      </c>
      <c r="D44" s="216">
        <v>26</v>
      </c>
      <c r="E44" s="216">
        <v>35.200000000000003</v>
      </c>
      <c r="F44" s="215">
        <v>17.2</v>
      </c>
      <c r="G44" s="215">
        <v>0</v>
      </c>
      <c r="H44" s="49">
        <f t="shared" si="5"/>
        <v>26.200000000000003</v>
      </c>
    </row>
    <row r="45" spans="1:8" s="215" customFormat="1" x14ac:dyDescent="0.25">
      <c r="A45" s="214">
        <v>45335</v>
      </c>
      <c r="B45" s="215">
        <f t="shared" si="3"/>
        <v>2024</v>
      </c>
      <c r="C45" s="215">
        <f t="shared" si="4"/>
        <v>44</v>
      </c>
      <c r="D45" s="216">
        <v>20.6</v>
      </c>
      <c r="E45" s="216">
        <v>37.200000000000003</v>
      </c>
      <c r="F45" s="215">
        <v>19.7</v>
      </c>
      <c r="G45" s="215">
        <v>0</v>
      </c>
      <c r="H45" s="49">
        <f t="shared" si="5"/>
        <v>28.450000000000003</v>
      </c>
    </row>
    <row r="46" spans="1:8" s="215" customFormat="1" x14ac:dyDescent="0.25">
      <c r="A46" s="214">
        <v>45336</v>
      </c>
      <c r="B46" s="215">
        <f t="shared" si="3"/>
        <v>2024</v>
      </c>
      <c r="C46" s="215">
        <f t="shared" si="4"/>
        <v>45</v>
      </c>
      <c r="D46" s="216">
        <v>27</v>
      </c>
      <c r="E46" s="216">
        <v>21.9</v>
      </c>
      <c r="F46" s="215">
        <v>13.2</v>
      </c>
      <c r="G46" s="215">
        <v>2.1</v>
      </c>
      <c r="H46" s="49">
        <f t="shared" si="5"/>
        <v>17.549999999999997</v>
      </c>
    </row>
    <row r="47" spans="1:8" s="215" customFormat="1" x14ac:dyDescent="0.25">
      <c r="A47" s="214">
        <v>45337</v>
      </c>
      <c r="B47" s="215">
        <f t="shared" si="3"/>
        <v>2024</v>
      </c>
      <c r="C47" s="215">
        <f t="shared" si="4"/>
        <v>46</v>
      </c>
      <c r="D47" s="216">
        <v>26.2</v>
      </c>
      <c r="E47" s="216">
        <v>27.8</v>
      </c>
      <c r="F47" s="215">
        <v>9.1</v>
      </c>
      <c r="G47" s="215">
        <v>0</v>
      </c>
      <c r="H47" s="49">
        <f t="shared" si="5"/>
        <v>18.45</v>
      </c>
    </row>
    <row r="48" spans="1:8" s="215" customFormat="1" x14ac:dyDescent="0.25">
      <c r="A48" s="214">
        <v>45338</v>
      </c>
      <c r="B48" s="215">
        <f t="shared" si="3"/>
        <v>2024</v>
      </c>
      <c r="C48" s="215">
        <f t="shared" si="4"/>
        <v>47</v>
      </c>
      <c r="D48" s="216">
        <v>22.8</v>
      </c>
      <c r="E48" s="216">
        <v>31.6</v>
      </c>
      <c r="F48" s="215">
        <v>13.8</v>
      </c>
      <c r="G48" s="215">
        <v>0</v>
      </c>
      <c r="H48" s="49">
        <f t="shared" si="5"/>
        <v>22.700000000000003</v>
      </c>
    </row>
    <row r="49" spans="1:8" s="215" customFormat="1" x14ac:dyDescent="0.25">
      <c r="A49" s="214">
        <v>45339</v>
      </c>
      <c r="B49" s="215">
        <f t="shared" si="3"/>
        <v>2024</v>
      </c>
      <c r="C49" s="215">
        <f t="shared" si="4"/>
        <v>48</v>
      </c>
      <c r="D49" s="216">
        <v>26.3</v>
      </c>
      <c r="E49" s="216">
        <v>32.4</v>
      </c>
      <c r="F49" s="215">
        <v>15.8</v>
      </c>
      <c r="G49" s="215">
        <v>0</v>
      </c>
      <c r="H49" s="49">
        <f t="shared" si="5"/>
        <v>24.1</v>
      </c>
    </row>
    <row r="50" spans="1:8" s="215" customFormat="1" x14ac:dyDescent="0.25">
      <c r="A50" s="214">
        <v>45340</v>
      </c>
      <c r="B50" s="215">
        <f t="shared" si="3"/>
        <v>2024</v>
      </c>
      <c r="C50" s="215">
        <f t="shared" si="4"/>
        <v>49</v>
      </c>
      <c r="D50" s="216">
        <v>25.3</v>
      </c>
      <c r="E50" s="216">
        <v>32</v>
      </c>
      <c r="F50" s="215">
        <v>13.7</v>
      </c>
      <c r="G50" s="215">
        <v>0</v>
      </c>
      <c r="H50" s="49">
        <f t="shared" si="5"/>
        <v>22.85</v>
      </c>
    </row>
    <row r="51" spans="1:8" s="215" customFormat="1" x14ac:dyDescent="0.25">
      <c r="A51" s="214">
        <v>45341</v>
      </c>
      <c r="B51" s="215">
        <f t="shared" si="3"/>
        <v>2024</v>
      </c>
      <c r="C51" s="215">
        <f t="shared" si="4"/>
        <v>50</v>
      </c>
      <c r="D51" s="216">
        <v>26</v>
      </c>
      <c r="E51" s="216">
        <v>32.9</v>
      </c>
      <c r="F51" s="215">
        <v>14.6</v>
      </c>
      <c r="G51" s="215">
        <v>0</v>
      </c>
      <c r="H51" s="49">
        <f t="shared" si="5"/>
        <v>23.75</v>
      </c>
    </row>
    <row r="52" spans="1:8" s="215" customFormat="1" x14ac:dyDescent="0.25">
      <c r="A52" s="214">
        <v>45342</v>
      </c>
      <c r="B52" s="215">
        <f t="shared" si="3"/>
        <v>2024</v>
      </c>
      <c r="C52" s="215">
        <f t="shared" si="4"/>
        <v>51</v>
      </c>
      <c r="D52" s="216">
        <v>23.2</v>
      </c>
      <c r="E52" s="216">
        <v>32.700000000000003</v>
      </c>
      <c r="F52" s="215">
        <v>17.2</v>
      </c>
      <c r="G52" s="215">
        <v>0</v>
      </c>
      <c r="H52" s="49">
        <f t="shared" si="5"/>
        <v>24.950000000000003</v>
      </c>
    </row>
    <row r="53" spans="1:8" s="215" customFormat="1" x14ac:dyDescent="0.25">
      <c r="A53" s="214">
        <v>45343</v>
      </c>
      <c r="B53" s="215">
        <f t="shared" si="3"/>
        <v>2024</v>
      </c>
      <c r="C53" s="215">
        <f t="shared" si="4"/>
        <v>52</v>
      </c>
      <c r="D53" s="216">
        <v>17.899999999999999</v>
      </c>
      <c r="E53" s="216">
        <v>29.3</v>
      </c>
      <c r="F53" s="215">
        <v>17.7</v>
      </c>
      <c r="G53" s="215">
        <v>14.3</v>
      </c>
      <c r="H53" s="49">
        <f t="shared" si="5"/>
        <v>23.5</v>
      </c>
    </row>
    <row r="54" spans="1:8" s="215" customFormat="1" x14ac:dyDescent="0.25">
      <c r="A54" s="214">
        <v>45344</v>
      </c>
      <c r="B54" s="215">
        <f t="shared" si="3"/>
        <v>2024</v>
      </c>
      <c r="C54" s="215">
        <f t="shared" si="4"/>
        <v>53</v>
      </c>
      <c r="D54" s="216">
        <v>24.2</v>
      </c>
      <c r="E54" s="216">
        <v>36.1</v>
      </c>
      <c r="F54" s="215">
        <v>17.2</v>
      </c>
      <c r="G54" s="215">
        <v>0.1</v>
      </c>
      <c r="H54" s="49">
        <f t="shared" si="5"/>
        <v>26.65</v>
      </c>
    </row>
    <row r="55" spans="1:8" s="215" customFormat="1" x14ac:dyDescent="0.25">
      <c r="A55" s="214">
        <v>45345</v>
      </c>
      <c r="B55" s="215">
        <f t="shared" si="3"/>
        <v>2024</v>
      </c>
      <c r="C55" s="215">
        <f t="shared" si="4"/>
        <v>54</v>
      </c>
      <c r="D55" s="216">
        <v>24.7</v>
      </c>
      <c r="E55" s="216">
        <v>27.4</v>
      </c>
      <c r="F55" s="215">
        <v>14.9</v>
      </c>
      <c r="G55" s="215">
        <v>0.1</v>
      </c>
      <c r="H55" s="49">
        <f t="shared" si="5"/>
        <v>21.15</v>
      </c>
    </row>
    <row r="56" spans="1:8" s="215" customFormat="1" x14ac:dyDescent="0.25">
      <c r="A56" s="214">
        <v>45346</v>
      </c>
      <c r="B56" s="215">
        <f t="shared" si="3"/>
        <v>2024</v>
      </c>
      <c r="C56" s="215">
        <f t="shared" si="4"/>
        <v>55</v>
      </c>
      <c r="D56" s="216">
        <v>25.1</v>
      </c>
      <c r="E56" s="216">
        <v>28.1</v>
      </c>
      <c r="F56" s="215">
        <v>12.1</v>
      </c>
      <c r="G56" s="215">
        <v>0</v>
      </c>
      <c r="H56" s="49">
        <f t="shared" si="5"/>
        <v>20.100000000000001</v>
      </c>
    </row>
    <row r="57" spans="1:8" s="215" customFormat="1" x14ac:dyDescent="0.25">
      <c r="A57" s="214">
        <v>45347</v>
      </c>
      <c r="B57" s="215">
        <f t="shared" si="3"/>
        <v>2024</v>
      </c>
      <c r="C57" s="215">
        <f t="shared" si="4"/>
        <v>56</v>
      </c>
      <c r="D57" s="216">
        <v>24.4</v>
      </c>
      <c r="E57" s="216">
        <v>29.7</v>
      </c>
      <c r="F57" s="215">
        <v>13</v>
      </c>
      <c r="G57" s="215">
        <v>0</v>
      </c>
      <c r="H57" s="49">
        <f t="shared" si="5"/>
        <v>21.35</v>
      </c>
    </row>
    <row r="58" spans="1:8" s="215" customFormat="1" x14ac:dyDescent="0.25">
      <c r="A58" s="214">
        <v>45348</v>
      </c>
      <c r="B58" s="215">
        <f t="shared" si="3"/>
        <v>2024</v>
      </c>
      <c r="C58" s="215">
        <f t="shared" si="4"/>
        <v>57</v>
      </c>
      <c r="D58" s="216">
        <v>22.2</v>
      </c>
      <c r="E58" s="216">
        <v>29.3</v>
      </c>
      <c r="F58" s="215">
        <v>16.5</v>
      </c>
      <c r="G58" s="215">
        <v>0</v>
      </c>
      <c r="H58" s="49">
        <f t="shared" si="5"/>
        <v>22.9</v>
      </c>
    </row>
    <row r="59" spans="1:8" s="215" customFormat="1" x14ac:dyDescent="0.25">
      <c r="A59" s="214">
        <v>45349</v>
      </c>
      <c r="B59" s="215">
        <f t="shared" si="3"/>
        <v>2024</v>
      </c>
      <c r="C59" s="215">
        <f t="shared" si="4"/>
        <v>58</v>
      </c>
      <c r="D59" s="216">
        <v>24.4</v>
      </c>
      <c r="E59" s="216">
        <v>32.4</v>
      </c>
      <c r="F59" s="215">
        <v>11.7</v>
      </c>
      <c r="G59" s="215">
        <v>0</v>
      </c>
      <c r="H59" s="49">
        <f t="shared" si="5"/>
        <v>22.049999999999997</v>
      </c>
    </row>
    <row r="60" spans="1:8" s="215" customFormat="1" x14ac:dyDescent="0.25">
      <c r="A60" s="214">
        <v>45350</v>
      </c>
      <c r="B60" s="215">
        <f t="shared" si="3"/>
        <v>2024</v>
      </c>
      <c r="C60" s="215">
        <f t="shared" si="4"/>
        <v>59</v>
      </c>
      <c r="D60" s="216">
        <v>20.5</v>
      </c>
      <c r="E60" s="216">
        <v>37.200000000000003</v>
      </c>
      <c r="F60" s="215">
        <v>17.600000000000001</v>
      </c>
      <c r="G60" s="215">
        <v>0</v>
      </c>
      <c r="H60" s="49">
        <f t="shared" si="5"/>
        <v>27.400000000000002</v>
      </c>
    </row>
    <row r="61" spans="1:8" s="215" customFormat="1" x14ac:dyDescent="0.25">
      <c r="A61" s="214">
        <v>45351</v>
      </c>
      <c r="B61" s="215">
        <f t="shared" si="3"/>
        <v>2024</v>
      </c>
      <c r="C61" s="215">
        <f t="shared" si="4"/>
        <v>60</v>
      </c>
      <c r="D61" s="216">
        <v>19.2</v>
      </c>
      <c r="E61" s="216">
        <v>31.1</v>
      </c>
      <c r="F61" s="215">
        <v>20.100000000000001</v>
      </c>
      <c r="G61" s="215">
        <v>0</v>
      </c>
      <c r="H61" s="49">
        <f t="shared" si="5"/>
        <v>25.6</v>
      </c>
    </row>
    <row r="62" spans="1:8" s="215" customFormat="1" x14ac:dyDescent="0.25">
      <c r="A62" s="214">
        <v>45352</v>
      </c>
      <c r="B62" s="215">
        <f t="shared" si="3"/>
        <v>2024</v>
      </c>
      <c r="C62" s="215">
        <f t="shared" si="4"/>
        <v>61</v>
      </c>
      <c r="D62" s="216">
        <v>19.899999999999999</v>
      </c>
      <c r="E62" s="216">
        <v>31.2</v>
      </c>
      <c r="F62" s="215">
        <v>14</v>
      </c>
      <c r="G62" s="215">
        <v>0</v>
      </c>
      <c r="H62" s="49">
        <f t="shared" si="5"/>
        <v>22.6</v>
      </c>
    </row>
    <row r="63" spans="1:8" s="215" customFormat="1" x14ac:dyDescent="0.25">
      <c r="A63" s="214">
        <v>45353</v>
      </c>
      <c r="B63" s="215">
        <f t="shared" si="3"/>
        <v>2024</v>
      </c>
      <c r="C63" s="215">
        <f t="shared" si="4"/>
        <v>62</v>
      </c>
      <c r="D63" s="216">
        <v>23.1</v>
      </c>
      <c r="E63" s="216">
        <v>25.8</v>
      </c>
      <c r="F63" s="215">
        <v>15</v>
      </c>
      <c r="G63" s="215">
        <v>0</v>
      </c>
      <c r="H63" s="49">
        <f t="shared" si="5"/>
        <v>20.399999999999999</v>
      </c>
    </row>
    <row r="64" spans="1:8" s="215" customFormat="1" x14ac:dyDescent="0.25">
      <c r="A64" s="214">
        <v>45354</v>
      </c>
      <c r="B64" s="215">
        <f t="shared" si="3"/>
        <v>2024</v>
      </c>
      <c r="C64" s="215">
        <f t="shared" si="4"/>
        <v>63</v>
      </c>
      <c r="D64" s="216">
        <v>22.9</v>
      </c>
      <c r="E64" s="216">
        <v>24.1</v>
      </c>
      <c r="F64" s="215">
        <v>10.6</v>
      </c>
      <c r="G64" s="215">
        <v>0</v>
      </c>
      <c r="H64" s="49">
        <f t="shared" si="5"/>
        <v>17.350000000000001</v>
      </c>
    </row>
    <row r="65" spans="1:8" s="215" customFormat="1" x14ac:dyDescent="0.25">
      <c r="A65" s="214">
        <v>45355</v>
      </c>
      <c r="B65" s="215">
        <f t="shared" si="3"/>
        <v>2024</v>
      </c>
      <c r="C65" s="215">
        <f t="shared" si="4"/>
        <v>64</v>
      </c>
      <c r="D65" s="216">
        <v>22.8</v>
      </c>
      <c r="E65" s="216">
        <v>28.8</v>
      </c>
      <c r="F65" s="215">
        <v>9.4</v>
      </c>
      <c r="G65" s="215">
        <v>0</v>
      </c>
      <c r="H65" s="49">
        <f t="shared" si="5"/>
        <v>19.100000000000001</v>
      </c>
    </row>
    <row r="66" spans="1:8" s="215" customFormat="1" x14ac:dyDescent="0.25">
      <c r="A66" s="214">
        <v>45356</v>
      </c>
      <c r="B66" s="215">
        <f t="shared" ref="B66:B97" si="6">YEAR(A66)</f>
        <v>2024</v>
      </c>
      <c r="C66" s="215">
        <f t="shared" ref="C66:C97" si="7">A66-DATE(YEAR(A66),1,0)</f>
        <v>65</v>
      </c>
      <c r="D66" s="216">
        <v>22.5</v>
      </c>
      <c r="E66" s="216">
        <v>30.9</v>
      </c>
      <c r="F66" s="215">
        <v>12</v>
      </c>
      <c r="G66" s="215">
        <v>0</v>
      </c>
      <c r="H66" s="49">
        <f t="shared" ref="H66:H97" si="8">AVERAGE(E66:F66)</f>
        <v>21.45</v>
      </c>
    </row>
    <row r="67" spans="1:8" s="215" customFormat="1" x14ac:dyDescent="0.25">
      <c r="A67" s="214">
        <v>45357</v>
      </c>
      <c r="B67" s="215">
        <f t="shared" si="6"/>
        <v>2024</v>
      </c>
      <c r="C67" s="215">
        <f t="shared" si="7"/>
        <v>66</v>
      </c>
      <c r="D67" s="216">
        <v>19.600000000000001</v>
      </c>
      <c r="E67" s="216">
        <v>33.6</v>
      </c>
      <c r="F67" s="215">
        <v>17</v>
      </c>
      <c r="G67" s="215">
        <v>0</v>
      </c>
      <c r="H67" s="49">
        <f t="shared" si="8"/>
        <v>25.3</v>
      </c>
    </row>
    <row r="68" spans="1:8" s="215" customFormat="1" x14ac:dyDescent="0.25">
      <c r="A68" s="214">
        <v>45358</v>
      </c>
      <c r="B68" s="215">
        <f t="shared" si="6"/>
        <v>2024</v>
      </c>
      <c r="C68" s="215">
        <f t="shared" si="7"/>
        <v>67</v>
      </c>
      <c r="D68" s="216">
        <v>22.1</v>
      </c>
      <c r="E68" s="216">
        <v>32.299999999999997</v>
      </c>
      <c r="F68" s="215">
        <v>16.5</v>
      </c>
      <c r="G68" s="215">
        <v>0</v>
      </c>
      <c r="H68" s="49">
        <f t="shared" si="8"/>
        <v>24.4</v>
      </c>
    </row>
    <row r="69" spans="1:8" s="215" customFormat="1" x14ac:dyDescent="0.25">
      <c r="A69" s="214">
        <v>45359</v>
      </c>
      <c r="B69" s="215">
        <f t="shared" si="6"/>
        <v>2024</v>
      </c>
      <c r="C69" s="215">
        <f t="shared" si="7"/>
        <v>68</v>
      </c>
      <c r="D69" s="216">
        <v>21.8</v>
      </c>
      <c r="E69" s="216">
        <v>34.4</v>
      </c>
      <c r="F69" s="215">
        <v>13.5</v>
      </c>
      <c r="G69" s="215">
        <v>0</v>
      </c>
      <c r="H69" s="49">
        <f t="shared" si="8"/>
        <v>23.95</v>
      </c>
    </row>
    <row r="70" spans="1:8" s="215" customFormat="1" x14ac:dyDescent="0.25">
      <c r="A70" s="214">
        <v>45360</v>
      </c>
      <c r="B70" s="215">
        <f t="shared" si="6"/>
        <v>2024</v>
      </c>
      <c r="C70" s="215">
        <f t="shared" si="7"/>
        <v>69</v>
      </c>
      <c r="D70" s="216">
        <v>19.399999999999999</v>
      </c>
      <c r="E70" s="216">
        <v>35.5</v>
      </c>
      <c r="F70" s="215">
        <v>18.3</v>
      </c>
      <c r="G70" s="215">
        <v>0</v>
      </c>
      <c r="H70" s="49">
        <f t="shared" si="8"/>
        <v>26.9</v>
      </c>
    </row>
    <row r="71" spans="1:8" s="215" customFormat="1" x14ac:dyDescent="0.25">
      <c r="A71" s="214">
        <v>45361</v>
      </c>
      <c r="B71" s="215">
        <f t="shared" si="6"/>
        <v>2024</v>
      </c>
      <c r="C71" s="215">
        <f t="shared" si="7"/>
        <v>70</v>
      </c>
      <c r="D71" s="216">
        <v>21.3</v>
      </c>
      <c r="E71" s="216">
        <v>34.1</v>
      </c>
      <c r="F71" s="215">
        <v>20.6</v>
      </c>
      <c r="G71" s="215">
        <v>0</v>
      </c>
      <c r="H71" s="49">
        <f t="shared" si="8"/>
        <v>27.35</v>
      </c>
    </row>
    <row r="72" spans="1:8" s="215" customFormat="1" x14ac:dyDescent="0.25">
      <c r="A72" s="214">
        <v>45362</v>
      </c>
      <c r="B72" s="215">
        <f t="shared" si="6"/>
        <v>2024</v>
      </c>
      <c r="C72" s="215">
        <f t="shared" si="7"/>
        <v>71</v>
      </c>
      <c r="D72" s="216">
        <v>19.3</v>
      </c>
      <c r="E72" s="216">
        <v>33.1</v>
      </c>
      <c r="F72" s="215">
        <v>17.600000000000001</v>
      </c>
      <c r="G72" s="215">
        <v>0</v>
      </c>
      <c r="H72" s="49">
        <f t="shared" si="8"/>
        <v>25.35</v>
      </c>
    </row>
    <row r="73" spans="1:8" s="215" customFormat="1" x14ac:dyDescent="0.25">
      <c r="A73" s="214">
        <v>45363</v>
      </c>
      <c r="B73" s="215">
        <f t="shared" si="6"/>
        <v>2024</v>
      </c>
      <c r="C73" s="215">
        <f t="shared" si="7"/>
        <v>72</v>
      </c>
      <c r="D73" s="216">
        <v>17.399999999999999</v>
      </c>
      <c r="E73" s="216">
        <v>34.9</v>
      </c>
      <c r="F73" s="215">
        <v>17</v>
      </c>
      <c r="G73" s="215">
        <v>0</v>
      </c>
      <c r="H73" s="49">
        <f t="shared" si="8"/>
        <v>25.95</v>
      </c>
    </row>
    <row r="74" spans="1:8" s="215" customFormat="1" x14ac:dyDescent="0.25">
      <c r="A74" s="214">
        <v>45364</v>
      </c>
      <c r="B74" s="215">
        <f t="shared" si="6"/>
        <v>2024</v>
      </c>
      <c r="C74" s="215">
        <f t="shared" si="7"/>
        <v>73</v>
      </c>
      <c r="D74" s="216">
        <v>12.6</v>
      </c>
      <c r="E74" s="216">
        <v>29.9</v>
      </c>
      <c r="F74" s="215">
        <v>18.8</v>
      </c>
      <c r="G74" s="215">
        <v>0</v>
      </c>
      <c r="H74" s="49">
        <f t="shared" si="8"/>
        <v>24.35</v>
      </c>
    </row>
    <row r="75" spans="1:8" s="215" customFormat="1" x14ac:dyDescent="0.25">
      <c r="A75" s="214">
        <v>45365</v>
      </c>
      <c r="B75" s="215">
        <f t="shared" si="6"/>
        <v>2024</v>
      </c>
      <c r="C75" s="215">
        <f t="shared" si="7"/>
        <v>74</v>
      </c>
      <c r="D75" s="216">
        <v>11.9</v>
      </c>
      <c r="E75" s="216">
        <v>25.5</v>
      </c>
      <c r="F75" s="215">
        <v>16.5</v>
      </c>
      <c r="G75" s="215">
        <v>0.1</v>
      </c>
      <c r="H75" s="49">
        <f t="shared" si="8"/>
        <v>21</v>
      </c>
    </row>
    <row r="76" spans="1:8" s="215" customFormat="1" x14ac:dyDescent="0.25">
      <c r="A76" s="214">
        <v>45366</v>
      </c>
      <c r="B76" s="215">
        <f t="shared" si="6"/>
        <v>2024</v>
      </c>
      <c r="C76" s="215">
        <f t="shared" si="7"/>
        <v>75</v>
      </c>
      <c r="D76" s="216">
        <v>20.5</v>
      </c>
      <c r="E76" s="216">
        <v>28.5</v>
      </c>
      <c r="F76" s="215">
        <v>14.1</v>
      </c>
      <c r="G76" s="215">
        <v>0.1</v>
      </c>
      <c r="H76" s="49">
        <f t="shared" si="8"/>
        <v>21.3</v>
      </c>
    </row>
    <row r="77" spans="1:8" s="215" customFormat="1" x14ac:dyDescent="0.25">
      <c r="A77" s="214">
        <v>45367</v>
      </c>
      <c r="B77" s="215">
        <f t="shared" si="6"/>
        <v>2024</v>
      </c>
      <c r="C77" s="215">
        <f t="shared" si="7"/>
        <v>76</v>
      </c>
      <c r="D77" s="216">
        <v>20.2</v>
      </c>
      <c r="E77" s="216">
        <v>26.7</v>
      </c>
      <c r="F77" s="215">
        <v>13.7</v>
      </c>
      <c r="G77" s="215">
        <v>0</v>
      </c>
      <c r="H77" s="49">
        <f t="shared" si="8"/>
        <v>20.2</v>
      </c>
    </row>
    <row r="78" spans="1:8" s="215" customFormat="1" x14ac:dyDescent="0.25">
      <c r="A78" s="214">
        <v>45368</v>
      </c>
      <c r="B78" s="215">
        <f t="shared" si="6"/>
        <v>2024</v>
      </c>
      <c r="C78" s="215">
        <f t="shared" si="7"/>
        <v>77</v>
      </c>
      <c r="D78" s="216">
        <v>18.600000000000001</v>
      </c>
      <c r="E78" s="216">
        <v>27.6</v>
      </c>
      <c r="F78" s="215">
        <v>11.8</v>
      </c>
      <c r="G78" s="215">
        <v>0</v>
      </c>
      <c r="H78" s="49">
        <f t="shared" si="8"/>
        <v>19.700000000000003</v>
      </c>
    </row>
    <row r="79" spans="1:8" s="215" customFormat="1" x14ac:dyDescent="0.25">
      <c r="A79" s="214">
        <v>45369</v>
      </c>
      <c r="B79" s="215">
        <f t="shared" si="6"/>
        <v>2024</v>
      </c>
      <c r="C79" s="215">
        <f t="shared" si="7"/>
        <v>78</v>
      </c>
      <c r="D79" s="216">
        <v>19.5</v>
      </c>
      <c r="E79" s="216">
        <v>29.2</v>
      </c>
      <c r="F79" s="215">
        <v>13.3</v>
      </c>
      <c r="G79" s="215">
        <v>0</v>
      </c>
      <c r="H79" s="49">
        <f t="shared" si="8"/>
        <v>21.25</v>
      </c>
    </row>
    <row r="80" spans="1:8" s="215" customFormat="1" x14ac:dyDescent="0.25">
      <c r="A80" s="214">
        <v>45370</v>
      </c>
      <c r="B80" s="215">
        <f t="shared" si="6"/>
        <v>2024</v>
      </c>
      <c r="C80" s="215">
        <f t="shared" si="7"/>
        <v>79</v>
      </c>
      <c r="D80" s="216">
        <v>11.5</v>
      </c>
      <c r="E80" s="216">
        <v>28.7</v>
      </c>
      <c r="F80" s="215">
        <v>16.8</v>
      </c>
      <c r="G80" s="215">
        <v>4</v>
      </c>
      <c r="H80" s="49">
        <f t="shared" si="8"/>
        <v>22.75</v>
      </c>
    </row>
    <row r="81" spans="1:8" s="215" customFormat="1" x14ac:dyDescent="0.25">
      <c r="A81" s="214">
        <v>45371</v>
      </c>
      <c r="B81" s="215">
        <f t="shared" si="6"/>
        <v>2024</v>
      </c>
      <c r="C81" s="215">
        <f t="shared" si="7"/>
        <v>80</v>
      </c>
      <c r="D81" s="216">
        <v>19.399999999999999</v>
      </c>
      <c r="E81" s="216">
        <v>19.3</v>
      </c>
      <c r="F81" s="215">
        <v>11.7</v>
      </c>
      <c r="G81" s="215">
        <v>2.2000000000000002</v>
      </c>
      <c r="H81" s="49">
        <f t="shared" si="8"/>
        <v>15.5</v>
      </c>
    </row>
    <row r="82" spans="1:8" s="215" customFormat="1" x14ac:dyDescent="0.25">
      <c r="A82" s="214">
        <v>45372</v>
      </c>
      <c r="B82" s="215">
        <f t="shared" si="6"/>
        <v>2024</v>
      </c>
      <c r="C82" s="215">
        <f t="shared" si="7"/>
        <v>81</v>
      </c>
      <c r="D82" s="216">
        <v>19.399999999999999</v>
      </c>
      <c r="E82" s="216">
        <v>22.4</v>
      </c>
      <c r="F82" s="215">
        <v>5.3</v>
      </c>
      <c r="G82" s="215">
        <v>0</v>
      </c>
      <c r="H82" s="49">
        <f t="shared" si="8"/>
        <v>13.85</v>
      </c>
    </row>
    <row r="83" spans="1:8" s="215" customFormat="1" x14ac:dyDescent="0.25">
      <c r="A83" s="214">
        <v>45373</v>
      </c>
      <c r="B83" s="215">
        <f t="shared" si="6"/>
        <v>2024</v>
      </c>
      <c r="C83" s="215">
        <f t="shared" si="7"/>
        <v>82</v>
      </c>
      <c r="D83" s="216">
        <v>19.100000000000001</v>
      </c>
      <c r="E83" s="216">
        <v>24.9</v>
      </c>
      <c r="F83" s="215">
        <v>7.3</v>
      </c>
      <c r="G83" s="215">
        <v>0</v>
      </c>
      <c r="H83" s="49">
        <f t="shared" si="8"/>
        <v>16.099999999999998</v>
      </c>
    </row>
    <row r="84" spans="1:8" s="215" customFormat="1" x14ac:dyDescent="0.25">
      <c r="A84" s="214">
        <v>45374</v>
      </c>
      <c r="B84" s="215">
        <f t="shared" si="6"/>
        <v>2024</v>
      </c>
      <c r="C84" s="215">
        <f t="shared" si="7"/>
        <v>83</v>
      </c>
      <c r="D84" s="216">
        <v>18.899999999999999</v>
      </c>
      <c r="E84" s="216">
        <v>24.3</v>
      </c>
      <c r="F84" s="215">
        <v>10</v>
      </c>
      <c r="G84" s="215">
        <v>0</v>
      </c>
      <c r="H84" s="49">
        <f t="shared" si="8"/>
        <v>17.149999999999999</v>
      </c>
    </row>
    <row r="85" spans="1:8" s="215" customFormat="1" x14ac:dyDescent="0.25">
      <c r="A85" s="214">
        <v>45375</v>
      </c>
      <c r="B85" s="215">
        <f t="shared" si="6"/>
        <v>2024</v>
      </c>
      <c r="C85" s="215">
        <f t="shared" si="7"/>
        <v>84</v>
      </c>
      <c r="D85" s="216">
        <v>18.7</v>
      </c>
      <c r="E85" s="216">
        <v>22.3</v>
      </c>
      <c r="F85" s="215">
        <v>8.9</v>
      </c>
      <c r="G85" s="215">
        <v>0</v>
      </c>
      <c r="H85" s="49">
        <f t="shared" si="8"/>
        <v>15.600000000000001</v>
      </c>
    </row>
    <row r="86" spans="1:8" s="215" customFormat="1" x14ac:dyDescent="0.25">
      <c r="A86" s="214">
        <v>45376</v>
      </c>
      <c r="B86" s="215">
        <f t="shared" si="6"/>
        <v>2024</v>
      </c>
      <c r="C86" s="215">
        <f t="shared" si="7"/>
        <v>85</v>
      </c>
      <c r="D86" s="216">
        <v>18.5</v>
      </c>
      <c r="E86" s="216">
        <v>25.5</v>
      </c>
      <c r="F86" s="215">
        <v>8.3000000000000007</v>
      </c>
      <c r="G86" s="215">
        <v>0</v>
      </c>
      <c r="H86" s="49">
        <f t="shared" si="8"/>
        <v>16.899999999999999</v>
      </c>
    </row>
    <row r="87" spans="1:8" s="215" customFormat="1" x14ac:dyDescent="0.25">
      <c r="A87" s="214">
        <v>45377</v>
      </c>
      <c r="B87" s="215">
        <f t="shared" si="6"/>
        <v>2024</v>
      </c>
      <c r="C87" s="215">
        <f t="shared" si="7"/>
        <v>86</v>
      </c>
      <c r="D87" s="216">
        <v>18.2</v>
      </c>
      <c r="E87" s="216">
        <v>25.5</v>
      </c>
      <c r="F87" s="215">
        <v>8.9</v>
      </c>
      <c r="G87" s="215">
        <v>0</v>
      </c>
      <c r="H87" s="49">
        <f t="shared" si="8"/>
        <v>17.2</v>
      </c>
    </row>
    <row r="88" spans="1:8" s="215" customFormat="1" x14ac:dyDescent="0.25">
      <c r="A88" s="214">
        <v>45378</v>
      </c>
      <c r="B88" s="215">
        <f t="shared" si="6"/>
        <v>2024</v>
      </c>
      <c r="C88" s="215">
        <f t="shared" si="7"/>
        <v>87</v>
      </c>
      <c r="D88" s="216">
        <v>18.100000000000001</v>
      </c>
      <c r="E88" s="216">
        <v>24.7</v>
      </c>
      <c r="F88" s="215">
        <v>9.4</v>
      </c>
      <c r="G88" s="215">
        <v>0</v>
      </c>
      <c r="H88" s="49">
        <f t="shared" si="8"/>
        <v>17.05</v>
      </c>
    </row>
    <row r="89" spans="1:8" s="215" customFormat="1" x14ac:dyDescent="0.25">
      <c r="A89" s="214">
        <v>45379</v>
      </c>
      <c r="B89" s="215">
        <f t="shared" si="6"/>
        <v>2024</v>
      </c>
      <c r="C89" s="215">
        <f t="shared" si="7"/>
        <v>88</v>
      </c>
      <c r="D89" s="216">
        <v>17.899999999999999</v>
      </c>
      <c r="E89" s="216">
        <v>26</v>
      </c>
      <c r="F89" s="215">
        <v>9.1</v>
      </c>
      <c r="G89" s="215">
        <v>0</v>
      </c>
      <c r="H89" s="49">
        <f t="shared" si="8"/>
        <v>17.55</v>
      </c>
    </row>
    <row r="90" spans="1:8" s="215" customFormat="1" x14ac:dyDescent="0.25">
      <c r="A90" s="214">
        <v>45380</v>
      </c>
      <c r="B90" s="215">
        <f t="shared" si="6"/>
        <v>2024</v>
      </c>
      <c r="C90" s="215">
        <f t="shared" si="7"/>
        <v>89</v>
      </c>
      <c r="D90" s="216">
        <v>17.8</v>
      </c>
      <c r="E90" s="216">
        <v>29.7</v>
      </c>
      <c r="F90" s="215">
        <v>8.5</v>
      </c>
      <c r="G90" s="215">
        <v>0</v>
      </c>
      <c r="H90" s="49">
        <f t="shared" si="8"/>
        <v>19.100000000000001</v>
      </c>
    </row>
    <row r="91" spans="1:8" s="215" customFormat="1" x14ac:dyDescent="0.25">
      <c r="A91" s="214">
        <v>45381</v>
      </c>
      <c r="B91" s="215">
        <f t="shared" si="6"/>
        <v>2024</v>
      </c>
      <c r="C91" s="215">
        <f t="shared" si="7"/>
        <v>90</v>
      </c>
      <c r="D91" s="216">
        <v>17.399999999999999</v>
      </c>
      <c r="E91" s="216">
        <v>30.9</v>
      </c>
      <c r="F91" s="215">
        <v>12.2</v>
      </c>
      <c r="G91" s="215">
        <v>0</v>
      </c>
      <c r="H91" s="49">
        <f t="shared" si="8"/>
        <v>21.549999999999997</v>
      </c>
    </row>
    <row r="92" spans="1:8" s="215" customFormat="1" x14ac:dyDescent="0.25">
      <c r="A92" s="214">
        <v>45382</v>
      </c>
      <c r="B92" s="215">
        <f t="shared" si="6"/>
        <v>2024</v>
      </c>
      <c r="C92" s="215">
        <f t="shared" si="7"/>
        <v>91</v>
      </c>
      <c r="D92" s="216">
        <v>17.399999999999999</v>
      </c>
      <c r="E92" s="216">
        <v>31.1</v>
      </c>
      <c r="F92" s="215">
        <v>12.1</v>
      </c>
      <c r="G92" s="215">
        <v>0</v>
      </c>
      <c r="H92" s="49">
        <f t="shared" si="8"/>
        <v>21.6</v>
      </c>
    </row>
    <row r="93" spans="1:8" s="215" customFormat="1" x14ac:dyDescent="0.25">
      <c r="A93" s="214">
        <v>45383</v>
      </c>
      <c r="B93" s="215">
        <f t="shared" si="6"/>
        <v>2024</v>
      </c>
      <c r="C93" s="215">
        <f t="shared" si="7"/>
        <v>92</v>
      </c>
      <c r="D93" s="216">
        <v>15.3</v>
      </c>
      <c r="E93" s="216">
        <v>31.1</v>
      </c>
      <c r="F93" s="215">
        <v>12.3</v>
      </c>
      <c r="G93" s="215">
        <v>0</v>
      </c>
      <c r="H93" s="49">
        <f t="shared" si="8"/>
        <v>21.700000000000003</v>
      </c>
    </row>
    <row r="94" spans="1:8" s="215" customFormat="1" x14ac:dyDescent="0.25">
      <c r="A94" s="214">
        <v>45384</v>
      </c>
      <c r="B94" s="215">
        <f t="shared" si="6"/>
        <v>2024</v>
      </c>
      <c r="C94" s="215">
        <f t="shared" si="7"/>
        <v>93</v>
      </c>
      <c r="D94" s="216">
        <v>9.6999999999999993</v>
      </c>
      <c r="E94" s="216">
        <v>19</v>
      </c>
      <c r="F94" s="215">
        <v>14.1</v>
      </c>
      <c r="G94" s="215">
        <v>10.7</v>
      </c>
      <c r="H94" s="49">
        <f t="shared" si="8"/>
        <v>16.55</v>
      </c>
    </row>
    <row r="95" spans="1:8" s="215" customFormat="1" x14ac:dyDescent="0.25">
      <c r="A95" s="214">
        <v>45385</v>
      </c>
      <c r="B95" s="215">
        <f t="shared" si="6"/>
        <v>2024</v>
      </c>
      <c r="C95" s="215">
        <f t="shared" si="7"/>
        <v>94</v>
      </c>
      <c r="D95" s="216">
        <v>15.8</v>
      </c>
      <c r="E95" s="216">
        <v>18.600000000000001</v>
      </c>
      <c r="F95" s="215">
        <v>9.6999999999999993</v>
      </c>
      <c r="G95" s="215">
        <v>0.7</v>
      </c>
      <c r="H95" s="49">
        <f t="shared" si="8"/>
        <v>14.15</v>
      </c>
    </row>
    <row r="96" spans="1:8" s="215" customFormat="1" x14ac:dyDescent="0.25">
      <c r="A96" s="214">
        <v>45386</v>
      </c>
      <c r="B96" s="215">
        <f t="shared" si="6"/>
        <v>2024</v>
      </c>
      <c r="C96" s="215">
        <f t="shared" si="7"/>
        <v>95</v>
      </c>
      <c r="D96" s="216">
        <v>16.8</v>
      </c>
      <c r="E96" s="216">
        <v>23</v>
      </c>
      <c r="F96" s="215">
        <v>8.5</v>
      </c>
      <c r="G96" s="215">
        <v>0</v>
      </c>
      <c r="H96" s="49">
        <f t="shared" si="8"/>
        <v>15.75</v>
      </c>
    </row>
    <row r="97" spans="1:10" s="215" customFormat="1" x14ac:dyDescent="0.25">
      <c r="A97" s="214">
        <v>45387</v>
      </c>
      <c r="B97" s="215">
        <f t="shared" si="6"/>
        <v>2024</v>
      </c>
      <c r="C97" s="215">
        <f t="shared" si="7"/>
        <v>96</v>
      </c>
      <c r="D97" s="216">
        <v>13.4</v>
      </c>
      <c r="E97" s="216">
        <v>23.6</v>
      </c>
      <c r="F97" s="215">
        <v>10.3</v>
      </c>
      <c r="G97" s="215">
        <v>0</v>
      </c>
      <c r="H97" s="49">
        <f t="shared" si="8"/>
        <v>16.950000000000003</v>
      </c>
    </row>
    <row r="98" spans="1:10" s="215" customFormat="1" x14ac:dyDescent="0.25">
      <c r="A98" s="214">
        <v>45388</v>
      </c>
      <c r="B98" s="215">
        <f t="shared" ref="B98:B129" si="9">YEAR(A98)</f>
        <v>2024</v>
      </c>
      <c r="C98" s="215">
        <f t="shared" ref="C98:C107" si="10">A98-DATE(YEAR(A98),1,0)</f>
        <v>97</v>
      </c>
      <c r="D98" s="216">
        <v>6.9</v>
      </c>
      <c r="E98" s="216">
        <v>20.2</v>
      </c>
      <c r="F98" s="215">
        <v>14.6</v>
      </c>
      <c r="G98" s="215">
        <v>12.1</v>
      </c>
      <c r="H98" s="49">
        <f t="shared" ref="H98:H108" si="11">AVERAGE(E98:F98)</f>
        <v>17.399999999999999</v>
      </c>
    </row>
    <row r="99" spans="1:10" s="215" customFormat="1" x14ac:dyDescent="0.25">
      <c r="A99" s="214">
        <v>45389</v>
      </c>
      <c r="B99" s="215">
        <f t="shared" si="9"/>
        <v>2024</v>
      </c>
      <c r="C99" s="215">
        <f t="shared" si="10"/>
        <v>98</v>
      </c>
      <c r="D99" s="216">
        <v>10.199999999999999</v>
      </c>
      <c r="E99" s="216">
        <v>21.8</v>
      </c>
      <c r="F99" s="215">
        <v>13.7</v>
      </c>
      <c r="G99" s="215">
        <v>0</v>
      </c>
      <c r="H99" s="49">
        <f t="shared" si="11"/>
        <v>17.75</v>
      </c>
    </row>
    <row r="100" spans="1:10" s="215" customFormat="1" x14ac:dyDescent="0.25">
      <c r="A100" s="214">
        <v>45390</v>
      </c>
      <c r="B100" s="215">
        <f t="shared" si="9"/>
        <v>2024</v>
      </c>
      <c r="C100" s="215">
        <f t="shared" si="10"/>
        <v>99</v>
      </c>
      <c r="D100" s="216">
        <v>11.4</v>
      </c>
      <c r="E100" s="216">
        <v>20.100000000000001</v>
      </c>
      <c r="F100" s="215">
        <v>10.7</v>
      </c>
      <c r="G100" s="215">
        <v>0</v>
      </c>
      <c r="H100" s="49">
        <f t="shared" si="11"/>
        <v>15.4</v>
      </c>
    </row>
    <row r="101" spans="1:10" s="215" customFormat="1" x14ac:dyDescent="0.25">
      <c r="A101" s="214">
        <v>45391</v>
      </c>
      <c r="B101" s="215">
        <f t="shared" si="9"/>
        <v>2024</v>
      </c>
      <c r="C101" s="215">
        <f t="shared" si="10"/>
        <v>100</v>
      </c>
      <c r="D101" s="216">
        <v>16.2</v>
      </c>
      <c r="E101" s="216">
        <v>16.899999999999999</v>
      </c>
      <c r="F101" s="215">
        <v>8.8000000000000007</v>
      </c>
      <c r="G101" s="215">
        <v>0</v>
      </c>
      <c r="H101" s="49">
        <f t="shared" si="11"/>
        <v>12.85</v>
      </c>
    </row>
    <row r="102" spans="1:10" s="215" customFormat="1" x14ac:dyDescent="0.25">
      <c r="A102" s="214">
        <v>45392</v>
      </c>
      <c r="B102" s="215">
        <f t="shared" si="9"/>
        <v>2024</v>
      </c>
      <c r="C102" s="215">
        <f t="shared" si="10"/>
        <v>101</v>
      </c>
      <c r="D102" s="216">
        <v>11.5</v>
      </c>
      <c r="E102" s="216">
        <v>18</v>
      </c>
      <c r="F102" s="215">
        <v>8.1999999999999993</v>
      </c>
      <c r="G102" s="215">
        <v>0</v>
      </c>
      <c r="H102" s="49">
        <f t="shared" si="11"/>
        <v>13.1</v>
      </c>
    </row>
    <row r="103" spans="1:10" s="215" customFormat="1" x14ac:dyDescent="0.25">
      <c r="A103" s="214">
        <v>45393</v>
      </c>
      <c r="B103" s="215">
        <f t="shared" si="9"/>
        <v>2024</v>
      </c>
      <c r="C103" s="215">
        <f t="shared" si="10"/>
        <v>102</v>
      </c>
      <c r="D103" s="216">
        <v>16</v>
      </c>
      <c r="E103" s="216">
        <v>20.3</v>
      </c>
      <c r="F103" s="215">
        <v>8.8000000000000007</v>
      </c>
      <c r="G103" s="215">
        <v>0</v>
      </c>
      <c r="H103" s="49">
        <f t="shared" si="11"/>
        <v>14.55</v>
      </c>
    </row>
    <row r="104" spans="1:10" s="215" customFormat="1" x14ac:dyDescent="0.25">
      <c r="A104" s="214">
        <v>45394</v>
      </c>
      <c r="B104" s="215">
        <f t="shared" si="9"/>
        <v>2024</v>
      </c>
      <c r="C104" s="215">
        <f t="shared" si="10"/>
        <v>103</v>
      </c>
      <c r="D104" s="216">
        <v>15.8</v>
      </c>
      <c r="E104" s="216">
        <v>20.399999999999999</v>
      </c>
      <c r="F104" s="215">
        <v>5</v>
      </c>
      <c r="G104" s="215">
        <v>0</v>
      </c>
      <c r="H104" s="49">
        <f t="shared" si="11"/>
        <v>12.7</v>
      </c>
    </row>
    <row r="105" spans="1:10" s="215" customFormat="1" x14ac:dyDescent="0.25">
      <c r="A105" s="214">
        <v>45395</v>
      </c>
      <c r="B105" s="215">
        <f t="shared" si="9"/>
        <v>2024</v>
      </c>
      <c r="C105" s="215">
        <f t="shared" si="10"/>
        <v>104</v>
      </c>
      <c r="D105" s="216">
        <v>15.6</v>
      </c>
      <c r="E105" s="216">
        <v>20</v>
      </c>
      <c r="F105" s="215">
        <v>7.6</v>
      </c>
      <c r="G105" s="215">
        <v>0</v>
      </c>
      <c r="H105" s="49">
        <f t="shared" si="11"/>
        <v>13.8</v>
      </c>
    </row>
    <row r="106" spans="1:10" s="215" customFormat="1" x14ac:dyDescent="0.25">
      <c r="A106" s="214">
        <v>45396</v>
      </c>
      <c r="B106" s="215">
        <f t="shared" si="9"/>
        <v>2024</v>
      </c>
      <c r="C106" s="215">
        <f t="shared" si="10"/>
        <v>105</v>
      </c>
      <c r="D106" s="216">
        <v>15.6</v>
      </c>
      <c r="E106" s="216">
        <v>20.399999999999999</v>
      </c>
      <c r="F106" s="215">
        <v>5.0999999999999996</v>
      </c>
      <c r="G106" s="215">
        <v>0</v>
      </c>
      <c r="H106" s="49">
        <f t="shared" si="11"/>
        <v>12.75</v>
      </c>
    </row>
    <row r="107" spans="1:10" s="215" customFormat="1" x14ac:dyDescent="0.25">
      <c r="A107" s="214">
        <v>45397</v>
      </c>
      <c r="B107" s="215">
        <f t="shared" si="9"/>
        <v>2024</v>
      </c>
      <c r="C107" s="215">
        <f t="shared" si="10"/>
        <v>106</v>
      </c>
      <c r="D107" s="216">
        <v>15.3</v>
      </c>
      <c r="E107" s="216">
        <v>21.6</v>
      </c>
      <c r="F107" s="215">
        <v>5.5</v>
      </c>
      <c r="G107" s="215">
        <v>0</v>
      </c>
      <c r="H107" s="49">
        <f t="shared" si="11"/>
        <v>13.55</v>
      </c>
    </row>
    <row r="108" spans="1:10" x14ac:dyDescent="0.25">
      <c r="A108" s="50">
        <v>45398</v>
      </c>
      <c r="B108" s="7">
        <v>2024</v>
      </c>
      <c r="C108" s="7">
        <v>107</v>
      </c>
      <c r="D108" s="49">
        <v>13.6</v>
      </c>
      <c r="E108" s="49">
        <v>21.3</v>
      </c>
      <c r="F108" s="49">
        <v>6.9</v>
      </c>
      <c r="G108" s="70">
        <v>0</v>
      </c>
      <c r="H108" s="49">
        <f t="shared" si="11"/>
        <v>14.100000000000001</v>
      </c>
    </row>
    <row r="109" spans="1:10" x14ac:dyDescent="0.25">
      <c r="A109" s="50">
        <v>45399</v>
      </c>
      <c r="B109" s="7">
        <v>2024</v>
      </c>
      <c r="C109" s="7">
        <v>108</v>
      </c>
      <c r="D109" s="49">
        <v>14.4</v>
      </c>
      <c r="E109" s="49">
        <v>20.3</v>
      </c>
      <c r="F109" s="49">
        <v>8.3000000000000007</v>
      </c>
      <c r="G109" s="70">
        <v>0</v>
      </c>
      <c r="H109" s="49">
        <f t="shared" ref="H109:H172" si="12">AVERAGE(E109:F109)</f>
        <v>14.3</v>
      </c>
      <c r="I109" s="14">
        <f>H109</f>
        <v>14.3</v>
      </c>
      <c r="J109" s="49"/>
    </row>
    <row r="110" spans="1:10" x14ac:dyDescent="0.25">
      <c r="A110" s="50">
        <v>45400</v>
      </c>
      <c r="B110" s="7">
        <v>2024</v>
      </c>
      <c r="C110" s="7">
        <v>109</v>
      </c>
      <c r="D110" s="49">
        <v>13.832999999999995</v>
      </c>
      <c r="E110" s="49">
        <v>20.27</v>
      </c>
      <c r="F110" s="49">
        <v>8.52</v>
      </c>
      <c r="G110" s="70">
        <v>0</v>
      </c>
      <c r="H110" s="49">
        <f t="shared" si="12"/>
        <v>14.395</v>
      </c>
      <c r="I110" s="14">
        <f>I109+H110</f>
        <v>28.695</v>
      </c>
      <c r="J110" s="49"/>
    </row>
    <row r="111" spans="1:10" x14ac:dyDescent="0.25">
      <c r="A111" s="50">
        <v>45401</v>
      </c>
      <c r="B111" s="7">
        <v>2024</v>
      </c>
      <c r="C111" s="7">
        <v>110</v>
      </c>
      <c r="D111" s="49">
        <v>13.688999999999995</v>
      </c>
      <c r="E111" s="49">
        <v>23.18</v>
      </c>
      <c r="F111" s="49">
        <v>9.83</v>
      </c>
      <c r="G111" s="70">
        <v>0</v>
      </c>
      <c r="H111" s="49">
        <f t="shared" si="12"/>
        <v>16.504999999999999</v>
      </c>
      <c r="I111" s="14">
        <f t="shared" ref="I111:I174" si="13">I110+H111</f>
        <v>45.2</v>
      </c>
      <c r="J111" s="49"/>
    </row>
    <row r="112" spans="1:10" x14ac:dyDescent="0.25">
      <c r="A112" s="50">
        <v>45402</v>
      </c>
      <c r="B112" s="7">
        <v>2024</v>
      </c>
      <c r="C112" s="7">
        <v>111</v>
      </c>
      <c r="D112" s="49">
        <v>16.405199999999994</v>
      </c>
      <c r="E112" s="49">
        <v>23.830000000000002</v>
      </c>
      <c r="F112" s="49">
        <v>4.74</v>
      </c>
      <c r="G112" s="70">
        <v>0</v>
      </c>
      <c r="H112" s="49">
        <f t="shared" si="12"/>
        <v>14.285</v>
      </c>
      <c r="I112" s="14">
        <f t="shared" si="13"/>
        <v>59.484999999999999</v>
      </c>
      <c r="J112" s="49"/>
    </row>
    <row r="113" spans="1:10" x14ac:dyDescent="0.25">
      <c r="A113" s="50">
        <v>45403</v>
      </c>
      <c r="B113" s="7">
        <v>2024</v>
      </c>
      <c r="C113" s="7">
        <v>112</v>
      </c>
      <c r="D113" s="49">
        <v>15.803999999999991</v>
      </c>
      <c r="E113" s="49">
        <v>25.23</v>
      </c>
      <c r="F113" s="49">
        <v>4.2700000000000005</v>
      </c>
      <c r="G113" s="70">
        <v>0</v>
      </c>
      <c r="H113" s="49">
        <f t="shared" si="12"/>
        <v>14.75</v>
      </c>
      <c r="I113" s="14">
        <f t="shared" si="13"/>
        <v>74.234999999999999</v>
      </c>
      <c r="J113" s="49"/>
    </row>
    <row r="114" spans="1:10" x14ac:dyDescent="0.25">
      <c r="A114" s="50">
        <v>45404</v>
      </c>
      <c r="B114" s="7">
        <v>2024</v>
      </c>
      <c r="C114" s="7">
        <v>113</v>
      </c>
      <c r="D114" s="49">
        <v>15.402599999999993</v>
      </c>
      <c r="E114" s="49">
        <v>25.94</v>
      </c>
      <c r="F114" s="49">
        <v>4.45</v>
      </c>
      <c r="G114" s="70">
        <v>0</v>
      </c>
      <c r="H114" s="49">
        <f t="shared" si="12"/>
        <v>15.195</v>
      </c>
      <c r="I114" s="14">
        <f t="shared" si="13"/>
        <v>89.43</v>
      </c>
      <c r="J114" s="49"/>
    </row>
    <row r="115" spans="1:10" x14ac:dyDescent="0.25">
      <c r="A115" s="50">
        <v>45405</v>
      </c>
      <c r="B115" s="7">
        <v>2024</v>
      </c>
      <c r="C115" s="7">
        <v>114</v>
      </c>
      <c r="D115" s="49">
        <v>15.136199999999995</v>
      </c>
      <c r="E115" s="49">
        <v>28.1</v>
      </c>
      <c r="F115" s="49">
        <v>5.9</v>
      </c>
      <c r="G115" s="70">
        <v>0</v>
      </c>
      <c r="H115" s="49">
        <f t="shared" si="12"/>
        <v>17</v>
      </c>
      <c r="I115" s="14">
        <f t="shared" si="13"/>
        <v>106.43</v>
      </c>
      <c r="J115" s="49"/>
    </row>
    <row r="116" spans="1:10" x14ac:dyDescent="0.25">
      <c r="A116" s="50">
        <v>45406</v>
      </c>
      <c r="B116" s="7">
        <v>2024</v>
      </c>
      <c r="C116" s="7">
        <v>115</v>
      </c>
      <c r="D116" s="49">
        <v>12.86099999999999</v>
      </c>
      <c r="E116" s="49">
        <v>19.29</v>
      </c>
      <c r="F116" s="49">
        <v>8.34</v>
      </c>
      <c r="G116" s="70">
        <v>0.4</v>
      </c>
      <c r="H116" s="49">
        <f t="shared" si="12"/>
        <v>13.815</v>
      </c>
      <c r="I116" s="14">
        <f t="shared" si="13"/>
        <v>120.245</v>
      </c>
      <c r="J116" s="49"/>
    </row>
    <row r="117" spans="1:10" x14ac:dyDescent="0.25">
      <c r="A117" s="50">
        <v>45407</v>
      </c>
      <c r="B117" s="7">
        <v>2024</v>
      </c>
      <c r="C117" s="7">
        <v>116</v>
      </c>
      <c r="D117" s="49">
        <v>13.967999999999995</v>
      </c>
      <c r="E117" s="49">
        <v>19.39</v>
      </c>
      <c r="F117" s="49">
        <v>5.3100000000000005</v>
      </c>
      <c r="G117" s="70">
        <v>0</v>
      </c>
      <c r="H117" s="49">
        <f t="shared" si="12"/>
        <v>12.350000000000001</v>
      </c>
      <c r="I117" s="14">
        <f t="shared" si="13"/>
        <v>132.595</v>
      </c>
      <c r="J117" s="49">
        <v>0</v>
      </c>
    </row>
    <row r="118" spans="1:10" x14ac:dyDescent="0.25">
      <c r="A118" s="50">
        <v>45408</v>
      </c>
      <c r="B118" s="7">
        <v>2024</v>
      </c>
      <c r="C118" s="7">
        <v>117</v>
      </c>
      <c r="D118" s="49">
        <v>14.857199999999992</v>
      </c>
      <c r="E118" s="49">
        <v>21.44</v>
      </c>
      <c r="F118" s="49">
        <v>6.76</v>
      </c>
      <c r="G118" s="70">
        <v>0</v>
      </c>
      <c r="H118" s="49">
        <f t="shared" si="12"/>
        <v>14.100000000000001</v>
      </c>
      <c r="I118" s="14">
        <f t="shared" si="13"/>
        <v>146.69499999999999</v>
      </c>
      <c r="J118" s="49">
        <f t="shared" ref="J118:J137" si="14">(I118/(132*0.75))-1.3</f>
        <v>0.18176767676767658</v>
      </c>
    </row>
    <row r="119" spans="1:10" x14ac:dyDescent="0.25">
      <c r="A119" s="50">
        <v>45409</v>
      </c>
      <c r="B119" s="7">
        <v>2024</v>
      </c>
      <c r="C119" s="7">
        <v>118</v>
      </c>
      <c r="D119" s="49">
        <v>14.720399999999994</v>
      </c>
      <c r="E119" s="49">
        <v>22.82</v>
      </c>
      <c r="F119" s="49">
        <v>1.86</v>
      </c>
      <c r="G119" s="70">
        <v>0</v>
      </c>
      <c r="H119" s="49">
        <f t="shared" si="12"/>
        <v>12.34</v>
      </c>
      <c r="I119" s="14">
        <f t="shared" si="13"/>
        <v>159.035</v>
      </c>
      <c r="J119" s="49">
        <f t="shared" si="14"/>
        <v>0.30641414141414125</v>
      </c>
    </row>
    <row r="120" spans="1:10" x14ac:dyDescent="0.25">
      <c r="A120" s="50">
        <v>45410</v>
      </c>
      <c r="B120" s="7">
        <v>2024</v>
      </c>
      <c r="C120" s="7">
        <v>119</v>
      </c>
      <c r="D120" s="49">
        <v>12.306599999999992</v>
      </c>
      <c r="E120" s="49">
        <v>25.5</v>
      </c>
      <c r="F120" s="49">
        <v>4.6100000000000003</v>
      </c>
      <c r="G120" s="70">
        <v>0</v>
      </c>
      <c r="H120" s="49">
        <f t="shared" si="12"/>
        <v>15.055</v>
      </c>
      <c r="I120" s="14">
        <f t="shared" si="13"/>
        <v>174.09</v>
      </c>
      <c r="J120" s="49">
        <f t="shared" si="14"/>
        <v>0.4584848484848485</v>
      </c>
    </row>
    <row r="121" spans="1:10" x14ac:dyDescent="0.25">
      <c r="A121" s="50">
        <v>45411</v>
      </c>
      <c r="B121" s="7">
        <v>2024</v>
      </c>
      <c r="C121" s="7">
        <v>120</v>
      </c>
      <c r="D121" s="49">
        <v>8.3861999999999934</v>
      </c>
      <c r="E121" s="49">
        <v>23.64</v>
      </c>
      <c r="F121" s="49">
        <v>5.97</v>
      </c>
      <c r="G121" s="70">
        <v>0</v>
      </c>
      <c r="H121" s="49">
        <f t="shared" si="12"/>
        <v>14.805</v>
      </c>
      <c r="I121" s="14">
        <f t="shared" si="13"/>
        <v>188.89500000000001</v>
      </c>
      <c r="J121" s="49">
        <f t="shared" si="14"/>
        <v>0.60803030303030314</v>
      </c>
    </row>
    <row r="122" spans="1:10" x14ac:dyDescent="0.25">
      <c r="A122" s="50">
        <v>45412</v>
      </c>
      <c r="B122" s="7">
        <v>2024</v>
      </c>
      <c r="C122" s="7">
        <v>121</v>
      </c>
      <c r="D122" s="49">
        <v>14.495399999999995</v>
      </c>
      <c r="E122" s="49">
        <v>21.53</v>
      </c>
      <c r="F122" s="49">
        <v>5.41</v>
      </c>
      <c r="G122" s="70">
        <v>0</v>
      </c>
      <c r="H122" s="49">
        <f t="shared" si="12"/>
        <v>13.47</v>
      </c>
      <c r="I122" s="14">
        <f t="shared" si="13"/>
        <v>202.36500000000001</v>
      </c>
      <c r="J122" s="49">
        <f t="shared" si="14"/>
        <v>0.74409090909090936</v>
      </c>
    </row>
    <row r="123" spans="1:10" x14ac:dyDescent="0.25">
      <c r="A123" s="50">
        <v>45413</v>
      </c>
      <c r="B123" s="7">
        <v>2024</v>
      </c>
      <c r="C123" s="7">
        <v>122</v>
      </c>
      <c r="D123" s="49">
        <v>14.165999999999991</v>
      </c>
      <c r="E123" s="49">
        <v>23.21</v>
      </c>
      <c r="F123" s="49">
        <v>3.83</v>
      </c>
      <c r="G123" s="70">
        <v>0</v>
      </c>
      <c r="H123" s="49">
        <f t="shared" si="12"/>
        <v>13.52</v>
      </c>
      <c r="I123" s="14">
        <f t="shared" si="13"/>
        <v>215.88500000000002</v>
      </c>
      <c r="J123" s="49">
        <f t="shared" si="14"/>
        <v>0.88065656565656592</v>
      </c>
    </row>
    <row r="124" spans="1:10" x14ac:dyDescent="0.25">
      <c r="A124" s="50">
        <v>45414</v>
      </c>
      <c r="B124" s="7">
        <v>2024</v>
      </c>
      <c r="C124" s="7">
        <v>123</v>
      </c>
      <c r="D124" s="49">
        <v>13.768199999999991</v>
      </c>
      <c r="E124" s="49">
        <v>22.92</v>
      </c>
      <c r="F124" s="49">
        <v>3.04</v>
      </c>
      <c r="G124" s="70">
        <v>0</v>
      </c>
      <c r="H124" s="49">
        <f t="shared" si="12"/>
        <v>12.98</v>
      </c>
      <c r="I124" s="14">
        <f t="shared" si="13"/>
        <v>228.86500000000001</v>
      </c>
      <c r="J124" s="49">
        <f t="shared" si="14"/>
        <v>1.0117676767676766</v>
      </c>
    </row>
    <row r="125" spans="1:10" x14ac:dyDescent="0.25">
      <c r="A125" s="50">
        <v>45415</v>
      </c>
      <c r="B125" s="7">
        <v>2024</v>
      </c>
      <c r="C125" s="7">
        <v>124</v>
      </c>
      <c r="D125" s="49">
        <v>10.87919999999999</v>
      </c>
      <c r="E125" s="49">
        <v>22.54</v>
      </c>
      <c r="F125" s="49">
        <v>5.59</v>
      </c>
      <c r="G125" s="70">
        <v>0</v>
      </c>
      <c r="H125" s="49">
        <f t="shared" si="12"/>
        <v>14.065</v>
      </c>
      <c r="I125" s="14">
        <f t="shared" si="13"/>
        <v>242.93</v>
      </c>
      <c r="J125" s="49">
        <f t="shared" si="14"/>
        <v>1.1538383838383839</v>
      </c>
    </row>
    <row r="126" spans="1:10" x14ac:dyDescent="0.25">
      <c r="A126" s="50">
        <v>45416</v>
      </c>
      <c r="B126" s="7">
        <v>2024</v>
      </c>
      <c r="C126" s="7">
        <v>125</v>
      </c>
      <c r="D126" s="49">
        <v>4.6854000000000031</v>
      </c>
      <c r="E126" s="49">
        <v>19.41</v>
      </c>
      <c r="F126" s="49">
        <v>7.97</v>
      </c>
      <c r="G126" s="70">
        <v>0</v>
      </c>
      <c r="H126" s="49">
        <f t="shared" si="12"/>
        <v>13.69</v>
      </c>
      <c r="I126" s="14">
        <f t="shared" si="13"/>
        <v>256.62</v>
      </c>
      <c r="J126" s="49">
        <f t="shared" si="14"/>
        <v>1.2921212121212122</v>
      </c>
    </row>
    <row r="127" spans="1:10" x14ac:dyDescent="0.25">
      <c r="A127" s="50">
        <v>45417</v>
      </c>
      <c r="B127" s="7">
        <v>2024</v>
      </c>
      <c r="C127" s="7">
        <v>126</v>
      </c>
      <c r="D127" s="49">
        <v>12.947399999999991</v>
      </c>
      <c r="E127" s="49">
        <v>23.93</v>
      </c>
      <c r="F127" s="49">
        <v>7.72</v>
      </c>
      <c r="G127" s="70">
        <v>0</v>
      </c>
      <c r="H127" s="49">
        <f t="shared" si="12"/>
        <v>15.824999999999999</v>
      </c>
      <c r="I127" s="14">
        <f t="shared" si="13"/>
        <v>272.44499999999999</v>
      </c>
      <c r="J127" s="49">
        <f t="shared" si="14"/>
        <v>1.4519696969696969</v>
      </c>
    </row>
    <row r="128" spans="1:10" x14ac:dyDescent="0.25">
      <c r="A128" s="50">
        <v>45418</v>
      </c>
      <c r="B128" s="7">
        <v>2024</v>
      </c>
      <c r="C128" s="7">
        <v>127</v>
      </c>
      <c r="D128" s="49">
        <v>13.364999999999991</v>
      </c>
      <c r="E128" s="49">
        <v>24.77</v>
      </c>
      <c r="F128" s="49">
        <v>4.22</v>
      </c>
      <c r="G128" s="70">
        <v>0</v>
      </c>
      <c r="H128" s="49">
        <f t="shared" si="12"/>
        <v>14.494999999999999</v>
      </c>
      <c r="I128" s="14">
        <f t="shared" si="13"/>
        <v>286.94</v>
      </c>
      <c r="J128" s="49">
        <f t="shared" si="14"/>
        <v>1.5983838383838382</v>
      </c>
    </row>
    <row r="129" spans="1:12" x14ac:dyDescent="0.25">
      <c r="A129" s="50">
        <v>45419</v>
      </c>
      <c r="B129" s="7">
        <v>2024</v>
      </c>
      <c r="C129" s="7">
        <v>128</v>
      </c>
      <c r="D129" s="49">
        <v>12.907799999999991</v>
      </c>
      <c r="E129" s="49">
        <v>23.11</v>
      </c>
      <c r="F129" s="49">
        <v>4.1399999999999997</v>
      </c>
      <c r="G129" s="70">
        <v>0</v>
      </c>
      <c r="H129" s="49">
        <f t="shared" si="12"/>
        <v>13.625</v>
      </c>
      <c r="I129" s="14">
        <f t="shared" si="13"/>
        <v>300.565</v>
      </c>
      <c r="J129" s="49">
        <f t="shared" si="14"/>
        <v>1.7360101010101008</v>
      </c>
    </row>
    <row r="130" spans="1:12" x14ac:dyDescent="0.25">
      <c r="A130" s="50">
        <v>45420</v>
      </c>
      <c r="B130" s="7">
        <v>2024</v>
      </c>
      <c r="C130" s="7">
        <v>129</v>
      </c>
      <c r="D130" s="49">
        <v>7.9020000000000019</v>
      </c>
      <c r="E130" s="49">
        <v>21.7</v>
      </c>
      <c r="F130" s="49">
        <v>4.6399999999999997</v>
      </c>
      <c r="G130" s="70">
        <v>0</v>
      </c>
      <c r="H130" s="49">
        <f t="shared" si="12"/>
        <v>13.17</v>
      </c>
      <c r="I130" s="14">
        <f t="shared" si="13"/>
        <v>313.73500000000001</v>
      </c>
      <c r="J130" s="49">
        <f t="shared" si="14"/>
        <v>1.8690404040404041</v>
      </c>
    </row>
    <row r="131" spans="1:12" x14ac:dyDescent="0.25">
      <c r="A131" s="50">
        <v>45421</v>
      </c>
      <c r="B131" s="7">
        <v>2024</v>
      </c>
      <c r="C131" s="7">
        <v>130</v>
      </c>
      <c r="D131" s="49">
        <v>4.4172000000000029</v>
      </c>
      <c r="E131" s="49">
        <v>20.91</v>
      </c>
      <c r="F131" s="49">
        <v>10.74</v>
      </c>
      <c r="G131" s="70">
        <v>0.2</v>
      </c>
      <c r="H131" s="49">
        <f t="shared" si="12"/>
        <v>15.824999999999999</v>
      </c>
      <c r="I131" s="14">
        <f t="shared" si="13"/>
        <v>329.56</v>
      </c>
      <c r="J131" s="49">
        <f t="shared" si="14"/>
        <v>2.028888888888889</v>
      </c>
    </row>
    <row r="132" spans="1:12" x14ac:dyDescent="0.25">
      <c r="A132" s="50">
        <v>45422</v>
      </c>
      <c r="B132" s="7">
        <v>2024</v>
      </c>
      <c r="C132" s="7">
        <v>131</v>
      </c>
      <c r="D132" s="49">
        <v>4.2804000000000029</v>
      </c>
      <c r="E132" s="49">
        <v>17.8</v>
      </c>
      <c r="F132" s="49">
        <v>12.73</v>
      </c>
      <c r="G132" s="70">
        <v>12.6</v>
      </c>
      <c r="H132" s="49">
        <f t="shared" si="12"/>
        <v>15.265000000000001</v>
      </c>
      <c r="I132" s="14">
        <f t="shared" si="13"/>
        <v>344.82499999999999</v>
      </c>
      <c r="J132" s="49">
        <f t="shared" si="14"/>
        <v>2.183080808080808</v>
      </c>
    </row>
    <row r="133" spans="1:12" x14ac:dyDescent="0.25">
      <c r="A133" s="50">
        <v>45423</v>
      </c>
      <c r="B133" s="7">
        <v>2024</v>
      </c>
      <c r="C133" s="7">
        <v>132</v>
      </c>
      <c r="D133" s="49">
        <v>6.1254000000000026</v>
      </c>
      <c r="E133" s="49">
        <v>20.77</v>
      </c>
      <c r="F133" s="49">
        <v>10.39</v>
      </c>
      <c r="G133" s="70">
        <v>2.6000000000000005</v>
      </c>
      <c r="H133" s="49">
        <f t="shared" si="12"/>
        <v>15.58</v>
      </c>
      <c r="I133" s="14">
        <f t="shared" si="13"/>
        <v>360.40499999999997</v>
      </c>
      <c r="J133" s="49">
        <f t="shared" si="14"/>
        <v>2.3404545454545449</v>
      </c>
    </row>
    <row r="134" spans="1:12" x14ac:dyDescent="0.25">
      <c r="A134" s="50">
        <v>45424</v>
      </c>
      <c r="B134" s="7">
        <v>2024</v>
      </c>
      <c r="C134" s="7">
        <v>133</v>
      </c>
      <c r="D134" s="49">
        <v>12.232799999999992</v>
      </c>
      <c r="E134" s="49">
        <v>24.150000000000002</v>
      </c>
      <c r="F134" s="49">
        <v>8.69</v>
      </c>
      <c r="G134" s="70">
        <v>0</v>
      </c>
      <c r="H134" s="49">
        <f t="shared" si="12"/>
        <v>16.420000000000002</v>
      </c>
      <c r="I134" s="14">
        <f t="shared" si="13"/>
        <v>376.82499999999999</v>
      </c>
      <c r="J134" s="49">
        <f t="shared" si="14"/>
        <v>2.5063131313131315</v>
      </c>
    </row>
    <row r="135" spans="1:12" x14ac:dyDescent="0.25">
      <c r="A135" s="50">
        <v>45425</v>
      </c>
      <c r="B135" s="7">
        <v>2024</v>
      </c>
      <c r="C135" s="7">
        <v>134</v>
      </c>
      <c r="D135" s="49">
        <v>12.30299999999999</v>
      </c>
      <c r="E135" s="49">
        <v>22.44</v>
      </c>
      <c r="F135" s="49">
        <v>6.96</v>
      </c>
      <c r="G135" s="70">
        <v>0</v>
      </c>
      <c r="H135" s="49">
        <f t="shared" si="12"/>
        <v>14.700000000000001</v>
      </c>
      <c r="I135" s="14">
        <f t="shared" si="13"/>
        <v>391.52499999999998</v>
      </c>
      <c r="J135" s="49">
        <f t="shared" si="14"/>
        <v>2.6547979797979799</v>
      </c>
    </row>
    <row r="136" spans="1:12" x14ac:dyDescent="0.25">
      <c r="A136" s="50">
        <v>45426</v>
      </c>
      <c r="B136" s="7">
        <v>2024</v>
      </c>
      <c r="C136" s="7">
        <v>135</v>
      </c>
      <c r="D136" s="49">
        <v>12.394799999999993</v>
      </c>
      <c r="E136" s="49">
        <v>18.650000000000002</v>
      </c>
      <c r="F136" s="49">
        <v>6.61</v>
      </c>
      <c r="G136" s="70">
        <v>0</v>
      </c>
      <c r="H136" s="49">
        <f t="shared" si="12"/>
        <v>12.63</v>
      </c>
      <c r="I136" s="14">
        <f t="shared" si="13"/>
        <v>404.15499999999997</v>
      </c>
      <c r="J136" s="49">
        <f t="shared" si="14"/>
        <v>2.7823737373737369</v>
      </c>
      <c r="K136">
        <v>0</v>
      </c>
      <c r="L136" s="49">
        <v>0</v>
      </c>
    </row>
    <row r="137" spans="1:12" x14ac:dyDescent="0.25">
      <c r="A137" s="50">
        <v>45427</v>
      </c>
      <c r="B137" s="7">
        <v>2024</v>
      </c>
      <c r="C137" s="7">
        <v>136</v>
      </c>
      <c r="D137" s="49">
        <v>11.665799999999992</v>
      </c>
      <c r="E137" s="49">
        <v>20.48</v>
      </c>
      <c r="F137" s="49">
        <v>3.59</v>
      </c>
      <c r="G137" s="70">
        <v>0</v>
      </c>
      <c r="H137" s="49">
        <f t="shared" si="12"/>
        <v>12.035</v>
      </c>
      <c r="I137" s="14">
        <f t="shared" si="13"/>
        <v>416.19</v>
      </c>
      <c r="J137" s="49">
        <f t="shared" si="14"/>
        <v>2.9039393939393943</v>
      </c>
      <c r="K137" s="18">
        <f>K136+H137</f>
        <v>12.035</v>
      </c>
      <c r="L137" s="49">
        <f>K137/(120*0.75)</f>
        <v>0.13372222222222221</v>
      </c>
    </row>
    <row r="138" spans="1:12" x14ac:dyDescent="0.25">
      <c r="A138" s="50">
        <v>45428</v>
      </c>
      <c r="B138" s="7">
        <v>2024</v>
      </c>
      <c r="C138" s="7">
        <v>137</v>
      </c>
      <c r="D138" s="49">
        <v>11.986199999999993</v>
      </c>
      <c r="E138" s="49">
        <v>22.27</v>
      </c>
      <c r="F138" s="49">
        <v>3.8000000000000003</v>
      </c>
      <c r="G138" s="70">
        <v>0</v>
      </c>
      <c r="H138" s="49">
        <f t="shared" si="12"/>
        <v>13.035</v>
      </c>
      <c r="I138" s="14">
        <f t="shared" si="13"/>
        <v>429.22500000000002</v>
      </c>
      <c r="J138" s="49">
        <f>(I138/(132*0.75))-1.3</f>
        <v>3.0356060606060611</v>
      </c>
      <c r="K138" s="18">
        <f t="shared" ref="K138:K201" si="15">K137+H138</f>
        <v>25.07</v>
      </c>
      <c r="L138" s="49">
        <f t="shared" ref="L138:L151" si="16">K138/(120*0.75)</f>
        <v>0.27855555555555556</v>
      </c>
    </row>
    <row r="139" spans="1:12" x14ac:dyDescent="0.25">
      <c r="A139" s="50">
        <v>45429</v>
      </c>
      <c r="B139" s="7">
        <v>2024</v>
      </c>
      <c r="C139" s="7">
        <v>138</v>
      </c>
      <c r="D139" s="49">
        <v>11.228399999999993</v>
      </c>
      <c r="E139" s="49">
        <v>19.77</v>
      </c>
      <c r="F139" s="49">
        <v>3.93</v>
      </c>
      <c r="G139" s="70">
        <v>0</v>
      </c>
      <c r="H139" s="49">
        <f t="shared" si="12"/>
        <v>11.85</v>
      </c>
      <c r="I139" s="14">
        <f t="shared" si="13"/>
        <v>441.07500000000005</v>
      </c>
      <c r="J139" s="49">
        <f>((I139-429)/132)+$J$138</f>
        <v>3.1270833333333341</v>
      </c>
      <c r="K139" s="18">
        <f t="shared" si="15"/>
        <v>36.92</v>
      </c>
      <c r="L139" s="49">
        <f t="shared" si="16"/>
        <v>0.41022222222222227</v>
      </c>
    </row>
    <row r="140" spans="1:12" x14ac:dyDescent="0.25">
      <c r="A140" s="50">
        <v>45430</v>
      </c>
      <c r="B140" s="7">
        <v>2024</v>
      </c>
      <c r="C140" s="7">
        <v>139</v>
      </c>
      <c r="D140" s="49">
        <v>12.121199999999989</v>
      </c>
      <c r="E140" s="49">
        <v>15.94</v>
      </c>
      <c r="F140" s="49">
        <v>3.49</v>
      </c>
      <c r="G140" s="70">
        <v>0</v>
      </c>
      <c r="H140" s="49">
        <f t="shared" si="12"/>
        <v>9.7149999999999999</v>
      </c>
      <c r="I140" s="14">
        <f t="shared" si="13"/>
        <v>450.79</v>
      </c>
      <c r="J140" s="49">
        <f t="shared" ref="J140:J203" si="17">((I140-429)/132)+$J$138</f>
        <v>3.2006818181818186</v>
      </c>
      <c r="K140" s="18">
        <f t="shared" si="15"/>
        <v>46.635000000000005</v>
      </c>
      <c r="L140" s="49">
        <f t="shared" si="16"/>
        <v>0.51816666666666678</v>
      </c>
    </row>
    <row r="141" spans="1:12" x14ac:dyDescent="0.25">
      <c r="A141" s="50">
        <v>45431</v>
      </c>
      <c r="B141" s="7">
        <v>2024</v>
      </c>
      <c r="C141" s="7">
        <v>140</v>
      </c>
      <c r="D141" s="49">
        <v>7.6698000000000031</v>
      </c>
      <c r="E141" s="49">
        <v>15.8</v>
      </c>
      <c r="F141" s="49">
        <v>2.42</v>
      </c>
      <c r="G141" s="70">
        <v>0.2</v>
      </c>
      <c r="H141" s="49">
        <f t="shared" si="12"/>
        <v>9.11</v>
      </c>
      <c r="I141" s="14">
        <f t="shared" si="13"/>
        <v>459.90000000000003</v>
      </c>
      <c r="J141" s="49">
        <f t="shared" si="17"/>
        <v>3.2696969696969704</v>
      </c>
      <c r="K141" s="18">
        <f t="shared" si="15"/>
        <v>55.745000000000005</v>
      </c>
      <c r="L141" s="49">
        <f t="shared" si="16"/>
        <v>0.61938888888888899</v>
      </c>
    </row>
    <row r="142" spans="1:12" x14ac:dyDescent="0.25">
      <c r="A142" s="50">
        <v>45432</v>
      </c>
      <c r="B142" s="7">
        <v>2024</v>
      </c>
      <c r="C142" s="7">
        <v>141</v>
      </c>
      <c r="D142" s="49">
        <v>8.3339999999999907</v>
      </c>
      <c r="E142" s="49">
        <v>17.72</v>
      </c>
      <c r="F142" s="49">
        <v>7.07</v>
      </c>
      <c r="G142" s="70">
        <v>0</v>
      </c>
      <c r="H142" s="49">
        <f t="shared" si="12"/>
        <v>12.395</v>
      </c>
      <c r="I142" s="14">
        <f t="shared" si="13"/>
        <v>472.29500000000002</v>
      </c>
      <c r="J142" s="49">
        <f t="shared" si="17"/>
        <v>3.3635984848484854</v>
      </c>
      <c r="K142" s="18">
        <f t="shared" si="15"/>
        <v>68.14</v>
      </c>
      <c r="L142" s="49">
        <f t="shared" si="16"/>
        <v>0.75711111111111107</v>
      </c>
    </row>
    <row r="143" spans="1:12" x14ac:dyDescent="0.25">
      <c r="A143" s="50">
        <v>45433</v>
      </c>
      <c r="B143" s="7">
        <v>2024</v>
      </c>
      <c r="C143" s="7">
        <v>142</v>
      </c>
      <c r="D143" s="49">
        <v>11.312999999999994</v>
      </c>
      <c r="E143" s="49">
        <v>19.39</v>
      </c>
      <c r="F143" s="49">
        <v>3.33</v>
      </c>
      <c r="G143" s="70">
        <v>0</v>
      </c>
      <c r="H143" s="49">
        <f t="shared" si="12"/>
        <v>11.36</v>
      </c>
      <c r="I143" s="14">
        <f t="shared" si="13"/>
        <v>483.65500000000003</v>
      </c>
      <c r="J143" s="49">
        <f t="shared" si="17"/>
        <v>3.4496590909090914</v>
      </c>
      <c r="K143" s="18">
        <f t="shared" si="15"/>
        <v>79.5</v>
      </c>
      <c r="L143" s="49">
        <f t="shared" si="16"/>
        <v>0.8833333333333333</v>
      </c>
    </row>
    <row r="144" spans="1:12" x14ac:dyDescent="0.25">
      <c r="A144" s="50">
        <v>45434</v>
      </c>
      <c r="B144" s="7">
        <v>2024</v>
      </c>
      <c r="C144" s="7">
        <v>143</v>
      </c>
      <c r="D144" s="49">
        <v>11.435399999999992</v>
      </c>
      <c r="E144" s="49">
        <v>18.100000000000001</v>
      </c>
      <c r="F144" s="49">
        <v>3.09</v>
      </c>
      <c r="G144" s="70">
        <v>0</v>
      </c>
      <c r="H144" s="49">
        <f t="shared" si="12"/>
        <v>10.595000000000001</v>
      </c>
      <c r="I144" s="14">
        <f t="shared" si="13"/>
        <v>494.25000000000006</v>
      </c>
      <c r="J144" s="49">
        <f t="shared" si="17"/>
        <v>3.5299242424242432</v>
      </c>
      <c r="K144" s="18">
        <f t="shared" si="15"/>
        <v>90.094999999999999</v>
      </c>
      <c r="L144" s="49">
        <f t="shared" si="16"/>
        <v>1.0010555555555556</v>
      </c>
    </row>
    <row r="145" spans="1:13" x14ac:dyDescent="0.25">
      <c r="A145" s="50">
        <v>45435</v>
      </c>
      <c r="B145" s="7">
        <v>2024</v>
      </c>
      <c r="C145" s="7">
        <v>144</v>
      </c>
      <c r="D145" s="49">
        <v>10.817999999999993</v>
      </c>
      <c r="E145" s="49">
        <v>18.3</v>
      </c>
      <c r="F145" s="49">
        <v>2.98</v>
      </c>
      <c r="G145" s="70">
        <v>0</v>
      </c>
      <c r="H145" s="49">
        <f t="shared" si="12"/>
        <v>10.64</v>
      </c>
      <c r="I145" s="14">
        <f t="shared" si="13"/>
        <v>504.89000000000004</v>
      </c>
      <c r="J145" s="49">
        <f t="shared" si="17"/>
        <v>3.6105303030303038</v>
      </c>
      <c r="K145" s="18">
        <f t="shared" si="15"/>
        <v>100.735</v>
      </c>
      <c r="L145" s="49">
        <f t="shared" si="16"/>
        <v>1.1192777777777778</v>
      </c>
    </row>
    <row r="146" spans="1:13" x14ac:dyDescent="0.25">
      <c r="A146" s="50">
        <v>45436</v>
      </c>
      <c r="B146" s="7">
        <v>2024</v>
      </c>
      <c r="C146" s="7">
        <v>145</v>
      </c>
      <c r="D146" s="49">
        <v>10.763999999999994</v>
      </c>
      <c r="E146" s="49">
        <v>18.010000000000002</v>
      </c>
      <c r="F146" s="49">
        <v>3.77</v>
      </c>
      <c r="G146" s="70">
        <v>0</v>
      </c>
      <c r="H146" s="49">
        <f t="shared" si="12"/>
        <v>10.89</v>
      </c>
      <c r="I146" s="14">
        <f t="shared" si="13"/>
        <v>515.78000000000009</v>
      </c>
      <c r="J146" s="49">
        <f t="shared" si="17"/>
        <v>3.6930303030303042</v>
      </c>
      <c r="K146" s="18">
        <f t="shared" si="15"/>
        <v>111.625</v>
      </c>
      <c r="L146" s="49">
        <f t="shared" si="16"/>
        <v>1.2402777777777778</v>
      </c>
    </row>
    <row r="147" spans="1:13" x14ac:dyDescent="0.25">
      <c r="A147" s="50">
        <v>45437</v>
      </c>
      <c r="B147" s="7">
        <v>2024</v>
      </c>
      <c r="C147" s="7">
        <v>146</v>
      </c>
      <c r="D147" s="49">
        <v>10.218599999999993</v>
      </c>
      <c r="E147" s="49">
        <v>19.46</v>
      </c>
      <c r="F147" s="49">
        <v>4.97</v>
      </c>
      <c r="G147" s="70">
        <v>0</v>
      </c>
      <c r="H147" s="49">
        <f t="shared" si="12"/>
        <v>12.215</v>
      </c>
      <c r="I147" s="14">
        <f t="shared" si="13"/>
        <v>527.99500000000012</v>
      </c>
      <c r="J147" s="49">
        <f t="shared" si="17"/>
        <v>3.7855681818181832</v>
      </c>
      <c r="K147" s="18">
        <f t="shared" si="15"/>
        <v>123.84</v>
      </c>
      <c r="L147" s="49">
        <f t="shared" si="16"/>
        <v>1.3760000000000001</v>
      </c>
    </row>
    <row r="148" spans="1:13" x14ac:dyDescent="0.25">
      <c r="A148" s="50">
        <v>45438</v>
      </c>
      <c r="B148" s="7">
        <v>2024</v>
      </c>
      <c r="C148" s="7">
        <v>147</v>
      </c>
      <c r="D148" s="49">
        <v>10.951199999999991</v>
      </c>
      <c r="E148" s="49">
        <v>19.27</v>
      </c>
      <c r="F148" s="49">
        <v>4.25</v>
      </c>
      <c r="G148" s="70">
        <v>0</v>
      </c>
      <c r="H148" s="49">
        <f t="shared" si="12"/>
        <v>11.76</v>
      </c>
      <c r="I148" s="14">
        <f t="shared" si="13"/>
        <v>539.75500000000011</v>
      </c>
      <c r="J148" s="49">
        <f t="shared" si="17"/>
        <v>3.8746590909090921</v>
      </c>
      <c r="K148" s="18">
        <f t="shared" si="15"/>
        <v>135.6</v>
      </c>
      <c r="L148" s="49">
        <f>K148/(120*0.75)</f>
        <v>1.5066666666666666</v>
      </c>
    </row>
    <row r="149" spans="1:13" x14ac:dyDescent="0.25">
      <c r="A149" s="50">
        <v>45439</v>
      </c>
      <c r="B149" s="7">
        <v>2024</v>
      </c>
      <c r="C149" s="7">
        <v>148</v>
      </c>
      <c r="D149" s="49">
        <v>11.023199999999992</v>
      </c>
      <c r="E149" s="49">
        <v>18.080000000000002</v>
      </c>
      <c r="F149" s="49">
        <v>3.25</v>
      </c>
      <c r="G149" s="70">
        <v>0</v>
      </c>
      <c r="H149" s="49">
        <f t="shared" si="12"/>
        <v>10.665000000000001</v>
      </c>
      <c r="I149" s="14">
        <f t="shared" si="13"/>
        <v>550.42000000000007</v>
      </c>
      <c r="J149" s="49">
        <f t="shared" si="17"/>
        <v>3.9554545454545464</v>
      </c>
      <c r="K149" s="18">
        <f t="shared" si="15"/>
        <v>146.26499999999999</v>
      </c>
      <c r="L149" s="49">
        <f t="shared" si="16"/>
        <v>1.6251666666666664</v>
      </c>
      <c r="M149" s="49">
        <f>(K149/(120.68*0.75))-1.6</f>
        <v>1.6009280742458998E-2</v>
      </c>
    </row>
    <row r="150" spans="1:13" x14ac:dyDescent="0.25">
      <c r="A150" s="50">
        <v>45440</v>
      </c>
      <c r="B150" s="7">
        <v>2024</v>
      </c>
      <c r="C150" s="7">
        <v>149</v>
      </c>
      <c r="D150" s="49">
        <v>10.90439999999999</v>
      </c>
      <c r="E150" s="49">
        <v>20.32</v>
      </c>
      <c r="F150" s="49">
        <v>1.62</v>
      </c>
      <c r="G150" s="70">
        <v>0</v>
      </c>
      <c r="H150" s="49">
        <f t="shared" si="12"/>
        <v>10.97</v>
      </c>
      <c r="I150" s="14">
        <f t="shared" si="13"/>
        <v>561.3900000000001</v>
      </c>
      <c r="J150" s="49">
        <f t="shared" si="17"/>
        <v>4.0385606060606074</v>
      </c>
      <c r="K150" s="18">
        <f t="shared" si="15"/>
        <v>157.23499999999999</v>
      </c>
      <c r="L150" s="49">
        <f t="shared" si="16"/>
        <v>1.7470555555555554</v>
      </c>
      <c r="M150" s="49">
        <f t="shared" ref="M150:M165" si="18">(K150/(120.68*0.75))-$L$149</f>
        <v>0.11204469119434313</v>
      </c>
    </row>
    <row r="151" spans="1:13" x14ac:dyDescent="0.25">
      <c r="A151" s="50">
        <v>45441</v>
      </c>
      <c r="B151" s="7">
        <v>2024</v>
      </c>
      <c r="C151" s="7">
        <v>150</v>
      </c>
      <c r="D151" s="49">
        <v>10.76579999999999</v>
      </c>
      <c r="E151" s="49">
        <v>20.86</v>
      </c>
      <c r="F151" s="49">
        <v>3.06</v>
      </c>
      <c r="G151" s="70">
        <v>0</v>
      </c>
      <c r="H151" s="49">
        <f t="shared" si="12"/>
        <v>11.959999999999999</v>
      </c>
      <c r="I151" s="14">
        <f t="shared" si="13"/>
        <v>573.35000000000014</v>
      </c>
      <c r="J151" s="49">
        <f t="shared" si="17"/>
        <v>4.1291666666666682</v>
      </c>
      <c r="K151" s="18">
        <f t="shared" si="15"/>
        <v>169.19499999999999</v>
      </c>
      <c r="L151" s="49">
        <f t="shared" si="16"/>
        <v>1.8799444444444444</v>
      </c>
      <c r="M151" s="49">
        <f t="shared" si="18"/>
        <v>0.24418478621146833</v>
      </c>
    </row>
    <row r="152" spans="1:13" x14ac:dyDescent="0.25">
      <c r="A152" s="50">
        <v>45442</v>
      </c>
      <c r="B152" s="7">
        <v>2024</v>
      </c>
      <c r="C152" s="7">
        <v>151</v>
      </c>
      <c r="D152" s="49">
        <v>5.3802000000000039</v>
      </c>
      <c r="E152" s="49">
        <v>21.44</v>
      </c>
      <c r="F152" s="49">
        <v>12.85</v>
      </c>
      <c r="G152" s="70">
        <v>33</v>
      </c>
      <c r="H152" s="49">
        <f t="shared" si="12"/>
        <v>17.145</v>
      </c>
      <c r="I152" s="14">
        <f t="shared" si="13"/>
        <v>590.49500000000012</v>
      </c>
      <c r="J152" s="49">
        <f t="shared" si="17"/>
        <v>4.2590530303030318</v>
      </c>
      <c r="K152" s="18">
        <f t="shared" si="15"/>
        <v>186.34</v>
      </c>
      <c r="L152" s="49">
        <f>K152/(120*0.75)</f>
        <v>2.0704444444444445</v>
      </c>
      <c r="M152" s="49">
        <f t="shared" si="18"/>
        <v>0.43361136890951313</v>
      </c>
    </row>
    <row r="153" spans="1:13" x14ac:dyDescent="0.25">
      <c r="A153" s="50">
        <v>45443</v>
      </c>
      <c r="B153" s="7">
        <v>2024</v>
      </c>
      <c r="C153" s="7">
        <v>152</v>
      </c>
      <c r="D153" s="49">
        <v>9.811799999999991</v>
      </c>
      <c r="E153" s="49">
        <v>16.46</v>
      </c>
      <c r="F153" s="49">
        <v>9.7100000000000009</v>
      </c>
      <c r="G153" s="70">
        <v>12.600000000000001</v>
      </c>
      <c r="H153" s="49">
        <f t="shared" si="12"/>
        <v>13.085000000000001</v>
      </c>
      <c r="I153" s="14">
        <f t="shared" si="13"/>
        <v>603.58000000000015</v>
      </c>
      <c r="J153" s="49">
        <f t="shared" si="17"/>
        <v>4.3581818181818202</v>
      </c>
      <c r="K153" s="18">
        <f t="shared" si="15"/>
        <v>199.42500000000001</v>
      </c>
      <c r="L153" s="49">
        <f>((K153-180)/120.68)+$L$152</f>
        <v>2.2314073214746069</v>
      </c>
      <c r="M153" s="49">
        <f t="shared" si="18"/>
        <v>0.57818102972047303</v>
      </c>
    </row>
    <row r="154" spans="1:13" x14ac:dyDescent="0.25">
      <c r="A154" s="50">
        <v>45444</v>
      </c>
      <c r="B154" s="7">
        <v>2024</v>
      </c>
      <c r="C154" s="7">
        <v>153</v>
      </c>
      <c r="D154" s="49">
        <v>10.468799999999993</v>
      </c>
      <c r="E154" s="49">
        <v>16.149999999999999</v>
      </c>
      <c r="F154" s="49">
        <v>6.76</v>
      </c>
      <c r="G154" s="70">
        <v>1.8</v>
      </c>
      <c r="H154" s="49">
        <f t="shared" si="12"/>
        <v>11.454999999999998</v>
      </c>
      <c r="I154" s="14">
        <f t="shared" si="13"/>
        <v>615.0350000000002</v>
      </c>
      <c r="J154" s="49">
        <f t="shared" si="17"/>
        <v>4.4449621212121233</v>
      </c>
      <c r="K154" s="18">
        <f t="shared" si="15"/>
        <v>210.88</v>
      </c>
      <c r="L154" s="49">
        <f t="shared" ref="L154:L217" si="19">((K154-180)/120.68)+$L$152</f>
        <v>2.3263277722535265</v>
      </c>
      <c r="M154" s="49">
        <f t="shared" si="18"/>
        <v>0.7047416307590324</v>
      </c>
    </row>
    <row r="155" spans="1:13" x14ac:dyDescent="0.25">
      <c r="A155" s="50">
        <v>45445</v>
      </c>
      <c r="B155" s="7">
        <v>2024</v>
      </c>
      <c r="C155" s="7">
        <v>154</v>
      </c>
      <c r="D155" s="49">
        <v>10.607399999999993</v>
      </c>
      <c r="E155" s="49">
        <v>17.03</v>
      </c>
      <c r="F155" s="49">
        <v>3.3000000000000003</v>
      </c>
      <c r="G155" s="70">
        <v>0</v>
      </c>
      <c r="H155" s="49">
        <f t="shared" si="12"/>
        <v>10.165000000000001</v>
      </c>
      <c r="I155" s="14">
        <f t="shared" si="13"/>
        <v>625.20000000000016</v>
      </c>
      <c r="J155" s="49">
        <f t="shared" si="17"/>
        <v>4.5219696969696983</v>
      </c>
      <c r="K155" s="18">
        <f t="shared" si="15"/>
        <v>221.04499999999999</v>
      </c>
      <c r="L155" s="49">
        <f t="shared" si="19"/>
        <v>2.4105587964497479</v>
      </c>
      <c r="M155" s="49">
        <f t="shared" si="18"/>
        <v>0.81704966302066051</v>
      </c>
    </row>
    <row r="156" spans="1:13" x14ac:dyDescent="0.25">
      <c r="A156" s="50">
        <v>45446</v>
      </c>
      <c r="B156" s="7">
        <v>2024</v>
      </c>
      <c r="C156" s="7">
        <v>155</v>
      </c>
      <c r="D156" s="49">
        <v>7.8282000000000034</v>
      </c>
      <c r="E156" s="49">
        <v>14.41</v>
      </c>
      <c r="F156" s="49">
        <v>4.58</v>
      </c>
      <c r="G156" s="70">
        <v>7</v>
      </c>
      <c r="H156" s="49">
        <f t="shared" si="12"/>
        <v>9.495000000000001</v>
      </c>
      <c r="I156" s="14">
        <f t="shared" si="13"/>
        <v>634.69500000000016</v>
      </c>
      <c r="J156" s="49">
        <f t="shared" si="17"/>
        <v>4.5939015151515168</v>
      </c>
      <c r="K156" s="18">
        <f t="shared" si="15"/>
        <v>230.54</v>
      </c>
      <c r="L156" s="49">
        <f t="shared" si="19"/>
        <v>2.4892379479247229</v>
      </c>
      <c r="M156" s="49">
        <f t="shared" si="18"/>
        <v>0.92195519832062756</v>
      </c>
    </row>
    <row r="157" spans="1:13" x14ac:dyDescent="0.25">
      <c r="A157" s="50">
        <v>45447</v>
      </c>
      <c r="B157" s="7">
        <v>2024</v>
      </c>
      <c r="C157" s="7">
        <v>156</v>
      </c>
      <c r="D157" s="49">
        <v>4.8708000000000036</v>
      </c>
      <c r="E157" s="49">
        <v>12.44</v>
      </c>
      <c r="F157" s="49">
        <v>6.99</v>
      </c>
      <c r="G157" s="70">
        <v>0</v>
      </c>
      <c r="H157" s="49">
        <f t="shared" si="12"/>
        <v>9.7149999999999999</v>
      </c>
      <c r="I157" s="14">
        <f t="shared" si="13"/>
        <v>644.4100000000002</v>
      </c>
      <c r="J157" s="49">
        <f t="shared" si="17"/>
        <v>4.6675000000000022</v>
      </c>
      <c r="K157" s="18">
        <f t="shared" si="15"/>
        <v>240.255</v>
      </c>
      <c r="L157" s="49">
        <f t="shared" si="19"/>
        <v>2.5697401023827937</v>
      </c>
      <c r="M157" s="49">
        <f t="shared" si="18"/>
        <v>1.0292914042647223</v>
      </c>
    </row>
    <row r="158" spans="1:13" x14ac:dyDescent="0.25">
      <c r="A158" s="50">
        <v>45448</v>
      </c>
      <c r="B158" s="7">
        <v>2024</v>
      </c>
      <c r="C158" s="7">
        <v>157</v>
      </c>
      <c r="D158" s="49">
        <v>7.2900000000000027</v>
      </c>
      <c r="E158" s="49">
        <v>17.010000000000002</v>
      </c>
      <c r="F158" s="49">
        <v>5.39</v>
      </c>
      <c r="G158" s="70">
        <v>0</v>
      </c>
      <c r="H158" s="49">
        <f t="shared" si="12"/>
        <v>11.200000000000001</v>
      </c>
      <c r="I158" s="14">
        <f t="shared" si="13"/>
        <v>655.61000000000024</v>
      </c>
      <c r="J158" s="49">
        <f t="shared" si="17"/>
        <v>4.7523484848484872</v>
      </c>
      <c r="K158" s="18">
        <f t="shared" si="15"/>
        <v>251.45499999999998</v>
      </c>
      <c r="L158" s="49">
        <f t="shared" si="19"/>
        <v>2.6625475269767613</v>
      </c>
      <c r="M158" s="49">
        <f t="shared" si="18"/>
        <v>1.1530346370566789</v>
      </c>
    </row>
    <row r="159" spans="1:13" x14ac:dyDescent="0.25">
      <c r="A159" s="50">
        <v>45449</v>
      </c>
      <c r="B159" s="7">
        <v>2024</v>
      </c>
      <c r="C159" s="7">
        <v>158</v>
      </c>
      <c r="D159" s="49">
        <v>8.2187999999999928</v>
      </c>
      <c r="E159" s="49">
        <v>19.84</v>
      </c>
      <c r="F159" s="49">
        <v>6.76</v>
      </c>
      <c r="G159" s="70">
        <v>0</v>
      </c>
      <c r="H159" s="49">
        <f t="shared" si="12"/>
        <v>13.3</v>
      </c>
      <c r="I159" s="14">
        <f t="shared" si="13"/>
        <v>668.9100000000002</v>
      </c>
      <c r="J159" s="49">
        <f t="shared" si="17"/>
        <v>4.8531060606060628</v>
      </c>
      <c r="K159" s="18">
        <f t="shared" si="15"/>
        <v>264.755</v>
      </c>
      <c r="L159" s="49">
        <f t="shared" si="19"/>
        <v>2.7727563436820977</v>
      </c>
      <c r="M159" s="49">
        <f t="shared" si="18"/>
        <v>1.2999797259971273</v>
      </c>
    </row>
    <row r="160" spans="1:13" x14ac:dyDescent="0.25">
      <c r="A160" s="50">
        <v>45450</v>
      </c>
      <c r="B160" s="7">
        <v>2024</v>
      </c>
      <c r="C160" s="7">
        <v>159</v>
      </c>
      <c r="D160" s="49">
        <v>10.105199999999991</v>
      </c>
      <c r="E160" s="49">
        <v>20.150000000000002</v>
      </c>
      <c r="F160" s="49">
        <v>6.13</v>
      </c>
      <c r="G160" s="70">
        <v>0</v>
      </c>
      <c r="H160" s="49">
        <f t="shared" si="12"/>
        <v>13.14</v>
      </c>
      <c r="I160" s="14">
        <f t="shared" si="13"/>
        <v>682.05000000000018</v>
      </c>
      <c r="J160" s="49">
        <f t="shared" si="17"/>
        <v>4.9526515151515174</v>
      </c>
      <c r="K160" s="18">
        <f t="shared" si="15"/>
        <v>277.89499999999998</v>
      </c>
      <c r="L160" s="49">
        <f t="shared" si="19"/>
        <v>2.8816393400360916</v>
      </c>
      <c r="M160" s="49">
        <f t="shared" si="18"/>
        <v>1.4451570544691195</v>
      </c>
    </row>
    <row r="161" spans="1:13" x14ac:dyDescent="0.25">
      <c r="A161" s="50">
        <v>45451</v>
      </c>
      <c r="B161" s="7">
        <v>2024</v>
      </c>
      <c r="C161" s="7">
        <v>160</v>
      </c>
      <c r="D161" s="49">
        <v>10.094399999999991</v>
      </c>
      <c r="E161" s="49">
        <v>17.27</v>
      </c>
      <c r="F161" s="49">
        <v>5.67</v>
      </c>
      <c r="G161" s="70">
        <v>0</v>
      </c>
      <c r="H161" s="49">
        <f t="shared" si="12"/>
        <v>11.469999999999999</v>
      </c>
      <c r="I161" s="14">
        <f t="shared" si="13"/>
        <v>693.52000000000021</v>
      </c>
      <c r="J161" s="49">
        <f t="shared" si="17"/>
        <v>5.0395454545454568</v>
      </c>
      <c r="K161" s="18">
        <f t="shared" si="15"/>
        <v>289.36500000000001</v>
      </c>
      <c r="L161" s="49">
        <f t="shared" si="19"/>
        <v>2.9766840864729498</v>
      </c>
      <c r="M161" s="49">
        <f t="shared" si="18"/>
        <v>1.5718833830515968</v>
      </c>
    </row>
    <row r="162" spans="1:13" x14ac:dyDescent="0.25">
      <c r="A162" s="50">
        <v>45452</v>
      </c>
      <c r="B162" s="7">
        <v>2024</v>
      </c>
      <c r="C162" s="7">
        <v>161</v>
      </c>
      <c r="D162" s="49">
        <v>6.5088000000000044</v>
      </c>
      <c r="E162" s="49">
        <v>17.27</v>
      </c>
      <c r="F162" s="49">
        <v>6.66</v>
      </c>
      <c r="G162" s="70">
        <v>0</v>
      </c>
      <c r="H162" s="49">
        <f t="shared" si="12"/>
        <v>11.965</v>
      </c>
      <c r="I162" s="14">
        <f t="shared" si="13"/>
        <v>705.48500000000024</v>
      </c>
      <c r="J162" s="49">
        <f t="shared" si="17"/>
        <v>5.1301893939393963</v>
      </c>
      <c r="K162" s="18">
        <f t="shared" si="15"/>
        <v>301.33</v>
      </c>
      <c r="L162" s="49">
        <f t="shared" si="19"/>
        <v>3.0758305896217726</v>
      </c>
      <c r="M162" s="49">
        <f t="shared" si="18"/>
        <v>1.704078720583361</v>
      </c>
    </row>
    <row r="163" spans="1:13" x14ac:dyDescent="0.25">
      <c r="A163" s="50">
        <v>45453</v>
      </c>
      <c r="B163" s="7">
        <v>2024</v>
      </c>
      <c r="C163" s="7">
        <v>162</v>
      </c>
      <c r="D163" s="49">
        <v>9.6119999999999912</v>
      </c>
      <c r="E163" s="49">
        <v>16.010000000000002</v>
      </c>
      <c r="F163" s="49">
        <v>0.93</v>
      </c>
      <c r="G163" s="70">
        <v>0.2</v>
      </c>
      <c r="H163" s="49">
        <f t="shared" si="12"/>
        <v>8.4700000000000006</v>
      </c>
      <c r="I163" s="14">
        <f t="shared" si="13"/>
        <v>713.95500000000027</v>
      </c>
      <c r="J163" s="49">
        <f t="shared" si="17"/>
        <v>5.1943560606060633</v>
      </c>
      <c r="K163" s="18">
        <f t="shared" si="15"/>
        <v>309.8</v>
      </c>
      <c r="L163" s="49">
        <f t="shared" si="19"/>
        <v>3.146016204470961</v>
      </c>
      <c r="M163" s="49">
        <f t="shared" si="18"/>
        <v>1.7976595403822784</v>
      </c>
    </row>
    <row r="164" spans="1:13" x14ac:dyDescent="0.25">
      <c r="A164" s="50">
        <v>45454</v>
      </c>
      <c r="B164" s="7">
        <v>2024</v>
      </c>
      <c r="C164" s="7">
        <v>163</v>
      </c>
      <c r="D164" s="49">
        <v>1.5768000000000004</v>
      </c>
      <c r="E164" s="49">
        <v>11.83</v>
      </c>
      <c r="F164" s="49">
        <v>7.34</v>
      </c>
      <c r="G164" s="70">
        <v>7.6000000000000023</v>
      </c>
      <c r="H164" s="49">
        <f t="shared" si="12"/>
        <v>9.5850000000000009</v>
      </c>
      <c r="I164" s="14">
        <f t="shared" si="13"/>
        <v>723.5400000000003</v>
      </c>
      <c r="J164" s="49">
        <f t="shared" si="17"/>
        <v>5.2669696969696993</v>
      </c>
      <c r="K164" s="18">
        <f t="shared" si="15"/>
        <v>319.38499999999999</v>
      </c>
      <c r="L164" s="49">
        <f t="shared" si="19"/>
        <v>3.2254411298935661</v>
      </c>
      <c r="M164" s="49">
        <f t="shared" si="18"/>
        <v>1.9035594409457519</v>
      </c>
    </row>
    <row r="165" spans="1:13" x14ac:dyDescent="0.25">
      <c r="A165" s="50">
        <v>45455</v>
      </c>
      <c r="B165" s="7">
        <v>2024</v>
      </c>
      <c r="C165" s="7">
        <v>164</v>
      </c>
      <c r="D165" s="49">
        <v>5.3406000000000029</v>
      </c>
      <c r="E165" s="49">
        <v>12.68</v>
      </c>
      <c r="F165" s="49">
        <v>7.6400000000000006</v>
      </c>
      <c r="G165" s="70">
        <v>0</v>
      </c>
      <c r="H165" s="49">
        <f t="shared" si="12"/>
        <v>10.16</v>
      </c>
      <c r="I165" s="14">
        <f t="shared" si="13"/>
        <v>733.70000000000027</v>
      </c>
      <c r="J165" s="49">
        <f t="shared" si="17"/>
        <v>5.3439393939393964</v>
      </c>
      <c r="K165" s="18">
        <f t="shared" si="15"/>
        <v>329.54500000000002</v>
      </c>
      <c r="L165" s="49">
        <f t="shared" si="19"/>
        <v>3.3096307222038082</v>
      </c>
      <c r="M165" s="49">
        <f t="shared" si="18"/>
        <v>2.0158122306927413</v>
      </c>
    </row>
    <row r="166" spans="1:13" x14ac:dyDescent="0.25">
      <c r="A166" s="50">
        <v>45456</v>
      </c>
      <c r="B166" s="7">
        <v>2024</v>
      </c>
      <c r="C166" s="7">
        <v>165</v>
      </c>
      <c r="D166" s="49">
        <v>5.5080000000000027</v>
      </c>
      <c r="E166" s="49">
        <v>11.78</v>
      </c>
      <c r="F166" s="49">
        <v>4.45</v>
      </c>
      <c r="G166" s="70">
        <v>0</v>
      </c>
      <c r="H166" s="49">
        <f t="shared" si="12"/>
        <v>8.1150000000000002</v>
      </c>
      <c r="I166" s="14">
        <f t="shared" si="13"/>
        <v>741.81500000000028</v>
      </c>
      <c r="J166" s="49">
        <f t="shared" si="17"/>
        <v>5.4054166666666692</v>
      </c>
      <c r="K166" s="18">
        <f t="shared" si="15"/>
        <v>337.66</v>
      </c>
      <c r="L166" s="49">
        <f t="shared" si="19"/>
        <v>3.3768746731484551</v>
      </c>
      <c r="M166" s="49">
        <f>((K166-180-146.3)/120.68)+$M$165</f>
        <v>2.1099454756380513</v>
      </c>
    </row>
    <row r="167" spans="1:13" x14ac:dyDescent="0.25">
      <c r="A167" s="50">
        <v>45457</v>
      </c>
      <c r="B167" s="7">
        <v>2024</v>
      </c>
      <c r="C167" s="7">
        <v>166</v>
      </c>
      <c r="D167" s="49">
        <v>4.6350000000000033</v>
      </c>
      <c r="E167" s="49">
        <v>10.790000000000001</v>
      </c>
      <c r="F167" s="49">
        <v>3.77</v>
      </c>
      <c r="G167" s="70">
        <v>0</v>
      </c>
      <c r="H167" s="49">
        <f t="shared" si="12"/>
        <v>7.28</v>
      </c>
      <c r="I167" s="14">
        <f t="shared" si="13"/>
        <v>749.09500000000025</v>
      </c>
      <c r="J167" s="49">
        <f t="shared" si="17"/>
        <v>5.4605681818181839</v>
      </c>
      <c r="K167" s="18">
        <f t="shared" si="15"/>
        <v>344.94</v>
      </c>
      <c r="L167" s="49">
        <f t="shared" si="19"/>
        <v>3.4371994991345338</v>
      </c>
      <c r="M167" s="49">
        <f t="shared" ref="M167:M230" si="20">((K167-180-146.3)/120.68)+$M$165</f>
        <v>2.17027030162413</v>
      </c>
    </row>
    <row r="168" spans="1:13" x14ac:dyDescent="0.25">
      <c r="A168" s="50">
        <v>45458</v>
      </c>
      <c r="B168" s="7">
        <v>2024</v>
      </c>
      <c r="C168" s="7">
        <v>167</v>
      </c>
      <c r="D168" s="49">
        <v>7.6590000000000042</v>
      </c>
      <c r="E168" s="49">
        <v>17.13</v>
      </c>
      <c r="F168" s="49">
        <v>4.66</v>
      </c>
      <c r="G168" s="70">
        <v>0</v>
      </c>
      <c r="H168" s="49">
        <f t="shared" si="12"/>
        <v>10.895</v>
      </c>
      <c r="I168" s="14">
        <f t="shared" si="13"/>
        <v>759.99000000000024</v>
      </c>
      <c r="J168" s="49">
        <f t="shared" si="17"/>
        <v>5.5431060606060623</v>
      </c>
      <c r="K168" s="18">
        <f t="shared" si="15"/>
        <v>355.83499999999998</v>
      </c>
      <c r="L168" s="49">
        <f t="shared" si="19"/>
        <v>3.5274795786837547</v>
      </c>
      <c r="M168" s="49">
        <f t="shared" si="20"/>
        <v>2.2605503811733509</v>
      </c>
    </row>
    <row r="169" spans="1:13" x14ac:dyDescent="0.25">
      <c r="A169" s="50">
        <v>45459</v>
      </c>
      <c r="B169" s="7">
        <v>2024</v>
      </c>
      <c r="C169" s="7">
        <v>168</v>
      </c>
      <c r="D169" s="49">
        <v>10.132199999999992</v>
      </c>
      <c r="E169" s="49">
        <v>14.120000000000001</v>
      </c>
      <c r="F169" s="49">
        <v>3.19</v>
      </c>
      <c r="G169" s="70">
        <v>0</v>
      </c>
      <c r="H169" s="49">
        <f t="shared" si="12"/>
        <v>8.6550000000000011</v>
      </c>
      <c r="I169" s="14">
        <f t="shared" si="13"/>
        <v>768.64500000000021</v>
      </c>
      <c r="J169" s="49">
        <f t="shared" si="17"/>
        <v>5.6086742424242448</v>
      </c>
      <c r="K169" s="18">
        <f t="shared" si="15"/>
        <v>364.49</v>
      </c>
      <c r="L169" s="49">
        <f t="shared" si="19"/>
        <v>3.5991981733141829</v>
      </c>
      <c r="M169" s="49">
        <f t="shared" si="20"/>
        <v>2.3322689758037787</v>
      </c>
    </row>
    <row r="170" spans="1:13" x14ac:dyDescent="0.25">
      <c r="A170" s="50">
        <v>45460</v>
      </c>
      <c r="B170" s="7">
        <v>2024</v>
      </c>
      <c r="C170" s="7">
        <v>169</v>
      </c>
      <c r="D170" s="49">
        <v>9.6047999999999902</v>
      </c>
      <c r="E170" s="49">
        <v>16.34</v>
      </c>
      <c r="F170" s="49">
        <v>2.82</v>
      </c>
      <c r="G170" s="70">
        <v>0</v>
      </c>
      <c r="H170" s="49">
        <f t="shared" si="12"/>
        <v>9.58</v>
      </c>
      <c r="I170" s="14">
        <f t="shared" si="13"/>
        <v>778.22500000000025</v>
      </c>
      <c r="J170" s="49">
        <f t="shared" si="17"/>
        <v>5.6812500000000021</v>
      </c>
      <c r="K170" s="18">
        <f t="shared" si="15"/>
        <v>374.07</v>
      </c>
      <c r="L170" s="49">
        <f t="shared" si="19"/>
        <v>3.6785816668508082</v>
      </c>
      <c r="M170" s="49">
        <f t="shared" si="20"/>
        <v>2.4116524693404044</v>
      </c>
    </row>
    <row r="171" spans="1:13" x14ac:dyDescent="0.25">
      <c r="A171" s="50">
        <v>45461</v>
      </c>
      <c r="B171" s="7">
        <v>2024</v>
      </c>
      <c r="C171" s="7">
        <v>170</v>
      </c>
      <c r="D171" s="49">
        <v>10.119599999999993</v>
      </c>
      <c r="E171" s="49">
        <v>14.22</v>
      </c>
      <c r="F171" s="49">
        <v>0.77</v>
      </c>
      <c r="G171" s="70">
        <v>0</v>
      </c>
      <c r="H171" s="49">
        <f t="shared" si="12"/>
        <v>7.4950000000000001</v>
      </c>
      <c r="I171" s="14">
        <f t="shared" si="13"/>
        <v>785.72000000000025</v>
      </c>
      <c r="J171" s="49">
        <f t="shared" si="17"/>
        <v>5.738030303030305</v>
      </c>
      <c r="K171" s="18">
        <f t="shared" si="15"/>
        <v>381.565</v>
      </c>
      <c r="L171" s="49">
        <f t="shared" si="19"/>
        <v>3.7406880639340034</v>
      </c>
      <c r="M171" s="49">
        <f t="shared" si="20"/>
        <v>2.4737588664235997</v>
      </c>
    </row>
    <row r="172" spans="1:13" x14ac:dyDescent="0.25">
      <c r="A172" s="50">
        <v>45462</v>
      </c>
      <c r="B172" s="7">
        <v>2024</v>
      </c>
      <c r="C172" s="7">
        <v>171</v>
      </c>
      <c r="D172" s="49">
        <v>7.0128000000000013</v>
      </c>
      <c r="E172" s="49">
        <v>10.76</v>
      </c>
      <c r="F172" s="49">
        <v>-0.4</v>
      </c>
      <c r="G172" s="70">
        <v>0</v>
      </c>
      <c r="H172" s="49">
        <f t="shared" si="12"/>
        <v>5.18</v>
      </c>
      <c r="I172" s="14">
        <f t="shared" si="13"/>
        <v>790.9000000000002</v>
      </c>
      <c r="J172" s="49">
        <f t="shared" si="17"/>
        <v>5.7772727272727291</v>
      </c>
      <c r="K172" s="18">
        <f t="shared" si="15"/>
        <v>386.745</v>
      </c>
      <c r="L172" s="49">
        <f t="shared" si="19"/>
        <v>3.7836114978087139</v>
      </c>
      <c r="M172" s="49">
        <f t="shared" si="20"/>
        <v>2.5166823002983096</v>
      </c>
    </row>
    <row r="173" spans="1:13" x14ac:dyDescent="0.25">
      <c r="A173" s="50">
        <v>45463</v>
      </c>
      <c r="B173" s="7">
        <v>2024</v>
      </c>
      <c r="C173" s="7">
        <v>172</v>
      </c>
      <c r="D173" s="49">
        <v>6.6168000000000031</v>
      </c>
      <c r="E173" s="49">
        <v>14.15</v>
      </c>
      <c r="F173" s="49">
        <v>1.59</v>
      </c>
      <c r="G173" s="70">
        <v>2.6000000000000005</v>
      </c>
      <c r="H173" s="49">
        <f t="shared" ref="H173:H236" si="21">AVERAGE(E173:F173)</f>
        <v>7.87</v>
      </c>
      <c r="I173" s="14">
        <f t="shared" si="13"/>
        <v>798.77000000000021</v>
      </c>
      <c r="J173" s="49">
        <f t="shared" si="17"/>
        <v>5.8368939393939421</v>
      </c>
      <c r="K173" s="18">
        <f t="shared" si="15"/>
        <v>394.61500000000001</v>
      </c>
      <c r="L173" s="49">
        <f t="shared" si="19"/>
        <v>3.8488252863403676</v>
      </c>
      <c r="M173" s="49">
        <f t="shared" si="20"/>
        <v>2.5818960888299638</v>
      </c>
    </row>
    <row r="174" spans="1:13" x14ac:dyDescent="0.25">
      <c r="A174" s="50">
        <v>45464</v>
      </c>
      <c r="B174" s="7">
        <v>2024</v>
      </c>
      <c r="C174" s="7">
        <v>173</v>
      </c>
      <c r="D174" s="49">
        <v>8.8199999999999932</v>
      </c>
      <c r="E174" s="49">
        <v>15.82</v>
      </c>
      <c r="F174" s="49">
        <v>5.46</v>
      </c>
      <c r="G174" s="70">
        <v>0</v>
      </c>
      <c r="H174" s="49">
        <f t="shared" si="21"/>
        <v>10.64</v>
      </c>
      <c r="I174" s="14">
        <f t="shared" si="13"/>
        <v>809.4100000000002</v>
      </c>
      <c r="J174" s="49">
        <f t="shared" si="17"/>
        <v>5.9175000000000022</v>
      </c>
      <c r="K174" s="18">
        <f t="shared" si="15"/>
        <v>405.255</v>
      </c>
      <c r="L174" s="49">
        <f t="shared" si="19"/>
        <v>3.9369923397046369</v>
      </c>
      <c r="M174" s="49">
        <f t="shared" si="20"/>
        <v>2.6700631421942327</v>
      </c>
    </row>
    <row r="175" spans="1:13" x14ac:dyDescent="0.25">
      <c r="A175" s="50">
        <v>45465</v>
      </c>
      <c r="B175" s="7">
        <v>2024</v>
      </c>
      <c r="C175" s="7">
        <v>174</v>
      </c>
      <c r="D175" s="49">
        <v>10.036799999999991</v>
      </c>
      <c r="E175" s="49">
        <v>16.37</v>
      </c>
      <c r="F175" s="49">
        <v>4.32</v>
      </c>
      <c r="G175" s="70">
        <v>0</v>
      </c>
      <c r="H175" s="49">
        <f t="shared" si="21"/>
        <v>10.345000000000001</v>
      </c>
      <c r="I175" s="14">
        <f t="shared" ref="I175:I238" si="22">I174+H175</f>
        <v>819.75500000000022</v>
      </c>
      <c r="J175" s="49">
        <f t="shared" si="17"/>
        <v>5.9958712121212141</v>
      </c>
      <c r="K175" s="18">
        <f t="shared" si="15"/>
        <v>415.6</v>
      </c>
      <c r="L175" s="49">
        <f t="shared" si="19"/>
        <v>4.0227149117961183</v>
      </c>
      <c r="M175" s="49">
        <f t="shared" si="20"/>
        <v>2.7557857142857145</v>
      </c>
    </row>
    <row r="176" spans="1:13" x14ac:dyDescent="0.25">
      <c r="A176" s="50">
        <v>45466</v>
      </c>
      <c r="B176" s="7">
        <v>2024</v>
      </c>
      <c r="C176" s="7">
        <v>175</v>
      </c>
      <c r="D176" s="49">
        <v>9.8513999999999911</v>
      </c>
      <c r="E176" s="49">
        <v>14.41</v>
      </c>
      <c r="F176" s="49">
        <v>2.0499999999999998</v>
      </c>
      <c r="G176" s="70">
        <v>0</v>
      </c>
      <c r="H176" s="49">
        <f t="shared" si="21"/>
        <v>8.23</v>
      </c>
      <c r="I176" s="14">
        <f t="shared" si="22"/>
        <v>827.98500000000024</v>
      </c>
      <c r="J176" s="49">
        <f t="shared" si="17"/>
        <v>6.0582196969696991</v>
      </c>
      <c r="K176" s="18">
        <f t="shared" si="15"/>
        <v>423.83000000000004</v>
      </c>
      <c r="L176" s="49">
        <f t="shared" si="19"/>
        <v>4.0909117961182933</v>
      </c>
      <c r="M176" s="49">
        <f t="shared" si="20"/>
        <v>2.823982598607889</v>
      </c>
    </row>
    <row r="177" spans="1:13" x14ac:dyDescent="0.25">
      <c r="A177" s="50">
        <v>45467</v>
      </c>
      <c r="B177" s="7">
        <v>2024</v>
      </c>
      <c r="C177" s="7">
        <v>176</v>
      </c>
      <c r="D177" s="49">
        <v>6.9318000000000053</v>
      </c>
      <c r="E177" s="49">
        <v>11.93</v>
      </c>
      <c r="F177" s="49">
        <v>0.85</v>
      </c>
      <c r="G177" s="70">
        <v>0</v>
      </c>
      <c r="H177" s="49">
        <f t="shared" si="21"/>
        <v>6.39</v>
      </c>
      <c r="I177" s="14">
        <f t="shared" si="22"/>
        <v>834.37500000000023</v>
      </c>
      <c r="J177" s="49">
        <f t="shared" si="17"/>
        <v>6.1066287878787904</v>
      </c>
      <c r="K177" s="18">
        <f t="shared" si="15"/>
        <v>430.22</v>
      </c>
      <c r="L177" s="49">
        <f t="shared" si="19"/>
        <v>4.1438617464000291</v>
      </c>
      <c r="M177" s="49">
        <f t="shared" si="20"/>
        <v>2.8769325488896258</v>
      </c>
    </row>
    <row r="178" spans="1:13" x14ac:dyDescent="0.25">
      <c r="A178" s="50">
        <v>45468</v>
      </c>
      <c r="B178" s="7">
        <v>2024</v>
      </c>
      <c r="C178" s="7">
        <v>177</v>
      </c>
      <c r="D178" s="49">
        <v>7.8696000000000037</v>
      </c>
      <c r="E178" s="49">
        <v>15.72</v>
      </c>
      <c r="F178" s="49">
        <v>6.61</v>
      </c>
      <c r="G178" s="70">
        <v>0</v>
      </c>
      <c r="H178" s="49">
        <f t="shared" si="21"/>
        <v>11.165000000000001</v>
      </c>
      <c r="I178" s="14">
        <f t="shared" si="22"/>
        <v>845.54000000000019</v>
      </c>
      <c r="J178" s="49">
        <f t="shared" si="17"/>
        <v>6.1912121212121232</v>
      </c>
      <c r="K178" s="18">
        <f t="shared" si="15"/>
        <v>441.38500000000005</v>
      </c>
      <c r="L178" s="49">
        <f t="shared" si="19"/>
        <v>4.2363791477921406</v>
      </c>
      <c r="M178" s="49">
        <f t="shared" si="20"/>
        <v>2.9694499502817373</v>
      </c>
    </row>
    <row r="179" spans="1:13" x14ac:dyDescent="0.25">
      <c r="A179" s="50">
        <v>45469</v>
      </c>
      <c r="B179" s="7">
        <v>2024</v>
      </c>
      <c r="C179" s="7">
        <v>178</v>
      </c>
      <c r="D179" s="49">
        <v>8.4509999999999916</v>
      </c>
      <c r="E179" s="49">
        <v>15.41</v>
      </c>
      <c r="F179" s="49">
        <v>6.94</v>
      </c>
      <c r="G179" s="70">
        <v>0</v>
      </c>
      <c r="H179" s="49">
        <f t="shared" si="21"/>
        <v>11.175000000000001</v>
      </c>
      <c r="I179" s="14">
        <f t="shared" si="22"/>
        <v>856.71500000000015</v>
      </c>
      <c r="J179" s="49">
        <f t="shared" si="17"/>
        <v>6.2758712121212135</v>
      </c>
      <c r="K179" s="18">
        <f t="shared" si="15"/>
        <v>452.56000000000006</v>
      </c>
      <c r="L179" s="49">
        <f t="shared" si="19"/>
        <v>4.3289794129562118</v>
      </c>
      <c r="M179" s="49">
        <f t="shared" si="20"/>
        <v>3.0620502154458076</v>
      </c>
    </row>
    <row r="180" spans="1:13" x14ac:dyDescent="0.25">
      <c r="A180" s="50">
        <v>45470</v>
      </c>
      <c r="B180" s="7">
        <v>2024</v>
      </c>
      <c r="C180" s="7">
        <v>179</v>
      </c>
      <c r="D180" s="49">
        <v>8.2673999999999896</v>
      </c>
      <c r="E180" s="49">
        <v>15.63</v>
      </c>
      <c r="F180" s="49">
        <v>5.87</v>
      </c>
      <c r="G180" s="70">
        <v>0.4</v>
      </c>
      <c r="H180" s="49">
        <f t="shared" si="21"/>
        <v>10.75</v>
      </c>
      <c r="I180" s="14">
        <f t="shared" si="22"/>
        <v>867.46500000000015</v>
      </c>
      <c r="J180" s="49">
        <f t="shared" si="17"/>
        <v>6.3573106060606079</v>
      </c>
      <c r="K180" s="18">
        <f t="shared" si="15"/>
        <v>463.31000000000006</v>
      </c>
      <c r="L180" s="49">
        <f t="shared" si="19"/>
        <v>4.4180579678120289</v>
      </c>
      <c r="M180" s="49">
        <f t="shared" si="20"/>
        <v>3.1511287703016246</v>
      </c>
    </row>
    <row r="181" spans="1:13" x14ac:dyDescent="0.25">
      <c r="A181" s="50">
        <v>45471</v>
      </c>
      <c r="B181" s="7">
        <v>2024</v>
      </c>
      <c r="C181" s="7">
        <v>180</v>
      </c>
      <c r="D181" s="49">
        <v>9.7991999999999901</v>
      </c>
      <c r="E181" s="49">
        <v>16.490000000000002</v>
      </c>
      <c r="F181" s="49">
        <v>5.95</v>
      </c>
      <c r="G181" s="70">
        <v>0</v>
      </c>
      <c r="H181" s="49">
        <f t="shared" si="21"/>
        <v>11.22</v>
      </c>
      <c r="I181" s="14">
        <f t="shared" si="22"/>
        <v>878.68500000000017</v>
      </c>
      <c r="J181" s="49">
        <f t="shared" si="17"/>
        <v>6.4423106060606079</v>
      </c>
      <c r="K181" s="18">
        <f t="shared" si="15"/>
        <v>474.53000000000009</v>
      </c>
      <c r="L181" s="49">
        <f t="shared" si="19"/>
        <v>4.511031119949914</v>
      </c>
      <c r="M181" s="49">
        <f t="shared" si="20"/>
        <v>3.2441019224395102</v>
      </c>
    </row>
    <row r="182" spans="1:13" x14ac:dyDescent="0.25">
      <c r="A182" s="50">
        <v>45472</v>
      </c>
      <c r="B182" s="7">
        <v>2024</v>
      </c>
      <c r="C182" s="7">
        <v>181</v>
      </c>
      <c r="D182" s="49">
        <v>1.5678000000000001</v>
      </c>
      <c r="E182" s="49">
        <v>11.49</v>
      </c>
      <c r="F182" s="49">
        <v>6.69</v>
      </c>
      <c r="G182" s="70">
        <v>13.6</v>
      </c>
      <c r="H182" s="49">
        <f t="shared" si="21"/>
        <v>9.09</v>
      </c>
      <c r="I182" s="14">
        <f t="shared" si="22"/>
        <v>887.7750000000002</v>
      </c>
      <c r="J182" s="49">
        <f t="shared" si="17"/>
        <v>6.5111742424242447</v>
      </c>
      <c r="K182" s="18">
        <f t="shared" si="15"/>
        <v>483.62000000000006</v>
      </c>
      <c r="L182" s="49">
        <f t="shared" si="19"/>
        <v>4.5863542886605533</v>
      </c>
      <c r="M182" s="49">
        <f t="shared" si="20"/>
        <v>3.3194250911501495</v>
      </c>
    </row>
    <row r="183" spans="1:13" x14ac:dyDescent="0.25">
      <c r="A183" s="50">
        <v>45473</v>
      </c>
      <c r="B183" s="7">
        <v>2024</v>
      </c>
      <c r="C183" s="7">
        <v>182</v>
      </c>
      <c r="D183" s="49">
        <v>9.9557999999999911</v>
      </c>
      <c r="E183" s="49">
        <v>13.620000000000001</v>
      </c>
      <c r="F183" s="49">
        <v>4.3</v>
      </c>
      <c r="G183" s="70">
        <v>0</v>
      </c>
      <c r="H183" s="49">
        <f t="shared" si="21"/>
        <v>8.9600000000000009</v>
      </c>
      <c r="I183" s="14">
        <f t="shared" si="22"/>
        <v>896.73500000000024</v>
      </c>
      <c r="J183" s="49">
        <f t="shared" si="17"/>
        <v>6.579053030303033</v>
      </c>
      <c r="K183" s="18">
        <f t="shared" si="15"/>
        <v>492.58000000000004</v>
      </c>
      <c r="L183" s="49">
        <f t="shared" si="19"/>
        <v>4.6606002283357277</v>
      </c>
      <c r="M183" s="49">
        <f t="shared" si="20"/>
        <v>3.3936710308253235</v>
      </c>
    </row>
    <row r="184" spans="1:13" x14ac:dyDescent="0.25">
      <c r="A184" s="50">
        <v>45474</v>
      </c>
      <c r="B184" s="7">
        <v>2024</v>
      </c>
      <c r="C184" s="7">
        <v>183</v>
      </c>
      <c r="D184" s="49">
        <v>10.652399999999991</v>
      </c>
      <c r="E184" s="49">
        <v>14.19</v>
      </c>
      <c r="F184" s="49">
        <v>0.57999999999999996</v>
      </c>
      <c r="G184" s="70">
        <v>0</v>
      </c>
      <c r="H184" s="49">
        <f t="shared" si="21"/>
        <v>7.3849999999999998</v>
      </c>
      <c r="I184" s="14">
        <f t="shared" si="22"/>
        <v>904.12000000000023</v>
      </c>
      <c r="J184" s="49">
        <f t="shared" si="17"/>
        <v>6.6350000000000025</v>
      </c>
      <c r="K184" s="18">
        <f t="shared" si="15"/>
        <v>499.96500000000003</v>
      </c>
      <c r="L184" s="49">
        <f t="shared" si="19"/>
        <v>4.7217951239273752</v>
      </c>
      <c r="M184" s="49">
        <f t="shared" si="20"/>
        <v>3.4548659264169705</v>
      </c>
    </row>
    <row r="185" spans="1:13" x14ac:dyDescent="0.25">
      <c r="A185" s="50">
        <v>45475</v>
      </c>
      <c r="B185" s="7">
        <v>2024</v>
      </c>
      <c r="C185" s="7">
        <v>184</v>
      </c>
      <c r="D185" s="49">
        <v>10.42199999999999</v>
      </c>
      <c r="E185" s="49">
        <v>14.98</v>
      </c>
      <c r="F185" s="49">
        <v>1.48</v>
      </c>
      <c r="G185" s="70">
        <v>0</v>
      </c>
      <c r="H185" s="49">
        <f t="shared" si="21"/>
        <v>8.23</v>
      </c>
      <c r="I185" s="14">
        <f t="shared" si="22"/>
        <v>912.35000000000025</v>
      </c>
      <c r="J185" s="49">
        <f t="shared" si="17"/>
        <v>6.6973484848484874</v>
      </c>
      <c r="K185" s="18">
        <f t="shared" si="15"/>
        <v>508.19500000000005</v>
      </c>
      <c r="L185" s="49">
        <f t="shared" si="19"/>
        <v>4.7899920082495493</v>
      </c>
      <c r="M185" s="49">
        <f t="shared" si="20"/>
        <v>3.5230628107391455</v>
      </c>
    </row>
    <row r="186" spans="1:13" x14ac:dyDescent="0.25">
      <c r="A186" s="50">
        <v>45476</v>
      </c>
      <c r="B186" s="7">
        <v>2024</v>
      </c>
      <c r="C186" s="7">
        <v>185</v>
      </c>
      <c r="D186" s="49">
        <v>10.479599999999991</v>
      </c>
      <c r="E186" s="49">
        <v>17.13</v>
      </c>
      <c r="F186" s="49">
        <v>2.13</v>
      </c>
      <c r="G186" s="70">
        <v>0</v>
      </c>
      <c r="H186" s="49">
        <f t="shared" si="21"/>
        <v>9.629999999999999</v>
      </c>
      <c r="I186" s="14">
        <f t="shared" si="22"/>
        <v>921.98000000000025</v>
      </c>
      <c r="J186" s="49">
        <f t="shared" si="17"/>
        <v>6.7703030303030332</v>
      </c>
      <c r="K186" s="18">
        <f t="shared" si="15"/>
        <v>517.82500000000005</v>
      </c>
      <c r="L186" s="49">
        <f t="shared" si="19"/>
        <v>4.8697898206459698</v>
      </c>
      <c r="M186" s="49">
        <f t="shared" si="20"/>
        <v>3.6028606231355655</v>
      </c>
    </row>
    <row r="187" spans="1:13" x14ac:dyDescent="0.25">
      <c r="A187" s="50">
        <v>45477</v>
      </c>
      <c r="B187" s="7">
        <v>2024</v>
      </c>
      <c r="C187" s="7">
        <v>186</v>
      </c>
      <c r="D187" s="49">
        <v>10.337399999999992</v>
      </c>
      <c r="E187" s="49">
        <v>19.82</v>
      </c>
      <c r="F187" s="49">
        <v>1.8</v>
      </c>
      <c r="G187" s="70">
        <v>0</v>
      </c>
      <c r="H187" s="49">
        <f t="shared" si="21"/>
        <v>10.81</v>
      </c>
      <c r="I187" s="14">
        <f t="shared" si="22"/>
        <v>932.79000000000019</v>
      </c>
      <c r="J187" s="49">
        <f t="shared" si="17"/>
        <v>6.8521969696969718</v>
      </c>
      <c r="K187" s="18">
        <f t="shared" si="15"/>
        <v>528.63499999999999</v>
      </c>
      <c r="L187" s="49">
        <f t="shared" si="19"/>
        <v>4.9593655581335394</v>
      </c>
      <c r="M187" s="49">
        <f t="shared" si="20"/>
        <v>3.6924363606231356</v>
      </c>
    </row>
    <row r="188" spans="1:13" x14ac:dyDescent="0.25">
      <c r="A188" s="50">
        <v>45478</v>
      </c>
      <c r="B188" s="7">
        <v>2024</v>
      </c>
      <c r="C188" s="7">
        <v>187</v>
      </c>
      <c r="D188" s="49">
        <v>10.488599999999993</v>
      </c>
      <c r="E188" s="49">
        <v>17.34</v>
      </c>
      <c r="F188" s="49">
        <v>4.43</v>
      </c>
      <c r="G188" s="70">
        <v>0</v>
      </c>
      <c r="H188" s="49">
        <f t="shared" si="21"/>
        <v>10.885</v>
      </c>
      <c r="I188" s="14">
        <f t="shared" si="22"/>
        <v>943.67500000000018</v>
      </c>
      <c r="J188" s="49">
        <f t="shared" si="17"/>
        <v>6.9346590909090926</v>
      </c>
      <c r="K188" s="18">
        <f t="shared" si="15"/>
        <v>539.52</v>
      </c>
      <c r="L188" s="49">
        <f t="shared" si="19"/>
        <v>5.049562773910802</v>
      </c>
      <c r="M188" s="49">
        <f t="shared" si="20"/>
        <v>3.7826335764003973</v>
      </c>
    </row>
    <row r="189" spans="1:13" x14ac:dyDescent="0.25">
      <c r="A189" s="50">
        <v>45479</v>
      </c>
      <c r="B189" s="7">
        <v>2024</v>
      </c>
      <c r="C189" s="7">
        <v>188</v>
      </c>
      <c r="D189" s="49">
        <v>10.736999999999991</v>
      </c>
      <c r="E189" s="49">
        <v>16.149999999999999</v>
      </c>
      <c r="F189" s="49">
        <v>2.2600000000000002</v>
      </c>
      <c r="G189" s="70">
        <v>0</v>
      </c>
      <c r="H189" s="49">
        <f t="shared" si="21"/>
        <v>9.2050000000000001</v>
      </c>
      <c r="I189" s="14">
        <f t="shared" si="22"/>
        <v>952.88000000000022</v>
      </c>
      <c r="J189" s="49">
        <f t="shared" si="17"/>
        <v>7.0043939393939416</v>
      </c>
      <c r="K189" s="18">
        <f t="shared" si="15"/>
        <v>548.72500000000002</v>
      </c>
      <c r="L189" s="49">
        <f t="shared" si="19"/>
        <v>5.1258388759989693</v>
      </c>
      <c r="M189" s="49">
        <f t="shared" si="20"/>
        <v>3.858909678488565</v>
      </c>
    </row>
    <row r="190" spans="1:13" x14ac:dyDescent="0.25">
      <c r="A190" s="50">
        <v>45480</v>
      </c>
      <c r="B190" s="7">
        <v>2024</v>
      </c>
      <c r="C190" s="7">
        <v>189</v>
      </c>
      <c r="D190" s="49">
        <v>9.0269999999999921</v>
      </c>
      <c r="E190" s="49">
        <v>15.58</v>
      </c>
      <c r="F190" s="49">
        <v>2.8000000000000003</v>
      </c>
      <c r="G190" s="70">
        <v>0</v>
      </c>
      <c r="H190" s="49">
        <f t="shared" si="21"/>
        <v>9.19</v>
      </c>
      <c r="I190" s="14">
        <f t="shared" si="22"/>
        <v>962.07000000000028</v>
      </c>
      <c r="J190" s="49">
        <f t="shared" si="17"/>
        <v>7.0740151515151544</v>
      </c>
      <c r="K190" s="18">
        <f t="shared" si="15"/>
        <v>557.91500000000008</v>
      </c>
      <c r="L190" s="49">
        <f t="shared" si="19"/>
        <v>5.2019906824291979</v>
      </c>
      <c r="M190" s="49">
        <f t="shared" si="20"/>
        <v>3.9350614849187942</v>
      </c>
    </row>
    <row r="191" spans="1:13" x14ac:dyDescent="0.25">
      <c r="A191" s="50">
        <v>45481</v>
      </c>
      <c r="B191" s="7">
        <v>2024</v>
      </c>
      <c r="C191" s="7">
        <v>190</v>
      </c>
      <c r="D191" s="49">
        <v>2.5235999999999974</v>
      </c>
      <c r="E191" s="49">
        <v>13.16</v>
      </c>
      <c r="F191" s="49">
        <v>6.84</v>
      </c>
      <c r="G191" s="70">
        <v>4.2</v>
      </c>
      <c r="H191" s="49">
        <f t="shared" si="21"/>
        <v>10</v>
      </c>
      <c r="I191" s="14">
        <f t="shared" si="22"/>
        <v>972.07000000000028</v>
      </c>
      <c r="J191" s="49">
        <f t="shared" si="17"/>
        <v>7.1497727272727296</v>
      </c>
      <c r="K191" s="18">
        <f t="shared" si="15"/>
        <v>567.91500000000008</v>
      </c>
      <c r="L191" s="49">
        <f t="shared" si="19"/>
        <v>5.284854454388098</v>
      </c>
      <c r="M191" s="49">
        <f t="shared" si="20"/>
        <v>4.0179252568776942</v>
      </c>
    </row>
    <row r="192" spans="1:13" x14ac:dyDescent="0.25">
      <c r="A192" s="50">
        <v>45482</v>
      </c>
      <c r="B192" s="7">
        <v>2024</v>
      </c>
      <c r="C192" s="7">
        <v>191</v>
      </c>
      <c r="D192" s="49">
        <v>4.8906000000000036</v>
      </c>
      <c r="E192" s="49">
        <v>13.790000000000001</v>
      </c>
      <c r="F192" s="49">
        <v>9.41</v>
      </c>
      <c r="G192" s="70">
        <v>4.8000000000000007</v>
      </c>
      <c r="H192" s="49">
        <f t="shared" si="21"/>
        <v>11.600000000000001</v>
      </c>
      <c r="I192" s="14">
        <f t="shared" si="22"/>
        <v>983.6700000000003</v>
      </c>
      <c r="J192" s="49">
        <f t="shared" si="17"/>
        <v>7.2376515151515175</v>
      </c>
      <c r="K192" s="18">
        <f t="shared" si="15"/>
        <v>579.5150000000001</v>
      </c>
      <c r="L192" s="49">
        <f t="shared" si="19"/>
        <v>5.3809764298604215</v>
      </c>
      <c r="M192" s="49">
        <f t="shared" si="20"/>
        <v>4.1140472323500177</v>
      </c>
    </row>
    <row r="193" spans="1:17" x14ac:dyDescent="0.25">
      <c r="A193" s="50">
        <v>45483</v>
      </c>
      <c r="B193" s="7">
        <v>2024</v>
      </c>
      <c r="C193" s="7">
        <v>192</v>
      </c>
      <c r="D193" s="49">
        <v>9.5903999999999936</v>
      </c>
      <c r="E193" s="49">
        <v>14.620000000000001</v>
      </c>
      <c r="F193" s="49">
        <v>3.96</v>
      </c>
      <c r="G193" s="70">
        <v>0</v>
      </c>
      <c r="H193" s="49">
        <f t="shared" si="21"/>
        <v>9.2900000000000009</v>
      </c>
      <c r="I193" s="14">
        <f t="shared" si="22"/>
        <v>992.96000000000026</v>
      </c>
      <c r="J193" s="49">
        <f t="shared" si="17"/>
        <v>7.3080303030303053</v>
      </c>
      <c r="K193" s="18">
        <f t="shared" si="15"/>
        <v>588.80500000000006</v>
      </c>
      <c r="L193" s="49">
        <f t="shared" si="19"/>
        <v>5.4579568740102387</v>
      </c>
      <c r="M193" s="49">
        <f t="shared" si="20"/>
        <v>4.1910276764998349</v>
      </c>
    </row>
    <row r="194" spans="1:17" x14ac:dyDescent="0.25">
      <c r="A194" s="50">
        <v>45484</v>
      </c>
      <c r="B194" s="7">
        <v>2024</v>
      </c>
      <c r="C194" s="7">
        <v>193</v>
      </c>
      <c r="D194" s="49">
        <v>5.6826000000000034</v>
      </c>
      <c r="E194" s="49">
        <v>11.47</v>
      </c>
      <c r="F194" s="49">
        <v>3.67</v>
      </c>
      <c r="G194" s="70">
        <v>1</v>
      </c>
      <c r="H194" s="49">
        <f t="shared" si="21"/>
        <v>7.57</v>
      </c>
      <c r="I194" s="14">
        <f t="shared" si="22"/>
        <v>1000.5300000000003</v>
      </c>
      <c r="J194" s="49">
        <f t="shared" si="17"/>
        <v>7.3653787878787904</v>
      </c>
      <c r="K194" s="18">
        <f t="shared" si="15"/>
        <v>596.37500000000011</v>
      </c>
      <c r="L194" s="49">
        <f t="shared" si="19"/>
        <v>5.5206847493831255</v>
      </c>
      <c r="M194" s="49">
        <f t="shared" si="20"/>
        <v>4.2537555518727217</v>
      </c>
    </row>
    <row r="195" spans="1:17" x14ac:dyDescent="0.25">
      <c r="A195" s="50">
        <v>45485</v>
      </c>
      <c r="B195" s="7">
        <v>2024</v>
      </c>
      <c r="C195" s="7">
        <v>194</v>
      </c>
      <c r="D195" s="49">
        <v>2.9123999999999972</v>
      </c>
      <c r="E195" s="49">
        <v>10.52</v>
      </c>
      <c r="F195" s="49">
        <v>5.05</v>
      </c>
      <c r="G195" s="70">
        <v>6.200000000000002</v>
      </c>
      <c r="H195" s="49">
        <f t="shared" si="21"/>
        <v>7.7850000000000001</v>
      </c>
      <c r="I195" s="14">
        <f t="shared" si="22"/>
        <v>1008.3150000000003</v>
      </c>
      <c r="J195" s="49">
        <f t="shared" si="17"/>
        <v>7.4243560606060628</v>
      </c>
      <c r="K195" s="18">
        <f t="shared" si="15"/>
        <v>604.16000000000008</v>
      </c>
      <c r="L195" s="49">
        <f t="shared" si="19"/>
        <v>5.5851941958531288</v>
      </c>
      <c r="M195" s="49">
        <f t="shared" si="20"/>
        <v>4.318264998342725</v>
      </c>
    </row>
    <row r="196" spans="1:17" x14ac:dyDescent="0.25">
      <c r="A196" s="50">
        <v>45486</v>
      </c>
      <c r="B196" s="7">
        <v>2024</v>
      </c>
      <c r="C196" s="7">
        <v>195</v>
      </c>
      <c r="D196" s="49">
        <v>8.7767999999999891</v>
      </c>
      <c r="E196" s="49">
        <v>15.1</v>
      </c>
      <c r="F196" s="49">
        <v>3.14</v>
      </c>
      <c r="G196" s="70">
        <v>0</v>
      </c>
      <c r="H196" s="49">
        <f t="shared" si="21"/>
        <v>9.1199999999999992</v>
      </c>
      <c r="I196" s="14">
        <f t="shared" si="22"/>
        <v>1017.4350000000003</v>
      </c>
      <c r="J196" s="49">
        <f t="shared" si="17"/>
        <v>7.4934469696969721</v>
      </c>
      <c r="K196" s="18">
        <f t="shared" si="15"/>
        <v>613.28000000000009</v>
      </c>
      <c r="L196" s="49">
        <f t="shared" si="19"/>
        <v>5.6607659558796453</v>
      </c>
      <c r="M196" s="49">
        <f t="shared" si="20"/>
        <v>4.3938367583692415</v>
      </c>
    </row>
    <row r="197" spans="1:17" x14ac:dyDescent="0.25">
      <c r="A197" s="50">
        <v>45487</v>
      </c>
      <c r="B197" s="7">
        <v>2024</v>
      </c>
      <c r="C197" s="7">
        <v>196</v>
      </c>
      <c r="D197" s="49">
        <v>9.3347999999999942</v>
      </c>
      <c r="E197" s="49">
        <v>11.9</v>
      </c>
      <c r="F197" s="49">
        <v>4.17</v>
      </c>
      <c r="G197" s="70">
        <v>0.2</v>
      </c>
      <c r="H197" s="49">
        <f t="shared" si="21"/>
        <v>8.0350000000000001</v>
      </c>
      <c r="I197" s="14">
        <f t="shared" si="22"/>
        <v>1025.4700000000003</v>
      </c>
      <c r="J197" s="49">
        <f t="shared" si="17"/>
        <v>7.5543181818181839</v>
      </c>
      <c r="K197" s="18">
        <f t="shared" si="15"/>
        <v>621.31500000000005</v>
      </c>
      <c r="L197" s="49">
        <f>((K197-180)/120.68)+$L$152</f>
        <v>5.7273469966486212</v>
      </c>
      <c r="M197" s="49">
        <f t="shared" si="20"/>
        <v>4.4604177991382166</v>
      </c>
    </row>
    <row r="198" spans="1:17" x14ac:dyDescent="0.25">
      <c r="A198" s="50">
        <v>45488</v>
      </c>
      <c r="B198" s="7">
        <v>2024</v>
      </c>
      <c r="C198" s="7">
        <v>197</v>
      </c>
      <c r="D198" s="49">
        <v>7.6284000000000027</v>
      </c>
      <c r="E198" s="49">
        <v>11.22</v>
      </c>
      <c r="F198" s="49">
        <v>4.1399999999999997</v>
      </c>
      <c r="G198" s="70">
        <v>0.4</v>
      </c>
      <c r="H198" s="49">
        <f t="shared" si="21"/>
        <v>7.68</v>
      </c>
      <c r="I198" s="14">
        <f t="shared" si="22"/>
        <v>1033.1500000000003</v>
      </c>
      <c r="J198" s="49">
        <f t="shared" si="17"/>
        <v>7.6125000000000025</v>
      </c>
      <c r="K198" s="18">
        <f t="shared" si="15"/>
        <v>628.995</v>
      </c>
      <c r="L198" s="49">
        <f t="shared" si="19"/>
        <v>5.7909863735130553</v>
      </c>
      <c r="M198" s="49">
        <f t="shared" si="20"/>
        <v>4.5240571760026516</v>
      </c>
      <c r="Q198" s="203"/>
    </row>
    <row r="199" spans="1:17" x14ac:dyDescent="0.25">
      <c r="A199" s="50">
        <v>45489</v>
      </c>
      <c r="B199" s="7">
        <v>2024</v>
      </c>
      <c r="C199" s="7">
        <v>198</v>
      </c>
      <c r="D199" s="49">
        <v>4.9392000000000031</v>
      </c>
      <c r="E199" s="49">
        <v>15.08</v>
      </c>
      <c r="F199" s="49">
        <v>8.14</v>
      </c>
      <c r="G199" s="70">
        <v>0.2</v>
      </c>
      <c r="H199" s="49">
        <f t="shared" si="21"/>
        <v>11.61</v>
      </c>
      <c r="I199" s="14">
        <f t="shared" si="22"/>
        <v>1044.7600000000002</v>
      </c>
      <c r="J199" s="49">
        <f t="shared" si="17"/>
        <v>7.7004545454545479</v>
      </c>
      <c r="K199" s="18">
        <f t="shared" si="15"/>
        <v>640.60500000000002</v>
      </c>
      <c r="L199" s="49">
        <f t="shared" si="19"/>
        <v>5.8871912127573385</v>
      </c>
      <c r="M199" s="49">
        <f t="shared" si="20"/>
        <v>4.6202620152469347</v>
      </c>
    </row>
    <row r="200" spans="1:17" x14ac:dyDescent="0.25">
      <c r="A200" s="50">
        <v>45490</v>
      </c>
      <c r="B200" s="7">
        <v>2024</v>
      </c>
      <c r="C200" s="7">
        <v>199</v>
      </c>
      <c r="D200" s="49">
        <v>10.9</v>
      </c>
      <c r="E200" s="49">
        <v>16.440000000000001</v>
      </c>
      <c r="F200" s="49">
        <v>6.59</v>
      </c>
      <c r="G200" s="70">
        <v>0</v>
      </c>
      <c r="H200" s="49">
        <f t="shared" si="21"/>
        <v>11.515000000000001</v>
      </c>
      <c r="I200" s="14">
        <f t="shared" si="22"/>
        <v>1056.2750000000003</v>
      </c>
      <c r="J200" s="49">
        <f t="shared" si="17"/>
        <v>7.787689393939397</v>
      </c>
      <c r="K200" s="18">
        <f t="shared" si="15"/>
        <v>652.12</v>
      </c>
      <c r="L200" s="49">
        <f t="shared" si="19"/>
        <v>5.9826088461680111</v>
      </c>
      <c r="M200" s="49">
        <f t="shared" si="20"/>
        <v>4.7156796486576074</v>
      </c>
      <c r="Q200" s="203"/>
    </row>
    <row r="201" spans="1:17" x14ac:dyDescent="0.25">
      <c r="A201" s="50">
        <v>45491</v>
      </c>
      <c r="B201" s="7">
        <v>2024</v>
      </c>
      <c r="C201" s="7">
        <v>200</v>
      </c>
      <c r="D201" s="49">
        <v>7.8480000000000043</v>
      </c>
      <c r="E201" s="49">
        <v>13.16</v>
      </c>
      <c r="F201" s="49">
        <v>4.6100000000000003</v>
      </c>
      <c r="G201" s="70">
        <v>0</v>
      </c>
      <c r="H201" s="49">
        <f t="shared" si="21"/>
        <v>8.8849999999999998</v>
      </c>
      <c r="I201" s="14">
        <f t="shared" si="22"/>
        <v>1065.1600000000003</v>
      </c>
      <c r="J201" s="49">
        <f t="shared" si="17"/>
        <v>7.8550000000000031</v>
      </c>
      <c r="K201" s="18">
        <f t="shared" si="15"/>
        <v>661.005</v>
      </c>
      <c r="L201" s="49">
        <f t="shared" si="19"/>
        <v>6.0562333075534927</v>
      </c>
      <c r="M201" s="49">
        <f t="shared" si="20"/>
        <v>4.7893041100430889</v>
      </c>
    </row>
    <row r="202" spans="1:17" x14ac:dyDescent="0.25">
      <c r="A202" s="50">
        <v>45492</v>
      </c>
      <c r="B202" s="7">
        <v>2024</v>
      </c>
      <c r="C202" s="7">
        <v>201</v>
      </c>
      <c r="D202" s="49">
        <v>3.4199999999999973</v>
      </c>
      <c r="E202" s="49">
        <v>9.8000000000000007</v>
      </c>
      <c r="F202" s="49">
        <v>6.18</v>
      </c>
      <c r="G202" s="70">
        <v>5</v>
      </c>
      <c r="H202" s="49">
        <f t="shared" si="21"/>
        <v>7.99</v>
      </c>
      <c r="I202" s="14">
        <f t="shared" si="22"/>
        <v>1073.1500000000003</v>
      </c>
      <c r="J202" s="49">
        <f t="shared" si="17"/>
        <v>7.9155303030303061</v>
      </c>
      <c r="K202" s="18">
        <f t="shared" ref="K202:K265" si="23">K201+H202</f>
        <v>668.995</v>
      </c>
      <c r="L202" s="49">
        <f t="shared" si="19"/>
        <v>6.1224414613486537</v>
      </c>
      <c r="M202" s="49">
        <f t="shared" si="20"/>
        <v>4.85551226383825</v>
      </c>
    </row>
    <row r="203" spans="1:17" x14ac:dyDescent="0.25">
      <c r="A203" s="50">
        <v>45493</v>
      </c>
      <c r="B203" s="7">
        <v>2024</v>
      </c>
      <c r="C203" s="7">
        <v>202</v>
      </c>
      <c r="D203" s="49">
        <v>5.6610000000000014</v>
      </c>
      <c r="E203" s="49">
        <v>10.91</v>
      </c>
      <c r="F203" s="49">
        <v>7.0200000000000005</v>
      </c>
      <c r="G203" s="70">
        <v>2.4000000000000004</v>
      </c>
      <c r="H203" s="49">
        <f t="shared" si="21"/>
        <v>8.9649999999999999</v>
      </c>
      <c r="I203" s="14">
        <f t="shared" si="22"/>
        <v>1082.1150000000002</v>
      </c>
      <c r="J203" s="49">
        <f t="shared" si="17"/>
        <v>7.9834469696969723</v>
      </c>
      <c r="K203" s="18">
        <f t="shared" si="23"/>
        <v>677.96</v>
      </c>
      <c r="L203" s="49">
        <f t="shared" si="19"/>
        <v>6.1967288329098071</v>
      </c>
      <c r="M203" s="49">
        <f t="shared" si="20"/>
        <v>4.9297996353994034</v>
      </c>
    </row>
    <row r="204" spans="1:17" x14ac:dyDescent="0.25">
      <c r="A204" s="50">
        <v>45494</v>
      </c>
      <c r="B204" s="7">
        <v>2024</v>
      </c>
      <c r="C204" s="7">
        <v>203</v>
      </c>
      <c r="D204" s="49">
        <v>5.484600000000003</v>
      </c>
      <c r="E204" s="49">
        <v>14.07</v>
      </c>
      <c r="F204" s="49">
        <v>3.46</v>
      </c>
      <c r="G204" s="70">
        <v>0</v>
      </c>
      <c r="H204" s="49">
        <f t="shared" si="21"/>
        <v>8.7650000000000006</v>
      </c>
      <c r="I204" s="14">
        <f t="shared" si="22"/>
        <v>1090.8800000000003</v>
      </c>
      <c r="J204" s="49">
        <f>((I204-I$203)/(132*1.4))+$J$203</f>
        <v>8.030876623376626</v>
      </c>
      <c r="K204" s="18">
        <f t="shared" si="23"/>
        <v>686.72500000000002</v>
      </c>
      <c r="L204" s="49">
        <f t="shared" si="19"/>
        <v>6.2693589290317835</v>
      </c>
      <c r="M204" s="49">
        <f t="shared" si="20"/>
        <v>5.0024297315213788</v>
      </c>
    </row>
    <row r="205" spans="1:17" x14ac:dyDescent="0.25">
      <c r="A205" s="50">
        <v>45495</v>
      </c>
      <c r="B205" s="7">
        <v>2024</v>
      </c>
      <c r="C205" s="7">
        <v>204</v>
      </c>
      <c r="D205" s="49">
        <v>9.1475999999999935</v>
      </c>
      <c r="E205" s="49">
        <v>15.82</v>
      </c>
      <c r="F205" s="49">
        <v>7.57</v>
      </c>
      <c r="G205" s="70">
        <v>1.4000000000000001</v>
      </c>
      <c r="H205" s="49">
        <f t="shared" si="21"/>
        <v>11.695</v>
      </c>
      <c r="I205" s="14">
        <f t="shared" si="22"/>
        <v>1102.5750000000003</v>
      </c>
      <c r="J205" s="49">
        <f t="shared" ref="J205:J239" si="24">((I205-I$203)/(132*1.4))+$J$203</f>
        <v>8.0941612554112581</v>
      </c>
      <c r="K205" s="18">
        <f t="shared" si="23"/>
        <v>698.42000000000007</v>
      </c>
      <c r="L205" s="49">
        <f t="shared" si="19"/>
        <v>6.3662681103377157</v>
      </c>
      <c r="M205" s="49">
        <f t="shared" si="20"/>
        <v>5.0993389128273119</v>
      </c>
    </row>
    <row r="206" spans="1:17" x14ac:dyDescent="0.25">
      <c r="A206" s="50">
        <v>45496</v>
      </c>
      <c r="B206" s="7">
        <v>2024</v>
      </c>
      <c r="C206" s="7">
        <v>205</v>
      </c>
      <c r="D206" s="49">
        <v>12.38219999999999</v>
      </c>
      <c r="E206" s="49">
        <v>16.37</v>
      </c>
      <c r="F206" s="49">
        <v>5.54</v>
      </c>
      <c r="G206" s="70">
        <v>0</v>
      </c>
      <c r="H206" s="49">
        <f t="shared" si="21"/>
        <v>10.955</v>
      </c>
      <c r="I206" s="14">
        <f t="shared" si="22"/>
        <v>1113.5300000000002</v>
      </c>
      <c r="J206" s="49">
        <f t="shared" si="24"/>
        <v>8.1534415584415605</v>
      </c>
      <c r="K206" s="18">
        <f t="shared" si="23"/>
        <v>709.37500000000011</v>
      </c>
      <c r="L206" s="49">
        <f t="shared" si="19"/>
        <v>6.4570453725186905</v>
      </c>
      <c r="M206" s="49">
        <f t="shared" si="20"/>
        <v>5.1901161750082867</v>
      </c>
    </row>
    <row r="207" spans="1:17" x14ac:dyDescent="0.25">
      <c r="A207" s="50">
        <v>45497</v>
      </c>
      <c r="B207" s="7">
        <v>2024</v>
      </c>
      <c r="C207" s="7">
        <v>206</v>
      </c>
      <c r="D207" s="49">
        <v>8.897399999999994</v>
      </c>
      <c r="E207" s="49">
        <v>14.82</v>
      </c>
      <c r="F207" s="49">
        <v>5.62</v>
      </c>
      <c r="G207" s="70">
        <v>0</v>
      </c>
      <c r="H207" s="49">
        <f t="shared" si="21"/>
        <v>10.220000000000001</v>
      </c>
      <c r="I207" s="14">
        <f t="shared" si="22"/>
        <v>1123.7500000000002</v>
      </c>
      <c r="J207" s="49">
        <f t="shared" si="24"/>
        <v>8.208744588744592</v>
      </c>
      <c r="K207" s="18">
        <f t="shared" si="23"/>
        <v>719.59500000000014</v>
      </c>
      <c r="L207" s="49">
        <f t="shared" si="19"/>
        <v>6.5417321474606869</v>
      </c>
      <c r="M207" s="49">
        <f t="shared" si="20"/>
        <v>5.2748029499502831</v>
      </c>
    </row>
    <row r="208" spans="1:17" x14ac:dyDescent="0.25">
      <c r="A208" s="50">
        <v>45498</v>
      </c>
      <c r="B208" s="7">
        <v>2024</v>
      </c>
      <c r="C208" s="7">
        <v>207</v>
      </c>
      <c r="D208" s="49">
        <v>2.824199999999998</v>
      </c>
      <c r="E208" s="49">
        <v>12.51</v>
      </c>
      <c r="F208" s="49">
        <v>8.27</v>
      </c>
      <c r="G208" s="70">
        <v>2.4000000000000004</v>
      </c>
      <c r="H208" s="49">
        <f t="shared" si="21"/>
        <v>10.39</v>
      </c>
      <c r="I208" s="14">
        <f t="shared" si="22"/>
        <v>1134.1400000000003</v>
      </c>
      <c r="J208" s="49">
        <f t="shared" si="24"/>
        <v>8.2649675324675353</v>
      </c>
      <c r="K208" s="18">
        <f t="shared" si="23"/>
        <v>729.98500000000013</v>
      </c>
      <c r="L208" s="49">
        <f t="shared" si="19"/>
        <v>6.6278276065259831</v>
      </c>
      <c r="M208" s="49">
        <f t="shared" si="20"/>
        <v>5.3608984090155793</v>
      </c>
    </row>
    <row r="209" spans="1:13" x14ac:dyDescent="0.25">
      <c r="A209" s="50">
        <v>45499</v>
      </c>
      <c r="B209" s="7">
        <v>2024</v>
      </c>
      <c r="C209" s="7">
        <v>208</v>
      </c>
      <c r="D209" s="49">
        <v>7.1334000000000026</v>
      </c>
      <c r="E209" s="49">
        <v>11.78</v>
      </c>
      <c r="F209" s="49">
        <v>4.45</v>
      </c>
      <c r="G209" s="70">
        <v>0.4</v>
      </c>
      <c r="H209" s="49">
        <f t="shared" si="21"/>
        <v>8.1150000000000002</v>
      </c>
      <c r="I209" s="14">
        <f t="shared" si="22"/>
        <v>1142.2550000000003</v>
      </c>
      <c r="J209" s="49">
        <f t="shared" si="24"/>
        <v>8.3088798701298732</v>
      </c>
      <c r="K209" s="18">
        <f t="shared" si="23"/>
        <v>738.10000000000014</v>
      </c>
      <c r="L209" s="49">
        <f>((K209-180)/120.68)+$L$152</f>
        <v>6.6950715574706301</v>
      </c>
      <c r="M209" s="49">
        <f t="shared" si="20"/>
        <v>5.4281423599602263</v>
      </c>
    </row>
    <row r="210" spans="1:13" x14ac:dyDescent="0.25">
      <c r="A210" s="50">
        <v>45500</v>
      </c>
      <c r="B210" s="7">
        <v>2024</v>
      </c>
      <c r="C210" s="7">
        <v>209</v>
      </c>
      <c r="D210" s="49">
        <v>8.652599999999989</v>
      </c>
      <c r="E210" s="49">
        <v>14.98</v>
      </c>
      <c r="F210" s="49">
        <v>4.87</v>
      </c>
      <c r="G210" s="70">
        <v>3.4000000000000004</v>
      </c>
      <c r="H210" s="49">
        <f t="shared" si="21"/>
        <v>9.9250000000000007</v>
      </c>
      <c r="I210" s="14">
        <f t="shared" si="22"/>
        <v>1152.1800000000003</v>
      </c>
      <c r="J210" s="49">
        <f t="shared" si="24"/>
        <v>8.3625865800865835</v>
      </c>
      <c r="K210" s="18">
        <f t="shared" si="23"/>
        <v>748.02500000000009</v>
      </c>
      <c r="L210" s="49">
        <f t="shared" si="19"/>
        <v>6.7773138511398372</v>
      </c>
      <c r="M210" s="49">
        <f t="shared" si="20"/>
        <v>5.5103846536294334</v>
      </c>
    </row>
    <row r="211" spans="1:13" x14ac:dyDescent="0.25">
      <c r="A211" s="50">
        <v>45501</v>
      </c>
      <c r="B211" s="7">
        <v>2024</v>
      </c>
      <c r="C211" s="7">
        <v>210</v>
      </c>
      <c r="D211" s="49">
        <v>10.974599999999992</v>
      </c>
      <c r="E211" s="49">
        <v>12.24</v>
      </c>
      <c r="F211" s="49">
        <v>1.8</v>
      </c>
      <c r="G211" s="70">
        <v>0</v>
      </c>
      <c r="H211" s="49">
        <f t="shared" si="21"/>
        <v>7.0200000000000005</v>
      </c>
      <c r="I211" s="14">
        <f t="shared" si="22"/>
        <v>1159.2000000000003</v>
      </c>
      <c r="J211" s="49">
        <f t="shared" si="24"/>
        <v>8.4005735930735952</v>
      </c>
      <c r="K211" s="18">
        <f t="shared" si="23"/>
        <v>755.04500000000007</v>
      </c>
      <c r="L211" s="49">
        <f t="shared" si="19"/>
        <v>6.8354842190549849</v>
      </c>
      <c r="M211" s="49">
        <f t="shared" si="20"/>
        <v>5.5685550215445812</v>
      </c>
    </row>
    <row r="212" spans="1:13" x14ac:dyDescent="0.25">
      <c r="A212" s="50">
        <v>45502</v>
      </c>
      <c r="B212" s="7">
        <v>2024</v>
      </c>
      <c r="C212" s="7">
        <v>211</v>
      </c>
      <c r="D212" s="49">
        <v>11.5</v>
      </c>
      <c r="E212" s="49">
        <v>14.27</v>
      </c>
      <c r="F212" s="49">
        <v>3.59</v>
      </c>
      <c r="G212" s="70">
        <v>0</v>
      </c>
      <c r="H212" s="49">
        <f t="shared" si="21"/>
        <v>8.93</v>
      </c>
      <c r="I212" s="14">
        <f t="shared" si="22"/>
        <v>1168.1300000000003</v>
      </c>
      <c r="J212" s="49">
        <f t="shared" si="24"/>
        <v>8.4488961038961072</v>
      </c>
      <c r="K212" s="18">
        <f t="shared" si="23"/>
        <v>763.97500000000002</v>
      </c>
      <c r="L212" s="49">
        <f t="shared" si="19"/>
        <v>6.9094815674142822</v>
      </c>
      <c r="M212" s="49">
        <f t="shared" si="20"/>
        <v>5.6425523699038784</v>
      </c>
    </row>
    <row r="213" spans="1:13" x14ac:dyDescent="0.25">
      <c r="A213" s="50">
        <v>45503</v>
      </c>
      <c r="B213" s="7">
        <v>2024</v>
      </c>
      <c r="C213" s="7">
        <v>212</v>
      </c>
      <c r="D213" s="49">
        <v>12.1</v>
      </c>
      <c r="E213" s="49">
        <v>14.89</v>
      </c>
      <c r="F213" s="49">
        <v>1.37</v>
      </c>
      <c r="G213" s="70">
        <v>0.4</v>
      </c>
      <c r="H213" s="49">
        <f t="shared" si="21"/>
        <v>8.1300000000000008</v>
      </c>
      <c r="I213" s="14">
        <f t="shared" si="22"/>
        <v>1176.2600000000004</v>
      </c>
      <c r="J213" s="49">
        <f t="shared" si="24"/>
        <v>8.4928896103896143</v>
      </c>
      <c r="K213" s="18">
        <f t="shared" si="23"/>
        <v>772.10500000000002</v>
      </c>
      <c r="L213" s="49">
        <f t="shared" si="19"/>
        <v>6.9768498140168678</v>
      </c>
      <c r="M213" s="49">
        <f t="shared" si="20"/>
        <v>5.709920616506464</v>
      </c>
    </row>
    <row r="214" spans="1:13" x14ac:dyDescent="0.25">
      <c r="A214" s="50">
        <v>45504</v>
      </c>
      <c r="B214" s="7">
        <v>2024</v>
      </c>
      <c r="C214" s="7">
        <v>213</v>
      </c>
      <c r="D214" s="49">
        <v>12.2</v>
      </c>
      <c r="E214" s="49">
        <v>14.86</v>
      </c>
      <c r="F214" s="49">
        <v>1.34</v>
      </c>
      <c r="G214" s="70">
        <v>0.2</v>
      </c>
      <c r="H214" s="49">
        <f t="shared" si="21"/>
        <v>8.1</v>
      </c>
      <c r="I214" s="14">
        <f t="shared" si="22"/>
        <v>1184.3600000000004</v>
      </c>
      <c r="J214" s="49">
        <f t="shared" si="24"/>
        <v>8.5367207792207829</v>
      </c>
      <c r="K214" s="18">
        <f t="shared" si="23"/>
        <v>780.20500000000004</v>
      </c>
      <c r="L214" s="49">
        <f t="shared" si="19"/>
        <v>7.0439694693035761</v>
      </c>
      <c r="M214" s="49">
        <f t="shared" si="20"/>
        <v>5.7770402717931724</v>
      </c>
    </row>
    <row r="215" spans="1:13" x14ac:dyDescent="0.25">
      <c r="A215" s="50">
        <v>45505</v>
      </c>
      <c r="B215" s="7">
        <v>2024</v>
      </c>
      <c r="C215" s="7">
        <v>214</v>
      </c>
      <c r="D215" s="49">
        <v>12.3</v>
      </c>
      <c r="E215" s="49">
        <v>14.77</v>
      </c>
      <c r="F215" s="49">
        <v>0.88</v>
      </c>
      <c r="G215" s="70">
        <v>0</v>
      </c>
      <c r="H215" s="49">
        <f t="shared" si="21"/>
        <v>7.8250000000000002</v>
      </c>
      <c r="I215" s="14">
        <f t="shared" si="22"/>
        <v>1192.1850000000004</v>
      </c>
      <c r="J215" s="49">
        <f t="shared" si="24"/>
        <v>8.5790638528138565</v>
      </c>
      <c r="K215" s="18">
        <f t="shared" si="23"/>
        <v>788.03000000000009</v>
      </c>
      <c r="L215" s="49">
        <f t="shared" si="19"/>
        <v>7.1088103708614163</v>
      </c>
      <c r="M215" s="49">
        <f t="shared" si="20"/>
        <v>5.8418811733510116</v>
      </c>
    </row>
    <row r="216" spans="1:13" x14ac:dyDescent="0.25">
      <c r="A216" s="50">
        <v>45506</v>
      </c>
      <c r="B216" s="7">
        <v>2024</v>
      </c>
      <c r="C216" s="7">
        <v>215</v>
      </c>
      <c r="D216" s="49">
        <v>12.4</v>
      </c>
      <c r="E216" s="49">
        <v>15.13</v>
      </c>
      <c r="F216" s="49">
        <v>1.51</v>
      </c>
      <c r="G216" s="70">
        <v>0.2</v>
      </c>
      <c r="H216" s="49">
        <f t="shared" si="21"/>
        <v>8.32</v>
      </c>
      <c r="I216" s="14">
        <f t="shared" si="22"/>
        <v>1200.5050000000003</v>
      </c>
      <c r="J216" s="49">
        <f t="shared" si="24"/>
        <v>8.6240854978355017</v>
      </c>
      <c r="K216" s="18">
        <f t="shared" si="23"/>
        <v>796.35000000000014</v>
      </c>
      <c r="L216" s="49">
        <f t="shared" si="19"/>
        <v>7.177753029131221</v>
      </c>
      <c r="M216" s="49">
        <f t="shared" si="20"/>
        <v>5.9108238316208164</v>
      </c>
    </row>
    <row r="217" spans="1:13" x14ac:dyDescent="0.25">
      <c r="A217" s="50">
        <v>45507</v>
      </c>
      <c r="B217" s="7">
        <v>2024</v>
      </c>
      <c r="C217" s="7">
        <v>216</v>
      </c>
      <c r="D217" s="49">
        <v>9.8000000000000007</v>
      </c>
      <c r="E217" s="49">
        <v>14.55</v>
      </c>
      <c r="F217" s="49">
        <v>2.2600000000000002</v>
      </c>
      <c r="G217" s="70">
        <v>0</v>
      </c>
      <c r="H217" s="49">
        <f t="shared" si="21"/>
        <v>8.4050000000000011</v>
      </c>
      <c r="I217" s="14">
        <f t="shared" si="22"/>
        <v>1208.9100000000003</v>
      </c>
      <c r="J217" s="49">
        <f t="shared" si="24"/>
        <v>8.6695670995671019</v>
      </c>
      <c r="K217" s="18">
        <f t="shared" si="23"/>
        <v>804.75500000000011</v>
      </c>
      <c r="L217" s="49">
        <f t="shared" si="19"/>
        <v>7.2474000294626748</v>
      </c>
      <c r="M217" s="49">
        <f t="shared" si="20"/>
        <v>5.980470831952271</v>
      </c>
    </row>
    <row r="218" spans="1:13" x14ac:dyDescent="0.25">
      <c r="A218" s="50">
        <v>45508</v>
      </c>
      <c r="B218" s="7">
        <v>2024</v>
      </c>
      <c r="C218" s="7">
        <v>217</v>
      </c>
      <c r="D218" s="49">
        <v>11.2</v>
      </c>
      <c r="E218" s="49">
        <v>15.6</v>
      </c>
      <c r="F218" s="49">
        <v>3.7</v>
      </c>
      <c r="G218" s="70">
        <v>0</v>
      </c>
      <c r="H218" s="49">
        <f t="shared" si="21"/>
        <v>9.65</v>
      </c>
      <c r="I218" s="14">
        <f t="shared" si="22"/>
        <v>1218.5600000000004</v>
      </c>
      <c r="J218" s="49">
        <f t="shared" si="24"/>
        <v>8.7217857142857174</v>
      </c>
      <c r="K218" s="18">
        <f t="shared" si="23"/>
        <v>814.40500000000009</v>
      </c>
      <c r="L218" s="49">
        <f t="shared" ref="L218:L219" si="25">((K218-180)/120.68)+$L$152</f>
        <v>7.3273635694030137</v>
      </c>
      <c r="M218" s="49">
        <f t="shared" si="20"/>
        <v>6.0604343718926099</v>
      </c>
    </row>
    <row r="219" spans="1:13" x14ac:dyDescent="0.25">
      <c r="A219" s="50">
        <v>45509</v>
      </c>
      <c r="B219" s="7">
        <v>2024</v>
      </c>
      <c r="C219" s="7">
        <v>218</v>
      </c>
      <c r="D219" s="49">
        <v>7</v>
      </c>
      <c r="E219" s="49">
        <v>11.540000000000001</v>
      </c>
      <c r="F219" s="49">
        <v>3.98</v>
      </c>
      <c r="G219" s="70">
        <v>5.2000000000000011</v>
      </c>
      <c r="H219" s="49">
        <f t="shared" si="21"/>
        <v>7.7600000000000007</v>
      </c>
      <c r="I219" s="14">
        <f t="shared" si="22"/>
        <v>1226.3200000000004</v>
      </c>
      <c r="J219" s="49">
        <f t="shared" si="24"/>
        <v>8.7637770562770605</v>
      </c>
      <c r="K219" s="18">
        <f t="shared" si="23"/>
        <v>822.16500000000008</v>
      </c>
      <c r="L219" s="49">
        <f t="shared" si="25"/>
        <v>7.3916658564431188</v>
      </c>
      <c r="M219" s="49">
        <f t="shared" si="20"/>
        <v>6.124736658932715</v>
      </c>
    </row>
    <row r="220" spans="1:13" x14ac:dyDescent="0.25">
      <c r="A220" s="50">
        <v>45510</v>
      </c>
      <c r="B220" s="7">
        <v>2024</v>
      </c>
      <c r="C220" s="7">
        <v>219</v>
      </c>
      <c r="D220" s="49">
        <v>10.6</v>
      </c>
      <c r="E220" s="49">
        <v>14.19</v>
      </c>
      <c r="F220" s="49">
        <v>0.3</v>
      </c>
      <c r="G220" s="70">
        <v>0.60000000000000009</v>
      </c>
      <c r="H220" s="49">
        <f t="shared" si="21"/>
        <v>7.2450000000000001</v>
      </c>
      <c r="I220" s="14">
        <f t="shared" si="22"/>
        <v>1233.5650000000003</v>
      </c>
      <c r="J220" s="49">
        <f t="shared" si="24"/>
        <v>8.802981601731604</v>
      </c>
      <c r="K220" s="18">
        <f t="shared" si="23"/>
        <v>829.41000000000008</v>
      </c>
      <c r="L220" s="49">
        <f t="shared" ref="L220:L226" si="26">((K220-180)/120.68)+$L$152</f>
        <v>7.4517006592273418</v>
      </c>
      <c r="M220" s="49">
        <f t="shared" si="20"/>
        <v>6.184771461716938</v>
      </c>
    </row>
    <row r="221" spans="1:13" x14ac:dyDescent="0.25">
      <c r="A221" s="50">
        <v>45511</v>
      </c>
      <c r="B221" s="7">
        <v>2024</v>
      </c>
      <c r="C221" s="7">
        <v>220</v>
      </c>
      <c r="D221" s="49">
        <v>12.2</v>
      </c>
      <c r="E221" s="49">
        <v>16.13</v>
      </c>
      <c r="F221" s="49">
        <v>4.74</v>
      </c>
      <c r="G221" s="70">
        <v>0</v>
      </c>
      <c r="H221" s="49">
        <f t="shared" si="21"/>
        <v>10.434999999999999</v>
      </c>
      <c r="I221" s="14">
        <f t="shared" si="22"/>
        <v>1244.0000000000002</v>
      </c>
      <c r="J221" s="49">
        <f t="shared" si="24"/>
        <v>8.8594480519480552</v>
      </c>
      <c r="K221" s="18">
        <f t="shared" si="23"/>
        <v>839.84500000000003</v>
      </c>
      <c r="L221" s="49">
        <f t="shared" si="26"/>
        <v>7.5381690052664538</v>
      </c>
      <c r="M221" s="49">
        <f t="shared" si="20"/>
        <v>6.2712398077560501</v>
      </c>
    </row>
    <row r="222" spans="1:13" x14ac:dyDescent="0.25">
      <c r="A222" s="50">
        <v>45512</v>
      </c>
      <c r="B222" s="7">
        <v>2024</v>
      </c>
      <c r="C222" s="7">
        <v>221</v>
      </c>
      <c r="D222" s="49">
        <v>10.4</v>
      </c>
      <c r="E222" s="49">
        <v>13.4</v>
      </c>
      <c r="F222" s="49">
        <v>3.25</v>
      </c>
      <c r="G222" s="70">
        <v>0</v>
      </c>
      <c r="H222" s="49">
        <f t="shared" si="21"/>
        <v>8.3249999999999993</v>
      </c>
      <c r="I222" s="14">
        <f t="shared" si="22"/>
        <v>1252.3250000000003</v>
      </c>
      <c r="J222" s="49">
        <f t="shared" si="24"/>
        <v>8.9044967532467556</v>
      </c>
      <c r="K222" s="18">
        <f t="shared" si="23"/>
        <v>848.17000000000007</v>
      </c>
      <c r="L222" s="49">
        <f t="shared" si="26"/>
        <v>7.6071530954222375</v>
      </c>
      <c r="M222" s="49">
        <f t="shared" si="20"/>
        <v>6.3402238979118337</v>
      </c>
    </row>
    <row r="223" spans="1:13" x14ac:dyDescent="0.25">
      <c r="A223" s="50">
        <v>45513</v>
      </c>
      <c r="B223" s="7">
        <v>2024</v>
      </c>
      <c r="C223" s="7">
        <v>222</v>
      </c>
      <c r="D223" s="49">
        <v>12.4</v>
      </c>
      <c r="E223" s="49">
        <v>17.7</v>
      </c>
      <c r="F223" s="49">
        <v>6.66</v>
      </c>
      <c r="G223" s="70">
        <v>0.2</v>
      </c>
      <c r="H223" s="49">
        <f t="shared" si="21"/>
        <v>12.18</v>
      </c>
      <c r="I223" s="14">
        <f t="shared" si="22"/>
        <v>1264.5050000000003</v>
      </c>
      <c r="J223" s="49">
        <f t="shared" si="24"/>
        <v>8.970405844155847</v>
      </c>
      <c r="K223" s="18">
        <f t="shared" si="23"/>
        <v>860.35</v>
      </c>
      <c r="L223" s="49">
        <f t="shared" si="26"/>
        <v>7.7080811696681764</v>
      </c>
      <c r="M223" s="49">
        <f t="shared" si="20"/>
        <v>6.4411519721577726</v>
      </c>
    </row>
    <row r="224" spans="1:13" x14ac:dyDescent="0.25">
      <c r="A224" s="50">
        <v>45514</v>
      </c>
      <c r="B224" s="7">
        <v>2024</v>
      </c>
      <c r="C224" s="7">
        <v>223</v>
      </c>
      <c r="D224" s="49">
        <v>12.5</v>
      </c>
      <c r="E224" s="49">
        <v>18.440000000000001</v>
      </c>
      <c r="F224" s="49">
        <v>5.0200000000000005</v>
      </c>
      <c r="G224" s="70">
        <v>0.2</v>
      </c>
      <c r="H224" s="49">
        <f t="shared" si="21"/>
        <v>11.73</v>
      </c>
      <c r="I224" s="14">
        <f t="shared" si="22"/>
        <v>1276.2350000000004</v>
      </c>
      <c r="J224" s="49">
        <f t="shared" si="24"/>
        <v>9.0338798701298728</v>
      </c>
      <c r="K224" s="18">
        <f t="shared" si="23"/>
        <v>872.08</v>
      </c>
      <c r="L224" s="49">
        <f t="shared" si="26"/>
        <v>7.8052803741759664</v>
      </c>
      <c r="M224" s="49">
        <f t="shared" si="20"/>
        <v>6.5383511766655609</v>
      </c>
    </row>
    <row r="225" spans="1:13" x14ac:dyDescent="0.25">
      <c r="A225" s="50">
        <v>45515</v>
      </c>
      <c r="B225" s="7">
        <v>2024</v>
      </c>
      <c r="C225" s="7">
        <v>224</v>
      </c>
      <c r="D225" s="49">
        <v>13.5</v>
      </c>
      <c r="E225" s="49">
        <v>20.03</v>
      </c>
      <c r="F225" s="49">
        <v>4.79</v>
      </c>
      <c r="G225" s="70">
        <v>0</v>
      </c>
      <c r="H225" s="49">
        <f t="shared" si="21"/>
        <v>12.41</v>
      </c>
      <c r="I225" s="14">
        <f t="shared" si="22"/>
        <v>1288.6450000000004</v>
      </c>
      <c r="J225" s="49">
        <f t="shared" si="24"/>
        <v>9.1010335497835531</v>
      </c>
      <c r="K225" s="18">
        <f t="shared" si="23"/>
        <v>884.49</v>
      </c>
      <c r="L225" s="49">
        <f t="shared" si="26"/>
        <v>7.9081143151769595</v>
      </c>
      <c r="M225" s="49">
        <f t="shared" si="20"/>
        <v>6.6411851176665557</v>
      </c>
    </row>
    <row r="226" spans="1:13" x14ac:dyDescent="0.25">
      <c r="A226" s="50">
        <v>45516</v>
      </c>
      <c r="B226" s="7">
        <v>2024</v>
      </c>
      <c r="C226" s="7">
        <v>225</v>
      </c>
      <c r="D226" s="49">
        <v>13.7</v>
      </c>
      <c r="E226" s="49">
        <v>19.82</v>
      </c>
      <c r="F226" s="49">
        <v>5.36</v>
      </c>
      <c r="G226" s="70">
        <v>0</v>
      </c>
      <c r="H226" s="49">
        <f t="shared" si="21"/>
        <v>12.59</v>
      </c>
      <c r="I226" s="14">
        <f t="shared" si="22"/>
        <v>1301.2350000000004</v>
      </c>
      <c r="J226" s="49">
        <f t="shared" si="24"/>
        <v>9.1691612554112591</v>
      </c>
      <c r="K226" s="18">
        <f t="shared" si="23"/>
        <v>897.08</v>
      </c>
      <c r="L226" s="49">
        <f t="shared" si="26"/>
        <v>8.0124398040732157</v>
      </c>
      <c r="M226" s="49">
        <f>((K226-180-146.3)/120.68)+$M$165</f>
        <v>6.7455106065628101</v>
      </c>
    </row>
    <row r="227" spans="1:13" x14ac:dyDescent="0.25">
      <c r="A227" s="50">
        <v>45517</v>
      </c>
      <c r="B227" s="7">
        <v>2024</v>
      </c>
      <c r="C227" s="7">
        <v>226</v>
      </c>
      <c r="D227" s="49">
        <v>13.6</v>
      </c>
      <c r="E227" s="49">
        <v>19.25</v>
      </c>
      <c r="F227" s="49">
        <v>5.67</v>
      </c>
      <c r="G227" s="70">
        <v>0.4</v>
      </c>
      <c r="H227" s="49">
        <f t="shared" si="21"/>
        <v>12.46</v>
      </c>
      <c r="I227" s="14">
        <f t="shared" si="22"/>
        <v>1313.6950000000004</v>
      </c>
      <c r="J227" s="49">
        <f t="shared" si="24"/>
        <v>9.2365854978355006</v>
      </c>
      <c r="K227" s="18">
        <f t="shared" si="23"/>
        <v>909.54000000000008</v>
      </c>
      <c r="L227" s="49">
        <f t="shared" ref="L227:L251" si="27">((K227-897)/(120.68*1.4))+$L$226</f>
        <v>8.0866620683849728</v>
      </c>
      <c r="M227" s="49">
        <f t="shared" si="20"/>
        <v>6.8487588664235997</v>
      </c>
    </row>
    <row r="228" spans="1:13" x14ac:dyDescent="0.25">
      <c r="A228" s="50">
        <v>45518</v>
      </c>
      <c r="B228" s="7">
        <v>2024</v>
      </c>
      <c r="C228" s="7">
        <v>227</v>
      </c>
      <c r="D228" s="49">
        <v>8.8000000000000007</v>
      </c>
      <c r="E228" s="49">
        <v>20.39</v>
      </c>
      <c r="F228" s="49">
        <v>6.84</v>
      </c>
      <c r="G228" s="70">
        <v>0.60000000000000009</v>
      </c>
      <c r="H228" s="49">
        <f t="shared" si="21"/>
        <v>13.615</v>
      </c>
      <c r="I228" s="14">
        <f t="shared" si="22"/>
        <v>1327.3100000000004</v>
      </c>
      <c r="J228" s="49">
        <f t="shared" si="24"/>
        <v>9.3102597402597436</v>
      </c>
      <c r="K228" s="18">
        <f t="shared" si="23"/>
        <v>923.15500000000009</v>
      </c>
      <c r="L228" s="49">
        <f t="shared" si="27"/>
        <v>8.1672470866150029</v>
      </c>
      <c r="M228" s="49">
        <f t="shared" si="20"/>
        <v>6.961577891945641</v>
      </c>
    </row>
    <row r="229" spans="1:13" x14ac:dyDescent="0.25">
      <c r="A229" s="50">
        <v>45519</v>
      </c>
      <c r="B229" s="7">
        <v>2024</v>
      </c>
      <c r="C229" s="7">
        <v>228</v>
      </c>
      <c r="D229" s="49">
        <v>14.603399999999993</v>
      </c>
      <c r="E229" s="49">
        <v>22.27</v>
      </c>
      <c r="F229" s="49">
        <v>6.33</v>
      </c>
      <c r="G229" s="70">
        <v>0.2</v>
      </c>
      <c r="H229" s="49">
        <f t="shared" si="21"/>
        <v>14.3</v>
      </c>
      <c r="I229" s="14">
        <f t="shared" si="22"/>
        <v>1341.6100000000004</v>
      </c>
      <c r="J229" s="49">
        <f t="shared" si="24"/>
        <v>9.3876406926406961</v>
      </c>
      <c r="K229" s="18">
        <f t="shared" si="23"/>
        <v>937.45500000000004</v>
      </c>
      <c r="L229" s="49">
        <f t="shared" si="27"/>
        <v>8.2518865108301647</v>
      </c>
      <c r="M229" s="49">
        <f t="shared" si="20"/>
        <v>7.0800730858468679</v>
      </c>
    </row>
    <row r="230" spans="1:13" x14ac:dyDescent="0.25">
      <c r="A230" s="50">
        <v>45520</v>
      </c>
      <c r="B230" s="7">
        <v>2024</v>
      </c>
      <c r="C230" s="7">
        <v>229</v>
      </c>
      <c r="D230" s="49">
        <v>4.6008000000000031</v>
      </c>
      <c r="E230" s="49">
        <v>15.17</v>
      </c>
      <c r="F230" s="49">
        <v>7.29</v>
      </c>
      <c r="G230" s="70">
        <v>0.60000000000000009</v>
      </c>
      <c r="H230" s="49">
        <f t="shared" si="21"/>
        <v>11.23</v>
      </c>
      <c r="I230" s="14">
        <f t="shared" si="22"/>
        <v>1352.8400000000004</v>
      </c>
      <c r="J230" s="49">
        <f t="shared" si="24"/>
        <v>9.4484090909090952</v>
      </c>
      <c r="K230" s="18">
        <f t="shared" si="23"/>
        <v>948.68500000000006</v>
      </c>
      <c r="L230" s="49">
        <f t="shared" si="27"/>
        <v>8.3183550936229107</v>
      </c>
      <c r="M230" s="49">
        <f t="shared" si="20"/>
        <v>7.1731291017567109</v>
      </c>
    </row>
    <row r="231" spans="1:13" x14ac:dyDescent="0.25">
      <c r="A231" s="50">
        <v>45521</v>
      </c>
      <c r="B231" s="7">
        <v>2024</v>
      </c>
      <c r="C231" s="7">
        <v>230</v>
      </c>
      <c r="D231" s="49">
        <v>6.3414000000000037</v>
      </c>
      <c r="E231" s="49">
        <v>14.48</v>
      </c>
      <c r="F231" s="49">
        <v>6.38</v>
      </c>
      <c r="G231" s="70">
        <v>3.8</v>
      </c>
      <c r="H231" s="49">
        <f t="shared" si="21"/>
        <v>10.43</v>
      </c>
      <c r="I231" s="14">
        <f t="shared" si="22"/>
        <v>1363.2700000000004</v>
      </c>
      <c r="J231" s="49">
        <f t="shared" si="24"/>
        <v>9.5048484848484893</v>
      </c>
      <c r="K231" s="18">
        <f t="shared" si="23"/>
        <v>959.11500000000001</v>
      </c>
      <c r="L231" s="49">
        <f t="shared" si="27"/>
        <v>8.3800886037322897</v>
      </c>
      <c r="M231" s="49">
        <f t="shared" ref="M231:M238" si="28">((K231-180-146.3)/120.68)+$M$165</f>
        <v>7.259556015909844</v>
      </c>
    </row>
    <row r="232" spans="1:13" x14ac:dyDescent="0.25">
      <c r="A232" s="50">
        <v>45522</v>
      </c>
      <c r="B232" s="7">
        <v>2024</v>
      </c>
      <c r="C232" s="7">
        <v>231</v>
      </c>
      <c r="D232" s="49">
        <v>14.67179999999999</v>
      </c>
      <c r="E232" s="49">
        <v>19.100000000000001</v>
      </c>
      <c r="F232" s="49">
        <v>4.53</v>
      </c>
      <c r="G232" s="70">
        <v>0.2</v>
      </c>
      <c r="H232" s="49">
        <f t="shared" si="21"/>
        <v>11.815000000000001</v>
      </c>
      <c r="I232" s="14">
        <f t="shared" si="22"/>
        <v>1375.0850000000005</v>
      </c>
      <c r="J232" s="49">
        <f t="shared" si="24"/>
        <v>9.568782467532472</v>
      </c>
      <c r="K232" s="18">
        <f t="shared" si="23"/>
        <v>970.93000000000006</v>
      </c>
      <c r="L232" s="49">
        <f t="shared" si="27"/>
        <v>8.4500197084247475</v>
      </c>
      <c r="M232" s="49">
        <f t="shared" si="28"/>
        <v>7.3574595624792849</v>
      </c>
    </row>
    <row r="233" spans="1:13" x14ac:dyDescent="0.25">
      <c r="A233" s="50">
        <v>45523</v>
      </c>
      <c r="B233" s="7">
        <v>2024</v>
      </c>
      <c r="C233" s="7">
        <v>232</v>
      </c>
      <c r="D233" s="49">
        <v>12.347999999999992</v>
      </c>
      <c r="E233" s="49">
        <v>18.440000000000001</v>
      </c>
      <c r="F233" s="49">
        <v>6.18</v>
      </c>
      <c r="G233" s="70">
        <v>0</v>
      </c>
      <c r="H233" s="49">
        <f t="shared" si="21"/>
        <v>12.31</v>
      </c>
      <c r="I233" s="14">
        <f t="shared" si="22"/>
        <v>1387.3950000000004</v>
      </c>
      <c r="J233" s="49">
        <f t="shared" si="24"/>
        <v>9.6353950216450261</v>
      </c>
      <c r="K233" s="18">
        <f t="shared" si="23"/>
        <v>983.24</v>
      </c>
      <c r="L233" s="49">
        <f t="shared" si="27"/>
        <v>8.5228806393400376</v>
      </c>
      <c r="M233" s="49">
        <f t="shared" si="28"/>
        <v>7.4594648657606903</v>
      </c>
    </row>
    <row r="234" spans="1:13" x14ac:dyDescent="0.25">
      <c r="A234" s="50">
        <v>45524</v>
      </c>
      <c r="B234" s="7">
        <v>2024</v>
      </c>
      <c r="C234" s="7">
        <v>233</v>
      </c>
      <c r="D234" s="49">
        <v>6.7</v>
      </c>
      <c r="E234" s="49">
        <v>15.17</v>
      </c>
      <c r="F234" s="49">
        <v>8.09</v>
      </c>
      <c r="G234" s="70">
        <v>2.0000000000000004</v>
      </c>
      <c r="H234" s="49">
        <f t="shared" si="21"/>
        <v>11.629999999999999</v>
      </c>
      <c r="I234" s="14">
        <f t="shared" si="22"/>
        <v>1399.0250000000005</v>
      </c>
      <c r="J234" s="49">
        <f t="shared" si="24"/>
        <v>9.6983279220779259</v>
      </c>
      <c r="K234" s="18">
        <f t="shared" si="23"/>
        <v>994.87</v>
      </c>
      <c r="L234" s="49">
        <f t="shared" si="27"/>
        <v>8.5917167584744654</v>
      </c>
      <c r="M234" s="49">
        <f t="shared" si="28"/>
        <v>7.5558354325488892</v>
      </c>
    </row>
    <row r="235" spans="1:13" x14ac:dyDescent="0.25">
      <c r="A235" s="50">
        <v>45525</v>
      </c>
      <c r="B235" s="7">
        <v>2024</v>
      </c>
      <c r="C235" s="7">
        <v>234</v>
      </c>
      <c r="D235" s="49">
        <v>9.5</v>
      </c>
      <c r="E235" s="49">
        <v>16.03</v>
      </c>
      <c r="F235" s="49">
        <v>10.66</v>
      </c>
      <c r="G235" s="70">
        <v>0.4</v>
      </c>
      <c r="H235" s="49">
        <f t="shared" si="21"/>
        <v>13.345000000000001</v>
      </c>
      <c r="I235" s="14">
        <f t="shared" si="22"/>
        <v>1412.3700000000006</v>
      </c>
      <c r="J235" s="49">
        <f t="shared" si="24"/>
        <v>9.7705411255411292</v>
      </c>
      <c r="K235" s="18">
        <f t="shared" si="23"/>
        <v>1008.215</v>
      </c>
      <c r="L235" s="49">
        <f t="shared" si="27"/>
        <v>8.6707036896738607</v>
      </c>
      <c r="M235" s="49">
        <f t="shared" si="28"/>
        <v>7.6664171362280413</v>
      </c>
    </row>
    <row r="236" spans="1:13" x14ac:dyDescent="0.25">
      <c r="A236" s="50">
        <v>45526</v>
      </c>
      <c r="B236" s="7">
        <v>2024</v>
      </c>
      <c r="C236" s="7">
        <v>235</v>
      </c>
      <c r="D236" s="49">
        <v>13.1</v>
      </c>
      <c r="E236" s="49">
        <v>19.32</v>
      </c>
      <c r="F236" s="49">
        <v>7.84</v>
      </c>
      <c r="G236" s="70">
        <v>0</v>
      </c>
      <c r="H236" s="49">
        <f t="shared" si="21"/>
        <v>13.58</v>
      </c>
      <c r="I236" s="14">
        <f t="shared" si="22"/>
        <v>1425.9500000000005</v>
      </c>
      <c r="J236" s="49">
        <f t="shared" si="24"/>
        <v>9.8440259740259783</v>
      </c>
      <c r="K236" s="18">
        <f t="shared" si="23"/>
        <v>1021.7950000000001</v>
      </c>
      <c r="L236" s="49">
        <f t="shared" si="27"/>
        <v>8.7510815484739926</v>
      </c>
      <c r="M236" s="49">
        <f t="shared" si="28"/>
        <v>7.7789461385482284</v>
      </c>
    </row>
    <row r="237" spans="1:13" x14ac:dyDescent="0.25">
      <c r="A237" s="50">
        <v>45527</v>
      </c>
      <c r="B237" s="7">
        <v>2024</v>
      </c>
      <c r="C237" s="7">
        <v>236</v>
      </c>
      <c r="D237" s="49">
        <v>12.2</v>
      </c>
      <c r="E237" s="49">
        <v>17.37</v>
      </c>
      <c r="F237" s="49">
        <v>4.79</v>
      </c>
      <c r="G237" s="70">
        <v>3.6</v>
      </c>
      <c r="H237" s="49">
        <f t="shared" ref="H237:H300" si="29">AVERAGE(E237:F237)</f>
        <v>11.08</v>
      </c>
      <c r="I237" s="14">
        <f t="shared" si="22"/>
        <v>1437.0300000000004</v>
      </c>
      <c r="J237" s="49">
        <f t="shared" si="24"/>
        <v>9.9039826839826883</v>
      </c>
      <c r="K237" s="18">
        <f t="shared" si="23"/>
        <v>1032.875</v>
      </c>
      <c r="L237" s="49">
        <f t="shared" si="27"/>
        <v>8.8166623051386068</v>
      </c>
      <c r="M237" s="49">
        <f t="shared" si="28"/>
        <v>7.8707591978786873</v>
      </c>
    </row>
    <row r="238" spans="1:13" x14ac:dyDescent="0.25">
      <c r="A238" s="50">
        <v>45528</v>
      </c>
      <c r="B238" s="7">
        <v>2024</v>
      </c>
      <c r="C238" s="7">
        <v>237</v>
      </c>
      <c r="D238" s="49">
        <v>15.4</v>
      </c>
      <c r="E238" s="49">
        <v>22.06</v>
      </c>
      <c r="F238" s="49">
        <v>10.220000000000001</v>
      </c>
      <c r="G238" s="70">
        <v>0</v>
      </c>
      <c r="H238" s="49">
        <f t="shared" si="29"/>
        <v>16.14</v>
      </c>
      <c r="I238" s="14">
        <f t="shared" si="22"/>
        <v>1453.1700000000005</v>
      </c>
      <c r="J238" s="49">
        <f t="shared" si="24"/>
        <v>9.9913203463203502</v>
      </c>
      <c r="K238" s="18">
        <f t="shared" si="23"/>
        <v>1049.0150000000001</v>
      </c>
      <c r="L238" s="49">
        <f t="shared" si="27"/>
        <v>8.9121923965255103</v>
      </c>
      <c r="M238" s="49">
        <f t="shared" si="28"/>
        <v>8.0045013258203532</v>
      </c>
    </row>
    <row r="239" spans="1:13" x14ac:dyDescent="0.25">
      <c r="A239" s="50">
        <v>45529</v>
      </c>
      <c r="B239" s="7">
        <v>2024</v>
      </c>
      <c r="C239" s="7">
        <v>238</v>
      </c>
      <c r="D239" s="49">
        <v>9.8000000000000007</v>
      </c>
      <c r="E239" s="49">
        <v>21.46</v>
      </c>
      <c r="F239" s="49">
        <v>9.36</v>
      </c>
      <c r="G239" s="70">
        <v>20</v>
      </c>
      <c r="H239" s="49">
        <f t="shared" si="29"/>
        <v>15.41</v>
      </c>
      <c r="I239" s="14">
        <f t="shared" ref="I239:I302" si="30">I238+H239</f>
        <v>1468.5800000000006</v>
      </c>
      <c r="J239" s="49">
        <f t="shared" si="24"/>
        <v>10.074707792207796</v>
      </c>
      <c r="K239" s="18">
        <f t="shared" si="23"/>
        <v>1064.4250000000002</v>
      </c>
      <c r="L239" s="49">
        <f t="shared" si="27"/>
        <v>9.0034017340888433</v>
      </c>
      <c r="M239" s="49">
        <f t="shared" ref="M239:M264" si="31">((K239-K$238)/(120.68*1.4))+$M$238</f>
        <v>8.0957106633836862</v>
      </c>
    </row>
    <row r="240" spans="1:13" x14ac:dyDescent="0.25">
      <c r="A240" s="50">
        <v>45530</v>
      </c>
      <c r="B240" s="7">
        <v>2024</v>
      </c>
      <c r="C240" s="7">
        <v>239</v>
      </c>
      <c r="D240" s="49">
        <v>10.199999999999999</v>
      </c>
      <c r="E240" s="49">
        <v>17.580000000000002</v>
      </c>
      <c r="F240" s="49">
        <v>8.94</v>
      </c>
      <c r="G240" s="70">
        <v>0</v>
      </c>
      <c r="H240" s="49">
        <f t="shared" si="29"/>
        <v>13.260000000000002</v>
      </c>
      <c r="I240" s="14">
        <f t="shared" si="30"/>
        <v>1481.8400000000006</v>
      </c>
      <c r="K240" s="18">
        <f t="shared" si="23"/>
        <v>1077.6850000000002</v>
      </c>
      <c r="L240" s="49">
        <f t="shared" si="27"/>
        <v>9.0818855638156286</v>
      </c>
      <c r="M240" s="49">
        <f t="shared" si="31"/>
        <v>8.1741944931104715</v>
      </c>
    </row>
    <row r="241" spans="1:13" x14ac:dyDescent="0.25">
      <c r="A241" s="50">
        <v>45531</v>
      </c>
      <c r="B241" s="7">
        <v>2024</v>
      </c>
      <c r="C241" s="7">
        <v>240</v>
      </c>
      <c r="D241" s="49">
        <v>14.133599999999991</v>
      </c>
      <c r="E241" s="49">
        <v>18.32</v>
      </c>
      <c r="F241" s="49">
        <v>10.08</v>
      </c>
      <c r="G241" s="70">
        <v>0</v>
      </c>
      <c r="H241" s="49">
        <f t="shared" si="29"/>
        <v>14.2</v>
      </c>
      <c r="I241" s="14">
        <f t="shared" si="30"/>
        <v>1496.0400000000006</v>
      </c>
      <c r="K241" s="18">
        <f t="shared" si="23"/>
        <v>1091.8850000000002</v>
      </c>
      <c r="L241" s="49">
        <f t="shared" si="27"/>
        <v>9.1659331039453704</v>
      </c>
      <c r="M241" s="49">
        <f t="shared" si="31"/>
        <v>8.2582420332402133</v>
      </c>
    </row>
    <row r="242" spans="1:13" x14ac:dyDescent="0.25">
      <c r="A242" s="50">
        <v>45532</v>
      </c>
      <c r="B242" s="7">
        <v>2024</v>
      </c>
      <c r="C242" s="7">
        <v>241</v>
      </c>
      <c r="D242" s="49">
        <v>12.603599999999993</v>
      </c>
      <c r="E242" s="49">
        <v>16.3</v>
      </c>
      <c r="F242" s="49">
        <v>10.47</v>
      </c>
      <c r="G242" s="70">
        <v>0</v>
      </c>
      <c r="H242" s="49">
        <f t="shared" si="29"/>
        <v>13.385000000000002</v>
      </c>
      <c r="I242" s="14">
        <f t="shared" si="30"/>
        <v>1509.4250000000006</v>
      </c>
      <c r="K242" s="18">
        <f t="shared" si="23"/>
        <v>1105.2700000000002</v>
      </c>
      <c r="L242" s="49">
        <f t="shared" si="27"/>
        <v>9.2451567887789317</v>
      </c>
      <c r="M242" s="49">
        <f t="shared" si="31"/>
        <v>8.3374657180737746</v>
      </c>
    </row>
    <row r="243" spans="1:13" x14ac:dyDescent="0.25">
      <c r="A243" s="50">
        <v>45533</v>
      </c>
      <c r="B243" s="7">
        <v>2024</v>
      </c>
      <c r="C243" s="7">
        <v>242</v>
      </c>
      <c r="D243" s="49">
        <v>12.929399999999994</v>
      </c>
      <c r="E243" s="49">
        <v>18.22</v>
      </c>
      <c r="F243" s="49">
        <v>8.19</v>
      </c>
      <c r="G243" s="70">
        <v>0</v>
      </c>
      <c r="H243" s="49">
        <f t="shared" si="29"/>
        <v>13.204999999999998</v>
      </c>
      <c r="I243" s="14">
        <f t="shared" si="30"/>
        <v>1522.6300000000006</v>
      </c>
      <c r="K243" s="18">
        <f t="shared" si="23"/>
        <v>1118.4750000000001</v>
      </c>
      <c r="L243" s="49">
        <f t="shared" si="27"/>
        <v>9.3233150822587376</v>
      </c>
      <c r="M243" s="49">
        <f t="shared" si="31"/>
        <v>8.4156240115535788</v>
      </c>
    </row>
    <row r="244" spans="1:13" x14ac:dyDescent="0.25">
      <c r="A244" s="50">
        <v>45534</v>
      </c>
      <c r="B244" s="7">
        <v>2024</v>
      </c>
      <c r="C244" s="7">
        <v>243</v>
      </c>
      <c r="D244" s="49">
        <v>17.800199999999997</v>
      </c>
      <c r="E244" s="49">
        <v>19.22</v>
      </c>
      <c r="F244" s="49">
        <v>11.370000000000001</v>
      </c>
      <c r="G244" s="70">
        <v>0</v>
      </c>
      <c r="H244" s="49">
        <f t="shared" si="29"/>
        <v>15.295</v>
      </c>
      <c r="I244" s="14">
        <f t="shared" si="30"/>
        <v>1537.9250000000006</v>
      </c>
      <c r="K244" s="18">
        <f t="shared" si="23"/>
        <v>1133.7700000000002</v>
      </c>
      <c r="L244" s="49">
        <f t="shared" si="27"/>
        <v>9.4138437531238353</v>
      </c>
      <c r="M244" s="49">
        <f t="shared" si="31"/>
        <v>8.5061526824186782</v>
      </c>
    </row>
    <row r="245" spans="1:13" x14ac:dyDescent="0.25">
      <c r="A245" s="50">
        <v>45535</v>
      </c>
      <c r="B245" s="7">
        <v>2024</v>
      </c>
      <c r="C245" s="7">
        <v>244</v>
      </c>
      <c r="D245" s="49">
        <v>14.102999999999994</v>
      </c>
      <c r="E245" s="49">
        <v>18.080000000000002</v>
      </c>
      <c r="F245" s="49">
        <v>9.7100000000000009</v>
      </c>
      <c r="G245" s="70">
        <v>0</v>
      </c>
      <c r="H245" s="49">
        <f t="shared" si="29"/>
        <v>13.895000000000001</v>
      </c>
      <c r="I245" s="14">
        <f t="shared" si="30"/>
        <v>1551.8200000000006</v>
      </c>
      <c r="K245" s="18">
        <f t="shared" si="23"/>
        <v>1147.6650000000002</v>
      </c>
      <c r="L245" s="49">
        <f t="shared" si="27"/>
        <v>9.4960860467930424</v>
      </c>
      <c r="M245" s="49">
        <f t="shared" si="31"/>
        <v>8.5883949760878853</v>
      </c>
    </row>
    <row r="246" spans="1:13" x14ac:dyDescent="0.25">
      <c r="A246" s="50">
        <v>45536</v>
      </c>
      <c r="B246" s="7">
        <v>2024</v>
      </c>
      <c r="C246" s="7">
        <v>245</v>
      </c>
      <c r="D246" s="49">
        <v>12.421799999999996</v>
      </c>
      <c r="E246" s="49">
        <v>17.940000000000001</v>
      </c>
      <c r="F246" s="49">
        <v>9.06</v>
      </c>
      <c r="G246" s="70">
        <v>0</v>
      </c>
      <c r="H246" s="49">
        <f t="shared" si="29"/>
        <v>13.5</v>
      </c>
      <c r="I246" s="14">
        <f t="shared" si="30"/>
        <v>1565.3200000000006</v>
      </c>
      <c r="K246" s="18">
        <f t="shared" si="23"/>
        <v>1161.1650000000002</v>
      </c>
      <c r="L246" s="49">
        <f t="shared" si="27"/>
        <v>9.5759903983248389</v>
      </c>
      <c r="M246" s="49">
        <f t="shared" si="31"/>
        <v>8.6682993276196818</v>
      </c>
    </row>
    <row r="247" spans="1:13" x14ac:dyDescent="0.25">
      <c r="A247" s="50">
        <v>45537</v>
      </c>
      <c r="B247" s="7">
        <v>2024</v>
      </c>
      <c r="C247" s="7">
        <v>246</v>
      </c>
      <c r="D247" s="49">
        <v>15.650999999999994</v>
      </c>
      <c r="E247" s="49">
        <v>15.01</v>
      </c>
      <c r="F247" s="49">
        <v>6.5600000000000005</v>
      </c>
      <c r="G247" s="70">
        <v>0.2</v>
      </c>
      <c r="H247" s="49">
        <f t="shared" si="29"/>
        <v>10.785</v>
      </c>
      <c r="I247" s="14">
        <f t="shared" si="30"/>
        <v>1576.1050000000007</v>
      </c>
      <c r="K247" s="18">
        <f t="shared" si="23"/>
        <v>1171.9500000000003</v>
      </c>
      <c r="L247" s="49">
        <f t="shared" si="27"/>
        <v>9.6398250969374626</v>
      </c>
      <c r="M247" s="49">
        <f t="shared" si="31"/>
        <v>8.7321340262323055</v>
      </c>
    </row>
    <row r="248" spans="1:13" x14ac:dyDescent="0.25">
      <c r="A248" s="50">
        <v>45538</v>
      </c>
      <c r="B248" s="7">
        <v>2024</v>
      </c>
      <c r="C248" s="7">
        <v>247</v>
      </c>
      <c r="D248" s="49">
        <v>17.130599999999994</v>
      </c>
      <c r="E248" s="49">
        <v>17.32</v>
      </c>
      <c r="F248" s="49">
        <v>1.7</v>
      </c>
      <c r="G248" s="70">
        <v>0</v>
      </c>
      <c r="H248" s="49">
        <f t="shared" si="29"/>
        <v>9.51</v>
      </c>
      <c r="I248" s="14">
        <f t="shared" si="30"/>
        <v>1585.6150000000007</v>
      </c>
      <c r="K248" s="18">
        <f t="shared" si="23"/>
        <v>1181.4600000000003</v>
      </c>
      <c r="L248" s="49">
        <f t="shared" si="27"/>
        <v>9.6961132734609716</v>
      </c>
      <c r="M248" s="49">
        <f t="shared" si="31"/>
        <v>8.7884222027558145</v>
      </c>
    </row>
    <row r="249" spans="1:13" x14ac:dyDescent="0.25">
      <c r="A249" s="50">
        <v>45539</v>
      </c>
      <c r="B249" s="7">
        <v>2024</v>
      </c>
      <c r="C249" s="7">
        <v>248</v>
      </c>
      <c r="D249" s="49">
        <v>18.833399999999994</v>
      </c>
      <c r="E249" s="49">
        <v>19.170000000000002</v>
      </c>
      <c r="F249" s="49">
        <v>2.85</v>
      </c>
      <c r="G249" s="70">
        <v>0</v>
      </c>
      <c r="H249" s="49">
        <f t="shared" si="29"/>
        <v>11.010000000000002</v>
      </c>
      <c r="I249" s="14">
        <f t="shared" si="30"/>
        <v>1596.6250000000007</v>
      </c>
      <c r="K249" s="18">
        <f t="shared" si="23"/>
        <v>1192.4700000000003</v>
      </c>
      <c r="L249" s="49">
        <f t="shared" si="27"/>
        <v>9.761279711265793</v>
      </c>
      <c r="M249" s="49">
        <f t="shared" si="31"/>
        <v>8.8535886405606359</v>
      </c>
    </row>
    <row r="250" spans="1:13" x14ac:dyDescent="0.25">
      <c r="A250" s="50">
        <v>45540</v>
      </c>
      <c r="B250" s="7">
        <v>2024</v>
      </c>
      <c r="C250" s="7">
        <v>249</v>
      </c>
      <c r="D250" s="49">
        <v>4.9392000000000014</v>
      </c>
      <c r="E250" s="49">
        <v>18.89</v>
      </c>
      <c r="F250" s="49">
        <v>10.57</v>
      </c>
      <c r="G250" s="70">
        <v>0.2</v>
      </c>
      <c r="H250" s="49">
        <f t="shared" si="29"/>
        <v>14.73</v>
      </c>
      <c r="I250" s="14">
        <f t="shared" si="30"/>
        <v>1611.3550000000007</v>
      </c>
      <c r="K250" s="18">
        <f t="shared" si="23"/>
        <v>1207.2000000000003</v>
      </c>
      <c r="L250" s="49">
        <f t="shared" si="27"/>
        <v>9.8484642370482636</v>
      </c>
      <c r="M250" s="49">
        <f t="shared" si="31"/>
        <v>8.9407731663431065</v>
      </c>
    </row>
    <row r="251" spans="1:13" x14ac:dyDescent="0.25">
      <c r="A251" s="50">
        <v>45541</v>
      </c>
      <c r="B251" s="7">
        <v>2024</v>
      </c>
      <c r="C251" s="7">
        <v>250</v>
      </c>
      <c r="D251" s="49">
        <v>16.108199999999993</v>
      </c>
      <c r="E251" s="49">
        <v>29.36</v>
      </c>
      <c r="F251" s="49">
        <v>12.97</v>
      </c>
      <c r="G251" s="70">
        <v>0.8</v>
      </c>
      <c r="H251" s="49">
        <f t="shared" si="29"/>
        <v>21.164999999999999</v>
      </c>
      <c r="I251" s="14">
        <f t="shared" si="30"/>
        <v>1632.5200000000007</v>
      </c>
      <c r="K251" s="18">
        <f t="shared" si="23"/>
        <v>1228.3650000000002</v>
      </c>
      <c r="L251" s="49">
        <f t="shared" si="27"/>
        <v>9.9737365037275563</v>
      </c>
      <c r="M251" s="49">
        <f t="shared" si="31"/>
        <v>9.0660454330223992</v>
      </c>
    </row>
    <row r="252" spans="1:13" x14ac:dyDescent="0.25">
      <c r="A252" s="50">
        <v>45542</v>
      </c>
      <c r="B252" s="7">
        <v>2024</v>
      </c>
      <c r="C252" s="7">
        <v>251</v>
      </c>
      <c r="D252" s="49">
        <v>19.524599999999992</v>
      </c>
      <c r="E252" s="49">
        <v>19.32</v>
      </c>
      <c r="F252" s="49">
        <v>6.26</v>
      </c>
      <c r="G252" s="70">
        <v>0.4</v>
      </c>
      <c r="H252" s="49">
        <f t="shared" si="29"/>
        <v>12.79</v>
      </c>
      <c r="I252" s="14">
        <f t="shared" si="30"/>
        <v>1645.3100000000006</v>
      </c>
      <c r="K252" s="18">
        <f t="shared" si="23"/>
        <v>1241.1550000000002</v>
      </c>
      <c r="M252" s="49">
        <f t="shared" si="31"/>
        <v>9.1417474075477081</v>
      </c>
    </row>
    <row r="253" spans="1:13" x14ac:dyDescent="0.25">
      <c r="A253" s="50">
        <v>45543</v>
      </c>
      <c r="B253" s="7">
        <v>2024</v>
      </c>
      <c r="C253" s="7">
        <v>252</v>
      </c>
      <c r="D253" s="49">
        <v>17.679599999999997</v>
      </c>
      <c r="E253" s="49">
        <v>17.87</v>
      </c>
      <c r="F253" s="49">
        <v>5.13</v>
      </c>
      <c r="G253" s="70">
        <v>0</v>
      </c>
      <c r="H253" s="49">
        <f t="shared" si="29"/>
        <v>11.5</v>
      </c>
      <c r="I253" s="14">
        <f t="shared" si="30"/>
        <v>1656.8100000000006</v>
      </c>
      <c r="K253" s="18">
        <f t="shared" si="23"/>
        <v>1252.6550000000002</v>
      </c>
      <c r="M253" s="49">
        <f t="shared" si="31"/>
        <v>9.2098140773710906</v>
      </c>
    </row>
    <row r="254" spans="1:13" x14ac:dyDescent="0.25">
      <c r="A254" s="50">
        <v>45544</v>
      </c>
      <c r="B254" s="7">
        <v>2024</v>
      </c>
      <c r="C254" s="7">
        <v>253</v>
      </c>
      <c r="D254" s="49">
        <v>14.774399999999993</v>
      </c>
      <c r="E254" s="49">
        <v>17.13</v>
      </c>
      <c r="F254" s="49">
        <v>8.02</v>
      </c>
      <c r="G254" s="70">
        <v>0</v>
      </c>
      <c r="H254" s="49">
        <f t="shared" si="29"/>
        <v>12.574999999999999</v>
      </c>
      <c r="I254" s="14">
        <f t="shared" si="30"/>
        <v>1669.3850000000007</v>
      </c>
      <c r="K254" s="18">
        <f t="shared" si="23"/>
        <v>1265.2300000000002</v>
      </c>
      <c r="M254" s="49">
        <f t="shared" si="31"/>
        <v>9.2842435011127442</v>
      </c>
    </row>
    <row r="255" spans="1:13" x14ac:dyDescent="0.25">
      <c r="A255" s="50">
        <v>45545</v>
      </c>
      <c r="B255" s="7">
        <v>2024</v>
      </c>
      <c r="C255" s="7">
        <v>254</v>
      </c>
      <c r="D255" s="49">
        <v>18.919799999999999</v>
      </c>
      <c r="E255" s="49">
        <v>20.059999999999999</v>
      </c>
      <c r="F255" s="49">
        <v>1.75</v>
      </c>
      <c r="G255" s="70">
        <v>0</v>
      </c>
      <c r="H255" s="49">
        <f t="shared" si="29"/>
        <v>10.904999999999999</v>
      </c>
      <c r="I255" s="14">
        <f t="shared" si="30"/>
        <v>1680.2900000000006</v>
      </c>
      <c r="K255" s="18">
        <f t="shared" si="23"/>
        <v>1276.1350000000002</v>
      </c>
      <c r="M255" s="49">
        <f t="shared" si="31"/>
        <v>9.3487884606278726</v>
      </c>
    </row>
    <row r="256" spans="1:13" x14ac:dyDescent="0.25">
      <c r="A256" s="50">
        <v>45546</v>
      </c>
      <c r="B256" s="7">
        <v>2024</v>
      </c>
      <c r="C256" s="7">
        <v>255</v>
      </c>
      <c r="D256" s="49">
        <v>14.24519999999999</v>
      </c>
      <c r="E256" s="49">
        <v>22.3</v>
      </c>
      <c r="F256" s="49">
        <v>7.2700000000000005</v>
      </c>
      <c r="G256" s="70">
        <v>1.2000000000000002</v>
      </c>
      <c r="H256" s="49">
        <f t="shared" si="29"/>
        <v>14.785</v>
      </c>
      <c r="I256" s="14">
        <f t="shared" si="30"/>
        <v>1695.0750000000007</v>
      </c>
      <c r="K256" s="18">
        <f t="shared" si="23"/>
        <v>1290.9200000000003</v>
      </c>
      <c r="M256" s="49">
        <f t="shared" si="31"/>
        <v>9.4362985226573262</v>
      </c>
    </row>
    <row r="257" spans="1:13" x14ac:dyDescent="0.25">
      <c r="A257" s="50">
        <v>45547</v>
      </c>
      <c r="B257" s="7">
        <v>2024</v>
      </c>
      <c r="C257" s="7">
        <v>256</v>
      </c>
      <c r="D257" s="49">
        <v>20.431799999999999</v>
      </c>
      <c r="E257" s="49">
        <v>18.91</v>
      </c>
      <c r="F257" s="49">
        <v>7.67</v>
      </c>
      <c r="G257" s="70">
        <v>0</v>
      </c>
      <c r="H257" s="49">
        <f t="shared" si="29"/>
        <v>13.29</v>
      </c>
      <c r="I257" s="14">
        <f t="shared" si="30"/>
        <v>1708.3650000000007</v>
      </c>
      <c r="K257" s="18">
        <f t="shared" si="23"/>
        <v>1304.2100000000003</v>
      </c>
      <c r="M257" s="49">
        <f t="shared" si="31"/>
        <v>9.5149599176097386</v>
      </c>
    </row>
    <row r="258" spans="1:13" x14ac:dyDescent="0.25">
      <c r="A258" s="50">
        <v>45548</v>
      </c>
      <c r="B258" s="7">
        <v>2024</v>
      </c>
      <c r="C258" s="7">
        <v>257</v>
      </c>
      <c r="D258" s="49">
        <v>20.354399999999995</v>
      </c>
      <c r="E258" s="49">
        <v>19.89</v>
      </c>
      <c r="F258" s="49">
        <v>3.46</v>
      </c>
      <c r="G258" s="70">
        <v>0</v>
      </c>
      <c r="H258" s="49">
        <f t="shared" si="29"/>
        <v>11.675000000000001</v>
      </c>
      <c r="I258" s="14">
        <f t="shared" si="30"/>
        <v>1720.0400000000006</v>
      </c>
      <c r="K258" s="18">
        <f t="shared" si="23"/>
        <v>1315.8850000000002</v>
      </c>
      <c r="M258" s="49">
        <f t="shared" si="31"/>
        <v>9.5840623845826052</v>
      </c>
    </row>
    <row r="259" spans="1:13" x14ac:dyDescent="0.25">
      <c r="A259" s="50">
        <v>45549</v>
      </c>
      <c r="B259" s="7">
        <v>2024</v>
      </c>
      <c r="C259" s="7">
        <v>258</v>
      </c>
      <c r="D259" s="49">
        <v>15.429599999999992</v>
      </c>
      <c r="E259" s="49">
        <v>15.44</v>
      </c>
      <c r="F259" s="49">
        <v>3.27</v>
      </c>
      <c r="G259" s="70">
        <v>0</v>
      </c>
      <c r="H259" s="49">
        <f t="shared" si="29"/>
        <v>9.3550000000000004</v>
      </c>
      <c r="I259" s="14">
        <f t="shared" si="30"/>
        <v>1729.3950000000007</v>
      </c>
      <c r="K259" s="18">
        <f t="shared" si="23"/>
        <v>1325.2400000000002</v>
      </c>
      <c r="M259" s="49">
        <f t="shared" si="31"/>
        <v>9.639433140773713</v>
      </c>
    </row>
    <row r="260" spans="1:13" x14ac:dyDescent="0.25">
      <c r="A260" s="50">
        <v>45550</v>
      </c>
      <c r="B260" s="7">
        <v>2024</v>
      </c>
      <c r="C260" s="7">
        <v>259</v>
      </c>
      <c r="D260" s="49">
        <v>21.839399999999991</v>
      </c>
      <c r="E260" s="49">
        <v>16.89</v>
      </c>
      <c r="F260" s="49">
        <v>1.94</v>
      </c>
      <c r="G260" s="70">
        <v>0</v>
      </c>
      <c r="H260" s="49">
        <f t="shared" si="29"/>
        <v>9.4150000000000009</v>
      </c>
      <c r="I260" s="14">
        <f t="shared" si="30"/>
        <v>1738.8100000000006</v>
      </c>
      <c r="K260" s="18">
        <f t="shared" si="23"/>
        <v>1334.6550000000002</v>
      </c>
      <c r="M260" s="49">
        <f t="shared" si="31"/>
        <v>9.6951590274160733</v>
      </c>
    </row>
    <row r="261" spans="1:13" x14ac:dyDescent="0.25">
      <c r="A261" s="50">
        <v>45551</v>
      </c>
      <c r="B261" s="7">
        <v>2024</v>
      </c>
      <c r="C261" s="7">
        <v>260</v>
      </c>
      <c r="D261" s="49">
        <v>17.774999999999988</v>
      </c>
      <c r="E261" s="49">
        <v>17.010000000000002</v>
      </c>
      <c r="F261" s="49">
        <v>1.43</v>
      </c>
      <c r="G261" s="70">
        <v>0</v>
      </c>
      <c r="H261" s="49">
        <f t="shared" si="29"/>
        <v>9.2200000000000006</v>
      </c>
      <c r="I261" s="14">
        <f t="shared" si="30"/>
        <v>1748.0300000000007</v>
      </c>
      <c r="K261" s="18">
        <f t="shared" si="23"/>
        <v>1343.8750000000002</v>
      </c>
      <c r="M261" s="49">
        <f t="shared" si="31"/>
        <v>9.7497307400918629</v>
      </c>
    </row>
    <row r="262" spans="1:13" x14ac:dyDescent="0.25">
      <c r="A262" s="50">
        <v>45552</v>
      </c>
      <c r="B262" s="7">
        <v>2024</v>
      </c>
      <c r="C262" s="7">
        <v>261</v>
      </c>
      <c r="D262" s="49">
        <v>20.397599999999994</v>
      </c>
      <c r="E262" s="49">
        <v>19.34</v>
      </c>
      <c r="F262" s="49">
        <v>4.22</v>
      </c>
      <c r="G262" s="70">
        <v>0</v>
      </c>
      <c r="H262" s="49">
        <f t="shared" si="29"/>
        <v>11.78</v>
      </c>
      <c r="I262" s="14">
        <f t="shared" si="30"/>
        <v>1759.8100000000006</v>
      </c>
      <c r="K262" s="18">
        <f t="shared" si="23"/>
        <v>1355.6550000000002</v>
      </c>
      <c r="M262" s="49">
        <f t="shared" si="31"/>
        <v>9.8194546853544225</v>
      </c>
    </row>
    <row r="263" spans="1:13" x14ac:dyDescent="0.25">
      <c r="A263" s="50">
        <v>45553</v>
      </c>
      <c r="B263" s="7">
        <v>2024</v>
      </c>
      <c r="C263" s="7">
        <v>262</v>
      </c>
      <c r="D263" s="49">
        <v>21.999599999999983</v>
      </c>
      <c r="E263" s="49">
        <v>22.23</v>
      </c>
      <c r="F263" s="49">
        <v>0.38</v>
      </c>
      <c r="G263" s="70">
        <v>0</v>
      </c>
      <c r="H263" s="49">
        <f t="shared" si="29"/>
        <v>11.305</v>
      </c>
      <c r="I263" s="14">
        <f t="shared" si="30"/>
        <v>1771.1150000000007</v>
      </c>
      <c r="K263" s="18">
        <f t="shared" si="23"/>
        <v>1366.9600000000003</v>
      </c>
      <c r="M263" s="49">
        <f t="shared" si="31"/>
        <v>9.8863671812112344</v>
      </c>
    </row>
    <row r="264" spans="1:13" x14ac:dyDescent="0.25">
      <c r="A264" s="50">
        <v>45554</v>
      </c>
      <c r="B264" s="7">
        <v>2024</v>
      </c>
      <c r="C264" s="7">
        <v>263</v>
      </c>
      <c r="D264" s="49">
        <v>17.924399999999991</v>
      </c>
      <c r="E264" s="49">
        <v>18.96</v>
      </c>
      <c r="F264" s="49">
        <v>7.62</v>
      </c>
      <c r="G264" s="70">
        <v>0</v>
      </c>
      <c r="H264" s="49">
        <f t="shared" si="29"/>
        <v>13.290000000000001</v>
      </c>
      <c r="I264" s="14">
        <f t="shared" si="30"/>
        <v>1784.4050000000007</v>
      </c>
      <c r="K264" s="18">
        <f t="shared" si="23"/>
        <v>1380.2500000000002</v>
      </c>
      <c r="M264" s="49">
        <f t="shared" si="31"/>
        <v>9.9650285761636468</v>
      </c>
    </row>
    <row r="265" spans="1:13" x14ac:dyDescent="0.25">
      <c r="A265" s="50">
        <v>45555</v>
      </c>
      <c r="B265" s="7">
        <v>2024</v>
      </c>
      <c r="C265" s="7">
        <v>264</v>
      </c>
      <c r="D265" s="49">
        <v>12.992399999999996</v>
      </c>
      <c r="E265" s="49">
        <v>16.080000000000002</v>
      </c>
      <c r="F265" s="49">
        <v>5.28</v>
      </c>
      <c r="G265" s="70">
        <v>3</v>
      </c>
      <c r="H265" s="49">
        <f t="shared" si="29"/>
        <v>10.680000000000001</v>
      </c>
      <c r="I265" s="14">
        <f t="shared" si="30"/>
        <v>1795.0850000000007</v>
      </c>
      <c r="K265" s="18">
        <f t="shared" si="23"/>
        <v>1390.9300000000003</v>
      </c>
    </row>
    <row r="266" spans="1:13" x14ac:dyDescent="0.25">
      <c r="A266" s="50">
        <v>45556</v>
      </c>
      <c r="B266" s="7">
        <v>2024</v>
      </c>
      <c r="C266" s="7">
        <v>265</v>
      </c>
      <c r="D266" s="49">
        <v>18.54539999999999</v>
      </c>
      <c r="E266" s="49">
        <v>17.89</v>
      </c>
      <c r="F266" s="49">
        <v>7.79</v>
      </c>
      <c r="G266" s="70">
        <v>0</v>
      </c>
      <c r="H266" s="49">
        <f t="shared" si="29"/>
        <v>12.84</v>
      </c>
      <c r="I266" s="14">
        <f t="shared" si="30"/>
        <v>1807.9250000000006</v>
      </c>
      <c r="K266" s="18">
        <f t="shared" ref="K266:K323" si="32">K265+H266</f>
        <v>1403.7700000000002</v>
      </c>
    </row>
    <row r="267" spans="1:13" x14ac:dyDescent="0.25">
      <c r="A267" s="50">
        <v>45557</v>
      </c>
      <c r="B267" s="7">
        <v>2024</v>
      </c>
      <c r="C267" s="7">
        <v>266</v>
      </c>
      <c r="D267" s="49">
        <v>17.308799999999987</v>
      </c>
      <c r="E267" s="49">
        <v>19.2</v>
      </c>
      <c r="F267" s="49">
        <v>8.82</v>
      </c>
      <c r="G267" s="70">
        <v>0</v>
      </c>
      <c r="H267" s="49">
        <f t="shared" si="29"/>
        <v>14.01</v>
      </c>
      <c r="I267" s="14">
        <f t="shared" si="30"/>
        <v>1821.9350000000006</v>
      </c>
      <c r="K267" s="18">
        <f t="shared" si="32"/>
        <v>1417.7800000000002</v>
      </c>
    </row>
    <row r="268" spans="1:13" x14ac:dyDescent="0.25">
      <c r="A268" s="50">
        <v>45558</v>
      </c>
      <c r="B268" s="7">
        <v>2024</v>
      </c>
      <c r="C268" s="7">
        <v>267</v>
      </c>
      <c r="D268" s="49">
        <v>22.879799999999999</v>
      </c>
      <c r="E268" s="49">
        <v>22.56</v>
      </c>
      <c r="F268" s="49">
        <v>4.1399999999999997</v>
      </c>
      <c r="G268" s="70">
        <v>0</v>
      </c>
      <c r="H268" s="49">
        <f t="shared" si="29"/>
        <v>13.35</v>
      </c>
      <c r="I268" s="14">
        <f t="shared" si="30"/>
        <v>1835.2850000000005</v>
      </c>
      <c r="K268" s="18">
        <f t="shared" si="32"/>
        <v>1431.13</v>
      </c>
    </row>
    <row r="269" spans="1:13" x14ac:dyDescent="0.25">
      <c r="A269" s="50">
        <v>45559</v>
      </c>
      <c r="B269" s="7">
        <v>2024</v>
      </c>
      <c r="C269" s="7">
        <v>268</v>
      </c>
      <c r="D269" s="49">
        <v>16.295399999999994</v>
      </c>
      <c r="E269" s="49">
        <v>28.07</v>
      </c>
      <c r="F269" s="49">
        <v>7.34</v>
      </c>
      <c r="G269" s="70">
        <v>0</v>
      </c>
      <c r="H269" s="49">
        <f t="shared" si="29"/>
        <v>17.704999999999998</v>
      </c>
      <c r="I269" s="14">
        <f t="shared" si="30"/>
        <v>1852.9900000000005</v>
      </c>
      <c r="K269" s="18">
        <f t="shared" si="32"/>
        <v>1448.835</v>
      </c>
    </row>
    <row r="270" spans="1:13" x14ac:dyDescent="0.25">
      <c r="A270" s="50">
        <v>45560</v>
      </c>
      <c r="B270" s="7">
        <v>2024</v>
      </c>
      <c r="C270" s="7">
        <v>269</v>
      </c>
      <c r="D270" s="49">
        <v>7.6788000000000034</v>
      </c>
      <c r="E270" s="49">
        <v>19.34</v>
      </c>
      <c r="F270" s="49">
        <v>9.9500000000000011</v>
      </c>
      <c r="G270" s="70">
        <v>3.2</v>
      </c>
      <c r="H270" s="49">
        <f t="shared" si="29"/>
        <v>14.645</v>
      </c>
      <c r="I270" s="14">
        <f t="shared" si="30"/>
        <v>1867.6350000000004</v>
      </c>
      <c r="K270" s="18">
        <f t="shared" si="32"/>
        <v>1463.48</v>
      </c>
    </row>
    <row r="271" spans="1:13" x14ac:dyDescent="0.25">
      <c r="A271" s="50">
        <v>45561</v>
      </c>
      <c r="B271" s="7">
        <v>2024</v>
      </c>
      <c r="C271" s="7">
        <v>270</v>
      </c>
      <c r="D271" s="49">
        <v>22.512599999999985</v>
      </c>
      <c r="E271" s="49">
        <v>19.75</v>
      </c>
      <c r="F271" s="49">
        <v>4.92</v>
      </c>
      <c r="G271" s="70">
        <v>0</v>
      </c>
      <c r="H271" s="49">
        <f t="shared" si="29"/>
        <v>12.335000000000001</v>
      </c>
      <c r="I271" s="14">
        <f t="shared" si="30"/>
        <v>1879.9700000000005</v>
      </c>
      <c r="K271" s="18">
        <f t="shared" si="32"/>
        <v>1475.8150000000001</v>
      </c>
    </row>
    <row r="272" spans="1:13" x14ac:dyDescent="0.25">
      <c r="A272" s="50">
        <v>45562</v>
      </c>
      <c r="B272" s="7">
        <v>2024</v>
      </c>
      <c r="C272" s="7">
        <v>271</v>
      </c>
      <c r="D272" s="49">
        <v>23.497199999999996</v>
      </c>
      <c r="E272" s="49">
        <v>21.580000000000002</v>
      </c>
      <c r="F272" s="49">
        <v>-0.23</v>
      </c>
      <c r="G272" s="70">
        <v>0</v>
      </c>
      <c r="H272" s="49">
        <f t="shared" si="29"/>
        <v>10.675000000000001</v>
      </c>
      <c r="I272" s="14">
        <f t="shared" si="30"/>
        <v>1890.6450000000004</v>
      </c>
      <c r="K272" s="18">
        <f t="shared" si="32"/>
        <v>1486.49</v>
      </c>
    </row>
    <row r="273" spans="1:11" x14ac:dyDescent="0.25">
      <c r="A273" s="50">
        <v>45563</v>
      </c>
      <c r="B273" s="7">
        <v>2024</v>
      </c>
      <c r="C273" s="7">
        <v>272</v>
      </c>
      <c r="D273" s="49">
        <v>22.786199999999994</v>
      </c>
      <c r="E273" s="49">
        <v>22.27</v>
      </c>
      <c r="F273" s="49">
        <v>4.3500000000000005</v>
      </c>
      <c r="G273" s="70">
        <v>0</v>
      </c>
      <c r="H273" s="49">
        <f t="shared" si="29"/>
        <v>13.31</v>
      </c>
      <c r="I273" s="14">
        <f t="shared" si="30"/>
        <v>1903.9550000000004</v>
      </c>
      <c r="K273" s="18">
        <f t="shared" si="32"/>
        <v>1499.8</v>
      </c>
    </row>
    <row r="274" spans="1:11" x14ac:dyDescent="0.25">
      <c r="A274" s="50">
        <v>45564</v>
      </c>
      <c r="B274" s="7">
        <v>2024</v>
      </c>
      <c r="C274" s="7">
        <v>273</v>
      </c>
      <c r="D274" s="49">
        <v>7.1982000000000035</v>
      </c>
      <c r="E274" s="49">
        <v>18.32</v>
      </c>
      <c r="F274" s="49">
        <v>8.39</v>
      </c>
      <c r="G274" s="70">
        <v>5</v>
      </c>
      <c r="H274" s="49">
        <f t="shared" si="29"/>
        <v>13.355</v>
      </c>
      <c r="I274" s="14">
        <f t="shared" si="30"/>
        <v>1917.3100000000004</v>
      </c>
      <c r="K274" s="18">
        <f t="shared" si="32"/>
        <v>1513.155</v>
      </c>
    </row>
    <row r="275" spans="1:11" x14ac:dyDescent="0.25">
      <c r="A275" s="50">
        <v>45565</v>
      </c>
      <c r="B275" s="7">
        <v>2024</v>
      </c>
      <c r="C275" s="7">
        <v>274</v>
      </c>
      <c r="D275" s="49">
        <v>21.731399999999994</v>
      </c>
      <c r="E275" s="49">
        <v>23.42</v>
      </c>
      <c r="F275" s="49">
        <v>7.95</v>
      </c>
      <c r="G275" s="70">
        <v>0.2</v>
      </c>
      <c r="H275" s="49">
        <f t="shared" si="29"/>
        <v>15.685</v>
      </c>
      <c r="I275" s="14">
        <f t="shared" si="30"/>
        <v>1932.9950000000003</v>
      </c>
      <c r="K275" s="18">
        <f t="shared" si="32"/>
        <v>1528.84</v>
      </c>
    </row>
    <row r="276" spans="1:11" x14ac:dyDescent="0.25">
      <c r="A276" s="50">
        <v>45566</v>
      </c>
      <c r="B276" s="7">
        <v>2024</v>
      </c>
      <c r="C276" s="7">
        <v>275</v>
      </c>
      <c r="D276" s="49">
        <v>23.237999999999996</v>
      </c>
      <c r="E276" s="49">
        <v>23.42</v>
      </c>
      <c r="F276" s="49">
        <v>5.23</v>
      </c>
      <c r="G276" s="70">
        <v>0</v>
      </c>
      <c r="H276" s="49">
        <f t="shared" si="29"/>
        <v>14.325000000000001</v>
      </c>
      <c r="I276" s="14">
        <f t="shared" si="30"/>
        <v>1947.3200000000004</v>
      </c>
      <c r="K276" s="18">
        <f t="shared" si="32"/>
        <v>1543.165</v>
      </c>
    </row>
    <row r="277" spans="1:11" x14ac:dyDescent="0.25">
      <c r="A277" s="50">
        <v>45567</v>
      </c>
      <c r="B277" s="7">
        <v>2024</v>
      </c>
      <c r="C277" s="7">
        <v>276</v>
      </c>
      <c r="D277" s="49">
        <v>24.343199999999992</v>
      </c>
      <c r="E277" s="49">
        <v>24.82</v>
      </c>
      <c r="F277" s="49">
        <v>4.82</v>
      </c>
      <c r="G277" s="70">
        <v>0</v>
      </c>
      <c r="H277" s="49">
        <f t="shared" si="29"/>
        <v>14.82</v>
      </c>
      <c r="I277" s="14">
        <f t="shared" si="30"/>
        <v>1962.1400000000003</v>
      </c>
      <c r="K277" s="18">
        <f t="shared" si="32"/>
        <v>1557.9849999999999</v>
      </c>
    </row>
    <row r="278" spans="1:11" x14ac:dyDescent="0.25">
      <c r="A278" s="50">
        <v>45568</v>
      </c>
      <c r="B278" s="7">
        <v>2024</v>
      </c>
      <c r="C278" s="7">
        <v>277</v>
      </c>
      <c r="D278" s="49">
        <v>25.106399999999997</v>
      </c>
      <c r="E278" s="49">
        <v>27.21</v>
      </c>
      <c r="F278" s="49">
        <v>10.34</v>
      </c>
      <c r="G278" s="70">
        <v>0</v>
      </c>
      <c r="H278" s="49">
        <f t="shared" si="29"/>
        <v>18.774999999999999</v>
      </c>
      <c r="I278" s="14">
        <f t="shared" si="30"/>
        <v>1980.9150000000004</v>
      </c>
      <c r="K278" s="18">
        <f t="shared" si="32"/>
        <v>1576.76</v>
      </c>
    </row>
    <row r="279" spans="1:11" x14ac:dyDescent="0.25">
      <c r="A279" s="50">
        <v>45569</v>
      </c>
      <c r="B279" s="7">
        <v>2024</v>
      </c>
      <c r="C279" s="7">
        <v>278</v>
      </c>
      <c r="D279" s="49">
        <v>10.48139999999999</v>
      </c>
      <c r="E279" s="49">
        <v>21.13</v>
      </c>
      <c r="F279" s="49">
        <v>12.15</v>
      </c>
      <c r="G279" s="70">
        <v>3.4000000000000008</v>
      </c>
      <c r="H279" s="49">
        <f t="shared" si="29"/>
        <v>16.64</v>
      </c>
      <c r="I279" s="14">
        <f t="shared" si="30"/>
        <v>1997.5550000000005</v>
      </c>
      <c r="K279" s="18">
        <f t="shared" si="32"/>
        <v>1593.4</v>
      </c>
    </row>
    <row r="280" spans="1:11" x14ac:dyDescent="0.25">
      <c r="A280" s="50">
        <v>45570</v>
      </c>
      <c r="B280" s="7">
        <v>2024</v>
      </c>
      <c r="C280" s="7">
        <v>279</v>
      </c>
      <c r="D280" s="49">
        <v>19.033199999999997</v>
      </c>
      <c r="E280" s="49">
        <v>21.13</v>
      </c>
      <c r="F280" s="49">
        <v>9.8000000000000007</v>
      </c>
      <c r="G280" s="70">
        <v>1.6</v>
      </c>
      <c r="H280" s="49">
        <f t="shared" si="29"/>
        <v>15.465</v>
      </c>
      <c r="I280" s="14">
        <f t="shared" si="30"/>
        <v>2013.0200000000004</v>
      </c>
      <c r="K280" s="18">
        <f t="shared" si="32"/>
        <v>1608.865</v>
      </c>
    </row>
    <row r="281" spans="1:11" x14ac:dyDescent="0.25">
      <c r="A281" s="50">
        <v>45571</v>
      </c>
      <c r="B281" s="7">
        <v>2024</v>
      </c>
      <c r="C281" s="7">
        <v>280</v>
      </c>
      <c r="D281" s="49">
        <v>19.62179999999999</v>
      </c>
      <c r="E281" s="49">
        <v>21.56</v>
      </c>
      <c r="F281" s="49">
        <v>10.3</v>
      </c>
      <c r="G281" s="70">
        <v>0</v>
      </c>
      <c r="H281" s="49">
        <f t="shared" si="29"/>
        <v>15.93</v>
      </c>
      <c r="I281" s="14">
        <f t="shared" si="30"/>
        <v>2028.9500000000005</v>
      </c>
      <c r="K281" s="18">
        <f t="shared" si="32"/>
        <v>1624.7950000000001</v>
      </c>
    </row>
    <row r="282" spans="1:11" x14ac:dyDescent="0.25">
      <c r="A282" s="50">
        <v>45572</v>
      </c>
      <c r="B282" s="7">
        <v>2024</v>
      </c>
      <c r="C282" s="7">
        <v>281</v>
      </c>
      <c r="D282" s="49">
        <v>15.686999999999992</v>
      </c>
      <c r="E282" s="49">
        <v>23.76</v>
      </c>
      <c r="F282" s="49">
        <v>8.32</v>
      </c>
      <c r="G282" s="70">
        <v>0</v>
      </c>
      <c r="H282" s="49">
        <f t="shared" si="29"/>
        <v>16.04</v>
      </c>
      <c r="I282" s="14">
        <f t="shared" si="30"/>
        <v>2044.9900000000005</v>
      </c>
      <c r="K282" s="18">
        <f t="shared" si="32"/>
        <v>1640.835</v>
      </c>
    </row>
    <row r="283" spans="1:11" x14ac:dyDescent="0.25">
      <c r="A283" s="50">
        <v>45573</v>
      </c>
      <c r="B283" s="7">
        <v>2024</v>
      </c>
      <c r="C283" s="7">
        <v>282</v>
      </c>
      <c r="D283" s="49">
        <v>26.782199999999996</v>
      </c>
      <c r="E283" s="49">
        <v>19.670000000000002</v>
      </c>
      <c r="F283" s="49">
        <v>5.15</v>
      </c>
      <c r="G283" s="70">
        <v>0</v>
      </c>
      <c r="H283" s="49">
        <f t="shared" si="29"/>
        <v>12.41</v>
      </c>
      <c r="I283" s="14">
        <f t="shared" si="30"/>
        <v>2057.4000000000005</v>
      </c>
      <c r="K283" s="18">
        <f t="shared" si="32"/>
        <v>1653.2450000000001</v>
      </c>
    </row>
    <row r="284" spans="1:11" x14ac:dyDescent="0.25">
      <c r="A284" s="50">
        <v>45574</v>
      </c>
      <c r="B284" s="7">
        <v>2024</v>
      </c>
      <c r="C284" s="7">
        <v>283</v>
      </c>
      <c r="D284" s="49">
        <v>26.515799999999992</v>
      </c>
      <c r="E284" s="49">
        <v>23.21</v>
      </c>
      <c r="F284" s="49">
        <v>1.78</v>
      </c>
      <c r="G284" s="70">
        <v>0</v>
      </c>
      <c r="H284" s="49">
        <f t="shared" si="29"/>
        <v>12.495000000000001</v>
      </c>
      <c r="I284" s="14">
        <f t="shared" si="30"/>
        <v>2069.8950000000004</v>
      </c>
      <c r="K284" s="18">
        <f t="shared" si="32"/>
        <v>1665.74</v>
      </c>
    </row>
    <row r="285" spans="1:11" x14ac:dyDescent="0.25">
      <c r="A285" s="50">
        <v>45575</v>
      </c>
      <c r="B285" s="7">
        <v>2024</v>
      </c>
      <c r="C285" s="7">
        <v>284</v>
      </c>
      <c r="D285" s="49">
        <v>25.7148</v>
      </c>
      <c r="E285" s="49">
        <v>28.07</v>
      </c>
      <c r="F285" s="49">
        <v>7.19</v>
      </c>
      <c r="G285" s="70">
        <v>0</v>
      </c>
      <c r="H285" s="49">
        <f t="shared" si="29"/>
        <v>17.63</v>
      </c>
      <c r="I285" s="14">
        <f t="shared" si="30"/>
        <v>2087.5250000000005</v>
      </c>
      <c r="K285" s="18">
        <f t="shared" si="32"/>
        <v>1683.3700000000001</v>
      </c>
    </row>
    <row r="286" spans="1:11" x14ac:dyDescent="0.25">
      <c r="A286" s="50">
        <v>45576</v>
      </c>
      <c r="B286" s="7">
        <v>2024</v>
      </c>
      <c r="C286" s="7">
        <v>285</v>
      </c>
      <c r="D286" s="49">
        <v>26.83979999999999</v>
      </c>
      <c r="E286" s="49">
        <v>23.740000000000002</v>
      </c>
      <c r="F286" s="49">
        <v>7.62</v>
      </c>
      <c r="G286" s="70">
        <v>0</v>
      </c>
      <c r="H286" s="49">
        <f t="shared" si="29"/>
        <v>15.680000000000001</v>
      </c>
      <c r="I286" s="14">
        <f t="shared" si="30"/>
        <v>2103.2050000000004</v>
      </c>
      <c r="K286" s="18">
        <f t="shared" si="32"/>
        <v>1699.0500000000002</v>
      </c>
    </row>
    <row r="287" spans="1:11" x14ac:dyDescent="0.25">
      <c r="A287" s="50">
        <v>45577</v>
      </c>
      <c r="B287" s="7">
        <v>2024</v>
      </c>
      <c r="C287" s="7">
        <v>286</v>
      </c>
      <c r="D287" s="49">
        <v>27.950399999999995</v>
      </c>
      <c r="E287" s="49">
        <v>27.85</v>
      </c>
      <c r="F287" s="49">
        <v>5.13</v>
      </c>
      <c r="G287" s="70">
        <v>0</v>
      </c>
      <c r="H287" s="49">
        <f t="shared" si="29"/>
        <v>16.490000000000002</v>
      </c>
      <c r="I287" s="14">
        <f t="shared" si="30"/>
        <v>2119.6950000000002</v>
      </c>
      <c r="K287" s="18">
        <f t="shared" si="32"/>
        <v>1715.5400000000002</v>
      </c>
    </row>
    <row r="288" spans="1:11" x14ac:dyDescent="0.25">
      <c r="A288" s="50">
        <v>45578</v>
      </c>
      <c r="B288" s="7">
        <v>2024</v>
      </c>
      <c r="C288" s="7">
        <v>287</v>
      </c>
      <c r="D288" s="49">
        <v>26.064000000000004</v>
      </c>
      <c r="E288" s="49">
        <v>27.63</v>
      </c>
      <c r="F288" s="49">
        <v>7.62</v>
      </c>
      <c r="G288" s="70">
        <v>0</v>
      </c>
      <c r="H288" s="49">
        <f t="shared" si="29"/>
        <v>17.625</v>
      </c>
      <c r="I288" s="14">
        <f t="shared" si="30"/>
        <v>2137.3200000000002</v>
      </c>
      <c r="K288" s="18">
        <f t="shared" si="32"/>
        <v>1733.1650000000002</v>
      </c>
    </row>
    <row r="289" spans="1:11" x14ac:dyDescent="0.25">
      <c r="A289" s="50">
        <v>45579</v>
      </c>
      <c r="B289" s="7">
        <v>2024</v>
      </c>
      <c r="C289" s="7">
        <v>288</v>
      </c>
      <c r="D289" s="49">
        <v>2.5078320000000005</v>
      </c>
      <c r="E289" s="49">
        <v>30.55</v>
      </c>
      <c r="F289" s="49">
        <v>12.75</v>
      </c>
      <c r="G289" s="70">
        <v>0</v>
      </c>
      <c r="H289" s="49">
        <f t="shared" si="29"/>
        <v>21.65</v>
      </c>
      <c r="I289" s="14">
        <f t="shared" si="30"/>
        <v>2158.9700000000003</v>
      </c>
      <c r="K289" s="18">
        <f t="shared" si="32"/>
        <v>1754.8150000000003</v>
      </c>
    </row>
    <row r="290" spans="1:11" x14ac:dyDescent="0.25">
      <c r="A290" s="50">
        <v>45580</v>
      </c>
      <c r="B290" s="7">
        <v>2024</v>
      </c>
      <c r="C290" s="7">
        <v>289</v>
      </c>
      <c r="D290" s="49">
        <v>9.1547999999999963</v>
      </c>
      <c r="E290" s="49">
        <v>28.02</v>
      </c>
      <c r="F290" s="49">
        <v>10.1</v>
      </c>
      <c r="G290" s="70">
        <v>0</v>
      </c>
      <c r="H290" s="49">
        <f t="shared" si="29"/>
        <v>19.059999999999999</v>
      </c>
      <c r="I290" s="14">
        <f t="shared" si="30"/>
        <v>2178.0300000000002</v>
      </c>
      <c r="K290" s="18">
        <f t="shared" si="32"/>
        <v>1773.8750000000002</v>
      </c>
    </row>
    <row r="291" spans="1:11" x14ac:dyDescent="0.25">
      <c r="A291" s="50">
        <v>45581</v>
      </c>
      <c r="B291" s="7">
        <v>2024</v>
      </c>
      <c r="C291" s="7">
        <v>290</v>
      </c>
      <c r="D291" s="49">
        <v>23.243399999999991</v>
      </c>
      <c r="E291" s="49">
        <v>27.310000000000002</v>
      </c>
      <c r="F291" s="49">
        <v>12.51</v>
      </c>
      <c r="G291" s="70">
        <v>0</v>
      </c>
      <c r="H291" s="49">
        <f t="shared" si="29"/>
        <v>19.91</v>
      </c>
      <c r="I291" s="14">
        <f t="shared" si="30"/>
        <v>2197.94</v>
      </c>
      <c r="K291" s="18">
        <f t="shared" si="32"/>
        <v>1793.7850000000003</v>
      </c>
    </row>
    <row r="292" spans="1:11" x14ac:dyDescent="0.25">
      <c r="A292" s="50">
        <v>45582</v>
      </c>
      <c r="B292" s="7">
        <v>2024</v>
      </c>
      <c r="C292" s="7">
        <v>291</v>
      </c>
      <c r="D292" s="49">
        <v>19.006199999999996</v>
      </c>
      <c r="E292" s="49">
        <v>26.740000000000002</v>
      </c>
      <c r="F292" s="49">
        <v>11.71</v>
      </c>
      <c r="G292" s="70">
        <v>0.8</v>
      </c>
      <c r="H292" s="49">
        <f t="shared" si="29"/>
        <v>19.225000000000001</v>
      </c>
      <c r="I292" s="14">
        <f t="shared" si="30"/>
        <v>2217.165</v>
      </c>
      <c r="K292" s="18">
        <f t="shared" si="32"/>
        <v>1813.0100000000002</v>
      </c>
    </row>
    <row r="293" spans="1:11" x14ac:dyDescent="0.25">
      <c r="A293" s="50">
        <v>45583</v>
      </c>
      <c r="B293" s="7">
        <v>2024</v>
      </c>
      <c r="C293" s="7">
        <v>292</v>
      </c>
      <c r="D293" s="49">
        <v>9.3059999999999938</v>
      </c>
      <c r="E293" s="49">
        <v>23.38</v>
      </c>
      <c r="F293" s="49">
        <v>15.32</v>
      </c>
      <c r="G293" s="70">
        <v>20.799999999999997</v>
      </c>
      <c r="H293" s="49">
        <f t="shared" si="29"/>
        <v>19.350000000000001</v>
      </c>
      <c r="I293" s="14">
        <f t="shared" si="30"/>
        <v>2236.5149999999999</v>
      </c>
      <c r="K293" s="18">
        <f t="shared" si="32"/>
        <v>1832.3600000000001</v>
      </c>
    </row>
    <row r="294" spans="1:11" x14ac:dyDescent="0.25">
      <c r="A294" s="50">
        <v>45584</v>
      </c>
      <c r="B294" s="7">
        <v>2024</v>
      </c>
      <c r="C294" s="7">
        <v>293</v>
      </c>
      <c r="D294" s="49">
        <v>29.273400000000002</v>
      </c>
      <c r="E294" s="49">
        <v>23.400000000000002</v>
      </c>
      <c r="F294" s="49">
        <v>12.19</v>
      </c>
      <c r="G294" s="70">
        <v>0</v>
      </c>
      <c r="H294" s="49">
        <f t="shared" si="29"/>
        <v>17.795000000000002</v>
      </c>
      <c r="I294" s="14">
        <f t="shared" si="30"/>
        <v>2254.31</v>
      </c>
      <c r="K294" s="18">
        <f t="shared" si="32"/>
        <v>1850.1550000000002</v>
      </c>
    </row>
    <row r="295" spans="1:11" x14ac:dyDescent="0.25">
      <c r="A295" s="50">
        <v>45585</v>
      </c>
      <c r="B295" s="7">
        <v>2024</v>
      </c>
      <c r="C295" s="7">
        <v>294</v>
      </c>
      <c r="D295" s="49">
        <v>28.423799999999993</v>
      </c>
      <c r="E295" s="49">
        <v>27.04</v>
      </c>
      <c r="F295" s="49">
        <v>9.93</v>
      </c>
      <c r="G295" s="70">
        <v>0</v>
      </c>
      <c r="H295" s="49">
        <f t="shared" si="29"/>
        <v>18.484999999999999</v>
      </c>
      <c r="I295" s="14">
        <f t="shared" si="30"/>
        <v>2272.7950000000001</v>
      </c>
      <c r="K295" s="18">
        <f t="shared" si="32"/>
        <v>1868.64</v>
      </c>
    </row>
    <row r="296" spans="1:11" x14ac:dyDescent="0.25">
      <c r="A296" s="50">
        <v>45586</v>
      </c>
      <c r="B296" s="7">
        <v>2024</v>
      </c>
      <c r="C296" s="7">
        <v>295</v>
      </c>
      <c r="D296" s="49">
        <v>29.192399999999989</v>
      </c>
      <c r="E296" s="49">
        <v>30.34</v>
      </c>
      <c r="F296" s="49">
        <v>8.89</v>
      </c>
      <c r="G296" s="70">
        <v>0</v>
      </c>
      <c r="H296" s="49">
        <f t="shared" si="29"/>
        <v>19.615000000000002</v>
      </c>
      <c r="I296" s="14">
        <f t="shared" si="30"/>
        <v>2292.41</v>
      </c>
      <c r="K296" s="18">
        <f t="shared" si="32"/>
        <v>1888.2550000000001</v>
      </c>
    </row>
    <row r="297" spans="1:11" x14ac:dyDescent="0.25">
      <c r="A297" s="50">
        <v>45587</v>
      </c>
      <c r="B297" s="7">
        <v>2024</v>
      </c>
      <c r="C297" s="7">
        <v>296</v>
      </c>
      <c r="D297" s="49">
        <v>24.064199999999992</v>
      </c>
      <c r="E297" s="49">
        <v>31.87</v>
      </c>
      <c r="F297" s="49">
        <v>10.220000000000001</v>
      </c>
      <c r="G297" s="70">
        <v>0</v>
      </c>
      <c r="H297" s="49">
        <f t="shared" si="29"/>
        <v>21.045000000000002</v>
      </c>
      <c r="I297" s="14">
        <f t="shared" si="30"/>
        <v>2313.4549999999999</v>
      </c>
      <c r="K297" s="18">
        <f t="shared" si="32"/>
        <v>1909.3000000000002</v>
      </c>
    </row>
    <row r="298" spans="1:11" x14ac:dyDescent="0.25">
      <c r="A298" s="50">
        <v>45588</v>
      </c>
      <c r="B298" s="7">
        <v>2024</v>
      </c>
      <c r="C298" s="7">
        <v>297</v>
      </c>
      <c r="D298" s="49">
        <v>17.872199999999989</v>
      </c>
      <c r="E298" s="49">
        <v>24.63</v>
      </c>
      <c r="F298" s="49">
        <v>12.22</v>
      </c>
      <c r="G298" s="70">
        <v>1.4000000000000001</v>
      </c>
      <c r="H298" s="49">
        <f t="shared" si="29"/>
        <v>18.425000000000001</v>
      </c>
      <c r="I298" s="14">
        <f t="shared" si="30"/>
        <v>2331.88</v>
      </c>
      <c r="K298" s="18">
        <f t="shared" si="32"/>
        <v>1927.7250000000001</v>
      </c>
    </row>
    <row r="299" spans="1:11" x14ac:dyDescent="0.25">
      <c r="A299" s="50">
        <v>45589</v>
      </c>
      <c r="B299" s="7">
        <v>2024</v>
      </c>
      <c r="C299" s="7">
        <v>298</v>
      </c>
      <c r="D299" s="49">
        <v>27.329399999999989</v>
      </c>
      <c r="E299" s="49">
        <v>22.8</v>
      </c>
      <c r="F299" s="49">
        <v>5.36</v>
      </c>
      <c r="G299" s="70">
        <v>0</v>
      </c>
      <c r="H299" s="49">
        <f t="shared" si="29"/>
        <v>14.08</v>
      </c>
      <c r="I299" s="14">
        <f t="shared" si="30"/>
        <v>2345.96</v>
      </c>
      <c r="K299" s="18">
        <f t="shared" si="32"/>
        <v>1941.8050000000001</v>
      </c>
    </row>
    <row r="300" spans="1:11" x14ac:dyDescent="0.25">
      <c r="A300" s="50">
        <v>45590</v>
      </c>
      <c r="B300" s="7">
        <v>2024</v>
      </c>
      <c r="C300" s="7">
        <v>299</v>
      </c>
      <c r="D300" s="49">
        <v>24.760799999999993</v>
      </c>
      <c r="E300" s="49">
        <v>20.6</v>
      </c>
      <c r="F300" s="49">
        <v>5.59</v>
      </c>
      <c r="G300" s="70">
        <v>0</v>
      </c>
      <c r="H300" s="49">
        <f t="shared" si="29"/>
        <v>13.095000000000001</v>
      </c>
      <c r="I300" s="14">
        <f t="shared" si="30"/>
        <v>2359.0549999999998</v>
      </c>
      <c r="K300" s="18">
        <f t="shared" si="32"/>
        <v>1954.9</v>
      </c>
    </row>
    <row r="301" spans="1:11" x14ac:dyDescent="0.25">
      <c r="A301" s="50">
        <v>45591</v>
      </c>
      <c r="B301" s="7">
        <v>2024</v>
      </c>
      <c r="C301" s="7">
        <v>300</v>
      </c>
      <c r="D301" s="49">
        <v>30.581999999999983</v>
      </c>
      <c r="E301" s="49">
        <v>25.57</v>
      </c>
      <c r="F301" s="49">
        <v>1.23</v>
      </c>
      <c r="G301" s="70">
        <v>0</v>
      </c>
      <c r="H301" s="49">
        <f t="shared" ref="H301:H323" si="33">AVERAGE(E301:F301)</f>
        <v>13.4</v>
      </c>
      <c r="I301" s="14">
        <f t="shared" si="30"/>
        <v>2372.4549999999999</v>
      </c>
      <c r="K301" s="18">
        <f t="shared" si="32"/>
        <v>1968.3000000000002</v>
      </c>
    </row>
    <row r="302" spans="1:11" x14ac:dyDescent="0.25">
      <c r="A302" s="50">
        <v>45592</v>
      </c>
      <c r="B302" s="7">
        <v>2024</v>
      </c>
      <c r="C302" s="7">
        <v>301</v>
      </c>
      <c r="D302" s="49">
        <v>27.077399999999994</v>
      </c>
      <c r="E302" s="49">
        <v>31</v>
      </c>
      <c r="F302" s="49">
        <v>8.34</v>
      </c>
      <c r="G302" s="70">
        <v>0</v>
      </c>
      <c r="H302" s="49">
        <f t="shared" si="33"/>
        <v>19.670000000000002</v>
      </c>
      <c r="I302" s="14">
        <f t="shared" si="30"/>
        <v>2392.125</v>
      </c>
      <c r="K302" s="18">
        <f t="shared" si="32"/>
        <v>1987.9700000000003</v>
      </c>
    </row>
    <row r="303" spans="1:11" x14ac:dyDescent="0.25">
      <c r="A303" s="50">
        <v>45593</v>
      </c>
      <c r="B303" s="7">
        <v>2024</v>
      </c>
      <c r="C303" s="7">
        <v>302</v>
      </c>
      <c r="D303" s="49">
        <v>30.51179999999999</v>
      </c>
      <c r="E303" s="49">
        <v>24.51</v>
      </c>
      <c r="F303" s="49">
        <v>10.88</v>
      </c>
      <c r="G303" s="70">
        <v>0</v>
      </c>
      <c r="H303" s="49">
        <f t="shared" si="33"/>
        <v>17.695</v>
      </c>
      <c r="I303" s="14">
        <f t="shared" ref="I303:I323" si="34">I302+H303</f>
        <v>2409.8200000000002</v>
      </c>
      <c r="K303" s="18">
        <f t="shared" si="32"/>
        <v>2005.6650000000002</v>
      </c>
    </row>
    <row r="304" spans="1:11" x14ac:dyDescent="0.25">
      <c r="A304" s="50">
        <v>45594</v>
      </c>
      <c r="B304" s="7">
        <v>2024</v>
      </c>
      <c r="C304" s="7">
        <v>303</v>
      </c>
      <c r="D304" s="49">
        <v>29.74679999999999</v>
      </c>
      <c r="E304" s="49">
        <v>27.38</v>
      </c>
      <c r="F304" s="49">
        <v>7.92</v>
      </c>
      <c r="G304" s="70">
        <v>0</v>
      </c>
      <c r="H304" s="49">
        <f t="shared" si="33"/>
        <v>17.649999999999999</v>
      </c>
      <c r="I304" s="14">
        <f t="shared" si="34"/>
        <v>2427.4700000000003</v>
      </c>
      <c r="K304" s="18">
        <f t="shared" si="32"/>
        <v>2023.3150000000003</v>
      </c>
    </row>
    <row r="305" spans="1:11" x14ac:dyDescent="0.25">
      <c r="A305" s="50">
        <v>45595</v>
      </c>
      <c r="B305" s="7">
        <v>2024</v>
      </c>
      <c r="C305" s="7">
        <v>304</v>
      </c>
      <c r="D305" s="49">
        <v>30.457799999999988</v>
      </c>
      <c r="E305" s="49">
        <v>29.04</v>
      </c>
      <c r="F305" s="49">
        <v>8.82</v>
      </c>
      <c r="G305" s="70">
        <v>0</v>
      </c>
      <c r="H305" s="49">
        <f t="shared" si="33"/>
        <v>18.93</v>
      </c>
      <c r="I305" s="14">
        <f t="shared" si="34"/>
        <v>2446.4</v>
      </c>
      <c r="K305" s="18">
        <f t="shared" si="32"/>
        <v>2042.2450000000003</v>
      </c>
    </row>
    <row r="306" spans="1:11" x14ac:dyDescent="0.25">
      <c r="A306" s="50">
        <v>45596</v>
      </c>
      <c r="B306" s="7">
        <v>2024</v>
      </c>
      <c r="C306" s="7">
        <v>305</v>
      </c>
      <c r="D306" s="49">
        <v>26.782199999999992</v>
      </c>
      <c r="E306" s="49">
        <v>25.330000000000002</v>
      </c>
      <c r="F306" s="49">
        <v>10.74</v>
      </c>
      <c r="G306" s="70">
        <v>0</v>
      </c>
      <c r="H306" s="49">
        <f t="shared" si="33"/>
        <v>18.035</v>
      </c>
      <c r="I306" s="14">
        <f t="shared" si="34"/>
        <v>2464.4349999999999</v>
      </c>
      <c r="K306" s="18">
        <f t="shared" si="32"/>
        <v>2060.2800000000002</v>
      </c>
    </row>
    <row r="307" spans="1:11" x14ac:dyDescent="0.25">
      <c r="A307" s="50">
        <v>45597</v>
      </c>
      <c r="B307" s="7">
        <v>2024</v>
      </c>
      <c r="C307" s="7">
        <v>306</v>
      </c>
      <c r="D307" s="49">
        <v>32.365800000000021</v>
      </c>
      <c r="E307" s="49">
        <v>24.1</v>
      </c>
      <c r="F307" s="49">
        <v>7.34</v>
      </c>
      <c r="G307" s="70">
        <v>0</v>
      </c>
      <c r="H307" s="49">
        <f t="shared" si="33"/>
        <v>15.72</v>
      </c>
      <c r="I307" s="14">
        <f t="shared" si="34"/>
        <v>2480.1549999999997</v>
      </c>
      <c r="K307" s="18">
        <f t="shared" si="32"/>
        <v>2076</v>
      </c>
    </row>
    <row r="308" spans="1:11" x14ac:dyDescent="0.25">
      <c r="A308" s="50">
        <v>45598</v>
      </c>
      <c r="B308" s="7">
        <v>2024</v>
      </c>
      <c r="C308" s="7">
        <v>307</v>
      </c>
      <c r="D308" s="49">
        <v>29.246399999999994</v>
      </c>
      <c r="E308" s="49">
        <v>29.310000000000002</v>
      </c>
      <c r="F308" s="49">
        <v>4.58</v>
      </c>
      <c r="G308" s="70">
        <v>0</v>
      </c>
      <c r="H308" s="49">
        <f t="shared" si="33"/>
        <v>16.945</v>
      </c>
      <c r="I308" s="14">
        <f t="shared" si="34"/>
        <v>2497.1</v>
      </c>
      <c r="K308" s="18">
        <f t="shared" si="32"/>
        <v>2092.9450000000002</v>
      </c>
    </row>
    <row r="309" spans="1:11" x14ac:dyDescent="0.25">
      <c r="A309" s="50">
        <v>45599</v>
      </c>
      <c r="B309" s="7">
        <v>2024</v>
      </c>
      <c r="C309" s="7">
        <v>308</v>
      </c>
      <c r="D309" s="49">
        <v>24.013799999999993</v>
      </c>
      <c r="E309" s="49">
        <v>33.81</v>
      </c>
      <c r="F309" s="49">
        <v>15.75</v>
      </c>
      <c r="G309" s="70">
        <v>0</v>
      </c>
      <c r="H309" s="49">
        <f t="shared" si="33"/>
        <v>24.78</v>
      </c>
      <c r="I309" s="14">
        <f t="shared" si="34"/>
        <v>2521.88</v>
      </c>
      <c r="K309" s="18">
        <f t="shared" si="32"/>
        <v>2117.7250000000004</v>
      </c>
    </row>
    <row r="310" spans="1:11" x14ac:dyDescent="0.25">
      <c r="A310" s="50">
        <v>45600</v>
      </c>
      <c r="B310" s="7">
        <v>2024</v>
      </c>
      <c r="C310" s="7">
        <v>309</v>
      </c>
      <c r="D310" s="49">
        <v>28.915199999999992</v>
      </c>
      <c r="E310" s="49">
        <v>25.84</v>
      </c>
      <c r="F310" s="49">
        <v>11.540000000000001</v>
      </c>
      <c r="G310" s="70">
        <v>0</v>
      </c>
      <c r="H310" s="49">
        <f t="shared" si="33"/>
        <v>18.690000000000001</v>
      </c>
      <c r="I310" s="14">
        <f t="shared" si="34"/>
        <v>2540.5700000000002</v>
      </c>
      <c r="K310" s="18">
        <f t="shared" si="32"/>
        <v>2136.4150000000004</v>
      </c>
    </row>
    <row r="311" spans="1:11" x14ac:dyDescent="0.25">
      <c r="A311" s="50">
        <v>45601</v>
      </c>
      <c r="B311" s="7">
        <v>2024</v>
      </c>
      <c r="C311" s="7">
        <v>310</v>
      </c>
      <c r="D311" s="49">
        <v>30.533399999999997</v>
      </c>
      <c r="E311" s="49">
        <v>31.310000000000002</v>
      </c>
      <c r="F311" s="49">
        <v>6.79</v>
      </c>
      <c r="G311" s="70">
        <v>0</v>
      </c>
      <c r="H311" s="49">
        <f t="shared" si="33"/>
        <v>19.05</v>
      </c>
      <c r="I311" s="14">
        <f t="shared" si="34"/>
        <v>2559.6200000000003</v>
      </c>
      <c r="K311" s="18">
        <f t="shared" si="32"/>
        <v>2155.4650000000006</v>
      </c>
    </row>
    <row r="312" spans="1:11" x14ac:dyDescent="0.25">
      <c r="A312" s="50">
        <v>45602</v>
      </c>
      <c r="B312" s="7">
        <v>2024</v>
      </c>
      <c r="C312" s="7">
        <v>311</v>
      </c>
      <c r="D312" s="49">
        <v>22.247999999999994</v>
      </c>
      <c r="E312" s="49">
        <v>36.15</v>
      </c>
      <c r="F312" s="49">
        <v>12</v>
      </c>
      <c r="G312" s="70">
        <v>0.8</v>
      </c>
      <c r="H312" s="49">
        <f t="shared" si="33"/>
        <v>24.074999999999999</v>
      </c>
      <c r="I312" s="14">
        <f t="shared" si="34"/>
        <v>2583.6950000000002</v>
      </c>
      <c r="K312" s="18">
        <f t="shared" si="32"/>
        <v>2179.5400000000004</v>
      </c>
    </row>
    <row r="313" spans="1:11" x14ac:dyDescent="0.25">
      <c r="A313" s="50">
        <v>45603</v>
      </c>
      <c r="B313" s="7">
        <v>2024</v>
      </c>
      <c r="C313" s="7">
        <v>312</v>
      </c>
      <c r="D313" s="49">
        <v>21.202200000000001</v>
      </c>
      <c r="E313" s="49">
        <v>25.91</v>
      </c>
      <c r="F313" s="49">
        <v>13.14</v>
      </c>
      <c r="G313" s="70">
        <v>0</v>
      </c>
      <c r="H313" s="49">
        <f t="shared" si="33"/>
        <v>19.524999999999999</v>
      </c>
      <c r="I313" s="14">
        <f t="shared" si="34"/>
        <v>2603.2200000000003</v>
      </c>
      <c r="K313" s="18">
        <f t="shared" si="32"/>
        <v>2199.0650000000005</v>
      </c>
    </row>
    <row r="314" spans="1:11" x14ac:dyDescent="0.25">
      <c r="A314" s="50">
        <v>45604</v>
      </c>
      <c r="B314" s="7">
        <v>2024</v>
      </c>
      <c r="C314" s="7">
        <v>313</v>
      </c>
      <c r="D314" s="49">
        <v>25.081199999999995</v>
      </c>
      <c r="E314" s="49">
        <v>23.35</v>
      </c>
      <c r="F314" s="49">
        <v>10.029999999999999</v>
      </c>
      <c r="G314" s="70">
        <v>0.2</v>
      </c>
      <c r="H314" s="49">
        <f t="shared" si="33"/>
        <v>16.690000000000001</v>
      </c>
      <c r="I314" s="14">
        <f t="shared" si="34"/>
        <v>2619.9100000000003</v>
      </c>
      <c r="K314" s="18">
        <f t="shared" si="32"/>
        <v>2215.7550000000006</v>
      </c>
    </row>
    <row r="315" spans="1:11" x14ac:dyDescent="0.25">
      <c r="A315" s="50">
        <v>45605</v>
      </c>
      <c r="B315" s="7">
        <v>2024</v>
      </c>
      <c r="C315" s="7">
        <v>314</v>
      </c>
      <c r="D315" s="49">
        <v>21.997799999999994</v>
      </c>
      <c r="E315" s="49">
        <v>25.26</v>
      </c>
      <c r="F315" s="49">
        <v>5.26</v>
      </c>
      <c r="G315" s="70">
        <v>0</v>
      </c>
      <c r="H315" s="49">
        <f t="shared" si="33"/>
        <v>15.260000000000002</v>
      </c>
      <c r="I315" s="14">
        <f t="shared" si="34"/>
        <v>2635.1700000000005</v>
      </c>
      <c r="K315" s="18">
        <f t="shared" si="32"/>
        <v>2231.0150000000008</v>
      </c>
    </row>
    <row r="316" spans="1:11" x14ac:dyDescent="0.25">
      <c r="A316" s="50">
        <v>45606</v>
      </c>
      <c r="B316" s="7">
        <v>2024</v>
      </c>
      <c r="C316" s="7">
        <v>315</v>
      </c>
      <c r="D316" s="49">
        <v>32.328000000000024</v>
      </c>
      <c r="E316" s="49">
        <v>28.94</v>
      </c>
      <c r="F316" s="49">
        <v>6.3100000000000005</v>
      </c>
      <c r="G316" s="70">
        <v>0</v>
      </c>
      <c r="H316" s="49">
        <f t="shared" si="33"/>
        <v>17.625</v>
      </c>
      <c r="I316" s="14">
        <f t="shared" si="34"/>
        <v>2652.7950000000005</v>
      </c>
      <c r="K316" s="18">
        <f t="shared" si="32"/>
        <v>2248.6400000000008</v>
      </c>
    </row>
    <row r="317" spans="1:11" x14ac:dyDescent="0.25">
      <c r="A317" s="50">
        <v>45607</v>
      </c>
      <c r="B317" s="7">
        <v>2024</v>
      </c>
      <c r="C317" s="7">
        <v>316</v>
      </c>
      <c r="D317" s="49">
        <v>30.859199999999991</v>
      </c>
      <c r="E317" s="49">
        <v>31.89</v>
      </c>
      <c r="F317" s="49">
        <v>10.370000000000001</v>
      </c>
      <c r="G317" s="70">
        <v>0</v>
      </c>
      <c r="H317" s="49">
        <f t="shared" si="33"/>
        <v>21.130000000000003</v>
      </c>
      <c r="I317" s="14">
        <f t="shared" si="34"/>
        <v>2673.9250000000006</v>
      </c>
      <c r="K317" s="18">
        <f t="shared" si="32"/>
        <v>2269.7700000000009</v>
      </c>
    </row>
    <row r="318" spans="1:11" x14ac:dyDescent="0.25">
      <c r="A318" s="50">
        <v>45608</v>
      </c>
      <c r="B318" s="7">
        <v>2024</v>
      </c>
      <c r="C318" s="7">
        <v>317</v>
      </c>
      <c r="D318" s="49">
        <v>15.236999999999995</v>
      </c>
      <c r="E318" s="49">
        <v>32.46</v>
      </c>
      <c r="F318" s="49">
        <v>16.63</v>
      </c>
      <c r="G318" s="70">
        <v>0</v>
      </c>
      <c r="H318" s="49">
        <f t="shared" si="33"/>
        <v>24.545000000000002</v>
      </c>
      <c r="I318" s="14">
        <f t="shared" si="34"/>
        <v>2698.4700000000007</v>
      </c>
      <c r="K318" s="18">
        <f t="shared" si="32"/>
        <v>2294.315000000001</v>
      </c>
    </row>
    <row r="319" spans="1:11" x14ac:dyDescent="0.25">
      <c r="A319" s="50">
        <v>45609</v>
      </c>
      <c r="B319" s="7">
        <v>2024</v>
      </c>
      <c r="C319" s="7">
        <v>318</v>
      </c>
      <c r="D319" s="49">
        <v>19.031399999999991</v>
      </c>
      <c r="E319" s="49">
        <v>29.14</v>
      </c>
      <c r="F319" s="49">
        <v>13.76</v>
      </c>
      <c r="G319" s="70">
        <v>0</v>
      </c>
      <c r="H319" s="49">
        <f t="shared" si="33"/>
        <v>21.45</v>
      </c>
      <c r="I319" s="14">
        <f t="shared" si="34"/>
        <v>2719.9200000000005</v>
      </c>
      <c r="K319" s="18">
        <f t="shared" si="32"/>
        <v>2315.7650000000008</v>
      </c>
    </row>
    <row r="320" spans="1:11" x14ac:dyDescent="0.25">
      <c r="A320" s="50">
        <v>45610</v>
      </c>
      <c r="B320" s="7">
        <v>2024</v>
      </c>
      <c r="C320" s="7">
        <v>319</v>
      </c>
      <c r="D320" s="49">
        <v>33.791400000000017</v>
      </c>
      <c r="E320" s="49">
        <v>29.64</v>
      </c>
      <c r="F320" s="49">
        <v>9.98</v>
      </c>
      <c r="G320" s="70">
        <v>0</v>
      </c>
      <c r="H320" s="49">
        <f t="shared" si="33"/>
        <v>19.810000000000002</v>
      </c>
      <c r="I320" s="14">
        <f t="shared" si="34"/>
        <v>2739.7300000000005</v>
      </c>
      <c r="K320" s="18">
        <f t="shared" si="32"/>
        <v>2335.5750000000007</v>
      </c>
    </row>
    <row r="321" spans="1:11" x14ac:dyDescent="0.25">
      <c r="A321" s="50">
        <v>45611</v>
      </c>
      <c r="B321" s="7">
        <v>2024</v>
      </c>
      <c r="C321" s="7">
        <v>320</v>
      </c>
      <c r="D321" s="49">
        <v>33.90300000000002</v>
      </c>
      <c r="E321" s="49">
        <v>31.03</v>
      </c>
      <c r="F321" s="49">
        <v>7.42</v>
      </c>
      <c r="G321" s="70">
        <v>0</v>
      </c>
      <c r="H321" s="49">
        <f t="shared" si="33"/>
        <v>19.225000000000001</v>
      </c>
      <c r="I321" s="14">
        <f t="shared" si="34"/>
        <v>2758.9550000000004</v>
      </c>
      <c r="K321" s="18">
        <f t="shared" si="32"/>
        <v>2354.8000000000006</v>
      </c>
    </row>
    <row r="322" spans="1:11" x14ac:dyDescent="0.25">
      <c r="A322" s="50">
        <v>45612</v>
      </c>
      <c r="B322" s="7">
        <v>2024</v>
      </c>
      <c r="C322" s="7">
        <v>321</v>
      </c>
      <c r="D322" s="49">
        <v>31.125599999999988</v>
      </c>
      <c r="E322" s="49">
        <v>36.04</v>
      </c>
      <c r="F322" s="49">
        <v>10.52</v>
      </c>
      <c r="G322" s="70">
        <v>0</v>
      </c>
      <c r="H322" s="49">
        <f t="shared" si="33"/>
        <v>23.28</v>
      </c>
      <c r="I322" s="14">
        <f t="shared" si="34"/>
        <v>2782.2350000000006</v>
      </c>
      <c r="K322" s="18">
        <f t="shared" si="32"/>
        <v>2378.0800000000008</v>
      </c>
    </row>
    <row r="323" spans="1:11" x14ac:dyDescent="0.25">
      <c r="A323" s="50">
        <v>45613</v>
      </c>
      <c r="B323" s="7">
        <v>2024</v>
      </c>
      <c r="C323" s="7">
        <v>322</v>
      </c>
      <c r="D323" s="49">
        <v>14.291999999999996</v>
      </c>
      <c r="E323" s="49">
        <v>28.34</v>
      </c>
      <c r="F323" s="49">
        <v>14.17</v>
      </c>
      <c r="G323" s="70">
        <v>17.2</v>
      </c>
      <c r="H323" s="49">
        <f t="shared" si="33"/>
        <v>21.254999999999999</v>
      </c>
      <c r="I323" s="14">
        <f t="shared" si="34"/>
        <v>2803.4900000000007</v>
      </c>
      <c r="K323" s="18">
        <f t="shared" si="32"/>
        <v>2399.3350000000009</v>
      </c>
    </row>
    <row r="324" spans="1:11" x14ac:dyDescent="0.25">
      <c r="G324" s="49"/>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BCBD7-7516-4A66-82C2-0C27A74F8A13}">
  <dimension ref="A1:G217"/>
  <sheetViews>
    <sheetView workbookViewId="0">
      <selection activeCell="K6" sqref="K5:K6"/>
    </sheetView>
  </sheetViews>
  <sheetFormatPr defaultColWidth="9.140625" defaultRowHeight="14.25" x14ac:dyDescent="0.2"/>
  <cols>
    <col min="1" max="1" width="12" style="191" customWidth="1"/>
    <col min="2" max="3" width="9.140625" style="191"/>
    <col min="4" max="4" width="14.42578125" style="193" customWidth="1"/>
    <col min="5" max="6" width="9.140625" style="194"/>
    <col min="7" max="7" width="13.5703125" style="193" customWidth="1"/>
    <col min="8" max="16384" width="9.140625" style="191"/>
  </cols>
  <sheetData>
    <row r="1" spans="1:7" ht="90" x14ac:dyDescent="0.25">
      <c r="A1" s="189" t="s">
        <v>120</v>
      </c>
      <c r="B1" s="189" t="s">
        <v>783</v>
      </c>
      <c r="C1" s="189" t="s">
        <v>784</v>
      </c>
      <c r="D1" s="190" t="s">
        <v>785</v>
      </c>
      <c r="E1" s="190" t="s">
        <v>786</v>
      </c>
      <c r="F1" s="190" t="s">
        <v>787</v>
      </c>
      <c r="G1" s="190" t="s">
        <v>788</v>
      </c>
    </row>
    <row r="2" spans="1:7" x14ac:dyDescent="0.2">
      <c r="A2" s="192">
        <v>45398</v>
      </c>
      <c r="B2" s="191">
        <v>2024</v>
      </c>
      <c r="C2" s="191">
        <v>76</v>
      </c>
      <c r="D2" s="193">
        <v>13.6</v>
      </c>
      <c r="E2" s="194">
        <v>21.3</v>
      </c>
      <c r="F2" s="194">
        <v>6.9</v>
      </c>
      <c r="G2" s="193">
        <v>0</v>
      </c>
    </row>
    <row r="3" spans="1:7" x14ac:dyDescent="0.2">
      <c r="A3" s="192">
        <v>45399</v>
      </c>
      <c r="B3" s="191">
        <v>2024</v>
      </c>
      <c r="C3" s="191">
        <v>77</v>
      </c>
      <c r="D3" s="193">
        <v>14.4</v>
      </c>
      <c r="E3" s="194">
        <v>20.3</v>
      </c>
      <c r="F3" s="194">
        <v>8.3000000000000007</v>
      </c>
      <c r="G3" s="193">
        <v>0</v>
      </c>
    </row>
    <row r="4" spans="1:7" x14ac:dyDescent="0.2">
      <c r="A4" s="192">
        <v>45400</v>
      </c>
      <c r="B4" s="191">
        <v>2024</v>
      </c>
      <c r="C4" s="191">
        <v>78</v>
      </c>
      <c r="D4" s="193">
        <v>13.832999999999995</v>
      </c>
      <c r="E4" s="194">
        <v>17.399999999999999</v>
      </c>
      <c r="F4" s="194">
        <v>8.3000000000000007</v>
      </c>
      <c r="G4" s="193">
        <v>0</v>
      </c>
    </row>
    <row r="5" spans="1:7" x14ac:dyDescent="0.2">
      <c r="A5" s="192">
        <v>45401</v>
      </c>
      <c r="B5" s="191">
        <v>2024</v>
      </c>
      <c r="C5" s="191">
        <v>79</v>
      </c>
      <c r="D5" s="193">
        <v>13.688999999999995</v>
      </c>
      <c r="E5" s="194">
        <v>19.8</v>
      </c>
      <c r="F5" s="194">
        <v>8.1</v>
      </c>
      <c r="G5" s="193">
        <v>0</v>
      </c>
    </row>
    <row r="6" spans="1:7" x14ac:dyDescent="0.2">
      <c r="A6" s="192">
        <v>45402</v>
      </c>
      <c r="B6" s="191">
        <v>2024</v>
      </c>
      <c r="C6" s="191">
        <v>80</v>
      </c>
      <c r="D6" s="193">
        <v>16.405199999999994</v>
      </c>
      <c r="E6" s="194">
        <v>20.7</v>
      </c>
      <c r="F6" s="194">
        <v>4.5999999999999996</v>
      </c>
      <c r="G6" s="193">
        <v>0</v>
      </c>
    </row>
    <row r="7" spans="1:7" x14ac:dyDescent="0.2">
      <c r="A7" s="192">
        <v>45403</v>
      </c>
      <c r="B7" s="191">
        <v>2024</v>
      </c>
      <c r="C7" s="191">
        <v>81</v>
      </c>
      <c r="D7" s="193">
        <v>15.803999999999991</v>
      </c>
      <c r="E7" s="194">
        <v>21.6</v>
      </c>
      <c r="F7" s="194">
        <v>5.2</v>
      </c>
      <c r="G7" s="193">
        <v>0</v>
      </c>
    </row>
    <row r="8" spans="1:7" x14ac:dyDescent="0.2">
      <c r="A8" s="192">
        <v>45404</v>
      </c>
      <c r="B8" s="191">
        <v>2024</v>
      </c>
      <c r="C8" s="191">
        <v>82</v>
      </c>
      <c r="D8" s="193">
        <v>15.402599999999993</v>
      </c>
      <c r="E8" s="194">
        <v>23.2</v>
      </c>
      <c r="F8" s="194">
        <v>4.9000000000000004</v>
      </c>
      <c r="G8" s="193">
        <v>0</v>
      </c>
    </row>
    <row r="9" spans="1:7" x14ac:dyDescent="0.2">
      <c r="A9" s="192">
        <v>45405</v>
      </c>
      <c r="B9" s="191">
        <v>2024</v>
      </c>
      <c r="C9" s="191">
        <v>83</v>
      </c>
      <c r="D9" s="193">
        <v>15.136199999999995</v>
      </c>
      <c r="E9" s="194">
        <v>25</v>
      </c>
      <c r="F9" s="194">
        <v>5.4</v>
      </c>
      <c r="G9" s="193">
        <v>0</v>
      </c>
    </row>
    <row r="10" spans="1:7" x14ac:dyDescent="0.2">
      <c r="A10" s="192">
        <v>45406</v>
      </c>
      <c r="B10" s="191">
        <v>2024</v>
      </c>
      <c r="C10" s="191">
        <v>84</v>
      </c>
      <c r="D10" s="193">
        <v>12.86099999999999</v>
      </c>
      <c r="E10" s="194">
        <v>18.8</v>
      </c>
      <c r="F10" s="194">
        <v>6.8</v>
      </c>
      <c r="G10" s="193">
        <v>0.4</v>
      </c>
    </row>
    <row r="11" spans="1:7" x14ac:dyDescent="0.2">
      <c r="A11" s="192">
        <v>45407</v>
      </c>
      <c r="B11" s="191">
        <v>2024</v>
      </c>
      <c r="C11" s="191">
        <v>85</v>
      </c>
      <c r="D11" s="193">
        <v>13.967999999999995</v>
      </c>
      <c r="E11" s="194">
        <v>17.5</v>
      </c>
      <c r="F11" s="194">
        <v>5.0999999999999996</v>
      </c>
      <c r="G11" s="193">
        <v>0</v>
      </c>
    </row>
    <row r="12" spans="1:7" x14ac:dyDescent="0.2">
      <c r="A12" s="192">
        <v>45408</v>
      </c>
      <c r="B12" s="191">
        <v>2024</v>
      </c>
      <c r="C12" s="191">
        <v>86</v>
      </c>
      <c r="D12" s="193">
        <v>14.857199999999992</v>
      </c>
      <c r="E12" s="194">
        <v>18.100000000000001</v>
      </c>
      <c r="F12" s="194">
        <v>5.7</v>
      </c>
      <c r="G12" s="193">
        <v>0</v>
      </c>
    </row>
    <row r="13" spans="1:7" x14ac:dyDescent="0.2">
      <c r="A13" s="192">
        <v>45409</v>
      </c>
      <c r="B13" s="191">
        <v>2024</v>
      </c>
      <c r="C13" s="191">
        <v>87</v>
      </c>
      <c r="D13" s="193">
        <v>14.720399999999994</v>
      </c>
      <c r="E13" s="194">
        <v>19.899999999999999</v>
      </c>
      <c r="F13" s="194">
        <v>2</v>
      </c>
      <c r="G13" s="193">
        <v>0</v>
      </c>
    </row>
    <row r="14" spans="1:7" x14ac:dyDescent="0.2">
      <c r="A14" s="192">
        <v>45410</v>
      </c>
      <c r="B14" s="191">
        <v>2024</v>
      </c>
      <c r="C14" s="191">
        <v>88</v>
      </c>
      <c r="D14" s="193">
        <v>12.306599999999992</v>
      </c>
      <c r="E14" s="194">
        <v>23.2</v>
      </c>
      <c r="F14" s="194">
        <v>4.2</v>
      </c>
      <c r="G14" s="193">
        <v>0</v>
      </c>
    </row>
    <row r="15" spans="1:7" x14ac:dyDescent="0.2">
      <c r="A15" s="192">
        <v>45411</v>
      </c>
      <c r="B15" s="191">
        <v>2024</v>
      </c>
      <c r="C15" s="191">
        <v>89</v>
      </c>
      <c r="D15" s="193">
        <v>8.3861999999999934</v>
      </c>
      <c r="E15" s="194">
        <v>20</v>
      </c>
      <c r="F15" s="194">
        <v>5.0999999999999996</v>
      </c>
      <c r="G15" s="193">
        <v>0</v>
      </c>
    </row>
    <row r="16" spans="1:7" x14ac:dyDescent="0.2">
      <c r="A16" s="192">
        <v>45412</v>
      </c>
      <c r="B16" s="191">
        <v>2024</v>
      </c>
      <c r="C16" s="191">
        <v>90</v>
      </c>
      <c r="D16" s="193">
        <v>14.495399999999995</v>
      </c>
      <c r="E16" s="194">
        <v>19.3</v>
      </c>
      <c r="F16" s="194">
        <v>4.2</v>
      </c>
      <c r="G16" s="193">
        <v>0</v>
      </c>
    </row>
    <row r="17" spans="1:7" x14ac:dyDescent="0.2">
      <c r="A17" s="192">
        <v>45413</v>
      </c>
      <c r="B17" s="191">
        <v>2024</v>
      </c>
      <c r="C17" s="191">
        <v>91</v>
      </c>
      <c r="D17" s="193">
        <v>14.165999999999991</v>
      </c>
      <c r="E17" s="194">
        <v>19.399999999999999</v>
      </c>
      <c r="F17" s="194">
        <v>4.2</v>
      </c>
      <c r="G17" s="193">
        <v>0</v>
      </c>
    </row>
    <row r="18" spans="1:7" x14ac:dyDescent="0.2">
      <c r="A18" s="192">
        <v>45414</v>
      </c>
      <c r="B18" s="191">
        <v>2024</v>
      </c>
      <c r="C18" s="191">
        <v>92</v>
      </c>
      <c r="D18" s="193">
        <v>13.768199999999991</v>
      </c>
      <c r="E18" s="194">
        <v>19.899999999999999</v>
      </c>
      <c r="F18" s="194">
        <v>2.8</v>
      </c>
      <c r="G18" s="193">
        <v>0</v>
      </c>
    </row>
    <row r="19" spans="1:7" x14ac:dyDescent="0.2">
      <c r="A19" s="192">
        <v>45415</v>
      </c>
      <c r="B19" s="191">
        <v>2024</v>
      </c>
      <c r="C19" s="191">
        <v>93</v>
      </c>
      <c r="D19" s="193">
        <v>10.87919999999999</v>
      </c>
      <c r="E19" s="194">
        <v>20.3</v>
      </c>
      <c r="F19" s="194">
        <v>5</v>
      </c>
      <c r="G19" s="193">
        <v>0</v>
      </c>
    </row>
    <row r="20" spans="1:7" x14ac:dyDescent="0.2">
      <c r="A20" s="192">
        <v>45416</v>
      </c>
      <c r="B20" s="191">
        <v>2024</v>
      </c>
      <c r="C20" s="191">
        <v>94</v>
      </c>
      <c r="D20" s="193">
        <v>4.6854000000000031</v>
      </c>
      <c r="E20" s="194">
        <v>18</v>
      </c>
      <c r="F20" s="194">
        <v>8</v>
      </c>
      <c r="G20" s="193">
        <v>0</v>
      </c>
    </row>
    <row r="21" spans="1:7" x14ac:dyDescent="0.2">
      <c r="A21" s="192">
        <v>45417</v>
      </c>
      <c r="B21" s="191">
        <v>2024</v>
      </c>
      <c r="C21" s="191">
        <v>95</v>
      </c>
      <c r="D21" s="193">
        <v>12.947399999999991</v>
      </c>
      <c r="E21" s="194">
        <v>21.3</v>
      </c>
      <c r="F21" s="194">
        <v>7.9</v>
      </c>
      <c r="G21" s="193">
        <v>0</v>
      </c>
    </row>
    <row r="22" spans="1:7" x14ac:dyDescent="0.2">
      <c r="A22" s="192">
        <v>45418</v>
      </c>
      <c r="B22" s="191">
        <v>2024</v>
      </c>
      <c r="C22" s="191">
        <v>96</v>
      </c>
      <c r="D22" s="193">
        <v>13.364999999999991</v>
      </c>
      <c r="E22" s="194">
        <v>21.6</v>
      </c>
      <c r="F22" s="194">
        <v>3.6</v>
      </c>
      <c r="G22" s="193">
        <v>0</v>
      </c>
    </row>
    <row r="23" spans="1:7" x14ac:dyDescent="0.2">
      <c r="A23" s="192">
        <v>45419</v>
      </c>
      <c r="B23" s="191">
        <v>2024</v>
      </c>
      <c r="C23" s="191">
        <v>97</v>
      </c>
      <c r="D23" s="193">
        <v>12.907799999999991</v>
      </c>
      <c r="E23" s="194">
        <v>20.100000000000001</v>
      </c>
      <c r="F23" s="194">
        <v>3.8</v>
      </c>
      <c r="G23" s="193">
        <v>0</v>
      </c>
    </row>
    <row r="24" spans="1:7" x14ac:dyDescent="0.2">
      <c r="A24" s="192">
        <v>45420</v>
      </c>
      <c r="B24" s="191">
        <v>2024</v>
      </c>
      <c r="C24" s="191">
        <v>98</v>
      </c>
      <c r="D24" s="193">
        <v>7.9020000000000019</v>
      </c>
      <c r="E24" s="194">
        <v>19.899999999999999</v>
      </c>
      <c r="F24" s="194">
        <v>4.7</v>
      </c>
      <c r="G24" s="193">
        <v>0</v>
      </c>
    </row>
    <row r="25" spans="1:7" x14ac:dyDescent="0.2">
      <c r="A25" s="192">
        <v>45421</v>
      </c>
      <c r="B25" s="191">
        <v>2024</v>
      </c>
      <c r="C25" s="191">
        <v>99</v>
      </c>
      <c r="D25" s="193">
        <v>4.4172000000000029</v>
      </c>
      <c r="E25" s="194">
        <v>19.100000000000001</v>
      </c>
      <c r="F25" s="194">
        <v>10.7</v>
      </c>
      <c r="G25" s="193">
        <v>0.2</v>
      </c>
    </row>
    <row r="26" spans="1:7" x14ac:dyDescent="0.2">
      <c r="A26" s="192">
        <v>45422</v>
      </c>
      <c r="B26" s="191">
        <v>2024</v>
      </c>
      <c r="C26" s="191">
        <v>100</v>
      </c>
      <c r="D26" s="193">
        <v>4.2804000000000029</v>
      </c>
      <c r="E26" s="194">
        <v>16.8</v>
      </c>
      <c r="F26" s="194">
        <v>12</v>
      </c>
      <c r="G26" s="193">
        <v>12.6</v>
      </c>
    </row>
    <row r="27" spans="1:7" x14ac:dyDescent="0.2">
      <c r="A27" s="192">
        <v>45423</v>
      </c>
      <c r="B27" s="191">
        <v>2024</v>
      </c>
      <c r="C27" s="191">
        <v>101</v>
      </c>
      <c r="D27" s="193">
        <v>6.1254000000000026</v>
      </c>
      <c r="E27" s="194">
        <v>19.5</v>
      </c>
      <c r="F27" s="194">
        <v>10.5</v>
      </c>
      <c r="G27" s="193">
        <v>2.6000000000000005</v>
      </c>
    </row>
    <row r="28" spans="1:7" x14ac:dyDescent="0.2">
      <c r="A28" s="192">
        <v>45424</v>
      </c>
      <c r="B28" s="191">
        <v>2024</v>
      </c>
      <c r="C28" s="191">
        <v>102</v>
      </c>
      <c r="D28" s="193">
        <v>12.232799999999992</v>
      </c>
      <c r="E28" s="194">
        <v>21</v>
      </c>
      <c r="F28" s="194">
        <v>8.8000000000000007</v>
      </c>
      <c r="G28" s="193">
        <v>0</v>
      </c>
    </row>
    <row r="29" spans="1:7" x14ac:dyDescent="0.2">
      <c r="A29" s="192">
        <v>45425</v>
      </c>
      <c r="B29" s="191">
        <v>2024</v>
      </c>
      <c r="C29" s="191">
        <v>103</v>
      </c>
      <c r="D29" s="193">
        <v>12.30299999999999</v>
      </c>
      <c r="E29" s="194">
        <v>19.8</v>
      </c>
      <c r="F29" s="194">
        <v>6.5</v>
      </c>
      <c r="G29" s="193">
        <v>0</v>
      </c>
    </row>
    <row r="30" spans="1:7" x14ac:dyDescent="0.2">
      <c r="A30" s="192">
        <v>45426</v>
      </c>
      <c r="B30" s="191">
        <v>2024</v>
      </c>
      <c r="C30" s="191">
        <v>104</v>
      </c>
      <c r="D30" s="193">
        <v>12.394799999999993</v>
      </c>
      <c r="E30" s="194">
        <v>17</v>
      </c>
      <c r="F30" s="194">
        <v>6.1</v>
      </c>
      <c r="G30" s="193">
        <v>0</v>
      </c>
    </row>
    <row r="31" spans="1:7" x14ac:dyDescent="0.2">
      <c r="A31" s="192">
        <v>45427</v>
      </c>
      <c r="B31" s="191">
        <v>2024</v>
      </c>
      <c r="C31" s="191">
        <v>105</v>
      </c>
      <c r="D31" s="193">
        <v>11.665799999999992</v>
      </c>
      <c r="E31" s="194">
        <v>17.7</v>
      </c>
      <c r="F31" s="194">
        <v>3.8</v>
      </c>
      <c r="G31" s="193">
        <v>0</v>
      </c>
    </row>
    <row r="32" spans="1:7" x14ac:dyDescent="0.2">
      <c r="A32" s="192">
        <v>45428</v>
      </c>
      <c r="B32" s="191">
        <v>2024</v>
      </c>
      <c r="C32" s="191">
        <v>106</v>
      </c>
      <c r="D32" s="193">
        <v>11.986199999999993</v>
      </c>
      <c r="E32" s="194">
        <v>18.899999999999999</v>
      </c>
      <c r="F32" s="194">
        <v>3.5</v>
      </c>
      <c r="G32" s="193">
        <v>0</v>
      </c>
    </row>
    <row r="33" spans="1:7" x14ac:dyDescent="0.2">
      <c r="A33" s="192">
        <v>45429</v>
      </c>
      <c r="B33" s="191">
        <v>2024</v>
      </c>
      <c r="C33" s="191">
        <v>107</v>
      </c>
      <c r="D33" s="193">
        <v>11.228399999999993</v>
      </c>
      <c r="E33" s="194">
        <v>17.7</v>
      </c>
      <c r="F33" s="194">
        <v>3.3</v>
      </c>
      <c r="G33" s="193">
        <v>0</v>
      </c>
    </row>
    <row r="34" spans="1:7" x14ac:dyDescent="0.2">
      <c r="A34" s="192">
        <v>45430</v>
      </c>
      <c r="B34" s="191">
        <v>2024</v>
      </c>
      <c r="C34" s="191">
        <v>108</v>
      </c>
      <c r="D34" s="193">
        <v>12.121199999999989</v>
      </c>
      <c r="E34" s="194">
        <v>14.4</v>
      </c>
      <c r="F34" s="194">
        <v>3.2</v>
      </c>
      <c r="G34" s="193">
        <v>0</v>
      </c>
    </row>
    <row r="35" spans="1:7" x14ac:dyDescent="0.2">
      <c r="A35" s="192">
        <v>45431</v>
      </c>
      <c r="B35" s="191">
        <v>2024</v>
      </c>
      <c r="C35" s="191">
        <v>109</v>
      </c>
      <c r="D35" s="193">
        <v>7.6698000000000031</v>
      </c>
      <c r="E35" s="194">
        <v>14</v>
      </c>
      <c r="F35" s="194">
        <v>1.6</v>
      </c>
      <c r="G35" s="193">
        <v>0.2</v>
      </c>
    </row>
    <row r="36" spans="1:7" x14ac:dyDescent="0.2">
      <c r="A36" s="192">
        <v>45432</v>
      </c>
      <c r="B36" s="191">
        <v>2024</v>
      </c>
      <c r="C36" s="191">
        <v>110</v>
      </c>
      <c r="D36" s="193">
        <v>8.3339999999999907</v>
      </c>
      <c r="E36" s="194">
        <v>16.100000000000001</v>
      </c>
      <c r="F36" s="194">
        <v>5.0999999999999996</v>
      </c>
      <c r="G36" s="193">
        <v>0</v>
      </c>
    </row>
    <row r="37" spans="1:7" x14ac:dyDescent="0.2">
      <c r="A37" s="192">
        <v>45433</v>
      </c>
      <c r="B37" s="191">
        <v>2024</v>
      </c>
      <c r="C37" s="191">
        <v>111</v>
      </c>
      <c r="D37" s="193">
        <v>11.312999999999994</v>
      </c>
      <c r="E37" s="194">
        <v>16.600000000000001</v>
      </c>
      <c r="F37" s="194">
        <v>1.2</v>
      </c>
      <c r="G37" s="193">
        <v>0</v>
      </c>
    </row>
    <row r="38" spans="1:7" x14ac:dyDescent="0.2">
      <c r="A38" s="192">
        <v>45434</v>
      </c>
      <c r="B38" s="191">
        <v>2024</v>
      </c>
      <c r="C38" s="191">
        <v>112</v>
      </c>
      <c r="D38" s="193">
        <v>11.435399999999992</v>
      </c>
      <c r="E38" s="194">
        <v>15.8</v>
      </c>
      <c r="F38" s="194">
        <v>0.7</v>
      </c>
      <c r="G38" s="193">
        <v>0</v>
      </c>
    </row>
    <row r="39" spans="1:7" x14ac:dyDescent="0.2">
      <c r="A39" s="192">
        <v>45435</v>
      </c>
      <c r="B39" s="191">
        <v>2024</v>
      </c>
      <c r="C39" s="191">
        <v>113</v>
      </c>
      <c r="D39" s="193">
        <v>10.817999999999993</v>
      </c>
      <c r="E39" s="194">
        <v>16</v>
      </c>
      <c r="F39" s="194">
        <v>0.4</v>
      </c>
      <c r="G39" s="193">
        <v>0</v>
      </c>
    </row>
    <row r="40" spans="1:7" x14ac:dyDescent="0.2">
      <c r="A40" s="192">
        <v>45436</v>
      </c>
      <c r="B40" s="191">
        <v>2024</v>
      </c>
      <c r="C40" s="191">
        <v>114</v>
      </c>
      <c r="D40" s="193">
        <v>10.763999999999994</v>
      </c>
      <c r="E40" s="194">
        <v>16.100000000000001</v>
      </c>
      <c r="F40" s="194">
        <v>1.4</v>
      </c>
      <c r="G40" s="193">
        <v>0</v>
      </c>
    </row>
    <row r="41" spans="1:7" x14ac:dyDescent="0.2">
      <c r="A41" s="192">
        <v>45437</v>
      </c>
      <c r="B41" s="191">
        <v>2024</v>
      </c>
      <c r="C41" s="191">
        <v>115</v>
      </c>
      <c r="D41" s="193">
        <v>10.218599999999993</v>
      </c>
      <c r="E41" s="194">
        <v>17.5</v>
      </c>
      <c r="F41" s="194">
        <v>2.2000000000000002</v>
      </c>
      <c r="G41" s="193">
        <v>0</v>
      </c>
    </row>
    <row r="42" spans="1:7" x14ac:dyDescent="0.2">
      <c r="A42" s="192">
        <v>45438</v>
      </c>
      <c r="B42" s="191">
        <v>2024</v>
      </c>
      <c r="C42" s="191">
        <v>116</v>
      </c>
      <c r="D42" s="193">
        <v>10.951199999999991</v>
      </c>
      <c r="E42" s="194">
        <v>17.2</v>
      </c>
      <c r="F42" s="194">
        <v>2</v>
      </c>
      <c r="G42" s="193">
        <v>0</v>
      </c>
    </row>
    <row r="43" spans="1:7" x14ac:dyDescent="0.2">
      <c r="A43" s="192">
        <v>45439</v>
      </c>
      <c r="B43" s="191">
        <v>2024</v>
      </c>
      <c r="C43" s="191">
        <v>117</v>
      </c>
      <c r="D43" s="193">
        <v>11.023199999999992</v>
      </c>
      <c r="E43" s="194">
        <v>16.3</v>
      </c>
      <c r="F43" s="194">
        <v>-0.7</v>
      </c>
      <c r="G43" s="193">
        <v>0</v>
      </c>
    </row>
    <row r="44" spans="1:7" x14ac:dyDescent="0.2">
      <c r="A44" s="192">
        <v>45440</v>
      </c>
      <c r="B44" s="191">
        <v>2024</v>
      </c>
      <c r="C44" s="191">
        <v>118</v>
      </c>
      <c r="D44" s="193">
        <v>10.90439999999999</v>
      </c>
      <c r="E44" s="194">
        <v>17.899999999999999</v>
      </c>
      <c r="F44" s="194">
        <v>0.6</v>
      </c>
      <c r="G44" s="193">
        <v>0</v>
      </c>
    </row>
    <row r="45" spans="1:7" x14ac:dyDescent="0.2">
      <c r="A45" s="192">
        <v>45441</v>
      </c>
      <c r="B45" s="191">
        <v>2024</v>
      </c>
      <c r="C45" s="191">
        <v>119</v>
      </c>
      <c r="D45" s="193">
        <v>10.76579999999999</v>
      </c>
      <c r="E45" s="194">
        <v>19.399999999999999</v>
      </c>
      <c r="F45" s="194">
        <v>-0.8</v>
      </c>
      <c r="G45" s="193">
        <v>0</v>
      </c>
    </row>
    <row r="46" spans="1:7" x14ac:dyDescent="0.2">
      <c r="A46" s="192">
        <v>45442</v>
      </c>
      <c r="B46" s="191">
        <v>2024</v>
      </c>
      <c r="C46" s="191">
        <v>120</v>
      </c>
      <c r="D46" s="193">
        <v>5.3802000000000039</v>
      </c>
      <c r="E46" s="194">
        <v>20.100000000000001</v>
      </c>
      <c r="F46" s="194">
        <v>13.7</v>
      </c>
      <c r="G46" s="193">
        <v>33</v>
      </c>
    </row>
    <row r="47" spans="1:7" x14ac:dyDescent="0.2">
      <c r="A47" s="192">
        <v>45443</v>
      </c>
      <c r="B47" s="191">
        <v>2024</v>
      </c>
      <c r="C47" s="191">
        <v>121</v>
      </c>
      <c r="D47" s="193">
        <v>9.811799999999991</v>
      </c>
      <c r="E47" s="194">
        <v>15.3</v>
      </c>
      <c r="F47" s="194">
        <v>8.6</v>
      </c>
      <c r="G47" s="193">
        <v>12.600000000000001</v>
      </c>
    </row>
    <row r="48" spans="1:7" x14ac:dyDescent="0.2">
      <c r="A48" s="192">
        <v>45444</v>
      </c>
      <c r="B48" s="191">
        <v>2024</v>
      </c>
      <c r="C48" s="191">
        <v>122</v>
      </c>
      <c r="D48" s="193">
        <v>10.468799999999993</v>
      </c>
      <c r="E48" s="194">
        <v>14.4</v>
      </c>
      <c r="F48" s="194">
        <v>4.2</v>
      </c>
      <c r="G48" s="193">
        <v>1.8</v>
      </c>
    </row>
    <row r="49" spans="1:7" x14ac:dyDescent="0.2">
      <c r="A49" s="192">
        <v>45445</v>
      </c>
      <c r="B49" s="191">
        <v>2024</v>
      </c>
      <c r="C49" s="191">
        <v>123</v>
      </c>
      <c r="D49" s="193">
        <v>10.607399999999993</v>
      </c>
      <c r="E49" s="194">
        <v>15.1</v>
      </c>
      <c r="F49" s="194">
        <v>1.4</v>
      </c>
      <c r="G49" s="193">
        <v>0</v>
      </c>
    </row>
    <row r="50" spans="1:7" x14ac:dyDescent="0.2">
      <c r="A50" s="192">
        <v>45446</v>
      </c>
      <c r="B50" s="191">
        <v>2024</v>
      </c>
      <c r="C50" s="191">
        <v>124</v>
      </c>
      <c r="D50" s="193">
        <v>7.8282000000000034</v>
      </c>
      <c r="E50" s="194">
        <v>12.6</v>
      </c>
      <c r="F50" s="194">
        <v>4.2</v>
      </c>
      <c r="G50" s="193">
        <v>7</v>
      </c>
    </row>
    <row r="51" spans="1:7" x14ac:dyDescent="0.2">
      <c r="A51" s="192">
        <v>45447</v>
      </c>
      <c r="B51" s="191">
        <v>2024</v>
      </c>
      <c r="C51" s="191">
        <v>125</v>
      </c>
      <c r="D51" s="193">
        <v>4.8708000000000036</v>
      </c>
      <c r="E51" s="194">
        <v>10.8</v>
      </c>
      <c r="F51" s="194">
        <v>6.5</v>
      </c>
      <c r="G51" s="193">
        <v>0</v>
      </c>
    </row>
    <row r="52" spans="1:7" x14ac:dyDescent="0.2">
      <c r="A52" s="192">
        <v>45448</v>
      </c>
      <c r="B52" s="191">
        <v>2024</v>
      </c>
      <c r="C52" s="191">
        <v>126</v>
      </c>
      <c r="D52" s="193">
        <v>7.2900000000000027</v>
      </c>
      <c r="E52" s="194">
        <v>14.7</v>
      </c>
      <c r="F52" s="194">
        <v>5</v>
      </c>
      <c r="G52" s="193">
        <v>0</v>
      </c>
    </row>
    <row r="53" spans="1:7" x14ac:dyDescent="0.2">
      <c r="A53" s="192">
        <v>45449</v>
      </c>
      <c r="B53" s="191">
        <v>2024</v>
      </c>
      <c r="C53" s="191">
        <v>127</v>
      </c>
      <c r="D53" s="193">
        <v>8.2187999999999928</v>
      </c>
      <c r="E53" s="194">
        <v>17.5</v>
      </c>
      <c r="F53" s="194">
        <v>5.0999999999999996</v>
      </c>
      <c r="G53" s="193">
        <v>0</v>
      </c>
    </row>
    <row r="54" spans="1:7" x14ac:dyDescent="0.2">
      <c r="A54" s="192">
        <v>45450</v>
      </c>
      <c r="B54" s="191">
        <v>2024</v>
      </c>
      <c r="C54" s="191">
        <v>128</v>
      </c>
      <c r="D54" s="193">
        <v>10.105199999999991</v>
      </c>
      <c r="E54" s="194">
        <v>17.600000000000001</v>
      </c>
      <c r="F54" s="194">
        <v>4.3</v>
      </c>
      <c r="G54" s="193">
        <v>0</v>
      </c>
    </row>
    <row r="55" spans="1:7" x14ac:dyDescent="0.2">
      <c r="A55" s="192">
        <v>45451</v>
      </c>
      <c r="B55" s="191">
        <v>2024</v>
      </c>
      <c r="C55" s="191">
        <v>129</v>
      </c>
      <c r="D55" s="193">
        <v>10.094399999999991</v>
      </c>
      <c r="E55" s="194">
        <v>15</v>
      </c>
      <c r="F55" s="194">
        <v>4.3</v>
      </c>
      <c r="G55" s="193">
        <v>0</v>
      </c>
    </row>
    <row r="56" spans="1:7" x14ac:dyDescent="0.2">
      <c r="A56" s="192">
        <v>45452</v>
      </c>
      <c r="B56" s="191">
        <v>2024</v>
      </c>
      <c r="C56" s="191">
        <v>130</v>
      </c>
      <c r="D56" s="193">
        <v>6.5088000000000044</v>
      </c>
      <c r="E56" s="194">
        <v>14.3</v>
      </c>
      <c r="F56" s="194">
        <v>6.4</v>
      </c>
      <c r="G56" s="193">
        <v>0</v>
      </c>
    </row>
    <row r="57" spans="1:7" x14ac:dyDescent="0.2">
      <c r="A57" s="192">
        <v>45453</v>
      </c>
      <c r="B57" s="191">
        <v>2024</v>
      </c>
      <c r="C57" s="191">
        <v>131</v>
      </c>
      <c r="D57" s="193">
        <v>9.6119999999999912</v>
      </c>
      <c r="E57" s="194">
        <v>13.5</v>
      </c>
      <c r="F57" s="194">
        <v>0.8</v>
      </c>
      <c r="G57" s="193">
        <v>0.2</v>
      </c>
    </row>
    <row r="58" spans="1:7" x14ac:dyDescent="0.2">
      <c r="A58" s="192">
        <v>45454</v>
      </c>
      <c r="B58" s="191">
        <v>2024</v>
      </c>
      <c r="C58" s="191">
        <v>132</v>
      </c>
      <c r="D58" s="193">
        <v>1.5768000000000004</v>
      </c>
      <c r="E58" s="194">
        <v>11.9</v>
      </c>
      <c r="F58" s="194">
        <v>7.4</v>
      </c>
      <c r="G58" s="193">
        <v>7.6000000000000023</v>
      </c>
    </row>
    <row r="59" spans="1:7" x14ac:dyDescent="0.2">
      <c r="A59" s="192">
        <v>45455</v>
      </c>
      <c r="B59" s="191">
        <v>2024</v>
      </c>
      <c r="C59" s="191">
        <v>133</v>
      </c>
      <c r="D59" s="193">
        <v>5.3406000000000029</v>
      </c>
      <c r="E59" s="194">
        <v>11.4</v>
      </c>
      <c r="F59" s="194">
        <v>6.1</v>
      </c>
      <c r="G59" s="193">
        <v>0</v>
      </c>
    </row>
    <row r="60" spans="1:7" x14ac:dyDescent="0.2">
      <c r="A60" s="192">
        <v>45456</v>
      </c>
      <c r="B60" s="191">
        <v>2024</v>
      </c>
      <c r="C60" s="191">
        <v>134</v>
      </c>
      <c r="D60" s="193">
        <v>5.5080000000000027</v>
      </c>
      <c r="E60" s="194">
        <v>10.6</v>
      </c>
      <c r="F60" s="194">
        <v>2.9</v>
      </c>
      <c r="G60" s="193">
        <v>0</v>
      </c>
    </row>
    <row r="61" spans="1:7" x14ac:dyDescent="0.2">
      <c r="A61" s="192">
        <v>45457</v>
      </c>
      <c r="B61" s="191">
        <v>2024</v>
      </c>
      <c r="C61" s="191">
        <v>135</v>
      </c>
      <c r="D61" s="193">
        <v>4.6350000000000033</v>
      </c>
      <c r="E61" s="194">
        <v>10.1</v>
      </c>
      <c r="F61" s="194">
        <v>2.4</v>
      </c>
      <c r="G61" s="193">
        <v>0</v>
      </c>
    </row>
    <row r="62" spans="1:7" x14ac:dyDescent="0.2">
      <c r="A62" s="192">
        <v>45458</v>
      </c>
      <c r="B62" s="191">
        <v>2024</v>
      </c>
      <c r="C62" s="191">
        <v>136</v>
      </c>
      <c r="D62" s="193">
        <v>7.6590000000000042</v>
      </c>
      <c r="E62" s="194">
        <v>14.3</v>
      </c>
      <c r="F62" s="194">
        <v>2.5</v>
      </c>
      <c r="G62" s="193">
        <v>0</v>
      </c>
    </row>
    <row r="63" spans="1:7" x14ac:dyDescent="0.2">
      <c r="A63" s="192">
        <v>45459</v>
      </c>
      <c r="B63" s="191">
        <v>2024</v>
      </c>
      <c r="C63" s="191">
        <v>137</v>
      </c>
      <c r="D63" s="193">
        <v>10.132199999999992</v>
      </c>
      <c r="E63" s="194">
        <v>12.6</v>
      </c>
      <c r="F63" s="194">
        <v>1.8</v>
      </c>
      <c r="G63" s="193">
        <v>0</v>
      </c>
    </row>
    <row r="64" spans="1:7" x14ac:dyDescent="0.2">
      <c r="A64" s="192">
        <v>45460</v>
      </c>
      <c r="B64" s="191">
        <v>2024</v>
      </c>
      <c r="C64" s="191">
        <v>138</v>
      </c>
      <c r="D64" s="193">
        <v>9.6047999999999902</v>
      </c>
      <c r="E64" s="194">
        <v>14.3</v>
      </c>
      <c r="F64" s="194">
        <v>1.5</v>
      </c>
      <c r="G64" s="193">
        <v>0</v>
      </c>
    </row>
    <row r="65" spans="1:7" x14ac:dyDescent="0.2">
      <c r="A65" s="192">
        <v>45461</v>
      </c>
      <c r="B65" s="191">
        <v>2024</v>
      </c>
      <c r="C65" s="191">
        <v>139</v>
      </c>
      <c r="D65" s="193">
        <v>10.119599999999993</v>
      </c>
      <c r="E65" s="194">
        <v>12</v>
      </c>
      <c r="F65" s="194">
        <v>-1</v>
      </c>
      <c r="G65" s="193">
        <v>0</v>
      </c>
    </row>
    <row r="66" spans="1:7" x14ac:dyDescent="0.2">
      <c r="A66" s="192">
        <v>45462</v>
      </c>
      <c r="B66" s="191">
        <v>2024</v>
      </c>
      <c r="C66" s="191">
        <v>140</v>
      </c>
      <c r="D66" s="193">
        <v>7.0128000000000013</v>
      </c>
      <c r="E66" s="194">
        <v>10.7</v>
      </c>
      <c r="F66" s="194">
        <v>-3</v>
      </c>
      <c r="G66" s="193">
        <v>0</v>
      </c>
    </row>
    <row r="67" spans="1:7" x14ac:dyDescent="0.2">
      <c r="A67" s="192">
        <v>45463</v>
      </c>
      <c r="B67" s="191">
        <v>2024</v>
      </c>
      <c r="C67" s="191">
        <v>141</v>
      </c>
      <c r="D67" s="193">
        <v>6.6168000000000031</v>
      </c>
      <c r="E67" s="194">
        <v>12.1</v>
      </c>
      <c r="F67" s="194">
        <v>0.6</v>
      </c>
      <c r="G67" s="193">
        <v>2.6000000000000005</v>
      </c>
    </row>
    <row r="68" spans="1:7" x14ac:dyDescent="0.2">
      <c r="A68" s="192">
        <v>45464</v>
      </c>
      <c r="B68" s="191">
        <v>2024</v>
      </c>
      <c r="C68" s="191">
        <v>142</v>
      </c>
      <c r="D68" s="193">
        <v>8.8199999999999932</v>
      </c>
      <c r="E68" s="194">
        <v>14.2</v>
      </c>
      <c r="F68" s="194">
        <v>5.0999999999999996</v>
      </c>
      <c r="G68" s="193">
        <v>0</v>
      </c>
    </row>
    <row r="69" spans="1:7" x14ac:dyDescent="0.2">
      <c r="A69" s="192">
        <v>45465</v>
      </c>
      <c r="B69" s="191">
        <v>2024</v>
      </c>
      <c r="C69" s="191">
        <v>143</v>
      </c>
      <c r="D69" s="193">
        <v>10.036799999999991</v>
      </c>
      <c r="E69" s="194">
        <v>14</v>
      </c>
      <c r="F69" s="194">
        <v>2.4</v>
      </c>
      <c r="G69" s="193">
        <v>0</v>
      </c>
    </row>
    <row r="70" spans="1:7" x14ac:dyDescent="0.2">
      <c r="A70" s="192">
        <v>45466</v>
      </c>
      <c r="B70" s="191">
        <v>2024</v>
      </c>
      <c r="C70" s="191">
        <v>144</v>
      </c>
      <c r="D70" s="193">
        <v>9.8513999999999911</v>
      </c>
      <c r="E70" s="194">
        <v>12.4</v>
      </c>
      <c r="F70" s="194">
        <v>-0.6</v>
      </c>
      <c r="G70" s="193">
        <v>0</v>
      </c>
    </row>
    <row r="71" spans="1:7" x14ac:dyDescent="0.2">
      <c r="A71" s="192">
        <v>45467</v>
      </c>
      <c r="B71" s="191">
        <v>2024</v>
      </c>
      <c r="C71" s="191">
        <v>145</v>
      </c>
      <c r="D71" s="193">
        <v>6.9318000000000053</v>
      </c>
      <c r="E71" s="194">
        <v>11.1</v>
      </c>
      <c r="F71" s="194">
        <v>-1.9</v>
      </c>
      <c r="G71" s="193">
        <v>0</v>
      </c>
    </row>
    <row r="72" spans="1:7" x14ac:dyDescent="0.2">
      <c r="A72" s="192">
        <v>45468</v>
      </c>
      <c r="B72" s="191">
        <v>2024</v>
      </c>
      <c r="C72" s="191">
        <v>146</v>
      </c>
      <c r="D72" s="193">
        <v>7.8696000000000037</v>
      </c>
      <c r="E72" s="194">
        <v>15.1</v>
      </c>
      <c r="F72" s="194">
        <v>6.2</v>
      </c>
      <c r="G72" s="193">
        <v>0</v>
      </c>
    </row>
    <row r="73" spans="1:7" x14ac:dyDescent="0.2">
      <c r="A73" s="192">
        <v>45469</v>
      </c>
      <c r="B73" s="191">
        <v>2024</v>
      </c>
      <c r="C73" s="191">
        <v>147</v>
      </c>
      <c r="D73" s="193">
        <v>8.4509999999999916</v>
      </c>
      <c r="E73" s="194">
        <v>13.6</v>
      </c>
      <c r="F73" s="194">
        <v>6.3</v>
      </c>
      <c r="G73" s="193">
        <v>0</v>
      </c>
    </row>
    <row r="74" spans="1:7" x14ac:dyDescent="0.2">
      <c r="A74" s="192">
        <v>45470</v>
      </c>
      <c r="B74" s="191">
        <v>2024</v>
      </c>
      <c r="C74" s="191">
        <v>148</v>
      </c>
      <c r="D74" s="193">
        <v>8.2673999999999896</v>
      </c>
      <c r="E74" s="194">
        <v>12.8</v>
      </c>
      <c r="F74" s="194">
        <v>5.6</v>
      </c>
      <c r="G74" s="193">
        <v>0.4</v>
      </c>
    </row>
    <row r="75" spans="1:7" x14ac:dyDescent="0.2">
      <c r="A75" s="192">
        <v>45471</v>
      </c>
      <c r="B75" s="191">
        <v>2024</v>
      </c>
      <c r="C75" s="191">
        <v>149</v>
      </c>
      <c r="D75" s="193">
        <v>9.7991999999999901</v>
      </c>
      <c r="E75" s="194">
        <v>15.5</v>
      </c>
      <c r="F75" s="194">
        <v>4.7</v>
      </c>
      <c r="G75" s="193">
        <v>0</v>
      </c>
    </row>
    <row r="76" spans="1:7" x14ac:dyDescent="0.2">
      <c r="A76" s="192">
        <v>45472</v>
      </c>
      <c r="B76" s="191">
        <v>2024</v>
      </c>
      <c r="C76" s="191">
        <v>150</v>
      </c>
      <c r="D76" s="193">
        <v>1.5678000000000001</v>
      </c>
      <c r="E76" s="194">
        <v>11.1</v>
      </c>
      <c r="F76" s="194">
        <v>6.7</v>
      </c>
      <c r="G76" s="193">
        <v>13.6</v>
      </c>
    </row>
    <row r="77" spans="1:7" x14ac:dyDescent="0.2">
      <c r="A77" s="192">
        <v>45473</v>
      </c>
      <c r="B77" s="191">
        <v>2024</v>
      </c>
      <c r="C77" s="191">
        <v>151</v>
      </c>
      <c r="D77" s="193">
        <v>9.9557999999999911</v>
      </c>
      <c r="E77" s="194">
        <v>11.8</v>
      </c>
      <c r="F77" s="194">
        <v>3.2</v>
      </c>
      <c r="G77" s="193">
        <v>0</v>
      </c>
    </row>
    <row r="78" spans="1:7" x14ac:dyDescent="0.2">
      <c r="A78" s="192">
        <v>45474</v>
      </c>
      <c r="B78" s="191">
        <v>2024</v>
      </c>
      <c r="C78" s="191">
        <v>152</v>
      </c>
      <c r="D78" s="193">
        <v>10.652399999999991</v>
      </c>
      <c r="E78" s="194">
        <v>11.8</v>
      </c>
      <c r="F78" s="194">
        <v>-0.6</v>
      </c>
      <c r="G78" s="193">
        <v>0</v>
      </c>
    </row>
    <row r="79" spans="1:7" x14ac:dyDescent="0.2">
      <c r="A79" s="192">
        <v>45475</v>
      </c>
      <c r="B79" s="191">
        <v>2024</v>
      </c>
      <c r="C79" s="191">
        <v>153</v>
      </c>
      <c r="D79" s="193">
        <v>10.42199999999999</v>
      </c>
      <c r="E79" s="194">
        <v>13.1</v>
      </c>
      <c r="F79" s="194">
        <v>0.1</v>
      </c>
      <c r="G79" s="193">
        <v>0</v>
      </c>
    </row>
    <row r="80" spans="1:7" x14ac:dyDescent="0.2">
      <c r="A80" s="192">
        <v>45476</v>
      </c>
      <c r="B80" s="191">
        <v>2024</v>
      </c>
      <c r="C80" s="191">
        <v>154</v>
      </c>
      <c r="D80" s="193">
        <v>10.479599999999991</v>
      </c>
      <c r="E80" s="194">
        <v>15.2</v>
      </c>
      <c r="F80" s="194">
        <v>0</v>
      </c>
      <c r="G80" s="193">
        <v>0</v>
      </c>
    </row>
    <row r="81" spans="1:7" x14ac:dyDescent="0.2">
      <c r="A81" s="192">
        <v>45477</v>
      </c>
      <c r="B81" s="191">
        <v>2024</v>
      </c>
      <c r="C81" s="191">
        <v>155</v>
      </c>
      <c r="D81" s="193">
        <v>10.337399999999992</v>
      </c>
      <c r="E81" s="194">
        <v>16.600000000000001</v>
      </c>
      <c r="F81" s="194">
        <v>0.1</v>
      </c>
      <c r="G81" s="193">
        <v>0</v>
      </c>
    </row>
    <row r="82" spans="1:7" x14ac:dyDescent="0.2">
      <c r="A82" s="192">
        <v>45478</v>
      </c>
      <c r="B82" s="191">
        <v>2024</v>
      </c>
      <c r="C82" s="191">
        <v>156</v>
      </c>
      <c r="D82" s="193">
        <v>10.488599999999993</v>
      </c>
      <c r="E82" s="194">
        <v>14.8</v>
      </c>
      <c r="F82" s="194">
        <v>1</v>
      </c>
      <c r="G82" s="193">
        <v>0</v>
      </c>
    </row>
    <row r="83" spans="1:7" x14ac:dyDescent="0.2">
      <c r="A83" s="192">
        <v>45479</v>
      </c>
      <c r="B83" s="191">
        <v>2024</v>
      </c>
      <c r="C83" s="191">
        <v>157</v>
      </c>
      <c r="D83" s="193">
        <v>10.736999999999991</v>
      </c>
      <c r="E83" s="194">
        <v>13.9</v>
      </c>
      <c r="F83" s="194">
        <v>-0.4</v>
      </c>
      <c r="G83" s="193">
        <v>0</v>
      </c>
    </row>
    <row r="84" spans="1:7" x14ac:dyDescent="0.2">
      <c r="A84" s="192">
        <v>45480</v>
      </c>
      <c r="B84" s="191">
        <v>2024</v>
      </c>
      <c r="C84" s="191">
        <v>158</v>
      </c>
      <c r="D84" s="193">
        <v>9.0269999999999921</v>
      </c>
      <c r="E84" s="194">
        <v>14.4</v>
      </c>
      <c r="F84" s="194">
        <v>-0.5</v>
      </c>
      <c r="G84" s="193">
        <v>0</v>
      </c>
    </row>
    <row r="85" spans="1:7" x14ac:dyDescent="0.2">
      <c r="A85" s="192">
        <v>45481</v>
      </c>
      <c r="B85" s="191">
        <v>2024</v>
      </c>
      <c r="C85" s="191">
        <v>159</v>
      </c>
      <c r="D85" s="193">
        <v>2.5235999999999974</v>
      </c>
      <c r="E85" s="194">
        <v>12.9</v>
      </c>
      <c r="F85" s="194">
        <v>3</v>
      </c>
      <c r="G85" s="193">
        <v>4.2</v>
      </c>
    </row>
    <row r="86" spans="1:7" x14ac:dyDescent="0.2">
      <c r="A86" s="192">
        <v>45482</v>
      </c>
      <c r="B86" s="191">
        <v>2024</v>
      </c>
      <c r="C86" s="191">
        <v>160</v>
      </c>
      <c r="D86" s="193">
        <v>4.8906000000000036</v>
      </c>
      <c r="E86" s="194">
        <v>13</v>
      </c>
      <c r="F86" s="194">
        <v>8.6</v>
      </c>
      <c r="G86" s="193">
        <v>4.8000000000000007</v>
      </c>
    </row>
    <row r="87" spans="1:7" x14ac:dyDescent="0.2">
      <c r="A87" s="192">
        <v>45483</v>
      </c>
      <c r="B87" s="191">
        <v>2024</v>
      </c>
      <c r="C87" s="191">
        <v>161</v>
      </c>
      <c r="D87" s="193">
        <v>9.5903999999999936</v>
      </c>
      <c r="E87" s="194">
        <v>13.2</v>
      </c>
      <c r="F87" s="194">
        <v>1.8</v>
      </c>
      <c r="G87" s="193">
        <v>0</v>
      </c>
    </row>
    <row r="88" spans="1:7" x14ac:dyDescent="0.2">
      <c r="A88" s="192">
        <v>45484</v>
      </c>
      <c r="B88" s="191">
        <v>2024</v>
      </c>
      <c r="C88" s="191">
        <v>162</v>
      </c>
      <c r="D88" s="193">
        <v>5.6826000000000034</v>
      </c>
      <c r="E88" s="194">
        <v>10.6</v>
      </c>
      <c r="F88" s="194">
        <v>2.1</v>
      </c>
      <c r="G88" s="193">
        <v>1</v>
      </c>
    </row>
    <row r="89" spans="1:7" x14ac:dyDescent="0.2">
      <c r="A89" s="192">
        <v>45485</v>
      </c>
      <c r="B89" s="191">
        <v>2024</v>
      </c>
      <c r="C89" s="191">
        <v>163</v>
      </c>
      <c r="D89" s="193">
        <v>2.9123999999999972</v>
      </c>
      <c r="E89" s="194">
        <v>10.4</v>
      </c>
      <c r="F89" s="194">
        <v>3.5</v>
      </c>
      <c r="G89" s="193">
        <v>6.200000000000002</v>
      </c>
    </row>
    <row r="90" spans="1:7" x14ac:dyDescent="0.2">
      <c r="A90" s="192">
        <v>45486</v>
      </c>
      <c r="B90" s="191">
        <v>2024</v>
      </c>
      <c r="C90" s="191">
        <v>164</v>
      </c>
      <c r="D90" s="193">
        <v>8.7767999999999891</v>
      </c>
      <c r="E90" s="194">
        <v>12.5</v>
      </c>
      <c r="F90" s="194">
        <v>2.9</v>
      </c>
      <c r="G90" s="193">
        <v>0</v>
      </c>
    </row>
    <row r="91" spans="1:7" x14ac:dyDescent="0.2">
      <c r="A91" s="192">
        <v>45487</v>
      </c>
      <c r="B91" s="191">
        <v>2024</v>
      </c>
      <c r="C91" s="191">
        <v>165</v>
      </c>
      <c r="D91" s="193">
        <v>9.3347999999999942</v>
      </c>
      <c r="E91" s="194">
        <v>10.3</v>
      </c>
      <c r="F91" s="194">
        <v>3.3</v>
      </c>
      <c r="G91" s="193">
        <v>0.2</v>
      </c>
    </row>
    <row r="92" spans="1:7" x14ac:dyDescent="0.2">
      <c r="A92" s="192">
        <v>45488</v>
      </c>
      <c r="B92" s="191">
        <v>2024</v>
      </c>
      <c r="C92" s="191">
        <v>166</v>
      </c>
      <c r="D92" s="193">
        <v>7.6284000000000027</v>
      </c>
      <c r="E92" s="194">
        <v>10.1</v>
      </c>
      <c r="F92" s="194">
        <v>3.5</v>
      </c>
      <c r="G92" s="193">
        <v>0.4</v>
      </c>
    </row>
    <row r="93" spans="1:7" x14ac:dyDescent="0.2">
      <c r="A93" s="192">
        <v>45489</v>
      </c>
      <c r="B93" s="191">
        <v>2024</v>
      </c>
      <c r="C93" s="191">
        <v>167</v>
      </c>
      <c r="D93" s="193">
        <v>4.9392000000000031</v>
      </c>
      <c r="E93" s="194">
        <v>13.8</v>
      </c>
      <c r="F93" s="194">
        <v>7.8</v>
      </c>
      <c r="G93" s="193">
        <v>0.2</v>
      </c>
    </row>
    <row r="94" spans="1:7" x14ac:dyDescent="0.2">
      <c r="A94" s="192">
        <v>45490</v>
      </c>
      <c r="B94" s="191">
        <v>2024</v>
      </c>
      <c r="C94" s="191">
        <v>168</v>
      </c>
      <c r="D94" s="193">
        <v>10.9</v>
      </c>
      <c r="E94" s="194">
        <v>14.3</v>
      </c>
      <c r="F94" s="194">
        <v>6.2</v>
      </c>
      <c r="G94" s="193">
        <v>0</v>
      </c>
    </row>
    <row r="95" spans="1:7" x14ac:dyDescent="0.2">
      <c r="A95" s="192">
        <v>45491</v>
      </c>
      <c r="B95" s="191">
        <v>2024</v>
      </c>
      <c r="C95" s="191">
        <v>169</v>
      </c>
      <c r="D95" s="193">
        <v>7.8480000000000043</v>
      </c>
      <c r="E95" s="194">
        <v>10.7</v>
      </c>
      <c r="F95" s="194">
        <v>3.9</v>
      </c>
      <c r="G95" s="193">
        <v>0</v>
      </c>
    </row>
    <row r="96" spans="1:7" x14ac:dyDescent="0.2">
      <c r="A96" s="192">
        <v>45492</v>
      </c>
      <c r="B96" s="191">
        <v>2024</v>
      </c>
      <c r="C96" s="191">
        <v>170</v>
      </c>
      <c r="D96" s="193">
        <v>3.4199999999999973</v>
      </c>
      <c r="E96" s="194">
        <v>9.6999999999999993</v>
      </c>
      <c r="F96" s="194">
        <v>6.3</v>
      </c>
      <c r="G96" s="193">
        <v>5</v>
      </c>
    </row>
    <row r="97" spans="1:7" x14ac:dyDescent="0.2">
      <c r="A97" s="192">
        <v>45493</v>
      </c>
      <c r="B97" s="191">
        <v>2024</v>
      </c>
      <c r="C97" s="191">
        <v>171</v>
      </c>
      <c r="D97" s="193">
        <v>5.6610000000000014</v>
      </c>
      <c r="E97" s="194">
        <v>10.7</v>
      </c>
      <c r="F97" s="194">
        <v>6.4</v>
      </c>
      <c r="G97" s="193">
        <v>2.4000000000000004</v>
      </c>
    </row>
    <row r="98" spans="1:7" x14ac:dyDescent="0.2">
      <c r="A98" s="192">
        <v>45494</v>
      </c>
      <c r="B98" s="191">
        <v>2024</v>
      </c>
      <c r="C98" s="191">
        <v>172</v>
      </c>
      <c r="D98" s="193">
        <v>5.484600000000003</v>
      </c>
      <c r="E98" s="194">
        <v>11.8</v>
      </c>
      <c r="F98" s="194">
        <v>2.6</v>
      </c>
      <c r="G98" s="193">
        <v>0</v>
      </c>
    </row>
    <row r="99" spans="1:7" x14ac:dyDescent="0.2">
      <c r="A99" s="192">
        <v>45495</v>
      </c>
      <c r="B99" s="191">
        <v>2024</v>
      </c>
      <c r="C99" s="191">
        <v>173</v>
      </c>
      <c r="D99" s="193">
        <v>9.1475999999999935</v>
      </c>
      <c r="E99" s="194">
        <v>14.6</v>
      </c>
      <c r="F99" s="194">
        <v>7.6</v>
      </c>
      <c r="G99" s="193">
        <v>1.4000000000000001</v>
      </c>
    </row>
    <row r="100" spans="1:7" x14ac:dyDescent="0.2">
      <c r="A100" s="192">
        <v>45496</v>
      </c>
      <c r="B100" s="191">
        <v>2024</v>
      </c>
      <c r="C100" s="191">
        <v>174</v>
      </c>
      <c r="D100" s="193">
        <v>12.38219999999999</v>
      </c>
      <c r="E100" s="194">
        <v>15</v>
      </c>
      <c r="F100" s="194">
        <v>5.9</v>
      </c>
      <c r="G100" s="193">
        <v>0</v>
      </c>
    </row>
    <row r="101" spans="1:7" x14ac:dyDescent="0.2">
      <c r="A101" s="192">
        <v>45497</v>
      </c>
      <c r="B101" s="191">
        <v>2024</v>
      </c>
      <c r="C101" s="191">
        <v>175</v>
      </c>
      <c r="D101" s="193">
        <v>8.897399999999994</v>
      </c>
      <c r="E101" s="194">
        <v>13.9</v>
      </c>
      <c r="F101" s="194">
        <v>5.0999999999999996</v>
      </c>
      <c r="G101" s="193">
        <v>0</v>
      </c>
    </row>
    <row r="102" spans="1:7" x14ac:dyDescent="0.2">
      <c r="A102" s="192">
        <v>45498</v>
      </c>
      <c r="B102" s="191">
        <v>2024</v>
      </c>
      <c r="C102" s="191">
        <v>176</v>
      </c>
      <c r="D102" s="193">
        <v>2.824199999999998</v>
      </c>
      <c r="E102" s="194">
        <v>11.9</v>
      </c>
      <c r="F102" s="194">
        <v>7.9</v>
      </c>
      <c r="G102" s="193">
        <v>2.4000000000000004</v>
      </c>
    </row>
    <row r="103" spans="1:7" x14ac:dyDescent="0.2">
      <c r="A103" s="192">
        <v>45499</v>
      </c>
      <c r="B103" s="191">
        <v>2024</v>
      </c>
      <c r="C103" s="191">
        <v>177</v>
      </c>
      <c r="D103" s="193">
        <v>7.1334000000000026</v>
      </c>
      <c r="E103" s="194">
        <v>11</v>
      </c>
      <c r="F103" s="194">
        <v>3.9</v>
      </c>
      <c r="G103" s="193">
        <v>0.4</v>
      </c>
    </row>
    <row r="104" spans="1:7" x14ac:dyDescent="0.2">
      <c r="A104" s="192">
        <v>45500</v>
      </c>
      <c r="B104" s="191">
        <v>2024</v>
      </c>
      <c r="C104" s="191">
        <v>178</v>
      </c>
      <c r="D104" s="193">
        <v>8.652599999999989</v>
      </c>
      <c r="E104" s="194">
        <v>13.5</v>
      </c>
      <c r="F104" s="194">
        <v>4.2</v>
      </c>
      <c r="G104" s="193">
        <v>3.4000000000000004</v>
      </c>
    </row>
    <row r="105" spans="1:7" x14ac:dyDescent="0.2">
      <c r="A105" s="192">
        <v>45501</v>
      </c>
      <c r="B105" s="191">
        <v>2024</v>
      </c>
      <c r="C105" s="191">
        <v>179</v>
      </c>
      <c r="D105" s="193">
        <v>10.974599999999992</v>
      </c>
      <c r="E105" s="194">
        <v>10.9</v>
      </c>
      <c r="F105" s="194">
        <v>1.1000000000000001</v>
      </c>
      <c r="G105" s="193">
        <v>0</v>
      </c>
    </row>
    <row r="106" spans="1:7" x14ac:dyDescent="0.2">
      <c r="A106" s="192">
        <v>45502</v>
      </c>
      <c r="B106" s="191">
        <v>2024</v>
      </c>
      <c r="C106" s="191">
        <v>180</v>
      </c>
      <c r="D106" s="193">
        <v>11.5</v>
      </c>
      <c r="E106" s="194">
        <v>12.9</v>
      </c>
      <c r="F106" s="194">
        <v>2.4</v>
      </c>
      <c r="G106" s="193">
        <v>0</v>
      </c>
    </row>
    <row r="107" spans="1:7" x14ac:dyDescent="0.2">
      <c r="A107" s="192">
        <v>45503</v>
      </c>
      <c r="B107" s="191">
        <v>2024</v>
      </c>
      <c r="C107" s="191">
        <v>181</v>
      </c>
      <c r="D107" s="193">
        <v>12.1</v>
      </c>
      <c r="E107" s="194">
        <v>12.1</v>
      </c>
      <c r="F107" s="194">
        <v>-0.7</v>
      </c>
      <c r="G107" s="193">
        <v>0.4</v>
      </c>
    </row>
    <row r="108" spans="1:7" x14ac:dyDescent="0.2">
      <c r="A108" s="192">
        <v>45504</v>
      </c>
      <c r="B108" s="191">
        <v>2024</v>
      </c>
      <c r="C108" s="191">
        <v>182</v>
      </c>
      <c r="D108" s="193">
        <v>12.2</v>
      </c>
      <c r="E108" s="194">
        <v>12.9</v>
      </c>
      <c r="F108" s="194">
        <v>-1.4</v>
      </c>
      <c r="G108" s="193">
        <v>0.2</v>
      </c>
    </row>
    <row r="109" spans="1:7" x14ac:dyDescent="0.2">
      <c r="A109" s="192">
        <v>45505</v>
      </c>
      <c r="B109" s="191">
        <v>2024</v>
      </c>
      <c r="C109" s="191">
        <v>183</v>
      </c>
      <c r="D109" s="193">
        <v>12.3</v>
      </c>
      <c r="E109" s="194">
        <v>13.4</v>
      </c>
      <c r="F109" s="194">
        <v>-2.1</v>
      </c>
      <c r="G109" s="193">
        <v>0</v>
      </c>
    </row>
    <row r="110" spans="1:7" x14ac:dyDescent="0.2">
      <c r="A110" s="192">
        <v>45506</v>
      </c>
      <c r="B110" s="191">
        <v>2024</v>
      </c>
      <c r="C110" s="191">
        <v>184</v>
      </c>
      <c r="D110" s="193">
        <v>12.4</v>
      </c>
      <c r="E110" s="194">
        <v>13.9</v>
      </c>
      <c r="F110" s="194">
        <v>-1.3</v>
      </c>
      <c r="G110" s="193">
        <v>0.2</v>
      </c>
    </row>
    <row r="111" spans="1:7" x14ac:dyDescent="0.2">
      <c r="A111" s="192">
        <v>45507</v>
      </c>
      <c r="B111" s="191">
        <v>2024</v>
      </c>
      <c r="C111" s="191">
        <v>185</v>
      </c>
      <c r="D111" s="193">
        <v>9.8000000000000007</v>
      </c>
      <c r="E111" s="194">
        <v>13.4</v>
      </c>
      <c r="F111" s="194">
        <v>1.6</v>
      </c>
      <c r="G111" s="193">
        <v>0</v>
      </c>
    </row>
    <row r="112" spans="1:7" x14ac:dyDescent="0.2">
      <c r="A112" s="192">
        <v>45508</v>
      </c>
      <c r="B112" s="191">
        <v>2024</v>
      </c>
      <c r="C112" s="191">
        <v>186</v>
      </c>
      <c r="D112" s="193">
        <v>11.2</v>
      </c>
      <c r="E112" s="194">
        <v>13.3</v>
      </c>
      <c r="F112" s="194">
        <v>-0.3</v>
      </c>
      <c r="G112" s="193">
        <v>0</v>
      </c>
    </row>
    <row r="113" spans="1:7" x14ac:dyDescent="0.2">
      <c r="A113" s="192">
        <v>45509</v>
      </c>
      <c r="B113" s="191">
        <v>2024</v>
      </c>
      <c r="C113" s="191">
        <v>187</v>
      </c>
      <c r="D113" s="193">
        <v>7</v>
      </c>
      <c r="E113" s="194">
        <v>11</v>
      </c>
      <c r="F113" s="194">
        <v>1.6</v>
      </c>
      <c r="G113" s="193">
        <v>5.2000000000000011</v>
      </c>
    </row>
    <row r="114" spans="1:7" x14ac:dyDescent="0.2">
      <c r="A114" s="192">
        <v>45510</v>
      </c>
      <c r="B114" s="191">
        <v>2024</v>
      </c>
      <c r="C114" s="191">
        <v>188</v>
      </c>
      <c r="D114" s="193">
        <v>10.6</v>
      </c>
      <c r="E114" s="194">
        <v>12.4</v>
      </c>
      <c r="F114" s="194">
        <v>-0.4</v>
      </c>
      <c r="G114" s="193">
        <v>0.60000000000000009</v>
      </c>
    </row>
    <row r="115" spans="1:7" x14ac:dyDescent="0.2">
      <c r="A115" s="192">
        <v>45511</v>
      </c>
      <c r="B115" s="191">
        <v>2024</v>
      </c>
      <c r="C115" s="191">
        <v>189</v>
      </c>
      <c r="D115" s="193">
        <v>12.2</v>
      </c>
      <c r="E115" s="194">
        <v>14.8</v>
      </c>
      <c r="F115" s="194">
        <v>4.5999999999999996</v>
      </c>
      <c r="G115" s="193">
        <v>0</v>
      </c>
    </row>
    <row r="116" spans="1:7" x14ac:dyDescent="0.2">
      <c r="A116" s="192">
        <v>45512</v>
      </c>
      <c r="B116" s="191">
        <v>2024</v>
      </c>
      <c r="C116" s="191">
        <v>190</v>
      </c>
      <c r="D116" s="193">
        <v>10.4</v>
      </c>
      <c r="E116" s="194">
        <v>12.2</v>
      </c>
      <c r="F116" s="194">
        <v>1.7</v>
      </c>
      <c r="G116" s="193">
        <v>0</v>
      </c>
    </row>
    <row r="117" spans="1:7" x14ac:dyDescent="0.2">
      <c r="A117" s="192">
        <v>45513</v>
      </c>
      <c r="B117" s="191">
        <v>2024</v>
      </c>
      <c r="C117" s="191">
        <v>191</v>
      </c>
      <c r="D117" s="193">
        <v>12.4</v>
      </c>
      <c r="E117" s="194">
        <v>15.3</v>
      </c>
      <c r="F117" s="194">
        <v>3.8</v>
      </c>
      <c r="G117" s="193">
        <v>0.2</v>
      </c>
    </row>
    <row r="118" spans="1:7" x14ac:dyDescent="0.2">
      <c r="A118" s="192">
        <v>45514</v>
      </c>
      <c r="B118" s="191">
        <v>2024</v>
      </c>
      <c r="C118" s="191">
        <v>192</v>
      </c>
      <c r="D118" s="193">
        <v>12.5</v>
      </c>
      <c r="E118" s="194">
        <v>17.2</v>
      </c>
      <c r="F118" s="194">
        <v>1.6</v>
      </c>
      <c r="G118" s="193">
        <v>0.2</v>
      </c>
    </row>
    <row r="119" spans="1:7" x14ac:dyDescent="0.2">
      <c r="A119" s="192">
        <v>45515</v>
      </c>
      <c r="B119" s="191">
        <v>2024</v>
      </c>
      <c r="C119" s="191">
        <v>193</v>
      </c>
      <c r="D119" s="193">
        <v>13.5</v>
      </c>
      <c r="E119" s="194">
        <v>16.399999999999999</v>
      </c>
      <c r="F119" s="194">
        <v>0.6</v>
      </c>
      <c r="G119" s="193">
        <v>0</v>
      </c>
    </row>
    <row r="120" spans="1:7" x14ac:dyDescent="0.2">
      <c r="A120" s="192">
        <v>45516</v>
      </c>
      <c r="B120" s="191">
        <v>2024</v>
      </c>
      <c r="C120" s="191">
        <v>194</v>
      </c>
      <c r="D120" s="193">
        <v>13.7</v>
      </c>
      <c r="E120" s="194">
        <v>17.7</v>
      </c>
      <c r="F120" s="194">
        <v>1.5</v>
      </c>
      <c r="G120" s="193">
        <v>0</v>
      </c>
    </row>
    <row r="121" spans="1:7" x14ac:dyDescent="0.2">
      <c r="A121" s="192">
        <v>45517</v>
      </c>
      <c r="B121" s="191">
        <v>2024</v>
      </c>
      <c r="C121" s="191">
        <v>195</v>
      </c>
      <c r="D121" s="193">
        <v>13.6</v>
      </c>
      <c r="E121" s="194">
        <v>17.7</v>
      </c>
      <c r="F121" s="194">
        <v>3.3</v>
      </c>
      <c r="G121" s="193">
        <v>0.4</v>
      </c>
    </row>
    <row r="122" spans="1:7" x14ac:dyDescent="0.2">
      <c r="A122" s="192">
        <v>45518</v>
      </c>
      <c r="B122" s="191">
        <v>2024</v>
      </c>
      <c r="C122" s="191">
        <v>196</v>
      </c>
      <c r="D122" s="193">
        <v>8.8000000000000007</v>
      </c>
      <c r="E122" s="194">
        <v>18.100000000000001</v>
      </c>
      <c r="F122" s="194">
        <v>4.8</v>
      </c>
      <c r="G122" s="193">
        <v>0.60000000000000009</v>
      </c>
    </row>
    <row r="123" spans="1:7" x14ac:dyDescent="0.2">
      <c r="A123" s="192">
        <v>45519</v>
      </c>
      <c r="B123" s="191">
        <v>2024</v>
      </c>
      <c r="C123" s="191">
        <v>197</v>
      </c>
      <c r="D123" s="193">
        <v>14.603399999999993</v>
      </c>
      <c r="E123" s="194">
        <v>19.100000000000001</v>
      </c>
      <c r="F123" s="194">
        <v>4.3</v>
      </c>
      <c r="G123" s="193">
        <v>0.2</v>
      </c>
    </row>
    <row r="124" spans="1:7" x14ac:dyDescent="0.2">
      <c r="A124" s="192">
        <v>45520</v>
      </c>
      <c r="B124" s="191">
        <v>2024</v>
      </c>
      <c r="C124" s="191">
        <v>198</v>
      </c>
      <c r="D124" s="193">
        <v>4.6008000000000031</v>
      </c>
      <c r="E124" s="194">
        <v>14.4</v>
      </c>
      <c r="F124" s="194">
        <v>3.5</v>
      </c>
      <c r="G124" s="193">
        <v>0.60000000000000009</v>
      </c>
    </row>
    <row r="125" spans="1:7" x14ac:dyDescent="0.2">
      <c r="A125" s="192">
        <v>45521</v>
      </c>
      <c r="B125" s="191">
        <v>2024</v>
      </c>
      <c r="C125" s="191">
        <v>199</v>
      </c>
      <c r="D125" s="193">
        <v>6.3414000000000037</v>
      </c>
      <c r="E125" s="194">
        <v>13.9</v>
      </c>
      <c r="F125" s="194">
        <v>4.5999999999999996</v>
      </c>
      <c r="G125" s="193">
        <v>3.8</v>
      </c>
    </row>
    <row r="126" spans="1:7" x14ac:dyDescent="0.2">
      <c r="A126" s="192">
        <v>45522</v>
      </c>
      <c r="B126" s="191">
        <v>2024</v>
      </c>
      <c r="C126" s="191">
        <v>200</v>
      </c>
      <c r="D126" s="193">
        <v>14.67179999999999</v>
      </c>
      <c r="E126" s="194">
        <v>17.2</v>
      </c>
      <c r="F126" s="194">
        <v>3.4</v>
      </c>
      <c r="G126" s="193">
        <v>0.2</v>
      </c>
    </row>
    <row r="127" spans="1:7" x14ac:dyDescent="0.2">
      <c r="A127" s="192">
        <v>45523</v>
      </c>
      <c r="B127" s="191">
        <v>2024</v>
      </c>
      <c r="C127" s="191">
        <v>201</v>
      </c>
      <c r="D127" s="193">
        <v>12.347999999999992</v>
      </c>
      <c r="E127" s="194">
        <v>16.2</v>
      </c>
      <c r="F127" s="194">
        <v>3.9</v>
      </c>
      <c r="G127" s="193">
        <v>0</v>
      </c>
    </row>
    <row r="128" spans="1:7" x14ac:dyDescent="0.2">
      <c r="A128" s="192">
        <v>45524</v>
      </c>
      <c r="B128" s="191">
        <v>2024</v>
      </c>
      <c r="C128" s="191">
        <v>202</v>
      </c>
      <c r="D128" s="193">
        <v>6.7</v>
      </c>
      <c r="E128" s="194">
        <v>15</v>
      </c>
      <c r="F128" s="194">
        <v>5.7</v>
      </c>
      <c r="G128" s="193">
        <v>2.0000000000000004</v>
      </c>
    </row>
    <row r="129" spans="1:7" x14ac:dyDescent="0.2">
      <c r="A129" s="192">
        <v>45525</v>
      </c>
      <c r="B129" s="191">
        <v>2024</v>
      </c>
      <c r="C129" s="191">
        <v>203</v>
      </c>
      <c r="D129" s="193">
        <v>9.5</v>
      </c>
      <c r="E129" s="194">
        <v>15.1</v>
      </c>
      <c r="F129" s="194">
        <v>9.6</v>
      </c>
      <c r="G129" s="193">
        <v>0.4</v>
      </c>
    </row>
    <row r="130" spans="1:7" x14ac:dyDescent="0.2">
      <c r="A130" s="192">
        <v>45526</v>
      </c>
      <c r="B130" s="191">
        <v>2024</v>
      </c>
      <c r="C130" s="191">
        <v>204</v>
      </c>
      <c r="D130" s="193">
        <v>13.1</v>
      </c>
      <c r="E130" s="194">
        <v>17</v>
      </c>
      <c r="F130" s="194">
        <v>4.0999999999999996</v>
      </c>
      <c r="G130" s="193">
        <v>0</v>
      </c>
    </row>
    <row r="131" spans="1:7" x14ac:dyDescent="0.2">
      <c r="A131" s="192">
        <v>45527</v>
      </c>
      <c r="B131" s="191">
        <v>2024</v>
      </c>
      <c r="C131" s="191">
        <v>205</v>
      </c>
      <c r="D131" s="193">
        <v>12.2</v>
      </c>
      <c r="E131" s="194">
        <v>16.5</v>
      </c>
      <c r="F131" s="194">
        <v>2.5</v>
      </c>
      <c r="G131" s="193">
        <v>3.6</v>
      </c>
    </row>
    <row r="132" spans="1:7" x14ac:dyDescent="0.2">
      <c r="A132" s="192">
        <v>45528</v>
      </c>
      <c r="B132" s="191">
        <v>2024</v>
      </c>
      <c r="C132" s="191">
        <v>206</v>
      </c>
      <c r="D132" s="193">
        <v>15.4</v>
      </c>
      <c r="E132" s="194">
        <v>20</v>
      </c>
      <c r="F132" s="194">
        <v>7</v>
      </c>
      <c r="G132" s="193">
        <v>0</v>
      </c>
    </row>
    <row r="133" spans="1:7" x14ac:dyDescent="0.2">
      <c r="A133" s="192">
        <v>45529</v>
      </c>
      <c r="B133" s="191">
        <v>2024</v>
      </c>
      <c r="C133" s="191">
        <v>207</v>
      </c>
      <c r="D133" s="193">
        <v>9.8000000000000007</v>
      </c>
      <c r="E133" s="194">
        <v>19.600000000000001</v>
      </c>
      <c r="F133" s="194">
        <v>7.5</v>
      </c>
      <c r="G133" s="193">
        <v>20</v>
      </c>
    </row>
    <row r="134" spans="1:7" x14ac:dyDescent="0.2">
      <c r="A134" s="192">
        <v>45530</v>
      </c>
      <c r="B134" s="191">
        <v>2024</v>
      </c>
      <c r="C134" s="191">
        <v>208</v>
      </c>
      <c r="D134" s="193">
        <v>10.199999999999999</v>
      </c>
      <c r="E134" s="194">
        <v>15.4</v>
      </c>
      <c r="F134" s="194">
        <v>8.5</v>
      </c>
      <c r="G134" s="193">
        <v>0</v>
      </c>
    </row>
    <row r="135" spans="1:7" x14ac:dyDescent="0.2">
      <c r="A135" s="192">
        <v>45531</v>
      </c>
      <c r="B135" s="191">
        <v>2024</v>
      </c>
      <c r="C135" s="191">
        <v>209</v>
      </c>
      <c r="D135" s="193">
        <v>14.133599999999991</v>
      </c>
      <c r="E135" s="194">
        <v>17.600000000000001</v>
      </c>
      <c r="F135" s="194">
        <v>9.8000000000000007</v>
      </c>
      <c r="G135" s="193">
        <v>0</v>
      </c>
    </row>
    <row r="136" spans="1:7" x14ac:dyDescent="0.2">
      <c r="A136" s="192">
        <v>45532</v>
      </c>
      <c r="B136" s="191">
        <v>2024</v>
      </c>
      <c r="C136" s="191">
        <v>210</v>
      </c>
      <c r="D136" s="193">
        <v>12.603599999999993</v>
      </c>
      <c r="E136" s="194">
        <v>15.3</v>
      </c>
      <c r="F136" s="194">
        <v>9.6999999999999993</v>
      </c>
      <c r="G136" s="193">
        <v>0</v>
      </c>
    </row>
    <row r="137" spans="1:7" x14ac:dyDescent="0.2">
      <c r="A137" s="192">
        <v>45533</v>
      </c>
      <c r="B137" s="191">
        <v>2024</v>
      </c>
      <c r="C137" s="191">
        <v>211</v>
      </c>
      <c r="D137" s="193">
        <v>12.929399999999994</v>
      </c>
      <c r="E137" s="194">
        <v>16.399999999999999</v>
      </c>
      <c r="F137" s="194">
        <v>7.5</v>
      </c>
      <c r="G137" s="193">
        <v>0</v>
      </c>
    </row>
    <row r="138" spans="1:7" x14ac:dyDescent="0.2">
      <c r="A138" s="192">
        <v>45534</v>
      </c>
      <c r="B138" s="191">
        <v>2024</v>
      </c>
      <c r="C138" s="191">
        <v>212</v>
      </c>
      <c r="D138" s="193">
        <v>17.800199999999997</v>
      </c>
      <c r="E138" s="194">
        <v>17.399999999999999</v>
      </c>
      <c r="F138" s="194">
        <v>8.5</v>
      </c>
      <c r="G138" s="193">
        <v>0</v>
      </c>
    </row>
    <row r="139" spans="1:7" x14ac:dyDescent="0.2">
      <c r="A139" s="192">
        <v>45535</v>
      </c>
      <c r="B139" s="191">
        <v>2024</v>
      </c>
      <c r="C139" s="191">
        <v>213</v>
      </c>
      <c r="D139" s="193">
        <v>14.102999999999994</v>
      </c>
      <c r="E139" s="194">
        <v>16.899999999999999</v>
      </c>
      <c r="F139" s="194">
        <v>8.4</v>
      </c>
      <c r="G139" s="193">
        <v>0</v>
      </c>
    </row>
    <row r="140" spans="1:7" x14ac:dyDescent="0.2">
      <c r="A140" s="192">
        <v>45536</v>
      </c>
      <c r="B140" s="191">
        <v>2024</v>
      </c>
      <c r="C140" s="191">
        <v>214</v>
      </c>
      <c r="D140" s="193">
        <v>12.421799999999996</v>
      </c>
      <c r="E140" s="194">
        <v>16.399999999999999</v>
      </c>
      <c r="F140" s="194">
        <v>8.4</v>
      </c>
      <c r="G140" s="193">
        <v>0</v>
      </c>
    </row>
    <row r="141" spans="1:7" x14ac:dyDescent="0.2">
      <c r="A141" s="192">
        <v>45537</v>
      </c>
      <c r="B141" s="191">
        <v>2024</v>
      </c>
      <c r="C141" s="191">
        <v>215</v>
      </c>
      <c r="D141" s="193">
        <v>15.650999999999994</v>
      </c>
      <c r="E141" s="194">
        <v>14.4</v>
      </c>
      <c r="F141" s="194">
        <v>5.5</v>
      </c>
      <c r="G141" s="193">
        <v>0.2</v>
      </c>
    </row>
    <row r="142" spans="1:7" x14ac:dyDescent="0.2">
      <c r="A142" s="192">
        <v>45538</v>
      </c>
      <c r="B142" s="191">
        <v>2024</v>
      </c>
      <c r="C142" s="191">
        <v>216</v>
      </c>
      <c r="D142" s="193">
        <v>17.130599999999994</v>
      </c>
      <c r="E142" s="194">
        <v>15.2</v>
      </c>
      <c r="F142" s="194">
        <v>0.1</v>
      </c>
      <c r="G142" s="193">
        <v>0</v>
      </c>
    </row>
    <row r="143" spans="1:7" x14ac:dyDescent="0.2">
      <c r="A143" s="192">
        <v>45539</v>
      </c>
      <c r="B143" s="191">
        <v>2024</v>
      </c>
      <c r="C143" s="191">
        <v>217</v>
      </c>
      <c r="D143" s="193">
        <v>18.833399999999994</v>
      </c>
      <c r="E143" s="194">
        <v>17.5</v>
      </c>
      <c r="F143" s="194">
        <v>-0.3</v>
      </c>
      <c r="G143" s="193">
        <v>0</v>
      </c>
    </row>
    <row r="144" spans="1:7" x14ac:dyDescent="0.2">
      <c r="A144" s="192">
        <v>45540</v>
      </c>
      <c r="B144" s="191">
        <v>2024</v>
      </c>
      <c r="C144" s="191">
        <v>218</v>
      </c>
      <c r="D144" s="193">
        <v>4.9392000000000014</v>
      </c>
      <c r="E144" s="194">
        <v>17.8</v>
      </c>
      <c r="F144" s="194">
        <v>9.9</v>
      </c>
      <c r="G144" s="193">
        <v>0.2</v>
      </c>
    </row>
    <row r="145" spans="1:7" x14ac:dyDescent="0.2">
      <c r="A145" s="192">
        <v>45541</v>
      </c>
      <c r="B145" s="191">
        <v>2024</v>
      </c>
      <c r="C145" s="191">
        <v>219</v>
      </c>
      <c r="D145" s="193">
        <v>16.108199999999993</v>
      </c>
      <c r="E145" s="194">
        <v>26.9</v>
      </c>
      <c r="F145" s="194">
        <v>12.2</v>
      </c>
      <c r="G145" s="193">
        <v>0.8</v>
      </c>
    </row>
    <row r="146" spans="1:7" x14ac:dyDescent="0.2">
      <c r="A146" s="192">
        <v>45542</v>
      </c>
      <c r="B146" s="191">
        <v>2024</v>
      </c>
      <c r="C146" s="191">
        <v>220</v>
      </c>
      <c r="D146" s="193">
        <v>19.524599999999992</v>
      </c>
      <c r="E146" s="194">
        <v>17.5</v>
      </c>
      <c r="F146" s="194">
        <v>3.5</v>
      </c>
      <c r="G146" s="193">
        <v>0.4</v>
      </c>
    </row>
    <row r="147" spans="1:7" x14ac:dyDescent="0.2">
      <c r="A147" s="192">
        <v>45543</v>
      </c>
      <c r="B147" s="191">
        <v>2024</v>
      </c>
      <c r="C147" s="191">
        <v>221</v>
      </c>
      <c r="D147" s="193">
        <v>17.679599999999997</v>
      </c>
      <c r="E147" s="194">
        <v>16.899999999999999</v>
      </c>
      <c r="F147" s="194">
        <v>2.7</v>
      </c>
      <c r="G147" s="193">
        <v>0</v>
      </c>
    </row>
    <row r="148" spans="1:7" x14ac:dyDescent="0.2">
      <c r="A148" s="192">
        <v>45544</v>
      </c>
      <c r="B148" s="191">
        <v>2024</v>
      </c>
      <c r="C148" s="191">
        <v>222</v>
      </c>
      <c r="D148" s="193">
        <v>14.774399999999993</v>
      </c>
      <c r="E148" s="194">
        <v>16</v>
      </c>
      <c r="F148" s="194">
        <v>7.2</v>
      </c>
      <c r="G148" s="193">
        <v>0</v>
      </c>
    </row>
    <row r="149" spans="1:7" x14ac:dyDescent="0.2">
      <c r="A149" s="192">
        <v>45545</v>
      </c>
      <c r="B149" s="191">
        <v>2024</v>
      </c>
      <c r="C149" s="191">
        <v>223</v>
      </c>
      <c r="D149" s="193">
        <v>18.919799999999999</v>
      </c>
      <c r="E149" s="194">
        <v>19.100000000000001</v>
      </c>
      <c r="F149" s="194">
        <v>-0.1</v>
      </c>
      <c r="G149" s="193">
        <v>0</v>
      </c>
    </row>
    <row r="150" spans="1:7" x14ac:dyDescent="0.2">
      <c r="A150" s="192">
        <v>45546</v>
      </c>
      <c r="B150" s="191">
        <v>2024</v>
      </c>
      <c r="C150" s="191">
        <v>224</v>
      </c>
      <c r="D150" s="193">
        <v>14.24519999999999</v>
      </c>
      <c r="E150" s="194">
        <v>20.6</v>
      </c>
      <c r="F150" s="194">
        <v>2.1</v>
      </c>
      <c r="G150" s="193">
        <v>1.2000000000000002</v>
      </c>
    </row>
    <row r="151" spans="1:7" x14ac:dyDescent="0.2">
      <c r="A151" s="192">
        <v>45547</v>
      </c>
      <c r="B151" s="191">
        <v>2024</v>
      </c>
      <c r="C151" s="191">
        <v>225</v>
      </c>
      <c r="D151" s="193">
        <v>20.431799999999999</v>
      </c>
      <c r="E151" s="194">
        <v>17.100000000000001</v>
      </c>
      <c r="F151" s="194">
        <v>6.8</v>
      </c>
      <c r="G151" s="193">
        <v>0</v>
      </c>
    </row>
    <row r="152" spans="1:7" x14ac:dyDescent="0.2">
      <c r="A152" s="192">
        <v>45548</v>
      </c>
      <c r="B152" s="191">
        <v>2024</v>
      </c>
      <c r="C152" s="191">
        <v>226</v>
      </c>
      <c r="D152" s="193">
        <v>20.354399999999995</v>
      </c>
      <c r="E152" s="194">
        <v>18.100000000000001</v>
      </c>
      <c r="F152" s="194">
        <v>1.3</v>
      </c>
      <c r="G152" s="193">
        <v>0</v>
      </c>
    </row>
    <row r="153" spans="1:7" x14ac:dyDescent="0.2">
      <c r="A153" s="192">
        <v>45549</v>
      </c>
      <c r="B153" s="191">
        <v>2024</v>
      </c>
      <c r="C153" s="191">
        <v>227</v>
      </c>
      <c r="D153" s="193">
        <v>15.429599999999992</v>
      </c>
      <c r="E153" s="194">
        <v>13.6</v>
      </c>
      <c r="F153" s="194">
        <v>0.5</v>
      </c>
      <c r="G153" s="193">
        <v>0</v>
      </c>
    </row>
    <row r="154" spans="1:7" x14ac:dyDescent="0.2">
      <c r="A154" s="192">
        <v>45550</v>
      </c>
      <c r="B154" s="191">
        <v>2024</v>
      </c>
      <c r="C154" s="191">
        <v>228</v>
      </c>
      <c r="D154" s="193">
        <v>21.839399999999991</v>
      </c>
      <c r="E154" s="194">
        <v>14.5</v>
      </c>
      <c r="F154" s="194">
        <v>-0.5</v>
      </c>
      <c r="G154" s="193">
        <v>0</v>
      </c>
    </row>
    <row r="155" spans="1:7" x14ac:dyDescent="0.2">
      <c r="A155" s="192">
        <v>45551</v>
      </c>
      <c r="B155" s="191">
        <v>2024</v>
      </c>
      <c r="C155" s="191">
        <v>229</v>
      </c>
      <c r="D155" s="193">
        <v>17.774999999999988</v>
      </c>
      <c r="E155" s="194">
        <v>15.1</v>
      </c>
      <c r="F155" s="194">
        <v>-0.5</v>
      </c>
      <c r="G155" s="193">
        <v>0</v>
      </c>
    </row>
    <row r="156" spans="1:7" x14ac:dyDescent="0.2">
      <c r="A156" s="192">
        <v>45552</v>
      </c>
      <c r="B156" s="191">
        <v>2024</v>
      </c>
      <c r="C156" s="191">
        <v>230</v>
      </c>
      <c r="D156" s="193">
        <v>20.397599999999994</v>
      </c>
      <c r="E156" s="194">
        <v>17.3</v>
      </c>
      <c r="F156" s="194">
        <v>0.1</v>
      </c>
      <c r="G156" s="193">
        <v>0</v>
      </c>
    </row>
    <row r="157" spans="1:7" x14ac:dyDescent="0.2">
      <c r="A157" s="192">
        <v>45553</v>
      </c>
      <c r="B157" s="191">
        <v>2024</v>
      </c>
      <c r="C157" s="191">
        <v>231</v>
      </c>
      <c r="D157" s="193">
        <v>21.999599999999983</v>
      </c>
      <c r="E157" s="194">
        <v>20.399999999999999</v>
      </c>
      <c r="F157" s="194">
        <v>-1.4</v>
      </c>
      <c r="G157" s="193">
        <v>0</v>
      </c>
    </row>
    <row r="158" spans="1:7" x14ac:dyDescent="0.2">
      <c r="A158" s="192">
        <v>45554</v>
      </c>
      <c r="B158" s="191">
        <v>2024</v>
      </c>
      <c r="C158" s="191">
        <v>232</v>
      </c>
      <c r="D158" s="193">
        <v>17.924399999999991</v>
      </c>
      <c r="E158" s="194">
        <v>17.8</v>
      </c>
      <c r="F158" s="194">
        <v>4.5999999999999996</v>
      </c>
      <c r="G158" s="193">
        <v>0</v>
      </c>
    </row>
    <row r="159" spans="1:7" x14ac:dyDescent="0.2">
      <c r="A159" s="192">
        <v>45555</v>
      </c>
      <c r="B159" s="191">
        <v>2024</v>
      </c>
      <c r="C159" s="191">
        <v>233</v>
      </c>
      <c r="D159" s="193">
        <v>12.992399999999996</v>
      </c>
      <c r="E159" s="194">
        <v>15.4</v>
      </c>
      <c r="F159" s="194">
        <v>3.6</v>
      </c>
      <c r="G159" s="193">
        <v>3</v>
      </c>
    </row>
    <row r="160" spans="1:7" x14ac:dyDescent="0.2">
      <c r="A160" s="192">
        <v>45556</v>
      </c>
      <c r="B160" s="191">
        <v>2024</v>
      </c>
      <c r="C160" s="191">
        <v>234</v>
      </c>
      <c r="D160" s="193">
        <v>18.54539999999999</v>
      </c>
      <c r="E160" s="194">
        <v>17.3</v>
      </c>
      <c r="F160" s="194">
        <v>7.2</v>
      </c>
      <c r="G160" s="193">
        <v>0</v>
      </c>
    </row>
    <row r="161" spans="1:7" x14ac:dyDescent="0.2">
      <c r="A161" s="192">
        <v>45557</v>
      </c>
      <c r="B161" s="191">
        <v>2024</v>
      </c>
      <c r="C161" s="191">
        <v>235</v>
      </c>
      <c r="D161" s="193">
        <v>17.308799999999987</v>
      </c>
      <c r="E161" s="194">
        <v>17.7</v>
      </c>
      <c r="F161" s="194">
        <v>6.7</v>
      </c>
      <c r="G161" s="193">
        <v>0</v>
      </c>
    </row>
    <row r="162" spans="1:7" x14ac:dyDescent="0.2">
      <c r="A162" s="192">
        <v>45558</v>
      </c>
      <c r="B162" s="191">
        <v>2024</v>
      </c>
      <c r="C162" s="191">
        <v>236</v>
      </c>
      <c r="D162" s="193">
        <v>22.879799999999999</v>
      </c>
      <c r="E162" s="194">
        <v>20.2</v>
      </c>
      <c r="F162" s="194">
        <v>2.2000000000000002</v>
      </c>
      <c r="G162" s="193">
        <v>0</v>
      </c>
    </row>
    <row r="163" spans="1:7" x14ac:dyDescent="0.2">
      <c r="A163" s="192">
        <v>45559</v>
      </c>
      <c r="B163" s="191">
        <v>2024</v>
      </c>
      <c r="C163" s="191">
        <v>237</v>
      </c>
      <c r="D163" s="193">
        <v>16.295399999999994</v>
      </c>
      <c r="E163" s="194">
        <v>24.9</v>
      </c>
      <c r="F163" s="194">
        <v>4.5999999999999996</v>
      </c>
      <c r="G163" s="193">
        <v>0</v>
      </c>
    </row>
    <row r="164" spans="1:7" x14ac:dyDescent="0.2">
      <c r="A164" s="192">
        <v>45560</v>
      </c>
      <c r="B164" s="191">
        <v>2024</v>
      </c>
      <c r="C164" s="191">
        <v>238</v>
      </c>
      <c r="D164" s="193">
        <v>7.6788000000000034</v>
      </c>
      <c r="E164" s="194">
        <v>17.899999999999999</v>
      </c>
      <c r="F164" s="194">
        <v>9.9</v>
      </c>
      <c r="G164" s="193">
        <v>3.2</v>
      </c>
    </row>
    <row r="165" spans="1:7" x14ac:dyDescent="0.2">
      <c r="A165" s="192">
        <v>45561</v>
      </c>
      <c r="B165" s="191">
        <v>2024</v>
      </c>
      <c r="C165" s="191">
        <v>239</v>
      </c>
      <c r="D165" s="193">
        <v>22.512599999999985</v>
      </c>
      <c r="E165" s="194">
        <v>17</v>
      </c>
      <c r="F165" s="194">
        <v>1.4</v>
      </c>
      <c r="G165" s="193">
        <v>0</v>
      </c>
    </row>
    <row r="166" spans="1:7" x14ac:dyDescent="0.2">
      <c r="A166" s="192">
        <v>45562</v>
      </c>
      <c r="B166" s="191">
        <v>2024</v>
      </c>
      <c r="C166" s="191">
        <v>240</v>
      </c>
      <c r="D166" s="193">
        <v>23.497199999999996</v>
      </c>
      <c r="E166" s="194">
        <v>19</v>
      </c>
      <c r="F166" s="194">
        <v>-1.4</v>
      </c>
      <c r="G166" s="193">
        <v>0</v>
      </c>
    </row>
    <row r="167" spans="1:7" x14ac:dyDescent="0.2">
      <c r="A167" s="192">
        <v>45563</v>
      </c>
      <c r="B167" s="191">
        <v>2024</v>
      </c>
      <c r="C167" s="191">
        <v>241</v>
      </c>
      <c r="D167" s="193">
        <v>22.786199999999994</v>
      </c>
      <c r="E167" s="194">
        <v>20.2</v>
      </c>
      <c r="F167" s="194">
        <v>0.4</v>
      </c>
      <c r="G167" s="193">
        <v>0</v>
      </c>
    </row>
    <row r="168" spans="1:7" x14ac:dyDescent="0.2">
      <c r="A168" s="192">
        <v>45564</v>
      </c>
      <c r="B168" s="191">
        <v>2024</v>
      </c>
      <c r="C168" s="191">
        <v>242</v>
      </c>
      <c r="D168" s="193">
        <v>7.1982000000000035</v>
      </c>
      <c r="E168" s="194">
        <v>17.2</v>
      </c>
      <c r="F168" s="194">
        <v>7.4</v>
      </c>
      <c r="G168" s="193">
        <v>5</v>
      </c>
    </row>
    <row r="169" spans="1:7" x14ac:dyDescent="0.2">
      <c r="A169" s="192">
        <v>45565</v>
      </c>
      <c r="B169" s="191">
        <v>2024</v>
      </c>
      <c r="C169" s="191">
        <v>243</v>
      </c>
      <c r="D169" s="193">
        <v>21.731399999999994</v>
      </c>
      <c r="E169" s="194">
        <v>19.3</v>
      </c>
      <c r="F169" s="194">
        <v>4.9000000000000004</v>
      </c>
      <c r="G169" s="193">
        <v>0.2</v>
      </c>
    </row>
    <row r="170" spans="1:7" x14ac:dyDescent="0.2">
      <c r="A170" s="192">
        <v>45566</v>
      </c>
      <c r="B170" s="191">
        <v>2024</v>
      </c>
      <c r="C170" s="191">
        <v>244</v>
      </c>
      <c r="D170" s="193">
        <v>23.237999999999996</v>
      </c>
      <c r="E170" s="194">
        <v>20</v>
      </c>
      <c r="F170" s="194">
        <v>2.2000000000000002</v>
      </c>
      <c r="G170" s="193">
        <v>0</v>
      </c>
    </row>
    <row r="171" spans="1:7" x14ac:dyDescent="0.2">
      <c r="A171" s="192">
        <v>45567</v>
      </c>
      <c r="B171" s="191">
        <v>2024</v>
      </c>
      <c r="C171" s="191">
        <v>245</v>
      </c>
      <c r="D171" s="193">
        <v>24.343199999999992</v>
      </c>
      <c r="E171" s="194">
        <v>22.4</v>
      </c>
      <c r="F171" s="194">
        <v>2.7</v>
      </c>
      <c r="G171" s="193">
        <v>0</v>
      </c>
    </row>
    <row r="172" spans="1:7" x14ac:dyDescent="0.2">
      <c r="A172" s="192">
        <v>45568</v>
      </c>
      <c r="B172" s="191">
        <v>2024</v>
      </c>
      <c r="C172" s="191">
        <v>246</v>
      </c>
      <c r="D172" s="193">
        <v>25.106399999999997</v>
      </c>
      <c r="E172" s="194">
        <v>24.5</v>
      </c>
      <c r="F172" s="194">
        <v>5.9</v>
      </c>
      <c r="G172" s="193">
        <v>0</v>
      </c>
    </row>
    <row r="173" spans="1:7" x14ac:dyDescent="0.2">
      <c r="A173" s="192">
        <v>45569</v>
      </c>
      <c r="B173" s="191">
        <v>2024</v>
      </c>
      <c r="C173" s="191">
        <v>247</v>
      </c>
      <c r="D173" s="193">
        <v>10.48139999999999</v>
      </c>
      <c r="E173" s="194">
        <v>19.5</v>
      </c>
      <c r="F173" s="194">
        <v>12.2</v>
      </c>
      <c r="G173" s="193">
        <v>3.4000000000000008</v>
      </c>
    </row>
    <row r="174" spans="1:7" x14ac:dyDescent="0.2">
      <c r="A174" s="192">
        <v>45570</v>
      </c>
      <c r="B174" s="191">
        <v>2024</v>
      </c>
      <c r="C174" s="191">
        <v>248</v>
      </c>
      <c r="D174" s="193">
        <v>19.033199999999997</v>
      </c>
      <c r="E174" s="194">
        <v>19.3</v>
      </c>
      <c r="F174" s="194">
        <v>9.1</v>
      </c>
      <c r="G174" s="193">
        <v>1.6</v>
      </c>
    </row>
    <row r="175" spans="1:7" x14ac:dyDescent="0.2">
      <c r="A175" s="192">
        <v>45571</v>
      </c>
      <c r="B175" s="191">
        <v>2024</v>
      </c>
      <c r="C175" s="191">
        <v>249</v>
      </c>
      <c r="D175" s="193">
        <v>19.62179999999999</v>
      </c>
      <c r="E175" s="194">
        <v>19.399999999999999</v>
      </c>
      <c r="F175" s="194">
        <v>7.7</v>
      </c>
      <c r="G175" s="193">
        <v>0</v>
      </c>
    </row>
    <row r="176" spans="1:7" x14ac:dyDescent="0.2">
      <c r="A176" s="192">
        <v>45572</v>
      </c>
      <c r="B176" s="191">
        <v>2024</v>
      </c>
      <c r="C176" s="191">
        <v>250</v>
      </c>
      <c r="D176" s="193">
        <v>15.686999999999992</v>
      </c>
      <c r="E176" s="194">
        <v>21.1</v>
      </c>
      <c r="F176" s="194">
        <v>5.6</v>
      </c>
      <c r="G176" s="193">
        <v>0</v>
      </c>
    </row>
    <row r="177" spans="1:7" x14ac:dyDescent="0.2">
      <c r="A177" s="192">
        <v>45573</v>
      </c>
      <c r="B177" s="191">
        <v>2024</v>
      </c>
      <c r="C177" s="191">
        <v>251</v>
      </c>
      <c r="D177" s="193">
        <v>26.782199999999996</v>
      </c>
      <c r="E177" s="194">
        <v>17</v>
      </c>
      <c r="F177" s="194">
        <v>2.4</v>
      </c>
      <c r="G177" s="193">
        <v>0</v>
      </c>
    </row>
    <row r="178" spans="1:7" x14ac:dyDescent="0.2">
      <c r="A178" s="192">
        <v>45574</v>
      </c>
      <c r="B178" s="191">
        <v>2024</v>
      </c>
      <c r="C178" s="191">
        <v>252</v>
      </c>
      <c r="D178" s="193">
        <v>26.515799999999992</v>
      </c>
      <c r="E178" s="194">
        <v>20.6</v>
      </c>
      <c r="F178" s="194">
        <v>-0.9</v>
      </c>
      <c r="G178" s="193">
        <v>0</v>
      </c>
    </row>
    <row r="179" spans="1:7" x14ac:dyDescent="0.2">
      <c r="A179" s="192">
        <v>45575</v>
      </c>
      <c r="B179" s="191">
        <v>2024</v>
      </c>
      <c r="C179" s="191">
        <v>253</v>
      </c>
      <c r="D179" s="193">
        <v>25.7148</v>
      </c>
      <c r="E179" s="194">
        <v>24.4</v>
      </c>
      <c r="F179" s="194">
        <v>2.7</v>
      </c>
      <c r="G179" s="193">
        <v>0</v>
      </c>
    </row>
    <row r="180" spans="1:7" x14ac:dyDescent="0.2">
      <c r="A180" s="192">
        <v>45576</v>
      </c>
      <c r="B180" s="191">
        <v>2024</v>
      </c>
      <c r="C180" s="191">
        <v>254</v>
      </c>
      <c r="D180" s="193">
        <v>26.83979999999999</v>
      </c>
      <c r="E180" s="194">
        <v>21</v>
      </c>
      <c r="F180" s="194">
        <v>6.3</v>
      </c>
      <c r="G180" s="193">
        <v>0</v>
      </c>
    </row>
    <row r="181" spans="1:7" x14ac:dyDescent="0.2">
      <c r="A181" s="192">
        <v>45577</v>
      </c>
      <c r="B181" s="191">
        <v>2024</v>
      </c>
      <c r="C181" s="191">
        <v>255</v>
      </c>
      <c r="D181" s="193">
        <v>27.950399999999995</v>
      </c>
      <c r="E181" s="194">
        <v>23.4</v>
      </c>
      <c r="F181" s="194">
        <v>3.5</v>
      </c>
      <c r="G181" s="193">
        <v>0</v>
      </c>
    </row>
    <row r="182" spans="1:7" x14ac:dyDescent="0.2">
      <c r="A182" s="192">
        <v>45578</v>
      </c>
      <c r="B182" s="191">
        <v>2024</v>
      </c>
      <c r="C182" s="191">
        <v>256</v>
      </c>
      <c r="D182" s="193">
        <v>26.064000000000004</v>
      </c>
      <c r="E182" s="194">
        <v>23.8</v>
      </c>
      <c r="F182" s="194">
        <v>4.4000000000000004</v>
      </c>
      <c r="G182" s="193">
        <v>0</v>
      </c>
    </row>
    <row r="183" spans="1:7" x14ac:dyDescent="0.2">
      <c r="A183" s="192">
        <v>45579</v>
      </c>
      <c r="B183" s="191">
        <v>2024</v>
      </c>
      <c r="C183" s="191">
        <v>257</v>
      </c>
      <c r="D183" s="193">
        <v>2.5078320000000005</v>
      </c>
      <c r="E183" s="194">
        <v>27.1</v>
      </c>
      <c r="F183" s="194">
        <v>8.1999999999999993</v>
      </c>
      <c r="G183" s="193">
        <v>0</v>
      </c>
    </row>
    <row r="184" spans="1:7" x14ac:dyDescent="0.2">
      <c r="A184" s="192">
        <v>45580</v>
      </c>
      <c r="B184" s="191">
        <v>2024</v>
      </c>
      <c r="C184" s="191">
        <v>258</v>
      </c>
      <c r="D184" s="193">
        <v>9.1547999999999963</v>
      </c>
      <c r="E184" s="194">
        <v>25.8</v>
      </c>
      <c r="F184" s="194">
        <v>9.6</v>
      </c>
      <c r="G184" s="193">
        <v>0</v>
      </c>
    </row>
    <row r="185" spans="1:7" x14ac:dyDescent="0.2">
      <c r="A185" s="192">
        <v>45581</v>
      </c>
      <c r="B185" s="191">
        <v>2024</v>
      </c>
      <c r="C185" s="191">
        <v>259</v>
      </c>
      <c r="D185" s="193">
        <v>23.243399999999991</v>
      </c>
      <c r="E185" s="194">
        <v>23.6</v>
      </c>
      <c r="F185" s="194">
        <v>10.8</v>
      </c>
      <c r="G185" s="193">
        <v>0</v>
      </c>
    </row>
    <row r="186" spans="1:7" x14ac:dyDescent="0.2">
      <c r="A186" s="192">
        <v>45582</v>
      </c>
      <c r="B186" s="191">
        <v>2024</v>
      </c>
      <c r="C186" s="191">
        <v>260</v>
      </c>
      <c r="D186" s="193">
        <v>19.006199999999996</v>
      </c>
      <c r="E186" s="194">
        <v>25.2</v>
      </c>
      <c r="F186" s="194">
        <v>11.1</v>
      </c>
      <c r="G186" s="193">
        <v>0.8</v>
      </c>
    </row>
    <row r="187" spans="1:7" x14ac:dyDescent="0.2">
      <c r="A187" s="192">
        <v>45583</v>
      </c>
      <c r="B187" s="191">
        <v>2024</v>
      </c>
      <c r="C187" s="191">
        <v>261</v>
      </c>
      <c r="D187" s="193">
        <v>9.3059999999999938</v>
      </c>
      <c r="E187" s="194">
        <v>22.6</v>
      </c>
      <c r="F187" s="194">
        <v>15.2</v>
      </c>
      <c r="G187" s="193">
        <v>20.799999999999997</v>
      </c>
    </row>
    <row r="188" spans="1:7" x14ac:dyDescent="0.2">
      <c r="A188" s="192">
        <v>45584</v>
      </c>
      <c r="B188" s="191">
        <v>2024</v>
      </c>
      <c r="C188" s="191">
        <v>262</v>
      </c>
      <c r="D188" s="193">
        <v>29.273400000000002</v>
      </c>
      <c r="E188" s="194">
        <v>20.7</v>
      </c>
      <c r="F188" s="194">
        <v>11.7</v>
      </c>
      <c r="G188" s="193">
        <v>0</v>
      </c>
    </row>
    <row r="189" spans="1:7" x14ac:dyDescent="0.2">
      <c r="A189" s="192">
        <v>45585</v>
      </c>
      <c r="B189" s="191">
        <v>2024</v>
      </c>
      <c r="C189" s="191">
        <v>263</v>
      </c>
      <c r="D189" s="193">
        <v>28.423799999999993</v>
      </c>
      <c r="E189" s="194">
        <v>23.6</v>
      </c>
      <c r="F189" s="194">
        <v>8.6999999999999993</v>
      </c>
      <c r="G189" s="193">
        <v>0</v>
      </c>
    </row>
    <row r="190" spans="1:7" x14ac:dyDescent="0.2">
      <c r="A190" s="192">
        <v>45586</v>
      </c>
      <c r="B190" s="191">
        <v>2024</v>
      </c>
      <c r="C190" s="191">
        <v>264</v>
      </c>
      <c r="D190" s="193">
        <v>29.192399999999989</v>
      </c>
      <c r="E190" s="194">
        <v>26.5</v>
      </c>
      <c r="F190" s="194">
        <v>6.6</v>
      </c>
      <c r="G190" s="193">
        <v>0</v>
      </c>
    </row>
    <row r="191" spans="1:7" x14ac:dyDescent="0.2">
      <c r="A191" s="192">
        <v>45587</v>
      </c>
      <c r="B191" s="191">
        <v>2024</v>
      </c>
      <c r="C191" s="191">
        <v>265</v>
      </c>
      <c r="D191" s="193">
        <v>24.064199999999992</v>
      </c>
      <c r="E191" s="194">
        <v>28.8</v>
      </c>
      <c r="F191" s="194">
        <v>7.8</v>
      </c>
      <c r="G191" s="193">
        <v>0</v>
      </c>
    </row>
    <row r="192" spans="1:7" x14ac:dyDescent="0.2">
      <c r="A192" s="192">
        <v>45588</v>
      </c>
      <c r="B192" s="191">
        <v>2024</v>
      </c>
      <c r="C192" s="191">
        <v>266</v>
      </c>
      <c r="D192" s="193">
        <v>17.872199999999989</v>
      </c>
      <c r="E192" s="194">
        <v>22.2</v>
      </c>
      <c r="F192" s="194">
        <v>12.8</v>
      </c>
      <c r="G192" s="193">
        <v>1.4000000000000001</v>
      </c>
    </row>
    <row r="193" spans="1:7" x14ac:dyDescent="0.2">
      <c r="A193" s="192">
        <v>45589</v>
      </c>
      <c r="B193" s="191">
        <v>2024</v>
      </c>
      <c r="C193" s="191">
        <v>267</v>
      </c>
      <c r="D193" s="193">
        <v>27.329399999999989</v>
      </c>
      <c r="E193" s="194">
        <v>19.2</v>
      </c>
      <c r="F193" s="194">
        <v>3.7</v>
      </c>
      <c r="G193" s="193">
        <v>0</v>
      </c>
    </row>
    <row r="194" spans="1:7" x14ac:dyDescent="0.2">
      <c r="A194" s="192">
        <v>45590</v>
      </c>
      <c r="B194" s="191">
        <v>2024</v>
      </c>
      <c r="C194" s="191">
        <v>268</v>
      </c>
      <c r="D194" s="193">
        <v>24.760799999999993</v>
      </c>
      <c r="E194" s="194">
        <v>18.3</v>
      </c>
      <c r="F194" s="194">
        <v>2.4</v>
      </c>
      <c r="G194" s="193">
        <v>0</v>
      </c>
    </row>
    <row r="195" spans="1:7" x14ac:dyDescent="0.2">
      <c r="A195" s="192">
        <v>45591</v>
      </c>
      <c r="B195" s="191">
        <v>2024</v>
      </c>
      <c r="C195" s="191">
        <v>269</v>
      </c>
      <c r="D195" s="193">
        <v>30.581999999999983</v>
      </c>
      <c r="E195" s="194">
        <v>22.1</v>
      </c>
      <c r="F195" s="194">
        <v>-1.4</v>
      </c>
      <c r="G195" s="193">
        <v>0</v>
      </c>
    </row>
    <row r="196" spans="1:7" x14ac:dyDescent="0.2">
      <c r="A196" s="192">
        <v>45592</v>
      </c>
      <c r="B196" s="191">
        <v>2024</v>
      </c>
      <c r="C196" s="191">
        <v>270</v>
      </c>
      <c r="D196" s="193">
        <v>27.077399999999994</v>
      </c>
      <c r="E196" s="194">
        <v>28.1</v>
      </c>
      <c r="F196" s="194">
        <v>4.3</v>
      </c>
      <c r="G196" s="193">
        <v>0</v>
      </c>
    </row>
    <row r="197" spans="1:7" x14ac:dyDescent="0.2">
      <c r="A197" s="192">
        <v>45593</v>
      </c>
      <c r="B197" s="191">
        <v>2024</v>
      </c>
      <c r="C197" s="191">
        <v>271</v>
      </c>
      <c r="D197" s="193">
        <v>30.51179999999999</v>
      </c>
      <c r="E197" s="194">
        <v>21</v>
      </c>
      <c r="F197" s="194">
        <v>10.199999999999999</v>
      </c>
      <c r="G197" s="193">
        <v>0</v>
      </c>
    </row>
    <row r="198" spans="1:7" x14ac:dyDescent="0.2">
      <c r="A198" s="192">
        <v>45594</v>
      </c>
      <c r="B198" s="191">
        <v>2024</v>
      </c>
      <c r="C198" s="191">
        <v>272</v>
      </c>
      <c r="D198" s="193">
        <v>29.74679999999999</v>
      </c>
      <c r="E198" s="194">
        <v>24.3</v>
      </c>
      <c r="F198" s="194">
        <v>6.9</v>
      </c>
      <c r="G198" s="193">
        <v>0</v>
      </c>
    </row>
    <row r="199" spans="1:7" x14ac:dyDescent="0.2">
      <c r="A199" s="192">
        <v>45595</v>
      </c>
      <c r="B199" s="191">
        <v>2024</v>
      </c>
      <c r="C199" s="191">
        <v>273</v>
      </c>
      <c r="D199" s="193">
        <v>30.457799999999988</v>
      </c>
      <c r="E199" s="194">
        <v>25.6</v>
      </c>
      <c r="F199" s="194">
        <v>7.4</v>
      </c>
      <c r="G199" s="193">
        <v>0</v>
      </c>
    </row>
    <row r="200" spans="1:7" x14ac:dyDescent="0.2">
      <c r="A200" s="192">
        <v>45596</v>
      </c>
      <c r="B200" s="191">
        <v>2024</v>
      </c>
      <c r="C200" s="191">
        <v>274</v>
      </c>
      <c r="D200" s="193">
        <v>26.782199999999992</v>
      </c>
      <c r="E200" s="194">
        <v>22.5</v>
      </c>
      <c r="F200" s="194">
        <v>7.4</v>
      </c>
      <c r="G200" s="193">
        <v>0</v>
      </c>
    </row>
    <row r="201" spans="1:7" x14ac:dyDescent="0.2">
      <c r="A201" s="192">
        <v>45597</v>
      </c>
      <c r="B201" s="191">
        <v>2024</v>
      </c>
      <c r="C201" s="191">
        <v>275</v>
      </c>
      <c r="D201" s="193">
        <v>32.365800000000021</v>
      </c>
      <c r="E201" s="194">
        <v>21.3</v>
      </c>
      <c r="F201" s="194">
        <v>6.3</v>
      </c>
      <c r="G201" s="193">
        <v>0</v>
      </c>
    </row>
    <row r="202" spans="1:7" x14ac:dyDescent="0.2">
      <c r="A202" s="192">
        <v>45598</v>
      </c>
      <c r="B202" s="191">
        <v>2024</v>
      </c>
      <c r="C202" s="191">
        <v>276</v>
      </c>
      <c r="D202" s="193">
        <v>29.246399999999994</v>
      </c>
      <c r="E202" s="194">
        <v>27.3</v>
      </c>
      <c r="F202" s="194">
        <v>2.1</v>
      </c>
      <c r="G202" s="193">
        <v>0</v>
      </c>
    </row>
    <row r="203" spans="1:7" x14ac:dyDescent="0.2">
      <c r="A203" s="192">
        <v>45599</v>
      </c>
      <c r="B203" s="191">
        <v>2024</v>
      </c>
      <c r="C203" s="191">
        <v>277</v>
      </c>
      <c r="D203" s="193">
        <v>24.013799999999993</v>
      </c>
      <c r="E203" s="194">
        <v>31.5</v>
      </c>
      <c r="F203" s="194">
        <v>13.7</v>
      </c>
      <c r="G203" s="193">
        <v>0</v>
      </c>
    </row>
    <row r="204" spans="1:7" x14ac:dyDescent="0.2">
      <c r="A204" s="192">
        <v>45600</v>
      </c>
      <c r="B204" s="191">
        <v>2024</v>
      </c>
      <c r="C204" s="191">
        <v>278</v>
      </c>
      <c r="D204" s="193">
        <v>28.915199999999992</v>
      </c>
      <c r="E204" s="194">
        <v>22.5</v>
      </c>
      <c r="F204" s="194">
        <v>9.4</v>
      </c>
      <c r="G204" s="193">
        <v>0</v>
      </c>
    </row>
    <row r="205" spans="1:7" x14ac:dyDescent="0.2">
      <c r="A205" s="192">
        <v>45601</v>
      </c>
      <c r="B205" s="191">
        <v>2024</v>
      </c>
      <c r="C205" s="191">
        <v>279</v>
      </c>
      <c r="D205" s="193">
        <v>30.533399999999997</v>
      </c>
      <c r="E205" s="194">
        <v>27.6</v>
      </c>
      <c r="F205" s="194">
        <v>3.7</v>
      </c>
      <c r="G205" s="193">
        <v>0</v>
      </c>
    </row>
    <row r="206" spans="1:7" x14ac:dyDescent="0.2">
      <c r="A206" s="192">
        <v>45602</v>
      </c>
      <c r="B206" s="191">
        <v>2024</v>
      </c>
      <c r="C206" s="191">
        <v>280</v>
      </c>
      <c r="D206" s="193">
        <v>22.247999999999994</v>
      </c>
      <c r="E206" s="194">
        <v>34.200000000000003</v>
      </c>
      <c r="F206" s="194">
        <v>7.6</v>
      </c>
      <c r="G206" s="193">
        <v>0.8</v>
      </c>
    </row>
    <row r="207" spans="1:7" x14ac:dyDescent="0.2">
      <c r="A207" s="192">
        <v>45603</v>
      </c>
      <c r="B207" s="191">
        <v>2024</v>
      </c>
      <c r="C207" s="191">
        <v>281</v>
      </c>
      <c r="D207" s="193">
        <v>21.202200000000001</v>
      </c>
      <c r="E207" s="194">
        <v>23.1</v>
      </c>
      <c r="F207" s="194">
        <v>9.6</v>
      </c>
      <c r="G207" s="193">
        <v>0</v>
      </c>
    </row>
    <row r="208" spans="1:7" x14ac:dyDescent="0.2">
      <c r="A208" s="192">
        <v>45604</v>
      </c>
      <c r="B208" s="191">
        <v>2024</v>
      </c>
      <c r="C208" s="191">
        <v>282</v>
      </c>
      <c r="D208" s="193">
        <v>25.081199999999995</v>
      </c>
      <c r="E208" s="194">
        <v>21.4</v>
      </c>
      <c r="F208" s="194">
        <v>6.4</v>
      </c>
      <c r="G208" s="193">
        <v>0.2</v>
      </c>
    </row>
    <row r="209" spans="1:7" x14ac:dyDescent="0.2">
      <c r="A209" s="192">
        <v>45605</v>
      </c>
      <c r="B209" s="191">
        <v>2024</v>
      </c>
      <c r="C209" s="191">
        <v>283</v>
      </c>
      <c r="D209" s="193">
        <v>21.997799999999994</v>
      </c>
      <c r="E209" s="194">
        <v>22.2</v>
      </c>
      <c r="F209" s="194">
        <v>1.4</v>
      </c>
      <c r="G209" s="193">
        <v>0</v>
      </c>
    </row>
    <row r="210" spans="1:7" x14ac:dyDescent="0.2">
      <c r="A210" s="192">
        <v>45606</v>
      </c>
      <c r="B210" s="191">
        <v>2024</v>
      </c>
      <c r="C210" s="191">
        <v>284</v>
      </c>
      <c r="D210" s="193">
        <v>32.328000000000024</v>
      </c>
      <c r="E210" s="194">
        <v>25.6</v>
      </c>
      <c r="F210" s="194">
        <v>3.3</v>
      </c>
      <c r="G210" s="193">
        <v>0</v>
      </c>
    </row>
    <row r="211" spans="1:7" x14ac:dyDescent="0.2">
      <c r="A211" s="192">
        <v>45607</v>
      </c>
      <c r="B211" s="191">
        <v>2024</v>
      </c>
      <c r="C211" s="191">
        <v>285</v>
      </c>
      <c r="D211" s="193">
        <v>30.859199999999991</v>
      </c>
      <c r="E211" s="194">
        <v>29</v>
      </c>
      <c r="F211" s="194">
        <v>6.4</v>
      </c>
      <c r="G211" s="193">
        <v>0</v>
      </c>
    </row>
    <row r="212" spans="1:7" x14ac:dyDescent="0.2">
      <c r="A212" s="192">
        <v>45608</v>
      </c>
      <c r="B212" s="191">
        <v>2024</v>
      </c>
      <c r="C212" s="191">
        <v>286</v>
      </c>
      <c r="D212" s="193">
        <v>15.236999999999995</v>
      </c>
      <c r="E212" s="194">
        <v>28.6</v>
      </c>
      <c r="F212" s="194">
        <v>10.8</v>
      </c>
      <c r="G212" s="193">
        <v>0</v>
      </c>
    </row>
    <row r="213" spans="1:7" x14ac:dyDescent="0.2">
      <c r="A213" s="192">
        <v>45609</v>
      </c>
      <c r="B213" s="191">
        <v>2024</v>
      </c>
      <c r="C213" s="191">
        <v>287</v>
      </c>
      <c r="D213" s="193">
        <v>19.031399999999991</v>
      </c>
      <c r="E213" s="194">
        <v>27.5</v>
      </c>
      <c r="F213" s="194">
        <v>13.4</v>
      </c>
      <c r="G213" s="193">
        <v>0</v>
      </c>
    </row>
    <row r="214" spans="1:7" x14ac:dyDescent="0.2">
      <c r="A214" s="192">
        <v>45610</v>
      </c>
      <c r="B214" s="191">
        <v>2024</v>
      </c>
      <c r="C214" s="191">
        <v>288</v>
      </c>
      <c r="D214" s="193">
        <v>33.791400000000017</v>
      </c>
      <c r="E214" s="194">
        <v>26.5</v>
      </c>
      <c r="F214" s="194">
        <v>9.3000000000000007</v>
      </c>
      <c r="G214" s="193">
        <v>0</v>
      </c>
    </row>
    <row r="215" spans="1:7" x14ac:dyDescent="0.2">
      <c r="A215" s="192">
        <v>45611</v>
      </c>
      <c r="B215" s="191">
        <v>2024</v>
      </c>
      <c r="C215" s="191">
        <v>289</v>
      </c>
      <c r="D215" s="193">
        <v>33.90300000000002</v>
      </c>
      <c r="E215" s="194">
        <v>27.9</v>
      </c>
      <c r="F215" s="194">
        <v>4.2</v>
      </c>
      <c r="G215" s="193">
        <v>0</v>
      </c>
    </row>
    <row r="216" spans="1:7" x14ac:dyDescent="0.2">
      <c r="A216" s="192">
        <v>45612</v>
      </c>
      <c r="B216" s="191">
        <v>2024</v>
      </c>
      <c r="C216" s="191">
        <v>290</v>
      </c>
      <c r="D216" s="193">
        <v>31.125599999999988</v>
      </c>
      <c r="E216" s="194">
        <v>34.6</v>
      </c>
      <c r="F216" s="194">
        <v>5.0999999999999996</v>
      </c>
      <c r="G216" s="193">
        <v>0</v>
      </c>
    </row>
    <row r="217" spans="1:7" x14ac:dyDescent="0.2">
      <c r="A217" s="192">
        <v>45613</v>
      </c>
      <c r="B217" s="191">
        <v>2024</v>
      </c>
      <c r="C217" s="191">
        <v>291</v>
      </c>
      <c r="D217" s="193">
        <v>14.291999999999996</v>
      </c>
      <c r="E217" s="194">
        <v>27</v>
      </c>
      <c r="F217" s="194">
        <v>14.2</v>
      </c>
      <c r="G217" s="193">
        <v>17.2</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71DC-9060-4E49-8486-F6AA8ADA936B}">
  <dimension ref="A1:AJ385"/>
  <sheetViews>
    <sheetView workbookViewId="0">
      <selection activeCell="O1" sqref="O1:O1048576"/>
    </sheetView>
  </sheetViews>
  <sheetFormatPr defaultRowHeight="15" x14ac:dyDescent="0.25"/>
  <cols>
    <col min="3" max="3" width="8.5703125" style="7"/>
    <col min="4" max="4" width="13.5703125" customWidth="1"/>
    <col min="5" max="5" width="9.42578125" customWidth="1"/>
    <col min="6" max="10" width="8.5703125" style="7"/>
    <col min="11" max="11" width="10.5703125" bestFit="1" customWidth="1"/>
    <col min="12" max="12" width="10.42578125" customWidth="1"/>
    <col min="13" max="13" width="20.42578125" customWidth="1"/>
    <col min="14" max="15" width="17.5703125" customWidth="1"/>
    <col min="16" max="16" width="39.5703125" bestFit="1" customWidth="1"/>
    <col min="17" max="17" width="8.5703125" bestFit="1" customWidth="1"/>
    <col min="18" max="18" width="19.5703125" bestFit="1" customWidth="1"/>
    <col min="19" max="20" width="10.42578125" bestFit="1" customWidth="1"/>
    <col min="21" max="22" width="9.42578125" bestFit="1" customWidth="1"/>
    <col min="23" max="23" width="10.42578125" bestFit="1" customWidth="1"/>
    <col min="24" max="26" width="10.42578125" customWidth="1"/>
    <col min="27" max="27" width="9.42578125" bestFit="1" customWidth="1"/>
    <col min="28" max="30" width="10.42578125" customWidth="1"/>
    <col min="31" max="31" width="11.42578125" customWidth="1"/>
    <col min="32" max="32" width="40.42578125" bestFit="1" customWidth="1"/>
    <col min="33" max="36" width="19.5703125" bestFit="1" customWidth="1"/>
    <col min="37" max="37" width="15.42578125" bestFit="1" customWidth="1"/>
    <col min="38" max="40" width="20.5703125" bestFit="1" customWidth="1"/>
    <col min="41" max="41" width="11.5703125" bestFit="1" customWidth="1"/>
    <col min="42" max="42" width="14.5703125" bestFit="1" customWidth="1"/>
  </cols>
  <sheetData>
    <row r="1" spans="1:36" ht="93.6" customHeight="1" x14ac:dyDescent="0.25">
      <c r="A1" s="5" t="s">
        <v>23</v>
      </c>
      <c r="B1" s="5" t="s">
        <v>24</v>
      </c>
      <c r="C1" s="6" t="s">
        <v>25</v>
      </c>
      <c r="D1" s="5" t="s">
        <v>31</v>
      </c>
      <c r="E1" s="5" t="s">
        <v>32</v>
      </c>
      <c r="F1" s="6" t="s">
        <v>26</v>
      </c>
      <c r="G1" s="6" t="s">
        <v>27</v>
      </c>
      <c r="H1" s="6" t="s">
        <v>28</v>
      </c>
      <c r="I1" s="6" t="s">
        <v>29</v>
      </c>
      <c r="J1" s="6" t="s">
        <v>789</v>
      </c>
      <c r="K1" s="6" t="s">
        <v>790</v>
      </c>
      <c r="L1" s="6" t="s">
        <v>791</v>
      </c>
      <c r="M1" s="55" t="s">
        <v>792</v>
      </c>
      <c r="N1" s="55" t="s">
        <v>793</v>
      </c>
      <c r="O1" s="55"/>
      <c r="P1" s="30" t="s">
        <v>794</v>
      </c>
      <c r="R1" s="30" t="s">
        <v>790</v>
      </c>
      <c r="AF1" s="30" t="s">
        <v>794</v>
      </c>
      <c r="AG1" s="30" t="s">
        <v>790</v>
      </c>
      <c r="AH1" s="30" t="s">
        <v>26</v>
      </c>
    </row>
    <row r="2" spans="1:36" x14ac:dyDescent="0.25">
      <c r="A2" t="s">
        <v>35</v>
      </c>
      <c r="B2" t="s">
        <v>36</v>
      </c>
      <c r="C2" s="7">
        <v>1</v>
      </c>
      <c r="D2" t="s">
        <v>37</v>
      </c>
      <c r="E2">
        <v>1998</v>
      </c>
      <c r="F2" s="7">
        <v>1</v>
      </c>
      <c r="G2" s="7">
        <v>1</v>
      </c>
      <c r="H2" s="7">
        <v>1</v>
      </c>
      <c r="I2" s="7">
        <v>1</v>
      </c>
      <c r="J2" s="7">
        <v>1</v>
      </c>
      <c r="K2" s="21">
        <v>45406</v>
      </c>
      <c r="L2" s="7">
        <v>1</v>
      </c>
      <c r="M2" t="s">
        <v>795</v>
      </c>
      <c r="P2" s="30" t="s">
        <v>31</v>
      </c>
      <c r="Q2" s="30" t="s">
        <v>26</v>
      </c>
      <c r="R2" s="21">
        <v>45406</v>
      </c>
      <c r="S2" s="21">
        <v>45408</v>
      </c>
      <c r="T2" s="21">
        <v>45412</v>
      </c>
      <c r="U2" s="21">
        <v>45418</v>
      </c>
      <c r="V2" s="21">
        <v>45420</v>
      </c>
      <c r="W2" s="21">
        <v>45427</v>
      </c>
      <c r="X2" s="21">
        <v>45436</v>
      </c>
      <c r="Y2" s="21">
        <v>45441</v>
      </c>
      <c r="Z2" s="21">
        <v>45443</v>
      </c>
      <c r="AA2" s="21">
        <v>45447</v>
      </c>
      <c r="AB2" s="21"/>
      <c r="AC2" s="21"/>
      <c r="AD2" s="21"/>
      <c r="AG2" s="21">
        <v>45420</v>
      </c>
    </row>
    <row r="3" spans="1:36" x14ac:dyDescent="0.25">
      <c r="A3" t="s">
        <v>35</v>
      </c>
      <c r="B3" t="s">
        <v>36</v>
      </c>
      <c r="C3" s="7">
        <v>1</v>
      </c>
      <c r="D3" t="s">
        <v>44</v>
      </c>
      <c r="E3">
        <v>1983</v>
      </c>
      <c r="F3" s="7">
        <v>1</v>
      </c>
      <c r="G3" s="7">
        <v>2</v>
      </c>
      <c r="H3" s="7">
        <v>2</v>
      </c>
      <c r="I3" s="7">
        <v>8</v>
      </c>
      <c r="J3" s="7">
        <v>1</v>
      </c>
      <c r="K3" s="21">
        <v>45406</v>
      </c>
      <c r="L3" s="7">
        <v>0</v>
      </c>
      <c r="M3" t="s">
        <v>795</v>
      </c>
      <c r="P3" t="s">
        <v>57</v>
      </c>
      <c r="Q3">
        <v>1</v>
      </c>
      <c r="R3" s="31"/>
      <c r="S3" s="31"/>
      <c r="T3" s="31"/>
      <c r="U3" s="31"/>
      <c r="V3" s="31"/>
      <c r="W3" s="31"/>
      <c r="X3" s="31">
        <v>5</v>
      </c>
      <c r="Y3" s="31">
        <v>36</v>
      </c>
      <c r="Z3" s="31">
        <v>37</v>
      </c>
      <c r="AA3" s="31">
        <v>36</v>
      </c>
      <c r="AB3" s="31"/>
      <c r="AC3" s="31"/>
      <c r="AD3" s="31"/>
      <c r="AF3" s="30" t="s">
        <v>27</v>
      </c>
      <c r="AG3">
        <v>1</v>
      </c>
      <c r="AH3">
        <v>2</v>
      </c>
      <c r="AI3">
        <v>3</v>
      </c>
      <c r="AJ3">
        <v>4</v>
      </c>
    </row>
    <row r="4" spans="1:36" x14ac:dyDescent="0.25">
      <c r="A4" t="s">
        <v>35</v>
      </c>
      <c r="B4" t="s">
        <v>36</v>
      </c>
      <c r="C4" s="7">
        <v>3</v>
      </c>
      <c r="D4" t="s">
        <v>48</v>
      </c>
      <c r="E4">
        <v>2018</v>
      </c>
      <c r="F4" s="7">
        <v>1</v>
      </c>
      <c r="G4" s="7">
        <v>5</v>
      </c>
      <c r="H4" s="7">
        <v>5</v>
      </c>
      <c r="I4" s="7">
        <v>17</v>
      </c>
      <c r="J4" s="7">
        <v>1</v>
      </c>
      <c r="K4" s="21">
        <v>45406</v>
      </c>
      <c r="L4" s="7">
        <v>1</v>
      </c>
      <c r="M4" t="s">
        <v>796</v>
      </c>
      <c r="Q4">
        <v>2</v>
      </c>
      <c r="R4" s="31"/>
      <c r="S4" s="31"/>
      <c r="T4" s="31"/>
      <c r="U4" s="31"/>
      <c r="V4" s="31"/>
      <c r="W4" s="31"/>
      <c r="X4" s="31">
        <v>12</v>
      </c>
      <c r="Y4" s="31">
        <v>32</v>
      </c>
      <c r="Z4" s="31">
        <v>33</v>
      </c>
      <c r="AA4" s="31">
        <v>34</v>
      </c>
      <c r="AB4" s="31"/>
      <c r="AC4" s="31"/>
      <c r="AD4" s="31"/>
      <c r="AF4">
        <v>1</v>
      </c>
      <c r="AG4" s="31">
        <v>22</v>
      </c>
      <c r="AH4" s="31">
        <v>39</v>
      </c>
      <c r="AI4" s="31">
        <v>34</v>
      </c>
      <c r="AJ4" s="31">
        <v>20</v>
      </c>
    </row>
    <row r="5" spans="1:36" x14ac:dyDescent="0.25">
      <c r="A5" t="s">
        <v>35</v>
      </c>
      <c r="B5" t="s">
        <v>36</v>
      </c>
      <c r="C5" s="7">
        <v>3</v>
      </c>
      <c r="D5" t="s">
        <v>41</v>
      </c>
      <c r="E5">
        <v>2016</v>
      </c>
      <c r="F5" s="7">
        <v>1</v>
      </c>
      <c r="G5" s="7">
        <v>6</v>
      </c>
      <c r="H5" s="7">
        <v>6</v>
      </c>
      <c r="I5" s="7">
        <v>24</v>
      </c>
      <c r="J5" s="7">
        <v>1</v>
      </c>
      <c r="K5" s="21">
        <v>45406</v>
      </c>
      <c r="L5" s="7">
        <v>2</v>
      </c>
      <c r="M5" t="s">
        <v>796</v>
      </c>
      <c r="Q5">
        <v>3</v>
      </c>
      <c r="R5" s="31"/>
      <c r="S5" s="31"/>
      <c r="T5" s="31"/>
      <c r="U5" s="31"/>
      <c r="V5" s="31"/>
      <c r="W5" s="31"/>
      <c r="X5" s="31">
        <v>6</v>
      </c>
      <c r="Y5" s="31">
        <v>21</v>
      </c>
      <c r="Z5" s="31">
        <v>26</v>
      </c>
      <c r="AA5" s="31">
        <v>27</v>
      </c>
      <c r="AB5" s="31"/>
      <c r="AC5" s="31"/>
      <c r="AD5" s="31"/>
      <c r="AF5">
        <v>2</v>
      </c>
      <c r="AG5" s="31">
        <v>31</v>
      </c>
      <c r="AH5" s="31">
        <v>27</v>
      </c>
      <c r="AI5" s="31">
        <v>36</v>
      </c>
      <c r="AJ5" s="31">
        <v>25</v>
      </c>
    </row>
    <row r="6" spans="1:36" x14ac:dyDescent="0.25">
      <c r="A6" t="s">
        <v>35</v>
      </c>
      <c r="B6" t="s">
        <v>36</v>
      </c>
      <c r="C6" s="7">
        <v>5</v>
      </c>
      <c r="D6" t="s">
        <v>39</v>
      </c>
      <c r="E6">
        <v>2002</v>
      </c>
      <c r="F6" s="7">
        <v>1</v>
      </c>
      <c r="G6" s="7">
        <v>9</v>
      </c>
      <c r="H6" s="7">
        <v>9</v>
      </c>
      <c r="I6" s="7">
        <v>33</v>
      </c>
      <c r="J6" s="7">
        <v>1</v>
      </c>
      <c r="K6" s="21">
        <v>45406</v>
      </c>
      <c r="L6" s="7">
        <v>0</v>
      </c>
      <c r="M6" t="s">
        <v>796</v>
      </c>
      <c r="Q6">
        <v>4</v>
      </c>
      <c r="R6" s="31"/>
      <c r="S6" s="31"/>
      <c r="T6" s="31"/>
      <c r="U6" s="31"/>
      <c r="V6" s="31"/>
      <c r="W6" s="31"/>
      <c r="X6" s="31">
        <v>7</v>
      </c>
      <c r="Y6" s="31">
        <v>42</v>
      </c>
      <c r="Z6" s="31">
        <v>44</v>
      </c>
      <c r="AA6" s="31">
        <v>47</v>
      </c>
      <c r="AB6" s="31"/>
      <c r="AC6" s="31"/>
      <c r="AD6" s="31"/>
      <c r="AF6">
        <v>5</v>
      </c>
      <c r="AG6" s="31">
        <v>24</v>
      </c>
      <c r="AH6" s="31">
        <v>22</v>
      </c>
      <c r="AI6" s="31">
        <v>23</v>
      </c>
      <c r="AJ6" s="31">
        <v>23</v>
      </c>
    </row>
    <row r="7" spans="1:36" x14ac:dyDescent="0.25">
      <c r="A7" t="s">
        <v>35</v>
      </c>
      <c r="B7" t="s">
        <v>36</v>
      </c>
      <c r="C7" s="7">
        <v>5</v>
      </c>
      <c r="D7" t="s">
        <v>46</v>
      </c>
      <c r="E7">
        <v>1999</v>
      </c>
      <c r="F7" s="7">
        <v>1</v>
      </c>
      <c r="G7" s="7">
        <v>10</v>
      </c>
      <c r="H7" s="7">
        <v>10</v>
      </c>
      <c r="I7" s="7">
        <v>40</v>
      </c>
      <c r="J7" s="7">
        <v>1</v>
      </c>
      <c r="K7" s="21">
        <v>45406</v>
      </c>
      <c r="L7" s="7">
        <v>0</v>
      </c>
      <c r="M7" t="s">
        <v>796</v>
      </c>
      <c r="P7" t="s">
        <v>797</v>
      </c>
      <c r="R7" s="31"/>
      <c r="S7" s="31"/>
      <c r="T7" s="31"/>
      <c r="U7" s="31"/>
      <c r="V7" s="31"/>
      <c r="W7" s="31"/>
      <c r="X7" s="31">
        <v>7.5</v>
      </c>
      <c r="Y7" s="31">
        <v>32.75</v>
      </c>
      <c r="Z7" s="31">
        <v>35</v>
      </c>
      <c r="AA7" s="31">
        <v>36</v>
      </c>
      <c r="AB7" s="31"/>
      <c r="AC7" s="31"/>
      <c r="AD7" s="31"/>
      <c r="AF7">
        <v>6</v>
      </c>
      <c r="AG7" s="31">
        <v>25</v>
      </c>
      <c r="AH7" s="31">
        <v>19</v>
      </c>
      <c r="AI7" s="31">
        <v>31</v>
      </c>
      <c r="AJ7" s="31">
        <v>29</v>
      </c>
    </row>
    <row r="8" spans="1:36" x14ac:dyDescent="0.25">
      <c r="A8" t="s">
        <v>35</v>
      </c>
      <c r="B8" t="s">
        <v>36</v>
      </c>
      <c r="C8" s="7">
        <v>7</v>
      </c>
      <c r="D8" t="s">
        <v>49</v>
      </c>
      <c r="E8">
        <v>1985</v>
      </c>
      <c r="F8" s="7">
        <v>1</v>
      </c>
      <c r="G8" s="7">
        <v>13</v>
      </c>
      <c r="H8" s="7">
        <v>13</v>
      </c>
      <c r="I8" s="7">
        <v>49</v>
      </c>
      <c r="J8" s="7">
        <v>1</v>
      </c>
      <c r="K8" s="21">
        <v>45406</v>
      </c>
      <c r="L8" s="7">
        <v>0</v>
      </c>
      <c r="M8" t="s">
        <v>796</v>
      </c>
      <c r="N8" t="s">
        <v>798</v>
      </c>
      <c r="P8" t="s">
        <v>39</v>
      </c>
      <c r="Q8">
        <v>1</v>
      </c>
      <c r="R8" s="31">
        <v>0</v>
      </c>
      <c r="S8" s="31">
        <v>5</v>
      </c>
      <c r="T8" s="31">
        <v>16</v>
      </c>
      <c r="U8" s="31">
        <v>17</v>
      </c>
      <c r="V8" s="31">
        <v>17</v>
      </c>
      <c r="W8" s="31">
        <v>17</v>
      </c>
      <c r="X8" s="31"/>
      <c r="Y8" s="31"/>
      <c r="Z8" s="31"/>
      <c r="AA8" s="31"/>
      <c r="AB8" s="31"/>
      <c r="AC8" s="31"/>
      <c r="AD8" s="31"/>
      <c r="AF8">
        <v>9</v>
      </c>
      <c r="AG8" s="31">
        <v>17</v>
      </c>
      <c r="AH8" s="31">
        <v>35</v>
      </c>
      <c r="AI8" s="31">
        <v>26</v>
      </c>
      <c r="AJ8" s="31">
        <v>27</v>
      </c>
    </row>
    <row r="9" spans="1:36" x14ac:dyDescent="0.25">
      <c r="A9" t="s">
        <v>35</v>
      </c>
      <c r="B9" t="s">
        <v>36</v>
      </c>
      <c r="C9" s="7">
        <v>7</v>
      </c>
      <c r="D9" t="s">
        <v>42</v>
      </c>
      <c r="E9">
        <v>2023</v>
      </c>
      <c r="F9" s="7">
        <v>1</v>
      </c>
      <c r="G9" s="7">
        <v>14</v>
      </c>
      <c r="H9" s="7">
        <v>14</v>
      </c>
      <c r="I9" s="7">
        <v>56</v>
      </c>
      <c r="J9" s="7">
        <v>1</v>
      </c>
      <c r="K9" s="21">
        <v>45406</v>
      </c>
      <c r="L9" s="7">
        <v>0</v>
      </c>
      <c r="M9" t="s">
        <v>796</v>
      </c>
      <c r="N9" t="s">
        <v>799</v>
      </c>
      <c r="Q9">
        <v>2</v>
      </c>
      <c r="R9" s="31">
        <v>0</v>
      </c>
      <c r="S9" s="31">
        <v>18</v>
      </c>
      <c r="T9" s="31">
        <v>34</v>
      </c>
      <c r="U9" s="31">
        <v>37</v>
      </c>
      <c r="V9" s="31">
        <v>39</v>
      </c>
      <c r="W9" s="31">
        <v>39</v>
      </c>
      <c r="X9" s="31"/>
      <c r="Y9" s="31"/>
      <c r="Z9" s="31"/>
      <c r="AA9" s="31"/>
      <c r="AB9" s="31"/>
      <c r="AC9" s="31"/>
      <c r="AD9" s="31"/>
      <c r="AF9">
        <v>10</v>
      </c>
      <c r="AG9" s="31">
        <v>22</v>
      </c>
      <c r="AH9" s="31">
        <v>24</v>
      </c>
      <c r="AI9" s="31">
        <v>15</v>
      </c>
      <c r="AJ9" s="31">
        <v>25</v>
      </c>
    </row>
    <row r="10" spans="1:36" x14ac:dyDescent="0.25">
      <c r="A10" t="s">
        <v>35</v>
      </c>
      <c r="B10" t="s">
        <v>36</v>
      </c>
      <c r="C10" s="7">
        <v>7</v>
      </c>
      <c r="D10" t="s">
        <v>48</v>
      </c>
      <c r="E10">
        <v>2018</v>
      </c>
      <c r="F10" s="7">
        <v>2</v>
      </c>
      <c r="G10" s="7">
        <v>14</v>
      </c>
      <c r="H10" s="7">
        <v>19</v>
      </c>
      <c r="I10" s="7">
        <v>55</v>
      </c>
      <c r="J10" s="7">
        <v>1</v>
      </c>
      <c r="K10" s="21">
        <v>45406</v>
      </c>
      <c r="L10" s="7">
        <v>0</v>
      </c>
      <c r="M10" t="s">
        <v>796</v>
      </c>
      <c r="Q10">
        <v>3</v>
      </c>
      <c r="R10" s="31">
        <v>0</v>
      </c>
      <c r="S10" s="31">
        <v>2</v>
      </c>
      <c r="T10" s="31">
        <v>18</v>
      </c>
      <c r="U10" s="31">
        <v>20</v>
      </c>
      <c r="V10" s="31">
        <v>23</v>
      </c>
      <c r="W10" s="31">
        <v>25</v>
      </c>
      <c r="X10" s="31"/>
      <c r="Y10" s="31"/>
      <c r="Z10" s="31"/>
      <c r="AA10" s="31"/>
      <c r="AB10" s="31"/>
      <c r="AC10" s="31"/>
      <c r="AD10" s="31"/>
      <c r="AF10">
        <v>13</v>
      </c>
      <c r="AG10" s="31">
        <v>23</v>
      </c>
      <c r="AH10" s="31">
        <v>19</v>
      </c>
      <c r="AI10" s="31">
        <v>24</v>
      </c>
      <c r="AJ10" s="31">
        <v>35</v>
      </c>
    </row>
    <row r="11" spans="1:36" x14ac:dyDescent="0.25">
      <c r="A11" t="s">
        <v>35</v>
      </c>
      <c r="B11" t="s">
        <v>36</v>
      </c>
      <c r="C11" s="7">
        <v>7</v>
      </c>
      <c r="D11" t="s">
        <v>44</v>
      </c>
      <c r="E11">
        <v>1983</v>
      </c>
      <c r="F11" s="7">
        <v>2</v>
      </c>
      <c r="G11" s="7">
        <v>13</v>
      </c>
      <c r="H11" s="7">
        <v>20</v>
      </c>
      <c r="I11" s="7">
        <v>50</v>
      </c>
      <c r="J11" s="7">
        <v>1</v>
      </c>
      <c r="K11" s="21">
        <v>45406</v>
      </c>
      <c r="L11" s="7">
        <v>0</v>
      </c>
      <c r="M11" t="s">
        <v>795</v>
      </c>
      <c r="N11" t="s">
        <v>798</v>
      </c>
      <c r="Q11">
        <v>4</v>
      </c>
      <c r="R11" s="31">
        <v>0</v>
      </c>
      <c r="S11" s="31">
        <v>2</v>
      </c>
      <c r="T11" s="31">
        <v>17</v>
      </c>
      <c r="U11" s="31">
        <v>25</v>
      </c>
      <c r="V11" s="31">
        <v>25</v>
      </c>
      <c r="W11" s="31">
        <v>25</v>
      </c>
      <c r="X11" s="31"/>
      <c r="Y11" s="31"/>
      <c r="Z11" s="31"/>
      <c r="AA11" s="31"/>
      <c r="AB11" s="31"/>
      <c r="AC11" s="31"/>
      <c r="AD11" s="31"/>
      <c r="AF11">
        <v>14</v>
      </c>
      <c r="AG11" s="31">
        <v>23</v>
      </c>
      <c r="AH11" s="31">
        <v>27</v>
      </c>
      <c r="AI11" s="31">
        <v>22</v>
      </c>
      <c r="AJ11" s="31">
        <v>25</v>
      </c>
    </row>
    <row r="12" spans="1:36" x14ac:dyDescent="0.25">
      <c r="A12" t="s">
        <v>35</v>
      </c>
      <c r="B12" t="s">
        <v>36</v>
      </c>
      <c r="C12" s="7">
        <v>5</v>
      </c>
      <c r="D12" t="s">
        <v>49</v>
      </c>
      <c r="E12">
        <v>1985</v>
      </c>
      <c r="F12" s="7">
        <v>2</v>
      </c>
      <c r="G12" s="7">
        <v>10</v>
      </c>
      <c r="H12" s="7">
        <v>23</v>
      </c>
      <c r="I12" s="7">
        <v>39</v>
      </c>
      <c r="J12" s="7">
        <v>1</v>
      </c>
      <c r="K12" s="21">
        <v>45406</v>
      </c>
      <c r="L12" s="7">
        <v>1</v>
      </c>
      <c r="M12" t="s">
        <v>795</v>
      </c>
      <c r="P12" t="s">
        <v>800</v>
      </c>
      <c r="R12" s="31">
        <v>0</v>
      </c>
      <c r="S12" s="31">
        <v>6.75</v>
      </c>
      <c r="T12" s="31">
        <v>21.25</v>
      </c>
      <c r="U12" s="31">
        <v>24.75</v>
      </c>
      <c r="V12" s="31">
        <v>26</v>
      </c>
      <c r="W12" s="31">
        <v>26.5</v>
      </c>
      <c r="X12" s="31"/>
      <c r="Y12" s="31"/>
      <c r="Z12" s="31"/>
      <c r="AA12" s="31"/>
      <c r="AB12" s="31"/>
      <c r="AC12" s="31"/>
      <c r="AD12" s="31"/>
      <c r="AF12" t="s">
        <v>801</v>
      </c>
      <c r="AG12" s="31">
        <v>23.375</v>
      </c>
      <c r="AH12" s="31">
        <v>26.5</v>
      </c>
      <c r="AI12" s="31">
        <v>26.375</v>
      </c>
      <c r="AJ12" s="31">
        <v>26.125</v>
      </c>
    </row>
    <row r="13" spans="1:36" x14ac:dyDescent="0.25">
      <c r="A13" t="s">
        <v>35</v>
      </c>
      <c r="B13" t="s">
        <v>36</v>
      </c>
      <c r="C13" s="7">
        <v>5</v>
      </c>
      <c r="D13" t="s">
        <v>41</v>
      </c>
      <c r="E13">
        <v>2016</v>
      </c>
      <c r="F13" s="7">
        <v>2</v>
      </c>
      <c r="G13" s="7">
        <v>9</v>
      </c>
      <c r="H13" s="7">
        <v>24</v>
      </c>
      <c r="I13" s="7">
        <v>34</v>
      </c>
      <c r="J13" s="7">
        <v>1</v>
      </c>
      <c r="K13" s="21">
        <v>45406</v>
      </c>
      <c r="L13" s="7">
        <v>11</v>
      </c>
      <c r="M13" t="s">
        <v>796</v>
      </c>
      <c r="P13" t="s">
        <v>48</v>
      </c>
      <c r="Q13">
        <v>1</v>
      </c>
      <c r="R13" s="31">
        <v>1</v>
      </c>
      <c r="S13" s="31">
        <v>14</v>
      </c>
      <c r="T13" s="31">
        <v>21</v>
      </c>
      <c r="U13" s="31">
        <v>25</v>
      </c>
      <c r="V13" s="31">
        <v>24</v>
      </c>
      <c r="W13" s="31">
        <v>24</v>
      </c>
      <c r="X13" s="31"/>
      <c r="Y13" s="31"/>
      <c r="Z13" s="31"/>
      <c r="AA13" s="31"/>
      <c r="AB13" s="31"/>
      <c r="AC13" s="31"/>
      <c r="AD13" s="31"/>
    </row>
    <row r="14" spans="1:36" x14ac:dyDescent="0.25">
      <c r="A14" t="s">
        <v>35</v>
      </c>
      <c r="B14" t="s">
        <v>36</v>
      </c>
      <c r="C14" s="7">
        <v>3</v>
      </c>
      <c r="D14" t="s">
        <v>37</v>
      </c>
      <c r="E14">
        <v>1998</v>
      </c>
      <c r="F14" s="7">
        <v>2</v>
      </c>
      <c r="G14" s="7">
        <v>6</v>
      </c>
      <c r="H14" s="7">
        <v>27</v>
      </c>
      <c r="I14" s="7">
        <v>23</v>
      </c>
      <c r="J14" s="7">
        <v>1</v>
      </c>
      <c r="K14" s="21">
        <v>45406</v>
      </c>
      <c r="L14" s="7">
        <v>0</v>
      </c>
      <c r="M14" t="s">
        <v>796</v>
      </c>
      <c r="N14" t="s">
        <v>799</v>
      </c>
      <c r="Q14">
        <v>2</v>
      </c>
      <c r="R14" s="31">
        <v>0</v>
      </c>
      <c r="S14" s="31">
        <v>0</v>
      </c>
      <c r="T14" s="31">
        <v>7</v>
      </c>
      <c r="U14" s="31">
        <v>23</v>
      </c>
      <c r="V14" s="31">
        <v>27</v>
      </c>
      <c r="W14" s="31">
        <v>31</v>
      </c>
      <c r="X14" s="31"/>
      <c r="Y14" s="31"/>
      <c r="Z14" s="31"/>
      <c r="AA14" s="31"/>
      <c r="AB14" s="31"/>
      <c r="AC14" s="31"/>
      <c r="AD14" s="31"/>
    </row>
    <row r="15" spans="1:36" x14ac:dyDescent="0.25">
      <c r="A15" t="s">
        <v>35</v>
      </c>
      <c r="B15" t="s">
        <v>36</v>
      </c>
      <c r="C15" s="7">
        <v>3</v>
      </c>
      <c r="D15" t="s">
        <v>42</v>
      </c>
      <c r="E15">
        <v>2023</v>
      </c>
      <c r="F15" s="7">
        <v>2</v>
      </c>
      <c r="G15" s="7">
        <v>5</v>
      </c>
      <c r="H15" s="7">
        <v>28</v>
      </c>
      <c r="I15" s="7">
        <v>18</v>
      </c>
      <c r="J15" s="7">
        <v>1</v>
      </c>
      <c r="K15" s="21">
        <v>45406</v>
      </c>
      <c r="L15" s="7">
        <v>0</v>
      </c>
      <c r="M15" t="s">
        <v>796</v>
      </c>
      <c r="N15" t="s">
        <v>799</v>
      </c>
      <c r="Q15">
        <v>3</v>
      </c>
      <c r="R15" s="31">
        <v>14</v>
      </c>
      <c r="S15" s="31">
        <v>30</v>
      </c>
      <c r="T15" s="31">
        <v>37</v>
      </c>
      <c r="U15" s="31">
        <v>37</v>
      </c>
      <c r="V15" s="31">
        <v>36</v>
      </c>
      <c r="W15" s="31">
        <v>36</v>
      </c>
      <c r="X15" s="31"/>
      <c r="Y15" s="31"/>
      <c r="Z15" s="31"/>
      <c r="AA15" s="31"/>
      <c r="AB15" s="31"/>
      <c r="AC15" s="31"/>
      <c r="AD15" s="31"/>
    </row>
    <row r="16" spans="1:36" x14ac:dyDescent="0.25">
      <c r="A16" t="s">
        <v>35</v>
      </c>
      <c r="B16" t="s">
        <v>36</v>
      </c>
      <c r="C16" s="7">
        <v>1</v>
      </c>
      <c r="D16" t="s">
        <v>46</v>
      </c>
      <c r="E16">
        <v>1999</v>
      </c>
      <c r="F16" s="7">
        <v>2</v>
      </c>
      <c r="G16" s="7">
        <v>2</v>
      </c>
      <c r="H16" s="7">
        <v>31</v>
      </c>
      <c r="I16" s="7">
        <v>7</v>
      </c>
      <c r="J16" s="7">
        <v>1</v>
      </c>
      <c r="K16" s="21">
        <v>45406</v>
      </c>
      <c r="L16" s="7">
        <v>0</v>
      </c>
      <c r="M16" t="s">
        <v>795</v>
      </c>
      <c r="Q16">
        <v>4</v>
      </c>
      <c r="R16" s="31">
        <v>0</v>
      </c>
      <c r="S16" s="31">
        <v>7</v>
      </c>
      <c r="T16" s="31">
        <v>20</v>
      </c>
      <c r="U16" s="31">
        <v>25</v>
      </c>
      <c r="V16" s="31">
        <v>25</v>
      </c>
      <c r="W16" s="31">
        <v>29</v>
      </c>
      <c r="X16" s="31"/>
      <c r="Y16" s="31"/>
      <c r="Z16" s="31"/>
      <c r="AA16" s="31"/>
      <c r="AB16" s="31"/>
      <c r="AC16" s="31"/>
      <c r="AD16" s="31"/>
    </row>
    <row r="17" spans="1:33" x14ac:dyDescent="0.25">
      <c r="A17" t="s">
        <v>35</v>
      </c>
      <c r="B17" t="s">
        <v>36</v>
      </c>
      <c r="C17" s="7">
        <v>1</v>
      </c>
      <c r="D17" t="s">
        <v>39</v>
      </c>
      <c r="E17">
        <v>2002</v>
      </c>
      <c r="F17" s="7">
        <v>2</v>
      </c>
      <c r="G17" s="7">
        <v>1</v>
      </c>
      <c r="H17" s="7">
        <v>32</v>
      </c>
      <c r="I17" s="7">
        <v>2</v>
      </c>
      <c r="J17" s="7">
        <v>1</v>
      </c>
      <c r="K17" s="21">
        <v>45406</v>
      </c>
      <c r="L17" s="7">
        <v>0</v>
      </c>
      <c r="M17" t="s">
        <v>796</v>
      </c>
      <c r="P17" t="s">
        <v>802</v>
      </c>
      <c r="R17" s="31">
        <v>3.75</v>
      </c>
      <c r="S17" s="31">
        <v>12.75</v>
      </c>
      <c r="T17" s="31">
        <v>21.25</v>
      </c>
      <c r="U17" s="31">
        <v>27.5</v>
      </c>
      <c r="V17" s="31">
        <v>28</v>
      </c>
      <c r="W17" s="31">
        <v>30</v>
      </c>
      <c r="X17" s="31"/>
      <c r="Y17" s="31"/>
      <c r="Z17" s="31"/>
      <c r="AA17" s="31"/>
      <c r="AB17" s="31"/>
      <c r="AC17" s="31"/>
      <c r="AD17" s="31"/>
    </row>
    <row r="18" spans="1:33" x14ac:dyDescent="0.25">
      <c r="A18" t="s">
        <v>35</v>
      </c>
      <c r="B18" t="s">
        <v>36</v>
      </c>
      <c r="C18" s="7">
        <v>1</v>
      </c>
      <c r="D18" t="s">
        <v>41</v>
      </c>
      <c r="E18">
        <v>2016</v>
      </c>
      <c r="F18" s="7">
        <v>3</v>
      </c>
      <c r="G18" s="7">
        <v>1</v>
      </c>
      <c r="H18" s="7">
        <v>33</v>
      </c>
      <c r="I18" s="7">
        <v>3</v>
      </c>
      <c r="J18" s="7">
        <v>1</v>
      </c>
      <c r="K18" s="21">
        <v>45406</v>
      </c>
      <c r="L18" s="7">
        <v>10</v>
      </c>
      <c r="M18" t="s">
        <v>796</v>
      </c>
      <c r="P18" t="s">
        <v>59</v>
      </c>
      <c r="Q18">
        <v>1</v>
      </c>
      <c r="R18" s="31"/>
      <c r="S18" s="31"/>
      <c r="T18" s="31"/>
      <c r="U18" s="31"/>
      <c r="V18" s="31"/>
      <c r="W18" s="31"/>
      <c r="X18" s="31">
        <v>3</v>
      </c>
      <c r="Y18" s="31">
        <v>57</v>
      </c>
      <c r="Z18" s="31">
        <v>68</v>
      </c>
      <c r="AA18" s="31">
        <v>70</v>
      </c>
      <c r="AB18" s="31"/>
      <c r="AC18" s="31"/>
      <c r="AD18" s="31"/>
    </row>
    <row r="19" spans="1:33" x14ac:dyDescent="0.25">
      <c r="A19" t="s">
        <v>35</v>
      </c>
      <c r="B19" t="s">
        <v>36</v>
      </c>
      <c r="C19" s="7">
        <v>1</v>
      </c>
      <c r="D19" t="s">
        <v>48</v>
      </c>
      <c r="E19">
        <v>2018</v>
      </c>
      <c r="F19" s="7">
        <v>3</v>
      </c>
      <c r="G19" s="7">
        <v>2</v>
      </c>
      <c r="H19" s="7">
        <v>34</v>
      </c>
      <c r="I19" s="7">
        <v>6</v>
      </c>
      <c r="J19" s="7">
        <v>1</v>
      </c>
      <c r="K19" s="21">
        <v>45406</v>
      </c>
      <c r="L19" s="7">
        <v>14</v>
      </c>
      <c r="M19" t="s">
        <v>796</v>
      </c>
      <c r="Q19">
        <v>2</v>
      </c>
      <c r="R19" s="31"/>
      <c r="S19" s="31"/>
      <c r="T19" s="31"/>
      <c r="U19" s="31"/>
      <c r="V19" s="31"/>
      <c r="W19" s="31"/>
      <c r="X19" s="31">
        <v>3</v>
      </c>
      <c r="Y19" s="31">
        <v>31</v>
      </c>
      <c r="Z19" s="31">
        <v>35</v>
      </c>
      <c r="AA19" s="31">
        <v>38</v>
      </c>
      <c r="AB19" s="31"/>
      <c r="AC19" s="31"/>
      <c r="AD19" s="31"/>
    </row>
    <row r="20" spans="1:33" x14ac:dyDescent="0.25">
      <c r="A20" t="s">
        <v>35</v>
      </c>
      <c r="B20" t="s">
        <v>36</v>
      </c>
      <c r="C20" s="7">
        <v>3</v>
      </c>
      <c r="D20" t="s">
        <v>39</v>
      </c>
      <c r="E20">
        <v>2002</v>
      </c>
      <c r="F20" s="7">
        <v>3</v>
      </c>
      <c r="G20" s="7">
        <v>5</v>
      </c>
      <c r="H20" s="7">
        <v>37</v>
      </c>
      <c r="I20" s="7">
        <v>19</v>
      </c>
      <c r="J20" s="7">
        <v>1</v>
      </c>
      <c r="K20" s="21">
        <v>45406</v>
      </c>
      <c r="L20" s="7">
        <v>0</v>
      </c>
      <c r="M20" t="s">
        <v>796</v>
      </c>
      <c r="N20" t="s">
        <v>799</v>
      </c>
      <c r="Q20">
        <v>3</v>
      </c>
      <c r="R20" s="31"/>
      <c r="S20" s="31"/>
      <c r="T20" s="31"/>
      <c r="U20" s="31"/>
      <c r="V20" s="31"/>
      <c r="W20" s="31"/>
      <c r="X20" s="31">
        <v>10</v>
      </c>
      <c r="Y20" s="31">
        <v>43</v>
      </c>
      <c r="Z20" s="31">
        <v>45</v>
      </c>
      <c r="AA20" s="31">
        <v>46</v>
      </c>
      <c r="AB20" s="31"/>
      <c r="AC20" s="31"/>
      <c r="AD20" s="31"/>
    </row>
    <row r="21" spans="1:33" x14ac:dyDescent="0.25">
      <c r="A21" t="s">
        <v>35</v>
      </c>
      <c r="B21" t="s">
        <v>36</v>
      </c>
      <c r="C21" s="7">
        <v>3</v>
      </c>
      <c r="D21" t="s">
        <v>49</v>
      </c>
      <c r="E21">
        <v>1985</v>
      </c>
      <c r="F21" s="7">
        <v>3</v>
      </c>
      <c r="G21" s="7">
        <v>6</v>
      </c>
      <c r="H21" s="7">
        <v>38</v>
      </c>
      <c r="I21" s="7">
        <v>22</v>
      </c>
      <c r="J21" s="7">
        <v>1</v>
      </c>
      <c r="K21" s="21">
        <v>45406</v>
      </c>
      <c r="L21" s="7">
        <v>0</v>
      </c>
      <c r="M21" t="s">
        <v>795</v>
      </c>
      <c r="Q21">
        <v>4</v>
      </c>
      <c r="R21" s="31"/>
      <c r="S21" s="31"/>
      <c r="T21" s="31"/>
      <c r="U21" s="31"/>
      <c r="V21" s="31"/>
      <c r="W21" s="31"/>
      <c r="X21" s="31">
        <v>0</v>
      </c>
      <c r="Y21" s="31">
        <v>20</v>
      </c>
      <c r="Z21" s="31">
        <v>29</v>
      </c>
      <c r="AA21" s="31">
        <v>33</v>
      </c>
      <c r="AB21" s="31"/>
      <c r="AC21" s="31"/>
      <c r="AD21" s="31"/>
    </row>
    <row r="22" spans="1:33" x14ac:dyDescent="0.25">
      <c r="A22" t="s">
        <v>35</v>
      </c>
      <c r="B22" t="s">
        <v>36</v>
      </c>
      <c r="C22" s="7">
        <v>5</v>
      </c>
      <c r="D22" t="s">
        <v>42</v>
      </c>
      <c r="E22">
        <v>2023</v>
      </c>
      <c r="F22" s="7">
        <v>3</v>
      </c>
      <c r="G22" s="7">
        <v>9</v>
      </c>
      <c r="H22" s="7">
        <v>41</v>
      </c>
      <c r="I22" s="7">
        <v>35</v>
      </c>
      <c r="J22" s="7">
        <v>1</v>
      </c>
      <c r="K22" s="21">
        <v>45406</v>
      </c>
      <c r="L22" s="7">
        <v>10</v>
      </c>
      <c r="M22" t="s">
        <v>796</v>
      </c>
      <c r="N22" t="s">
        <v>798</v>
      </c>
      <c r="P22" t="s">
        <v>803</v>
      </c>
      <c r="R22" s="31"/>
      <c r="S22" s="31"/>
      <c r="T22" s="31"/>
      <c r="U22" s="31"/>
      <c r="V22" s="31"/>
      <c r="W22" s="31"/>
      <c r="X22" s="31">
        <v>4</v>
      </c>
      <c r="Y22" s="31">
        <v>37.75</v>
      </c>
      <c r="Z22" s="31">
        <v>44.25</v>
      </c>
      <c r="AA22" s="31">
        <v>46.75</v>
      </c>
      <c r="AB22" s="31"/>
      <c r="AC22" s="31"/>
      <c r="AD22" s="31"/>
    </row>
    <row r="23" spans="1:33" x14ac:dyDescent="0.25">
      <c r="A23" t="s">
        <v>35</v>
      </c>
      <c r="B23" t="s">
        <v>36</v>
      </c>
      <c r="C23" s="7">
        <v>5</v>
      </c>
      <c r="D23" t="s">
        <v>44</v>
      </c>
      <c r="E23">
        <v>1983</v>
      </c>
      <c r="F23" s="7">
        <v>3</v>
      </c>
      <c r="G23" s="7">
        <v>10</v>
      </c>
      <c r="H23" s="7">
        <v>42</v>
      </c>
      <c r="I23" s="7">
        <v>38</v>
      </c>
      <c r="J23" s="7">
        <v>1</v>
      </c>
      <c r="K23" s="21">
        <v>45406</v>
      </c>
      <c r="L23" s="7">
        <v>0</v>
      </c>
      <c r="M23" t="s">
        <v>795</v>
      </c>
      <c r="N23" t="s">
        <v>798</v>
      </c>
      <c r="P23" t="s">
        <v>41</v>
      </c>
      <c r="Q23">
        <v>1</v>
      </c>
      <c r="R23" s="31">
        <v>2</v>
      </c>
      <c r="S23" s="31">
        <v>11</v>
      </c>
      <c r="T23" s="31">
        <v>18</v>
      </c>
      <c r="U23" s="31">
        <v>23</v>
      </c>
      <c r="V23" s="31">
        <v>25</v>
      </c>
      <c r="W23" s="31">
        <v>25</v>
      </c>
      <c r="X23" s="31"/>
      <c r="Y23" s="31"/>
      <c r="Z23" s="31"/>
      <c r="AA23" s="31"/>
      <c r="AB23" s="31"/>
      <c r="AC23" s="31"/>
      <c r="AD23" s="31"/>
    </row>
    <row r="24" spans="1:33" x14ac:dyDescent="0.25">
      <c r="A24" t="s">
        <v>35</v>
      </c>
      <c r="B24" t="s">
        <v>36</v>
      </c>
      <c r="C24" s="7">
        <v>7</v>
      </c>
      <c r="D24" t="s">
        <v>46</v>
      </c>
      <c r="E24">
        <v>1999</v>
      </c>
      <c r="F24" s="7">
        <v>3</v>
      </c>
      <c r="G24" s="7">
        <v>13</v>
      </c>
      <c r="H24" s="7">
        <v>45</v>
      </c>
      <c r="I24" s="7">
        <v>51</v>
      </c>
      <c r="J24" s="7">
        <v>1</v>
      </c>
      <c r="K24" s="21">
        <v>45406</v>
      </c>
      <c r="L24" s="7">
        <v>0</v>
      </c>
      <c r="M24" t="s">
        <v>795</v>
      </c>
      <c r="N24" t="s">
        <v>799</v>
      </c>
      <c r="Q24">
        <v>2</v>
      </c>
      <c r="R24" s="31">
        <v>11</v>
      </c>
      <c r="S24" s="31">
        <v>16</v>
      </c>
      <c r="T24" s="31">
        <v>14</v>
      </c>
      <c r="U24" s="31">
        <v>17</v>
      </c>
      <c r="V24" s="31">
        <v>35</v>
      </c>
      <c r="W24" s="31">
        <v>35</v>
      </c>
      <c r="X24" s="31"/>
      <c r="Y24" s="31"/>
      <c r="Z24" s="31"/>
      <c r="AA24" s="31"/>
      <c r="AB24" s="31"/>
      <c r="AC24" s="31"/>
      <c r="AD24" s="31"/>
    </row>
    <row r="25" spans="1:33" x14ac:dyDescent="0.25">
      <c r="A25" t="s">
        <v>35</v>
      </c>
      <c r="B25" t="s">
        <v>36</v>
      </c>
      <c r="C25" s="7">
        <v>7</v>
      </c>
      <c r="D25" t="s">
        <v>37</v>
      </c>
      <c r="E25">
        <v>1998</v>
      </c>
      <c r="F25" s="7">
        <v>3</v>
      </c>
      <c r="G25" s="7">
        <v>14</v>
      </c>
      <c r="H25" s="7">
        <v>46</v>
      </c>
      <c r="I25" s="7">
        <v>54</v>
      </c>
      <c r="J25" s="7">
        <v>1</v>
      </c>
      <c r="K25" s="21">
        <v>45406</v>
      </c>
      <c r="L25" s="7">
        <v>0</v>
      </c>
      <c r="M25" t="s">
        <v>795</v>
      </c>
      <c r="Q25">
        <v>3</v>
      </c>
      <c r="R25" s="31">
        <v>10</v>
      </c>
      <c r="S25" s="31">
        <v>27</v>
      </c>
      <c r="T25" s="31">
        <v>31</v>
      </c>
      <c r="U25" s="31">
        <v>33</v>
      </c>
      <c r="V25" s="31">
        <v>34</v>
      </c>
      <c r="W25" s="31">
        <v>34</v>
      </c>
      <c r="X25" s="31"/>
      <c r="Y25" s="31"/>
      <c r="Z25" s="31"/>
      <c r="AA25" s="31"/>
      <c r="AB25" s="31"/>
      <c r="AC25" s="31"/>
      <c r="AD25" s="31"/>
    </row>
    <row r="26" spans="1:33" x14ac:dyDescent="0.25">
      <c r="A26" t="s">
        <v>35</v>
      </c>
      <c r="B26" t="s">
        <v>36</v>
      </c>
      <c r="C26" s="7">
        <v>7</v>
      </c>
      <c r="D26" t="s">
        <v>39</v>
      </c>
      <c r="E26">
        <v>2002</v>
      </c>
      <c r="F26" s="7">
        <v>4</v>
      </c>
      <c r="G26" s="7">
        <v>14</v>
      </c>
      <c r="H26" s="7">
        <v>51</v>
      </c>
      <c r="I26" s="7">
        <v>53</v>
      </c>
      <c r="J26" s="7">
        <v>1</v>
      </c>
      <c r="K26" s="21">
        <v>45406</v>
      </c>
      <c r="L26" s="7">
        <v>0</v>
      </c>
      <c r="M26" t="s">
        <v>796</v>
      </c>
      <c r="Q26">
        <v>4</v>
      </c>
      <c r="R26" s="31">
        <v>0</v>
      </c>
      <c r="S26" s="31">
        <v>7</v>
      </c>
      <c r="T26" s="31">
        <v>23</v>
      </c>
      <c r="U26" s="31">
        <v>32</v>
      </c>
      <c r="V26" s="31">
        <v>35</v>
      </c>
      <c r="W26" s="31">
        <v>34</v>
      </c>
      <c r="X26" s="31"/>
      <c r="Y26" s="31"/>
      <c r="Z26" s="31"/>
      <c r="AA26" s="31"/>
      <c r="AB26" s="31"/>
      <c r="AC26" s="31"/>
      <c r="AD26" s="31"/>
    </row>
    <row r="27" spans="1:33" x14ac:dyDescent="0.25">
      <c r="A27" t="s">
        <v>35</v>
      </c>
      <c r="B27" t="s">
        <v>36</v>
      </c>
      <c r="C27" s="7">
        <v>7</v>
      </c>
      <c r="D27" t="s">
        <v>41</v>
      </c>
      <c r="E27">
        <v>2016</v>
      </c>
      <c r="F27" s="7">
        <v>4</v>
      </c>
      <c r="G27" s="7">
        <v>13</v>
      </c>
      <c r="H27" s="7">
        <v>52</v>
      </c>
      <c r="I27" s="7">
        <v>52</v>
      </c>
      <c r="J27" s="7">
        <v>1</v>
      </c>
      <c r="K27" s="21">
        <v>45406</v>
      </c>
      <c r="L27" s="7">
        <v>0</v>
      </c>
      <c r="M27" t="s">
        <v>796</v>
      </c>
      <c r="P27" t="s">
        <v>804</v>
      </c>
      <c r="R27" s="31">
        <v>5.75</v>
      </c>
      <c r="S27" s="31">
        <v>15.25</v>
      </c>
      <c r="T27" s="31">
        <v>21.5</v>
      </c>
      <c r="U27" s="31">
        <v>26.25</v>
      </c>
      <c r="V27" s="31">
        <v>32.25</v>
      </c>
      <c r="W27" s="31">
        <v>32</v>
      </c>
      <c r="X27" s="31"/>
      <c r="Y27" s="31"/>
      <c r="Z27" s="31"/>
      <c r="AA27" s="31"/>
      <c r="AB27" s="31"/>
      <c r="AC27" s="31"/>
      <c r="AD27" s="31"/>
    </row>
    <row r="28" spans="1:33" x14ac:dyDescent="0.25">
      <c r="A28" t="s">
        <v>35</v>
      </c>
      <c r="B28" t="s">
        <v>36</v>
      </c>
      <c r="C28" s="7">
        <v>5</v>
      </c>
      <c r="D28" t="s">
        <v>48</v>
      </c>
      <c r="E28">
        <v>2018</v>
      </c>
      <c r="F28" s="7">
        <v>4</v>
      </c>
      <c r="G28" s="7">
        <v>10</v>
      </c>
      <c r="H28" s="7">
        <v>55</v>
      </c>
      <c r="I28" s="7">
        <v>37</v>
      </c>
      <c r="J28" s="7">
        <v>1</v>
      </c>
      <c r="K28" s="21">
        <v>45406</v>
      </c>
      <c r="L28" s="7">
        <v>0</v>
      </c>
      <c r="M28" t="s">
        <v>796</v>
      </c>
      <c r="N28" t="s">
        <v>799</v>
      </c>
      <c r="P28" t="s">
        <v>42</v>
      </c>
      <c r="Q28">
        <v>1</v>
      </c>
      <c r="R28" s="31">
        <v>0</v>
      </c>
      <c r="S28" s="31">
        <v>0</v>
      </c>
      <c r="T28" s="31">
        <v>6</v>
      </c>
      <c r="U28" s="31">
        <v>16</v>
      </c>
      <c r="V28" s="31">
        <v>23</v>
      </c>
      <c r="W28" s="31">
        <v>25</v>
      </c>
      <c r="X28" s="31"/>
      <c r="Y28" s="31"/>
      <c r="Z28" s="31"/>
      <c r="AA28" s="31"/>
      <c r="AB28" s="31"/>
      <c r="AC28" s="31"/>
      <c r="AD28" s="31"/>
    </row>
    <row r="29" spans="1:33" x14ac:dyDescent="0.25">
      <c r="A29" t="s">
        <v>35</v>
      </c>
      <c r="B29" t="s">
        <v>36</v>
      </c>
      <c r="C29" s="7">
        <v>5</v>
      </c>
      <c r="D29" t="s">
        <v>37</v>
      </c>
      <c r="E29">
        <v>1998</v>
      </c>
      <c r="F29" s="7">
        <v>4</v>
      </c>
      <c r="G29" s="7">
        <v>9</v>
      </c>
      <c r="H29" s="7">
        <v>56</v>
      </c>
      <c r="I29" s="7">
        <v>37</v>
      </c>
      <c r="J29" s="7">
        <v>1</v>
      </c>
      <c r="K29" s="21">
        <v>45406</v>
      </c>
      <c r="L29" s="7">
        <v>0</v>
      </c>
      <c r="M29" t="s">
        <v>795</v>
      </c>
      <c r="Q29">
        <v>2</v>
      </c>
      <c r="R29" s="31">
        <v>0</v>
      </c>
      <c r="S29" s="31">
        <v>3</v>
      </c>
      <c r="T29" s="31">
        <v>13</v>
      </c>
      <c r="U29" s="31">
        <v>20</v>
      </c>
      <c r="V29" s="31">
        <v>22</v>
      </c>
      <c r="W29" s="31">
        <v>20</v>
      </c>
      <c r="X29" s="31"/>
      <c r="Y29" s="31"/>
      <c r="Z29" s="31"/>
      <c r="AA29" s="31"/>
      <c r="AB29" s="31"/>
      <c r="AC29" s="31"/>
      <c r="AD29" s="31"/>
    </row>
    <row r="30" spans="1:33" x14ac:dyDescent="0.25">
      <c r="A30" t="s">
        <v>35</v>
      </c>
      <c r="B30" t="s">
        <v>36</v>
      </c>
      <c r="C30" s="7">
        <v>3</v>
      </c>
      <c r="D30" t="s">
        <v>44</v>
      </c>
      <c r="E30">
        <v>1983</v>
      </c>
      <c r="F30" s="7">
        <v>4</v>
      </c>
      <c r="G30" s="7">
        <v>6</v>
      </c>
      <c r="H30" s="7">
        <v>59</v>
      </c>
      <c r="I30" s="7">
        <v>21</v>
      </c>
      <c r="J30" s="7">
        <v>1</v>
      </c>
      <c r="K30" s="21">
        <v>45406</v>
      </c>
      <c r="L30" s="7">
        <v>0</v>
      </c>
      <c r="M30" t="s">
        <v>795</v>
      </c>
      <c r="Q30">
        <v>3</v>
      </c>
      <c r="R30" s="31">
        <v>10</v>
      </c>
      <c r="S30" s="31">
        <v>21</v>
      </c>
      <c r="T30" s="31">
        <v>23</v>
      </c>
      <c r="U30" s="31">
        <v>24</v>
      </c>
      <c r="V30" s="31">
        <v>26</v>
      </c>
      <c r="W30" s="31">
        <v>26</v>
      </c>
      <c r="X30" s="31"/>
      <c r="Y30" s="31"/>
      <c r="Z30" s="31"/>
      <c r="AA30" s="31"/>
      <c r="AB30" s="31"/>
      <c r="AC30" s="31"/>
      <c r="AD30" s="31"/>
    </row>
    <row r="31" spans="1:33" x14ac:dyDescent="0.25">
      <c r="A31" t="s">
        <v>35</v>
      </c>
      <c r="B31" t="s">
        <v>36</v>
      </c>
      <c r="C31" s="7">
        <v>3</v>
      </c>
      <c r="D31" t="s">
        <v>46</v>
      </c>
      <c r="E31">
        <v>1999</v>
      </c>
      <c r="F31" s="7">
        <v>4</v>
      </c>
      <c r="G31" s="7">
        <v>5</v>
      </c>
      <c r="H31" s="7">
        <v>60</v>
      </c>
      <c r="I31" s="7">
        <v>20</v>
      </c>
      <c r="J31" s="7">
        <v>1</v>
      </c>
      <c r="K31" s="21">
        <v>45406</v>
      </c>
      <c r="L31" s="7">
        <v>0</v>
      </c>
      <c r="M31" t="s">
        <v>795</v>
      </c>
      <c r="Q31">
        <v>4</v>
      </c>
      <c r="R31" s="31">
        <v>2</v>
      </c>
      <c r="S31" s="31">
        <v>12</v>
      </c>
      <c r="T31" s="31">
        <v>20</v>
      </c>
      <c r="U31" s="31">
        <v>21</v>
      </c>
      <c r="V31" s="31">
        <v>20</v>
      </c>
      <c r="W31" s="31">
        <v>21</v>
      </c>
      <c r="X31" s="31"/>
      <c r="Y31" s="31"/>
      <c r="Z31" s="31"/>
      <c r="AA31" s="31"/>
      <c r="AB31" s="31"/>
      <c r="AC31" s="31"/>
      <c r="AD31" s="31"/>
    </row>
    <row r="32" spans="1:33" x14ac:dyDescent="0.25">
      <c r="A32" t="s">
        <v>35</v>
      </c>
      <c r="B32" t="s">
        <v>36</v>
      </c>
      <c r="C32" s="7">
        <v>1</v>
      </c>
      <c r="D32" t="s">
        <v>49</v>
      </c>
      <c r="E32">
        <v>1985</v>
      </c>
      <c r="F32" s="7">
        <v>4</v>
      </c>
      <c r="G32" s="7">
        <v>2</v>
      </c>
      <c r="H32" s="7">
        <v>63</v>
      </c>
      <c r="I32" s="7">
        <v>5</v>
      </c>
      <c r="J32" s="7">
        <v>1</v>
      </c>
      <c r="K32" s="21">
        <v>45406</v>
      </c>
      <c r="L32" s="7">
        <v>0</v>
      </c>
      <c r="M32" t="s">
        <v>795</v>
      </c>
      <c r="P32" t="s">
        <v>805</v>
      </c>
      <c r="R32" s="31">
        <v>3</v>
      </c>
      <c r="S32" s="31">
        <v>9</v>
      </c>
      <c r="T32" s="31">
        <v>15.5</v>
      </c>
      <c r="U32" s="31">
        <v>20.25</v>
      </c>
      <c r="V32" s="31">
        <v>22.75</v>
      </c>
      <c r="W32" s="31">
        <v>23</v>
      </c>
      <c r="X32" s="31"/>
      <c r="Y32" s="31"/>
      <c r="Z32" s="31"/>
      <c r="AA32" s="31"/>
      <c r="AB32" s="31"/>
      <c r="AC32" s="31"/>
      <c r="AD32" s="31"/>
      <c r="AG32" s="9"/>
    </row>
    <row r="33" spans="1:36" x14ac:dyDescent="0.25">
      <c r="A33" t="s">
        <v>35</v>
      </c>
      <c r="B33" t="s">
        <v>36</v>
      </c>
      <c r="C33" s="7">
        <v>1</v>
      </c>
      <c r="D33" t="s">
        <v>42</v>
      </c>
      <c r="E33">
        <v>2023</v>
      </c>
      <c r="F33" s="7">
        <v>4</v>
      </c>
      <c r="G33" s="7">
        <v>1</v>
      </c>
      <c r="H33" s="7">
        <v>64</v>
      </c>
      <c r="I33" s="7">
        <v>4</v>
      </c>
      <c r="J33" s="7">
        <v>1</v>
      </c>
      <c r="K33" s="21">
        <v>45406</v>
      </c>
      <c r="L33" s="7">
        <v>2</v>
      </c>
      <c r="M33" t="s">
        <v>796</v>
      </c>
      <c r="P33" t="s">
        <v>55</v>
      </c>
      <c r="Q33">
        <v>1</v>
      </c>
      <c r="R33" s="31"/>
      <c r="S33" s="31"/>
      <c r="T33" s="31"/>
      <c r="U33" s="31"/>
      <c r="V33" s="31"/>
      <c r="W33" s="31"/>
      <c r="X33" s="31">
        <v>0</v>
      </c>
      <c r="Y33" s="31">
        <v>11</v>
      </c>
      <c r="Z33" s="31">
        <v>22</v>
      </c>
      <c r="AA33" s="31">
        <v>21</v>
      </c>
      <c r="AB33" s="31"/>
      <c r="AC33" s="31"/>
      <c r="AD33" s="31"/>
      <c r="AJ33" s="9"/>
    </row>
    <row r="34" spans="1:36" x14ac:dyDescent="0.25">
      <c r="A34" t="s">
        <v>50</v>
      </c>
      <c r="B34" t="s">
        <v>51</v>
      </c>
      <c r="C34" s="7">
        <v>2</v>
      </c>
      <c r="D34" t="s">
        <v>52</v>
      </c>
      <c r="E34">
        <v>1999</v>
      </c>
      <c r="F34" s="7">
        <v>1</v>
      </c>
      <c r="G34" s="7">
        <v>3</v>
      </c>
      <c r="H34" s="7">
        <v>3</v>
      </c>
      <c r="I34" s="7">
        <v>9</v>
      </c>
      <c r="J34" s="7">
        <v>1</v>
      </c>
      <c r="K34" s="50">
        <v>45436</v>
      </c>
      <c r="L34" s="7">
        <v>9</v>
      </c>
      <c r="Q34">
        <v>2</v>
      </c>
      <c r="R34" s="31"/>
      <c r="S34" s="31"/>
      <c r="T34" s="31"/>
      <c r="U34" s="31"/>
      <c r="V34" s="31"/>
      <c r="W34" s="31"/>
      <c r="X34" s="31">
        <v>6</v>
      </c>
      <c r="Y34" s="31">
        <v>27</v>
      </c>
      <c r="Z34" s="31">
        <v>32</v>
      </c>
      <c r="AA34" s="31">
        <v>31</v>
      </c>
      <c r="AB34" s="31"/>
      <c r="AC34" s="31"/>
      <c r="AD34" s="31"/>
      <c r="AJ34" s="9"/>
    </row>
    <row r="35" spans="1:36" x14ac:dyDescent="0.25">
      <c r="A35" t="s">
        <v>50</v>
      </c>
      <c r="B35" t="s">
        <v>51</v>
      </c>
      <c r="C35" s="7">
        <v>2</v>
      </c>
      <c r="D35" t="s">
        <v>56</v>
      </c>
      <c r="E35">
        <v>1984</v>
      </c>
      <c r="F35" s="7">
        <v>1</v>
      </c>
      <c r="G35" s="7">
        <v>4</v>
      </c>
      <c r="H35" s="7">
        <v>4</v>
      </c>
      <c r="I35" s="7">
        <v>16</v>
      </c>
      <c r="J35" s="7">
        <v>1</v>
      </c>
      <c r="K35" s="50">
        <v>45436</v>
      </c>
      <c r="L35" s="7">
        <v>11</v>
      </c>
      <c r="Q35">
        <v>3</v>
      </c>
      <c r="R35" s="31"/>
      <c r="S35" s="31"/>
      <c r="T35" s="31"/>
      <c r="U35" s="31"/>
      <c r="V35" s="31"/>
      <c r="W35" s="31"/>
      <c r="X35" s="31">
        <v>2</v>
      </c>
      <c r="Y35" s="31">
        <v>22</v>
      </c>
      <c r="Z35" s="31">
        <v>25</v>
      </c>
      <c r="AA35" s="31">
        <v>31</v>
      </c>
      <c r="AB35" s="31"/>
      <c r="AC35" s="31"/>
      <c r="AD35" s="31"/>
      <c r="AJ35" s="9"/>
    </row>
    <row r="36" spans="1:36" x14ac:dyDescent="0.25">
      <c r="A36" t="s">
        <v>50</v>
      </c>
      <c r="B36" t="s">
        <v>51</v>
      </c>
      <c r="C36" s="7">
        <v>4</v>
      </c>
      <c r="D36" t="s">
        <v>60</v>
      </c>
      <c r="E36">
        <v>2001</v>
      </c>
      <c r="F36" s="7">
        <v>1</v>
      </c>
      <c r="G36" s="7">
        <v>7</v>
      </c>
      <c r="H36" s="7">
        <v>7</v>
      </c>
      <c r="I36" s="7">
        <v>25</v>
      </c>
      <c r="J36" s="7">
        <v>1</v>
      </c>
      <c r="K36" s="50">
        <v>45436</v>
      </c>
      <c r="L36" s="7">
        <v>1</v>
      </c>
      <c r="Q36">
        <v>4</v>
      </c>
      <c r="R36" s="31"/>
      <c r="S36" s="31"/>
      <c r="T36" s="31"/>
      <c r="U36" s="31"/>
      <c r="V36" s="31"/>
      <c r="W36" s="31"/>
      <c r="X36" s="31">
        <v>1</v>
      </c>
      <c r="Y36" s="31">
        <v>28</v>
      </c>
      <c r="Z36" s="31">
        <v>29</v>
      </c>
      <c r="AA36" s="31">
        <v>31</v>
      </c>
      <c r="AB36" s="31"/>
      <c r="AC36" s="31"/>
      <c r="AD36" s="31"/>
    </row>
    <row r="37" spans="1:36" x14ac:dyDescent="0.25">
      <c r="A37" t="s">
        <v>50</v>
      </c>
      <c r="B37" t="s">
        <v>51</v>
      </c>
      <c r="C37" s="7">
        <v>4</v>
      </c>
      <c r="D37" t="s">
        <v>53</v>
      </c>
      <c r="E37">
        <v>2020</v>
      </c>
      <c r="F37" s="7">
        <v>1</v>
      </c>
      <c r="G37" s="7">
        <v>8</v>
      </c>
      <c r="H37" s="7">
        <v>8</v>
      </c>
      <c r="I37" s="7">
        <v>32</v>
      </c>
      <c r="J37" s="7">
        <v>1</v>
      </c>
      <c r="K37" s="50">
        <v>45436</v>
      </c>
      <c r="L37" s="7">
        <v>2</v>
      </c>
      <c r="P37" t="s">
        <v>806</v>
      </c>
      <c r="R37" s="31"/>
      <c r="S37" s="31"/>
      <c r="T37" s="31"/>
      <c r="U37" s="31"/>
      <c r="V37" s="31"/>
      <c r="W37" s="31"/>
      <c r="X37" s="31">
        <v>2.25</v>
      </c>
      <c r="Y37" s="31">
        <v>22</v>
      </c>
      <c r="Z37" s="31">
        <v>27</v>
      </c>
      <c r="AA37" s="31">
        <v>28.5</v>
      </c>
      <c r="AB37" s="31"/>
      <c r="AC37" s="31"/>
      <c r="AD37" s="31"/>
      <c r="AH37" s="9"/>
      <c r="AI37" s="9"/>
    </row>
    <row r="38" spans="1:36" x14ac:dyDescent="0.25">
      <c r="A38" t="s">
        <v>50</v>
      </c>
      <c r="B38" t="s">
        <v>51</v>
      </c>
      <c r="C38" s="7">
        <v>6</v>
      </c>
      <c r="D38" t="s">
        <v>59</v>
      </c>
      <c r="E38">
        <v>1989</v>
      </c>
      <c r="F38" s="7">
        <v>1</v>
      </c>
      <c r="G38" s="7">
        <v>11</v>
      </c>
      <c r="H38" s="7">
        <v>11</v>
      </c>
      <c r="I38" s="7">
        <v>41</v>
      </c>
      <c r="J38" s="7">
        <v>1</v>
      </c>
      <c r="K38" s="50">
        <v>45436</v>
      </c>
      <c r="L38" s="7">
        <v>3</v>
      </c>
      <c r="P38" t="s">
        <v>56</v>
      </c>
      <c r="Q38">
        <v>1</v>
      </c>
      <c r="R38" s="31"/>
      <c r="S38" s="31"/>
      <c r="T38" s="31"/>
      <c r="U38" s="31"/>
      <c r="V38" s="31"/>
      <c r="W38" s="31"/>
      <c r="X38" s="31">
        <v>11</v>
      </c>
      <c r="Y38" s="31">
        <v>28</v>
      </c>
      <c r="Z38" s="31">
        <v>29</v>
      </c>
      <c r="AA38" s="31">
        <v>29</v>
      </c>
      <c r="AB38" s="31"/>
      <c r="AC38" s="31"/>
      <c r="AD38" s="31"/>
      <c r="AH38" s="9"/>
      <c r="AI38" s="9"/>
    </row>
    <row r="39" spans="1:36" x14ac:dyDescent="0.25">
      <c r="A39" t="s">
        <v>50</v>
      </c>
      <c r="B39" t="s">
        <v>51</v>
      </c>
      <c r="C39" s="7">
        <v>6</v>
      </c>
      <c r="D39" t="s">
        <v>54</v>
      </c>
      <c r="E39">
        <v>2016</v>
      </c>
      <c r="F39" s="7">
        <v>1</v>
      </c>
      <c r="G39" s="7">
        <v>12</v>
      </c>
      <c r="H39" s="7">
        <v>12</v>
      </c>
      <c r="I39" s="7">
        <v>48</v>
      </c>
      <c r="J39" s="7">
        <v>1</v>
      </c>
      <c r="K39" s="50">
        <v>45436</v>
      </c>
      <c r="L39" s="7">
        <v>2</v>
      </c>
      <c r="Q39">
        <v>2</v>
      </c>
      <c r="R39" s="31"/>
      <c r="S39" s="31"/>
      <c r="T39" s="31"/>
      <c r="U39" s="31"/>
      <c r="V39" s="31"/>
      <c r="W39" s="31"/>
      <c r="X39" s="31">
        <v>28</v>
      </c>
      <c r="Y39" s="31">
        <v>39</v>
      </c>
      <c r="Z39" s="31">
        <v>40</v>
      </c>
      <c r="AA39" s="31">
        <v>40</v>
      </c>
      <c r="AB39" s="31"/>
      <c r="AC39" s="31"/>
      <c r="AD39" s="31"/>
      <c r="AG39" s="9"/>
      <c r="AH39" s="9"/>
      <c r="AI39" s="9"/>
    </row>
    <row r="40" spans="1:36" x14ac:dyDescent="0.25">
      <c r="A40" t="s">
        <v>50</v>
      </c>
      <c r="B40" t="s">
        <v>51</v>
      </c>
      <c r="C40" s="7">
        <v>8</v>
      </c>
      <c r="D40" t="s">
        <v>55</v>
      </c>
      <c r="E40">
        <v>2008</v>
      </c>
      <c r="F40" s="7">
        <v>1</v>
      </c>
      <c r="G40" s="7">
        <v>15</v>
      </c>
      <c r="H40" s="7">
        <v>15</v>
      </c>
      <c r="I40" s="7">
        <v>57</v>
      </c>
      <c r="J40" s="7">
        <v>1</v>
      </c>
      <c r="K40" s="50">
        <v>45436</v>
      </c>
      <c r="L40" s="7">
        <v>0</v>
      </c>
      <c r="Q40">
        <v>3</v>
      </c>
      <c r="R40" s="31"/>
      <c r="S40" s="31"/>
      <c r="T40" s="31"/>
      <c r="U40" s="31"/>
      <c r="V40" s="31"/>
      <c r="W40" s="31"/>
      <c r="X40" s="31">
        <v>6</v>
      </c>
      <c r="Y40" s="31">
        <v>26</v>
      </c>
      <c r="Z40" s="31">
        <v>33</v>
      </c>
      <c r="AA40" s="31">
        <v>35</v>
      </c>
      <c r="AB40" s="31"/>
      <c r="AC40" s="31"/>
      <c r="AD40" s="31"/>
    </row>
    <row r="41" spans="1:36" x14ac:dyDescent="0.25">
      <c r="A41" t="s">
        <v>50</v>
      </c>
      <c r="B41" t="s">
        <v>51</v>
      </c>
      <c r="C41" s="7">
        <v>8</v>
      </c>
      <c r="D41" t="s">
        <v>57</v>
      </c>
      <c r="E41">
        <v>2004</v>
      </c>
      <c r="F41" s="7">
        <v>1</v>
      </c>
      <c r="G41" s="7">
        <v>16</v>
      </c>
      <c r="H41" s="7">
        <v>16</v>
      </c>
      <c r="I41" s="7">
        <v>64</v>
      </c>
      <c r="J41" s="7">
        <v>1</v>
      </c>
      <c r="K41" s="50">
        <v>45436</v>
      </c>
      <c r="L41" s="7">
        <v>5</v>
      </c>
      <c r="Q41">
        <v>4</v>
      </c>
      <c r="R41" s="31"/>
      <c r="S41" s="31"/>
      <c r="T41" s="31"/>
      <c r="U41" s="31"/>
      <c r="V41" s="31"/>
      <c r="W41" s="31"/>
      <c r="X41" s="31">
        <v>9</v>
      </c>
      <c r="Y41" s="31">
        <v>22</v>
      </c>
      <c r="Z41" s="31">
        <v>25</v>
      </c>
      <c r="AA41" s="31">
        <v>24</v>
      </c>
      <c r="AB41" s="31"/>
      <c r="AC41" s="31"/>
      <c r="AD41" s="31"/>
    </row>
    <row r="42" spans="1:36" x14ac:dyDescent="0.25">
      <c r="A42" t="s">
        <v>50</v>
      </c>
      <c r="B42" t="s">
        <v>51</v>
      </c>
      <c r="C42" s="7">
        <v>8</v>
      </c>
      <c r="D42" t="s">
        <v>60</v>
      </c>
      <c r="E42">
        <v>2001</v>
      </c>
      <c r="F42" s="7">
        <v>2</v>
      </c>
      <c r="G42" s="7">
        <v>16</v>
      </c>
      <c r="H42" s="7">
        <v>17</v>
      </c>
      <c r="I42" s="7">
        <v>63</v>
      </c>
      <c r="J42" s="7">
        <v>1</v>
      </c>
      <c r="K42" s="50">
        <v>45436</v>
      </c>
      <c r="L42" s="7">
        <v>1</v>
      </c>
      <c r="P42" t="s">
        <v>807</v>
      </c>
      <c r="R42" s="31"/>
      <c r="S42" s="31"/>
      <c r="T42" s="31"/>
      <c r="U42" s="31"/>
      <c r="V42" s="31"/>
      <c r="W42" s="31"/>
      <c r="X42" s="31">
        <v>13.5</v>
      </c>
      <c r="Y42" s="31">
        <v>28.75</v>
      </c>
      <c r="Z42" s="31">
        <v>31.75</v>
      </c>
      <c r="AA42" s="31">
        <v>32</v>
      </c>
      <c r="AB42" s="31"/>
      <c r="AC42" s="31"/>
      <c r="AD42" s="31"/>
    </row>
    <row r="43" spans="1:36" x14ac:dyDescent="0.25">
      <c r="A43" t="s">
        <v>50</v>
      </c>
      <c r="B43" t="s">
        <v>51</v>
      </c>
      <c r="C43" s="7">
        <v>8</v>
      </c>
      <c r="D43" t="s">
        <v>59</v>
      </c>
      <c r="E43">
        <v>1989</v>
      </c>
      <c r="F43" s="7">
        <v>2</v>
      </c>
      <c r="G43" s="7">
        <v>15</v>
      </c>
      <c r="H43" s="7">
        <v>18</v>
      </c>
      <c r="I43" s="7">
        <v>58</v>
      </c>
      <c r="J43" s="7">
        <v>1</v>
      </c>
      <c r="K43" s="50">
        <v>45436</v>
      </c>
      <c r="L43" s="7">
        <v>3</v>
      </c>
      <c r="P43" t="s">
        <v>44</v>
      </c>
      <c r="Q43">
        <v>1</v>
      </c>
      <c r="R43" s="31">
        <v>0</v>
      </c>
      <c r="S43" s="31">
        <v>0</v>
      </c>
      <c r="T43" s="31">
        <v>15</v>
      </c>
      <c r="U43" s="31">
        <v>28</v>
      </c>
      <c r="V43" s="31">
        <v>31</v>
      </c>
      <c r="W43" s="31">
        <v>35</v>
      </c>
      <c r="X43" s="31"/>
      <c r="Y43" s="31"/>
      <c r="Z43" s="31"/>
      <c r="AA43" s="31"/>
      <c r="AB43" s="31"/>
      <c r="AC43" s="31"/>
      <c r="AD43" s="31"/>
    </row>
    <row r="44" spans="1:36" x14ac:dyDescent="0.25">
      <c r="A44" t="s">
        <v>50</v>
      </c>
      <c r="B44" t="s">
        <v>51</v>
      </c>
      <c r="C44" s="7">
        <v>6</v>
      </c>
      <c r="D44" t="s">
        <v>55</v>
      </c>
      <c r="E44">
        <v>2008</v>
      </c>
      <c r="F44" s="7">
        <v>2</v>
      </c>
      <c r="G44" s="7">
        <v>12</v>
      </c>
      <c r="H44" s="7">
        <v>21</v>
      </c>
      <c r="I44" s="7">
        <v>47</v>
      </c>
      <c r="J44" s="7">
        <v>1</v>
      </c>
      <c r="K44" s="50">
        <v>45436</v>
      </c>
      <c r="L44" s="7">
        <v>6</v>
      </c>
      <c r="Q44">
        <v>2</v>
      </c>
      <c r="R44" s="31">
        <v>0</v>
      </c>
      <c r="S44" s="31">
        <v>1</v>
      </c>
      <c r="T44" s="31">
        <v>8</v>
      </c>
      <c r="U44" s="31">
        <v>17</v>
      </c>
      <c r="V44" s="31">
        <v>19</v>
      </c>
      <c r="W44" s="31">
        <v>20</v>
      </c>
      <c r="X44" s="31"/>
      <c r="Y44" s="31"/>
      <c r="Z44" s="31"/>
      <c r="AA44" s="31"/>
    </row>
    <row r="45" spans="1:36" x14ac:dyDescent="0.25">
      <c r="A45" t="s">
        <v>50</v>
      </c>
      <c r="B45" t="s">
        <v>51</v>
      </c>
      <c r="C45" s="7">
        <v>6</v>
      </c>
      <c r="D45" t="s">
        <v>52</v>
      </c>
      <c r="E45">
        <v>1999</v>
      </c>
      <c r="F45" s="7">
        <v>2</v>
      </c>
      <c r="G45" s="7">
        <v>11</v>
      </c>
      <c r="H45" s="7">
        <v>22</v>
      </c>
      <c r="I45" s="7">
        <v>42</v>
      </c>
      <c r="J45" s="7">
        <v>1</v>
      </c>
      <c r="K45" s="50">
        <v>45436</v>
      </c>
      <c r="L45" s="7">
        <v>4</v>
      </c>
      <c r="Q45">
        <v>3</v>
      </c>
      <c r="R45" s="31">
        <v>0</v>
      </c>
      <c r="S45" s="31">
        <v>0</v>
      </c>
      <c r="T45" s="31">
        <v>5</v>
      </c>
      <c r="U45" s="31">
        <v>10</v>
      </c>
      <c r="V45" s="31">
        <v>15</v>
      </c>
      <c r="W45" s="31">
        <v>31</v>
      </c>
      <c r="X45" s="31"/>
      <c r="Y45" s="31"/>
      <c r="Z45" s="31"/>
      <c r="AA45" s="31"/>
    </row>
    <row r="46" spans="1:36" x14ac:dyDescent="0.25">
      <c r="A46" t="s">
        <v>50</v>
      </c>
      <c r="B46" t="s">
        <v>51</v>
      </c>
      <c r="C46" s="7">
        <v>4</v>
      </c>
      <c r="D46" t="s">
        <v>56</v>
      </c>
      <c r="E46">
        <v>1984</v>
      </c>
      <c r="F46" s="7">
        <v>2</v>
      </c>
      <c r="G46" s="7">
        <v>8</v>
      </c>
      <c r="H46" s="7">
        <v>25</v>
      </c>
      <c r="I46" s="7">
        <v>31</v>
      </c>
      <c r="J46" s="7">
        <v>1</v>
      </c>
      <c r="K46" s="50">
        <v>45436</v>
      </c>
      <c r="L46" s="7">
        <v>28</v>
      </c>
      <c r="Q46">
        <v>4</v>
      </c>
      <c r="R46" s="31">
        <v>0</v>
      </c>
      <c r="S46" s="31">
        <v>0</v>
      </c>
      <c r="T46" s="31">
        <v>7</v>
      </c>
      <c r="U46" s="31">
        <v>21</v>
      </c>
      <c r="V46" s="31">
        <v>29</v>
      </c>
      <c r="W46" s="31">
        <v>33</v>
      </c>
      <c r="X46" s="31"/>
      <c r="Y46" s="31"/>
      <c r="Z46" s="31"/>
      <c r="AA46" s="31"/>
    </row>
    <row r="47" spans="1:36" x14ac:dyDescent="0.25">
      <c r="A47" t="s">
        <v>50</v>
      </c>
      <c r="B47" t="s">
        <v>51</v>
      </c>
      <c r="C47" s="7">
        <v>4</v>
      </c>
      <c r="D47" t="s">
        <v>54</v>
      </c>
      <c r="E47">
        <v>2016</v>
      </c>
      <c r="F47" s="7">
        <v>2</v>
      </c>
      <c r="G47" s="7">
        <v>7</v>
      </c>
      <c r="H47" s="7">
        <v>26</v>
      </c>
      <c r="I47" s="7">
        <v>26</v>
      </c>
      <c r="J47" s="7">
        <v>1</v>
      </c>
      <c r="K47" s="50">
        <v>45436</v>
      </c>
      <c r="L47" s="7">
        <v>3</v>
      </c>
      <c r="P47" t="s">
        <v>808</v>
      </c>
      <c r="R47" s="31">
        <v>0</v>
      </c>
      <c r="S47" s="31">
        <v>0.25</v>
      </c>
      <c r="T47" s="31">
        <v>8.75</v>
      </c>
      <c r="U47" s="31">
        <v>19</v>
      </c>
      <c r="V47" s="31">
        <v>23.5</v>
      </c>
      <c r="W47" s="31">
        <v>29.75</v>
      </c>
      <c r="X47" s="31"/>
      <c r="Y47" s="31"/>
      <c r="Z47" s="31"/>
      <c r="AA47" s="31"/>
    </row>
    <row r="48" spans="1:36" x14ac:dyDescent="0.25">
      <c r="A48" t="s">
        <v>50</v>
      </c>
      <c r="B48" t="s">
        <v>51</v>
      </c>
      <c r="C48" s="7">
        <v>2</v>
      </c>
      <c r="D48" t="s">
        <v>57</v>
      </c>
      <c r="E48">
        <v>2004</v>
      </c>
      <c r="F48" s="7">
        <v>2</v>
      </c>
      <c r="G48" s="7">
        <v>4</v>
      </c>
      <c r="H48" s="7">
        <v>29</v>
      </c>
      <c r="I48" s="7">
        <v>15</v>
      </c>
      <c r="J48" s="7">
        <v>1</v>
      </c>
      <c r="K48" s="50">
        <v>45436</v>
      </c>
      <c r="L48" s="7">
        <v>12</v>
      </c>
      <c r="P48" t="s">
        <v>49</v>
      </c>
      <c r="Q48">
        <v>1</v>
      </c>
      <c r="R48" s="31">
        <v>0</v>
      </c>
      <c r="S48" s="31">
        <v>2</v>
      </c>
      <c r="T48" s="31">
        <v>15</v>
      </c>
      <c r="U48" s="31">
        <v>20</v>
      </c>
      <c r="V48" s="31">
        <v>23</v>
      </c>
      <c r="W48" s="31">
        <v>23</v>
      </c>
      <c r="X48" s="31"/>
      <c r="Y48" s="31"/>
      <c r="Z48" s="31"/>
      <c r="AA48" s="31"/>
    </row>
    <row r="49" spans="1:27" x14ac:dyDescent="0.25">
      <c r="A49" t="s">
        <v>50</v>
      </c>
      <c r="B49" t="s">
        <v>51</v>
      </c>
      <c r="C49" s="7">
        <v>2</v>
      </c>
      <c r="D49" t="s">
        <v>53</v>
      </c>
      <c r="E49">
        <v>2020</v>
      </c>
      <c r="F49" s="7">
        <v>2</v>
      </c>
      <c r="G49" s="7">
        <v>3</v>
      </c>
      <c r="H49" s="7">
        <v>30</v>
      </c>
      <c r="I49" s="7">
        <v>10</v>
      </c>
      <c r="J49" s="7">
        <v>1</v>
      </c>
      <c r="K49" s="50">
        <v>45436</v>
      </c>
      <c r="L49" s="7">
        <v>0</v>
      </c>
      <c r="Q49">
        <v>2</v>
      </c>
      <c r="R49" s="31">
        <v>1</v>
      </c>
      <c r="S49" s="31">
        <v>2</v>
      </c>
      <c r="T49" s="31">
        <v>8</v>
      </c>
      <c r="U49" s="31">
        <v>23</v>
      </c>
      <c r="V49" s="31">
        <v>24</v>
      </c>
      <c r="W49" s="31">
        <v>37</v>
      </c>
      <c r="X49" s="31"/>
      <c r="Y49" s="31"/>
      <c r="Z49" s="31"/>
      <c r="AA49" s="31"/>
    </row>
    <row r="50" spans="1:27" x14ac:dyDescent="0.25">
      <c r="A50" t="s">
        <v>50</v>
      </c>
      <c r="B50" t="s">
        <v>51</v>
      </c>
      <c r="C50" s="7">
        <v>2</v>
      </c>
      <c r="D50" t="s">
        <v>54</v>
      </c>
      <c r="E50">
        <v>2016</v>
      </c>
      <c r="F50" s="7">
        <v>3</v>
      </c>
      <c r="G50" s="7">
        <v>3</v>
      </c>
      <c r="H50" s="7">
        <v>35</v>
      </c>
      <c r="I50" s="7">
        <v>11</v>
      </c>
      <c r="J50" s="7">
        <v>1</v>
      </c>
      <c r="K50" s="50">
        <v>45436</v>
      </c>
      <c r="L50" s="7">
        <v>4</v>
      </c>
      <c r="Q50">
        <v>3</v>
      </c>
      <c r="R50" s="31">
        <v>0</v>
      </c>
      <c r="S50" s="31">
        <v>0</v>
      </c>
      <c r="T50" s="31">
        <v>18</v>
      </c>
      <c r="U50" s="31">
        <v>31</v>
      </c>
      <c r="V50" s="31">
        <v>31</v>
      </c>
      <c r="W50" s="31">
        <v>32</v>
      </c>
      <c r="X50" s="31"/>
      <c r="Y50" s="31"/>
      <c r="Z50" s="31"/>
      <c r="AA50" s="31"/>
    </row>
    <row r="51" spans="1:27" x14ac:dyDescent="0.25">
      <c r="A51" t="s">
        <v>50</v>
      </c>
      <c r="B51" t="s">
        <v>51</v>
      </c>
      <c r="C51" s="7">
        <v>2</v>
      </c>
      <c r="D51" t="s">
        <v>59</v>
      </c>
      <c r="E51">
        <v>1989</v>
      </c>
      <c r="F51" s="7">
        <v>3</v>
      </c>
      <c r="G51" s="7">
        <v>4</v>
      </c>
      <c r="H51" s="7">
        <v>36</v>
      </c>
      <c r="I51" s="7">
        <v>14</v>
      </c>
      <c r="J51" s="7">
        <v>1</v>
      </c>
      <c r="K51" s="50">
        <v>45436</v>
      </c>
      <c r="L51" s="7">
        <v>10</v>
      </c>
      <c r="Q51">
        <v>4</v>
      </c>
      <c r="R51" s="31">
        <v>0</v>
      </c>
      <c r="S51" s="31">
        <v>0</v>
      </c>
      <c r="T51" s="31">
        <v>2</v>
      </c>
      <c r="U51" s="31">
        <v>14</v>
      </c>
      <c r="V51" s="31">
        <v>25</v>
      </c>
      <c r="W51" s="31">
        <v>28</v>
      </c>
      <c r="X51" s="31"/>
      <c r="Y51" s="31"/>
      <c r="Z51" s="31"/>
      <c r="AA51" s="31"/>
    </row>
    <row r="52" spans="1:27" x14ac:dyDescent="0.25">
      <c r="A52" t="s">
        <v>50</v>
      </c>
      <c r="B52" t="s">
        <v>51</v>
      </c>
      <c r="C52" s="7">
        <v>4</v>
      </c>
      <c r="D52" t="s">
        <v>55</v>
      </c>
      <c r="E52">
        <v>2008</v>
      </c>
      <c r="F52" s="7">
        <v>3</v>
      </c>
      <c r="G52" s="7">
        <v>7</v>
      </c>
      <c r="H52" s="7">
        <v>39</v>
      </c>
      <c r="I52" s="7">
        <v>27</v>
      </c>
      <c r="J52" s="7">
        <v>1</v>
      </c>
      <c r="K52" s="50">
        <v>45436</v>
      </c>
      <c r="L52" s="7">
        <v>2</v>
      </c>
      <c r="P52" t="s">
        <v>809</v>
      </c>
      <c r="R52" s="31">
        <v>0.25</v>
      </c>
      <c r="S52" s="31">
        <v>1</v>
      </c>
      <c r="T52" s="31">
        <v>10.75</v>
      </c>
      <c r="U52" s="31">
        <v>22</v>
      </c>
      <c r="V52" s="31">
        <v>25.75</v>
      </c>
      <c r="W52" s="31">
        <v>30</v>
      </c>
      <c r="X52" s="31"/>
      <c r="Y52" s="31"/>
      <c r="Z52" s="31"/>
      <c r="AA52" s="31"/>
    </row>
    <row r="53" spans="1:27" x14ac:dyDescent="0.25">
      <c r="A53" t="s">
        <v>50</v>
      </c>
      <c r="B53" t="s">
        <v>51</v>
      </c>
      <c r="C53" s="7">
        <v>4</v>
      </c>
      <c r="D53" t="s">
        <v>57</v>
      </c>
      <c r="E53">
        <v>2004</v>
      </c>
      <c r="F53" s="7">
        <v>3</v>
      </c>
      <c r="G53" s="7">
        <v>8</v>
      </c>
      <c r="H53" s="7">
        <v>40</v>
      </c>
      <c r="I53" s="7">
        <v>30</v>
      </c>
      <c r="J53" s="7">
        <v>1</v>
      </c>
      <c r="K53" s="50">
        <v>45436</v>
      </c>
      <c r="L53" s="7">
        <v>6</v>
      </c>
      <c r="P53" t="s">
        <v>54</v>
      </c>
      <c r="Q53">
        <v>1</v>
      </c>
      <c r="R53" s="31"/>
      <c r="S53" s="31"/>
      <c r="T53" s="31"/>
      <c r="U53" s="31"/>
      <c r="V53" s="31"/>
      <c r="W53" s="31"/>
      <c r="X53" s="31">
        <v>2</v>
      </c>
      <c r="Y53" s="31">
        <v>28</v>
      </c>
      <c r="Z53" s="31">
        <v>31</v>
      </c>
      <c r="AA53" s="31">
        <v>31</v>
      </c>
    </row>
    <row r="54" spans="1:27" x14ac:dyDescent="0.25">
      <c r="A54" t="s">
        <v>50</v>
      </c>
      <c r="B54" t="s">
        <v>51</v>
      </c>
      <c r="C54" s="7">
        <v>6</v>
      </c>
      <c r="D54" t="s">
        <v>56</v>
      </c>
      <c r="E54">
        <v>1984</v>
      </c>
      <c r="F54" s="7">
        <v>3</v>
      </c>
      <c r="G54" s="7">
        <v>11</v>
      </c>
      <c r="H54" s="7">
        <v>43</v>
      </c>
      <c r="I54" s="7">
        <v>43</v>
      </c>
      <c r="J54" s="7">
        <v>1</v>
      </c>
      <c r="K54" s="50">
        <v>45436</v>
      </c>
      <c r="L54" s="7">
        <v>6</v>
      </c>
      <c r="Q54">
        <v>2</v>
      </c>
      <c r="R54" s="31"/>
      <c r="S54" s="31"/>
      <c r="T54" s="31"/>
      <c r="U54" s="31"/>
      <c r="V54" s="31"/>
      <c r="W54" s="31"/>
      <c r="X54" s="31">
        <v>3</v>
      </c>
      <c r="Y54" s="31">
        <v>43</v>
      </c>
      <c r="Z54" s="31">
        <v>48</v>
      </c>
      <c r="AA54" s="31">
        <v>48</v>
      </c>
    </row>
    <row r="55" spans="1:27" x14ac:dyDescent="0.25">
      <c r="A55" t="s">
        <v>50</v>
      </c>
      <c r="B55" t="s">
        <v>51</v>
      </c>
      <c r="C55" s="7">
        <v>6</v>
      </c>
      <c r="D55" t="s">
        <v>60</v>
      </c>
      <c r="E55">
        <v>2001</v>
      </c>
      <c r="F55" s="7">
        <v>3</v>
      </c>
      <c r="G55" s="7">
        <v>12</v>
      </c>
      <c r="H55" s="7">
        <v>44</v>
      </c>
      <c r="I55" s="7">
        <v>46</v>
      </c>
      <c r="J55" s="7">
        <v>1</v>
      </c>
      <c r="K55" s="50">
        <v>45436</v>
      </c>
      <c r="L55" s="7">
        <v>9</v>
      </c>
      <c r="Q55">
        <v>3</v>
      </c>
      <c r="R55" s="31"/>
      <c r="S55" s="31"/>
      <c r="T55" s="31"/>
      <c r="U55" s="31"/>
      <c r="V55" s="31"/>
      <c r="W55" s="31"/>
      <c r="X55" s="31">
        <v>4</v>
      </c>
      <c r="Y55" s="31">
        <v>44</v>
      </c>
      <c r="Z55" s="31">
        <v>49</v>
      </c>
      <c r="AA55" s="31">
        <v>49</v>
      </c>
    </row>
    <row r="56" spans="1:27" x14ac:dyDescent="0.25">
      <c r="A56" t="s">
        <v>50</v>
      </c>
      <c r="B56" t="s">
        <v>51</v>
      </c>
      <c r="C56" s="7">
        <v>8</v>
      </c>
      <c r="D56" t="s">
        <v>52</v>
      </c>
      <c r="E56">
        <v>1999</v>
      </c>
      <c r="F56" s="7">
        <v>3</v>
      </c>
      <c r="G56" s="7">
        <v>15</v>
      </c>
      <c r="H56" s="7">
        <v>47</v>
      </c>
      <c r="I56" s="7">
        <v>59</v>
      </c>
      <c r="J56" s="7">
        <v>1</v>
      </c>
      <c r="K56" s="50">
        <v>45436</v>
      </c>
      <c r="L56" s="7">
        <v>0</v>
      </c>
      <c r="Q56">
        <v>4</v>
      </c>
      <c r="R56" s="31"/>
      <c r="S56" s="31"/>
      <c r="T56" s="31"/>
      <c r="U56" s="31"/>
      <c r="V56" s="31"/>
      <c r="W56" s="31"/>
      <c r="X56" s="31">
        <v>5</v>
      </c>
      <c r="Y56" s="31">
        <v>26</v>
      </c>
      <c r="Z56" s="31">
        <v>32</v>
      </c>
      <c r="AA56" s="31">
        <v>31</v>
      </c>
    </row>
    <row r="57" spans="1:27" x14ac:dyDescent="0.25">
      <c r="A57" t="s">
        <v>50</v>
      </c>
      <c r="B57" t="s">
        <v>51</v>
      </c>
      <c r="C57" s="7">
        <v>8</v>
      </c>
      <c r="D57" t="s">
        <v>53</v>
      </c>
      <c r="E57">
        <v>2020</v>
      </c>
      <c r="F57" s="7">
        <v>3</v>
      </c>
      <c r="G57" s="7">
        <v>16</v>
      </c>
      <c r="H57" s="7">
        <v>48</v>
      </c>
      <c r="I57" s="7">
        <v>62</v>
      </c>
      <c r="J57" s="7">
        <v>1</v>
      </c>
      <c r="K57" s="50">
        <v>45436</v>
      </c>
      <c r="L57" s="7">
        <v>1</v>
      </c>
      <c r="P57" t="s">
        <v>810</v>
      </c>
      <c r="R57" s="31"/>
      <c r="S57" s="31"/>
      <c r="T57" s="31"/>
      <c r="U57" s="31"/>
      <c r="V57" s="31"/>
      <c r="W57" s="31"/>
      <c r="X57" s="31">
        <v>3.5</v>
      </c>
      <c r="Y57" s="31">
        <v>35.25</v>
      </c>
      <c r="Z57" s="31">
        <v>40</v>
      </c>
      <c r="AA57" s="31">
        <v>39.75</v>
      </c>
    </row>
    <row r="58" spans="1:27" x14ac:dyDescent="0.25">
      <c r="A58" t="s">
        <v>50</v>
      </c>
      <c r="B58" t="s">
        <v>51</v>
      </c>
      <c r="C58" s="7">
        <v>8</v>
      </c>
      <c r="D58" t="s">
        <v>56</v>
      </c>
      <c r="E58">
        <v>1984</v>
      </c>
      <c r="F58" s="7">
        <v>4</v>
      </c>
      <c r="G58" s="7">
        <v>16</v>
      </c>
      <c r="H58" s="7">
        <v>49</v>
      </c>
      <c r="I58" s="7">
        <v>61</v>
      </c>
      <c r="J58" s="7">
        <v>1</v>
      </c>
      <c r="K58" s="50">
        <v>45436</v>
      </c>
      <c r="L58" s="7">
        <v>9</v>
      </c>
      <c r="P58" t="s">
        <v>53</v>
      </c>
      <c r="Q58">
        <v>1</v>
      </c>
      <c r="R58" s="31"/>
      <c r="S58" s="31"/>
      <c r="T58" s="31"/>
      <c r="U58" s="31"/>
      <c r="V58" s="31"/>
      <c r="W58" s="31"/>
      <c r="X58" s="31">
        <v>2</v>
      </c>
      <c r="Y58" s="31">
        <v>32</v>
      </c>
      <c r="Z58" s="31">
        <v>36</v>
      </c>
      <c r="AA58" s="31">
        <v>37</v>
      </c>
    </row>
    <row r="59" spans="1:27" x14ac:dyDescent="0.25">
      <c r="A59" t="s">
        <v>50</v>
      </c>
      <c r="B59" t="s">
        <v>51</v>
      </c>
      <c r="C59" s="7">
        <v>8</v>
      </c>
      <c r="D59" t="s">
        <v>54</v>
      </c>
      <c r="E59">
        <v>2016</v>
      </c>
      <c r="F59" s="7">
        <v>4</v>
      </c>
      <c r="G59" s="7">
        <v>15</v>
      </c>
      <c r="H59" s="7">
        <v>50</v>
      </c>
      <c r="I59" s="7">
        <v>60</v>
      </c>
      <c r="J59" s="7">
        <v>1</v>
      </c>
      <c r="K59" s="50">
        <v>45436</v>
      </c>
      <c r="L59" s="7">
        <v>5</v>
      </c>
      <c r="Q59">
        <v>2</v>
      </c>
      <c r="R59" s="31"/>
      <c r="S59" s="31"/>
      <c r="T59" s="31"/>
      <c r="U59" s="31"/>
      <c r="V59" s="31"/>
      <c r="W59" s="31"/>
      <c r="X59" s="31">
        <v>0</v>
      </c>
      <c r="Y59" s="31">
        <v>17</v>
      </c>
      <c r="Z59" s="31">
        <v>23</v>
      </c>
      <c r="AA59" s="31">
        <v>24</v>
      </c>
    </row>
    <row r="60" spans="1:27" x14ac:dyDescent="0.25">
      <c r="A60" t="s">
        <v>50</v>
      </c>
      <c r="B60" t="s">
        <v>51</v>
      </c>
      <c r="C60" s="7">
        <v>6</v>
      </c>
      <c r="D60" t="s">
        <v>53</v>
      </c>
      <c r="E60">
        <v>2020</v>
      </c>
      <c r="F60" s="7">
        <v>4</v>
      </c>
      <c r="G60" s="7">
        <v>12</v>
      </c>
      <c r="H60" s="7">
        <v>53</v>
      </c>
      <c r="I60" s="7">
        <v>45</v>
      </c>
      <c r="J60" s="7">
        <v>1</v>
      </c>
      <c r="K60" s="50">
        <v>45436</v>
      </c>
      <c r="L60" s="7">
        <v>5</v>
      </c>
      <c r="Q60">
        <v>3</v>
      </c>
      <c r="R60" s="31"/>
      <c r="S60" s="31"/>
      <c r="T60" s="31"/>
      <c r="U60" s="31"/>
      <c r="V60" s="31"/>
      <c r="W60" s="31"/>
      <c r="X60" s="31">
        <v>1</v>
      </c>
      <c r="Y60" s="31">
        <v>31</v>
      </c>
      <c r="Z60" s="31">
        <v>32</v>
      </c>
      <c r="AA60" s="31">
        <v>31</v>
      </c>
    </row>
    <row r="61" spans="1:27" x14ac:dyDescent="0.25">
      <c r="A61" t="s">
        <v>50</v>
      </c>
      <c r="B61" t="s">
        <v>51</v>
      </c>
      <c r="C61" s="7">
        <v>6</v>
      </c>
      <c r="D61" t="s">
        <v>57</v>
      </c>
      <c r="E61">
        <v>2004</v>
      </c>
      <c r="F61" s="7">
        <v>4</v>
      </c>
      <c r="G61" s="7">
        <v>11</v>
      </c>
      <c r="H61" s="7">
        <v>54</v>
      </c>
      <c r="I61" s="7">
        <v>44</v>
      </c>
      <c r="J61" s="7">
        <v>1</v>
      </c>
      <c r="K61" s="50">
        <v>45436</v>
      </c>
      <c r="L61" s="7">
        <v>7</v>
      </c>
      <c r="Q61">
        <v>4</v>
      </c>
      <c r="R61" s="31"/>
      <c r="S61" s="31"/>
      <c r="T61" s="31"/>
      <c r="U61" s="31"/>
      <c r="V61" s="31"/>
      <c r="W61" s="31"/>
      <c r="X61" s="31">
        <v>5</v>
      </c>
      <c r="Y61" s="31">
        <v>35</v>
      </c>
      <c r="Z61" s="31">
        <v>39</v>
      </c>
      <c r="AA61" s="31">
        <v>38</v>
      </c>
    </row>
    <row r="62" spans="1:27" x14ac:dyDescent="0.25">
      <c r="A62" t="s">
        <v>50</v>
      </c>
      <c r="B62" t="s">
        <v>51</v>
      </c>
      <c r="C62" s="7">
        <v>4</v>
      </c>
      <c r="D62" t="s">
        <v>52</v>
      </c>
      <c r="E62">
        <v>1999</v>
      </c>
      <c r="F62" s="7">
        <v>4</v>
      </c>
      <c r="G62" s="7">
        <v>8</v>
      </c>
      <c r="H62" s="7">
        <v>57</v>
      </c>
      <c r="I62" s="7">
        <v>29</v>
      </c>
      <c r="J62" s="7">
        <v>1</v>
      </c>
      <c r="K62" s="50">
        <v>45436</v>
      </c>
      <c r="L62" s="7">
        <v>14</v>
      </c>
      <c r="P62" t="s">
        <v>811</v>
      </c>
      <c r="R62" s="31"/>
      <c r="S62" s="31"/>
      <c r="T62" s="31"/>
      <c r="U62" s="31"/>
      <c r="V62" s="31"/>
      <c r="W62" s="31"/>
      <c r="X62" s="31">
        <v>2</v>
      </c>
      <c r="Y62" s="31">
        <v>28.75</v>
      </c>
      <c r="Z62" s="31">
        <v>32.5</v>
      </c>
      <c r="AA62" s="31">
        <v>32.5</v>
      </c>
    </row>
    <row r="63" spans="1:27" x14ac:dyDescent="0.25">
      <c r="A63" t="s">
        <v>50</v>
      </c>
      <c r="B63" t="s">
        <v>51</v>
      </c>
      <c r="C63" s="7">
        <v>4</v>
      </c>
      <c r="D63" t="s">
        <v>59</v>
      </c>
      <c r="E63">
        <v>1989</v>
      </c>
      <c r="F63" s="7">
        <v>4</v>
      </c>
      <c r="G63" s="7">
        <v>7</v>
      </c>
      <c r="H63" s="7">
        <v>58</v>
      </c>
      <c r="I63" s="7">
        <v>28</v>
      </c>
      <c r="J63" s="7">
        <v>1</v>
      </c>
      <c r="K63" s="50">
        <v>45436</v>
      </c>
      <c r="L63" s="7">
        <v>0</v>
      </c>
      <c r="P63" t="s">
        <v>37</v>
      </c>
      <c r="Q63">
        <v>1</v>
      </c>
      <c r="R63" s="31">
        <v>1</v>
      </c>
      <c r="S63" s="31">
        <v>1</v>
      </c>
      <c r="T63" s="31">
        <v>11</v>
      </c>
      <c r="U63" s="31">
        <v>19</v>
      </c>
      <c r="V63" s="31">
        <v>22</v>
      </c>
      <c r="W63" s="31">
        <v>22</v>
      </c>
      <c r="X63" s="31"/>
      <c r="Y63" s="31"/>
      <c r="Z63" s="31"/>
      <c r="AA63" s="31"/>
    </row>
    <row r="64" spans="1:27" x14ac:dyDescent="0.25">
      <c r="A64" t="s">
        <v>50</v>
      </c>
      <c r="B64" t="s">
        <v>51</v>
      </c>
      <c r="C64" s="7">
        <v>2</v>
      </c>
      <c r="D64" t="s">
        <v>60</v>
      </c>
      <c r="E64">
        <v>2001</v>
      </c>
      <c r="F64" s="7">
        <v>4</v>
      </c>
      <c r="G64" s="7">
        <v>4</v>
      </c>
      <c r="H64" s="7">
        <v>61</v>
      </c>
      <c r="I64" s="7">
        <v>13</v>
      </c>
      <c r="J64" s="7">
        <v>1</v>
      </c>
      <c r="K64" s="50">
        <v>45436</v>
      </c>
      <c r="L64" s="7">
        <v>16</v>
      </c>
      <c r="Q64">
        <v>2</v>
      </c>
      <c r="R64" s="31">
        <v>0</v>
      </c>
      <c r="S64" s="31">
        <v>3</v>
      </c>
      <c r="T64" s="31">
        <v>15</v>
      </c>
      <c r="U64" s="31">
        <v>20</v>
      </c>
      <c r="V64" s="31">
        <v>19</v>
      </c>
      <c r="W64" s="31">
        <v>22</v>
      </c>
      <c r="X64" s="31"/>
      <c r="Y64" s="31"/>
      <c r="Z64" s="31"/>
      <c r="AA64" s="31"/>
    </row>
    <row r="65" spans="1:27" x14ac:dyDescent="0.25">
      <c r="A65" t="s">
        <v>50</v>
      </c>
      <c r="B65" t="s">
        <v>51</v>
      </c>
      <c r="C65" s="7">
        <v>2</v>
      </c>
      <c r="D65" t="s">
        <v>55</v>
      </c>
      <c r="E65">
        <v>2008</v>
      </c>
      <c r="F65" s="7">
        <v>4</v>
      </c>
      <c r="G65" s="7">
        <v>3</v>
      </c>
      <c r="H65" s="7">
        <v>62</v>
      </c>
      <c r="I65" s="7">
        <v>12</v>
      </c>
      <c r="J65" s="7">
        <v>1</v>
      </c>
      <c r="K65" s="50">
        <v>45436</v>
      </c>
      <c r="L65" s="7">
        <v>1</v>
      </c>
      <c r="Q65">
        <v>3</v>
      </c>
      <c r="R65" s="31">
        <v>0</v>
      </c>
      <c r="S65" s="31">
        <v>2</v>
      </c>
      <c r="T65" s="31">
        <v>8</v>
      </c>
      <c r="U65" s="31">
        <v>17</v>
      </c>
      <c r="V65" s="31">
        <v>22</v>
      </c>
      <c r="W65" s="31">
        <v>37</v>
      </c>
      <c r="X65" s="31"/>
      <c r="Y65" s="31"/>
      <c r="Z65" s="31"/>
      <c r="AA65" s="31"/>
    </row>
    <row r="66" spans="1:27" x14ac:dyDescent="0.25">
      <c r="A66" t="s">
        <v>35</v>
      </c>
      <c r="B66" t="s">
        <v>36</v>
      </c>
      <c r="C66" s="7">
        <v>1</v>
      </c>
      <c r="D66" t="s">
        <v>37</v>
      </c>
      <c r="E66">
        <v>1998</v>
      </c>
      <c r="F66" s="7">
        <v>1</v>
      </c>
      <c r="G66" s="7">
        <v>1</v>
      </c>
      <c r="H66" s="7">
        <v>1</v>
      </c>
      <c r="I66" s="7">
        <v>1</v>
      </c>
      <c r="J66" s="7">
        <v>2</v>
      </c>
      <c r="K66" s="21">
        <v>45408</v>
      </c>
      <c r="L66" s="7">
        <v>1</v>
      </c>
      <c r="Q66">
        <v>4</v>
      </c>
      <c r="R66" s="31">
        <v>0</v>
      </c>
      <c r="S66" s="31">
        <v>8</v>
      </c>
      <c r="T66" s="31">
        <v>20</v>
      </c>
      <c r="U66" s="31">
        <v>26</v>
      </c>
      <c r="V66" s="31">
        <v>27</v>
      </c>
      <c r="W66" s="31">
        <v>36</v>
      </c>
      <c r="X66" s="31"/>
      <c r="Y66" s="31"/>
      <c r="Z66" s="31"/>
      <c r="AA66" s="31"/>
    </row>
    <row r="67" spans="1:27" x14ac:dyDescent="0.25">
      <c r="A67" t="s">
        <v>35</v>
      </c>
      <c r="B67" t="s">
        <v>36</v>
      </c>
      <c r="C67" s="7">
        <v>1</v>
      </c>
      <c r="D67" t="s">
        <v>44</v>
      </c>
      <c r="E67">
        <v>1983</v>
      </c>
      <c r="F67" s="7">
        <v>1</v>
      </c>
      <c r="G67" s="7">
        <v>2</v>
      </c>
      <c r="H67" s="7">
        <v>2</v>
      </c>
      <c r="I67" s="7">
        <v>8</v>
      </c>
      <c r="J67" s="7">
        <v>2</v>
      </c>
      <c r="K67" s="21">
        <v>45408</v>
      </c>
      <c r="L67" s="7">
        <v>0</v>
      </c>
      <c r="P67" t="s">
        <v>812</v>
      </c>
      <c r="R67" s="31">
        <v>0.25</v>
      </c>
      <c r="S67" s="31">
        <v>3.5</v>
      </c>
      <c r="T67" s="31">
        <v>13.5</v>
      </c>
      <c r="U67" s="31">
        <v>20.5</v>
      </c>
      <c r="V67" s="31">
        <v>22.5</v>
      </c>
      <c r="W67" s="31">
        <v>29.25</v>
      </c>
      <c r="X67" s="31"/>
      <c r="Y67" s="31"/>
      <c r="Z67" s="31"/>
      <c r="AA67" s="31"/>
    </row>
    <row r="68" spans="1:27" x14ac:dyDescent="0.25">
      <c r="A68" t="s">
        <v>35</v>
      </c>
      <c r="B68" t="s">
        <v>36</v>
      </c>
      <c r="C68" s="7">
        <v>3</v>
      </c>
      <c r="D68" t="s">
        <v>48</v>
      </c>
      <c r="E68">
        <v>2018</v>
      </c>
      <c r="F68" s="7">
        <v>1</v>
      </c>
      <c r="G68" s="7">
        <v>5</v>
      </c>
      <c r="H68" s="7">
        <v>5</v>
      </c>
      <c r="I68" s="7">
        <v>17</v>
      </c>
      <c r="J68" s="7">
        <v>2</v>
      </c>
      <c r="K68" s="21">
        <v>45408</v>
      </c>
      <c r="L68" s="7">
        <v>14</v>
      </c>
      <c r="P68" t="s">
        <v>60</v>
      </c>
      <c r="Q68">
        <v>1</v>
      </c>
      <c r="R68" s="31"/>
      <c r="S68" s="31"/>
      <c r="T68" s="31"/>
      <c r="U68" s="31"/>
      <c r="V68" s="31"/>
      <c r="W68" s="31"/>
      <c r="X68" s="31">
        <v>1</v>
      </c>
      <c r="Y68" s="31">
        <v>17</v>
      </c>
      <c r="Z68" s="31">
        <v>24</v>
      </c>
      <c r="AA68" s="31">
        <v>26</v>
      </c>
    </row>
    <row r="69" spans="1:27" x14ac:dyDescent="0.25">
      <c r="A69" t="s">
        <v>35</v>
      </c>
      <c r="B69" t="s">
        <v>36</v>
      </c>
      <c r="C69" s="7">
        <v>3</v>
      </c>
      <c r="D69" t="s">
        <v>41</v>
      </c>
      <c r="E69">
        <v>2016</v>
      </c>
      <c r="F69" s="7">
        <v>1</v>
      </c>
      <c r="G69" s="7">
        <v>6</v>
      </c>
      <c r="H69" s="7">
        <v>6</v>
      </c>
      <c r="I69" s="7">
        <v>24</v>
      </c>
      <c r="J69" s="7">
        <v>2</v>
      </c>
      <c r="K69" s="21">
        <v>45408</v>
      </c>
      <c r="L69" s="7">
        <v>11</v>
      </c>
      <c r="Q69">
        <v>2</v>
      </c>
      <c r="R69" s="31"/>
      <c r="S69" s="31"/>
      <c r="T69" s="31"/>
      <c r="U69" s="31"/>
      <c r="V69" s="31"/>
      <c r="W69" s="31"/>
      <c r="X69" s="31">
        <v>1</v>
      </c>
      <c r="Y69" s="31">
        <v>20</v>
      </c>
      <c r="Z69" s="31">
        <v>25</v>
      </c>
      <c r="AA69" s="31">
        <v>24</v>
      </c>
    </row>
    <row r="70" spans="1:27" x14ac:dyDescent="0.25">
      <c r="A70" t="s">
        <v>35</v>
      </c>
      <c r="B70" t="s">
        <v>36</v>
      </c>
      <c r="C70" s="7">
        <v>5</v>
      </c>
      <c r="D70" t="s">
        <v>39</v>
      </c>
      <c r="E70">
        <v>2002</v>
      </c>
      <c r="F70" s="7">
        <v>1</v>
      </c>
      <c r="G70" s="7">
        <v>9</v>
      </c>
      <c r="H70" s="7">
        <v>9</v>
      </c>
      <c r="I70" s="7">
        <v>33</v>
      </c>
      <c r="J70" s="7">
        <v>2</v>
      </c>
      <c r="K70" s="21">
        <v>45408</v>
      </c>
      <c r="L70" s="7">
        <v>5</v>
      </c>
      <c r="Q70">
        <v>3</v>
      </c>
      <c r="R70" s="31"/>
      <c r="S70" s="31"/>
      <c r="T70" s="31"/>
      <c r="U70" s="31"/>
      <c r="V70" s="31"/>
      <c r="W70" s="31"/>
      <c r="X70" s="31">
        <v>9</v>
      </c>
      <c r="Y70" s="31">
        <v>28</v>
      </c>
      <c r="Z70" s="31">
        <v>37</v>
      </c>
      <c r="AA70" s="31">
        <v>40</v>
      </c>
    </row>
    <row r="71" spans="1:27" x14ac:dyDescent="0.25">
      <c r="A71" t="s">
        <v>35</v>
      </c>
      <c r="B71" t="s">
        <v>36</v>
      </c>
      <c r="C71" s="7">
        <v>5</v>
      </c>
      <c r="D71" t="s">
        <v>46</v>
      </c>
      <c r="E71">
        <v>1999</v>
      </c>
      <c r="F71" s="7">
        <v>1</v>
      </c>
      <c r="G71" s="7">
        <v>10</v>
      </c>
      <c r="H71" s="7">
        <v>10</v>
      </c>
      <c r="I71" s="7">
        <v>40</v>
      </c>
      <c r="J71" s="7">
        <v>2</v>
      </c>
      <c r="K71" s="21">
        <v>45408</v>
      </c>
      <c r="L71" s="7">
        <v>3</v>
      </c>
      <c r="Q71">
        <v>4</v>
      </c>
      <c r="R71" s="31"/>
      <c r="S71" s="31"/>
      <c r="T71" s="31"/>
      <c r="U71" s="31"/>
      <c r="V71" s="31"/>
      <c r="W71" s="31"/>
      <c r="X71" s="31">
        <v>16</v>
      </c>
      <c r="Y71" s="31">
        <v>33</v>
      </c>
      <c r="Z71" s="31">
        <v>34</v>
      </c>
      <c r="AA71" s="31">
        <v>34</v>
      </c>
    </row>
    <row r="72" spans="1:27" x14ac:dyDescent="0.25">
      <c r="A72" t="s">
        <v>35</v>
      </c>
      <c r="B72" t="s">
        <v>36</v>
      </c>
      <c r="C72" s="7">
        <v>7</v>
      </c>
      <c r="D72" t="s">
        <v>49</v>
      </c>
      <c r="E72">
        <v>1985</v>
      </c>
      <c r="F72" s="7">
        <v>1</v>
      </c>
      <c r="G72" s="7">
        <v>13</v>
      </c>
      <c r="H72" s="7">
        <v>13</v>
      </c>
      <c r="I72" s="7">
        <v>49</v>
      </c>
      <c r="J72" s="7">
        <v>2</v>
      </c>
      <c r="K72" s="21">
        <v>45408</v>
      </c>
      <c r="L72" s="7">
        <v>2</v>
      </c>
      <c r="P72" t="s">
        <v>813</v>
      </c>
      <c r="R72" s="31"/>
      <c r="S72" s="31"/>
      <c r="T72" s="31"/>
      <c r="U72" s="31"/>
      <c r="V72" s="31"/>
      <c r="W72" s="31"/>
      <c r="X72" s="31">
        <v>6.75</v>
      </c>
      <c r="Y72" s="31">
        <v>24.5</v>
      </c>
      <c r="Z72" s="31">
        <v>30</v>
      </c>
      <c r="AA72" s="31">
        <v>31</v>
      </c>
    </row>
    <row r="73" spans="1:27" x14ac:dyDescent="0.25">
      <c r="A73" t="s">
        <v>35</v>
      </c>
      <c r="B73" t="s">
        <v>36</v>
      </c>
      <c r="C73" s="7">
        <v>7</v>
      </c>
      <c r="D73" t="s">
        <v>42</v>
      </c>
      <c r="E73">
        <v>2023</v>
      </c>
      <c r="F73" s="7">
        <v>1</v>
      </c>
      <c r="G73" s="7">
        <v>14</v>
      </c>
      <c r="H73" s="7">
        <v>14</v>
      </c>
      <c r="I73" s="7">
        <v>56</v>
      </c>
      <c r="J73" s="7">
        <v>2</v>
      </c>
      <c r="K73" s="21">
        <v>45408</v>
      </c>
      <c r="L73" s="7">
        <v>0</v>
      </c>
      <c r="P73" t="s">
        <v>46</v>
      </c>
      <c r="Q73">
        <v>1</v>
      </c>
      <c r="R73" s="31">
        <v>0</v>
      </c>
      <c r="S73" s="31">
        <v>3</v>
      </c>
      <c r="T73" s="31">
        <v>18</v>
      </c>
      <c r="U73" s="31">
        <v>22</v>
      </c>
      <c r="V73" s="31">
        <v>22</v>
      </c>
      <c r="W73" s="31">
        <v>23</v>
      </c>
      <c r="X73" s="31"/>
      <c r="Y73" s="31"/>
      <c r="Z73" s="31"/>
      <c r="AA73" s="31"/>
    </row>
    <row r="74" spans="1:27" x14ac:dyDescent="0.25">
      <c r="A74" t="s">
        <v>35</v>
      </c>
      <c r="B74" t="s">
        <v>36</v>
      </c>
      <c r="C74" s="7">
        <v>7</v>
      </c>
      <c r="D74" t="s">
        <v>48</v>
      </c>
      <c r="E74">
        <v>2018</v>
      </c>
      <c r="F74" s="7">
        <v>2</v>
      </c>
      <c r="G74" s="7">
        <v>14</v>
      </c>
      <c r="H74" s="7">
        <v>19</v>
      </c>
      <c r="I74" s="7">
        <v>55</v>
      </c>
      <c r="J74" s="7">
        <v>2</v>
      </c>
      <c r="K74" s="21">
        <v>45408</v>
      </c>
      <c r="L74" s="7">
        <v>0</v>
      </c>
      <c r="Q74">
        <v>2</v>
      </c>
      <c r="R74" s="31">
        <v>0</v>
      </c>
      <c r="S74" s="31">
        <v>5</v>
      </c>
      <c r="T74" s="31">
        <v>14</v>
      </c>
      <c r="U74" s="31">
        <v>23</v>
      </c>
      <c r="V74" s="31">
        <v>27</v>
      </c>
      <c r="W74" s="31">
        <v>42</v>
      </c>
      <c r="X74" s="31"/>
      <c r="Y74" s="31"/>
      <c r="Z74" s="31"/>
      <c r="AA74" s="31"/>
    </row>
    <row r="75" spans="1:27" x14ac:dyDescent="0.25">
      <c r="A75" t="s">
        <v>35</v>
      </c>
      <c r="B75" t="s">
        <v>36</v>
      </c>
      <c r="C75" s="7">
        <v>7</v>
      </c>
      <c r="D75" t="s">
        <v>44</v>
      </c>
      <c r="E75">
        <v>1983</v>
      </c>
      <c r="F75" s="7">
        <v>2</v>
      </c>
      <c r="G75" s="7">
        <v>13</v>
      </c>
      <c r="H75" s="7">
        <v>20</v>
      </c>
      <c r="I75" s="7">
        <v>50</v>
      </c>
      <c r="J75" s="7">
        <v>2</v>
      </c>
      <c r="K75" s="21">
        <v>45408</v>
      </c>
      <c r="L75" s="7">
        <v>1</v>
      </c>
      <c r="Q75">
        <v>3</v>
      </c>
      <c r="R75" s="31">
        <v>0</v>
      </c>
      <c r="S75" s="31">
        <v>0</v>
      </c>
      <c r="T75" s="31">
        <v>6</v>
      </c>
      <c r="U75" s="31">
        <v>22</v>
      </c>
      <c r="V75" s="31">
        <v>24</v>
      </c>
      <c r="W75" s="31">
        <v>24</v>
      </c>
      <c r="X75" s="31"/>
      <c r="Y75" s="31"/>
      <c r="Z75" s="31"/>
      <c r="AA75" s="31"/>
    </row>
    <row r="76" spans="1:27" x14ac:dyDescent="0.25">
      <c r="A76" t="s">
        <v>35</v>
      </c>
      <c r="B76" t="s">
        <v>36</v>
      </c>
      <c r="C76" s="7">
        <v>5</v>
      </c>
      <c r="D76" t="s">
        <v>49</v>
      </c>
      <c r="E76">
        <v>1985</v>
      </c>
      <c r="F76" s="7">
        <v>2</v>
      </c>
      <c r="G76" s="7">
        <v>10</v>
      </c>
      <c r="H76" s="7">
        <v>23</v>
      </c>
      <c r="I76" s="7">
        <v>39</v>
      </c>
      <c r="J76" s="7">
        <v>2</v>
      </c>
      <c r="K76" s="21">
        <v>45408</v>
      </c>
      <c r="L76" s="7">
        <v>2</v>
      </c>
      <c r="Q76">
        <v>4</v>
      </c>
      <c r="R76" s="31">
        <v>0</v>
      </c>
      <c r="S76" s="31">
        <v>0</v>
      </c>
      <c r="T76" s="31">
        <v>7</v>
      </c>
      <c r="U76" s="31">
        <v>17</v>
      </c>
      <c r="V76" s="31">
        <v>23</v>
      </c>
      <c r="W76" s="31">
        <v>27</v>
      </c>
      <c r="X76" s="31"/>
      <c r="Y76" s="31"/>
      <c r="Z76" s="31"/>
      <c r="AA76" s="31"/>
    </row>
    <row r="77" spans="1:27" x14ac:dyDescent="0.25">
      <c r="A77" t="s">
        <v>35</v>
      </c>
      <c r="B77" t="s">
        <v>36</v>
      </c>
      <c r="C77" s="7">
        <v>5</v>
      </c>
      <c r="D77" t="s">
        <v>41</v>
      </c>
      <c r="E77">
        <v>2016</v>
      </c>
      <c r="F77" s="7">
        <v>2</v>
      </c>
      <c r="G77" s="7">
        <v>9</v>
      </c>
      <c r="H77" s="7">
        <v>24</v>
      </c>
      <c r="I77" s="7">
        <v>34</v>
      </c>
      <c r="J77" s="7">
        <v>2</v>
      </c>
      <c r="K77" s="21">
        <v>45408</v>
      </c>
      <c r="L77" s="7">
        <v>16</v>
      </c>
      <c r="P77" t="s">
        <v>814</v>
      </c>
      <c r="R77" s="31">
        <v>0</v>
      </c>
      <c r="S77" s="31">
        <v>2</v>
      </c>
      <c r="T77" s="31">
        <v>11.25</v>
      </c>
      <c r="U77" s="31">
        <v>21</v>
      </c>
      <c r="V77" s="31">
        <v>24</v>
      </c>
      <c r="W77" s="31">
        <v>29</v>
      </c>
      <c r="X77" s="31"/>
      <c r="Y77" s="31"/>
      <c r="Z77" s="31"/>
      <c r="AA77" s="31"/>
    </row>
    <row r="78" spans="1:27" x14ac:dyDescent="0.25">
      <c r="A78" t="s">
        <v>35</v>
      </c>
      <c r="B78" t="s">
        <v>36</v>
      </c>
      <c r="C78" s="7">
        <v>3</v>
      </c>
      <c r="D78" t="s">
        <v>37</v>
      </c>
      <c r="E78">
        <v>1998</v>
      </c>
      <c r="F78" s="7">
        <v>2</v>
      </c>
      <c r="G78" s="7">
        <v>6</v>
      </c>
      <c r="H78" s="7">
        <v>27</v>
      </c>
      <c r="I78" s="7">
        <v>23</v>
      </c>
      <c r="J78" s="7">
        <v>2</v>
      </c>
      <c r="K78" s="21">
        <v>45408</v>
      </c>
      <c r="L78" s="7">
        <v>3</v>
      </c>
      <c r="P78" t="s">
        <v>52</v>
      </c>
      <c r="Q78">
        <v>1</v>
      </c>
      <c r="R78" s="31"/>
      <c r="S78" s="31"/>
      <c r="T78" s="31"/>
      <c r="U78" s="31"/>
      <c r="V78" s="31"/>
      <c r="W78" s="31"/>
      <c r="X78" s="31">
        <v>9</v>
      </c>
      <c r="Y78" s="31">
        <v>35</v>
      </c>
      <c r="Z78" s="31">
        <v>37</v>
      </c>
      <c r="AA78" s="31">
        <v>36</v>
      </c>
    </row>
    <row r="79" spans="1:27" x14ac:dyDescent="0.25">
      <c r="A79" t="s">
        <v>35</v>
      </c>
      <c r="B79" t="s">
        <v>36</v>
      </c>
      <c r="C79" s="7">
        <v>3</v>
      </c>
      <c r="D79" t="s">
        <v>42</v>
      </c>
      <c r="E79">
        <v>2023</v>
      </c>
      <c r="F79" s="7">
        <v>2</v>
      </c>
      <c r="G79" s="7">
        <v>5</v>
      </c>
      <c r="H79" s="7">
        <v>28</v>
      </c>
      <c r="I79" s="7">
        <v>18</v>
      </c>
      <c r="J79" s="7">
        <v>2</v>
      </c>
      <c r="K79" s="21">
        <v>45408</v>
      </c>
      <c r="L79" s="7">
        <v>3</v>
      </c>
      <c r="Q79">
        <v>2</v>
      </c>
      <c r="R79" s="31"/>
      <c r="S79" s="31"/>
      <c r="T79" s="31"/>
      <c r="U79" s="31"/>
      <c r="V79" s="31"/>
      <c r="W79" s="31"/>
      <c r="X79" s="31">
        <v>4</v>
      </c>
      <c r="Y79" s="31">
        <v>33</v>
      </c>
      <c r="Z79" s="31">
        <v>36</v>
      </c>
      <c r="AA79" s="31">
        <v>35</v>
      </c>
    </row>
    <row r="80" spans="1:27" x14ac:dyDescent="0.25">
      <c r="A80" t="s">
        <v>35</v>
      </c>
      <c r="B80" t="s">
        <v>36</v>
      </c>
      <c r="C80" s="7">
        <v>1</v>
      </c>
      <c r="D80" t="s">
        <v>46</v>
      </c>
      <c r="E80">
        <v>1999</v>
      </c>
      <c r="F80" s="7">
        <v>2</v>
      </c>
      <c r="G80" s="7">
        <v>2</v>
      </c>
      <c r="H80" s="7">
        <v>31</v>
      </c>
      <c r="I80" s="7">
        <v>7</v>
      </c>
      <c r="J80" s="7">
        <v>2</v>
      </c>
      <c r="K80" s="21">
        <v>45408</v>
      </c>
      <c r="L80" s="7">
        <v>5</v>
      </c>
      <c r="Q80">
        <v>3</v>
      </c>
      <c r="R80" s="31"/>
      <c r="S80" s="31"/>
      <c r="T80" s="31"/>
      <c r="U80" s="31"/>
      <c r="V80" s="31"/>
      <c r="W80" s="31"/>
      <c r="X80" s="31">
        <v>0</v>
      </c>
      <c r="Y80" s="31">
        <v>22</v>
      </c>
      <c r="Z80" s="31">
        <v>28</v>
      </c>
      <c r="AA80" s="31">
        <v>32</v>
      </c>
    </row>
    <row r="81" spans="1:27" x14ac:dyDescent="0.25">
      <c r="A81" t="s">
        <v>35</v>
      </c>
      <c r="B81" t="s">
        <v>36</v>
      </c>
      <c r="C81" s="7">
        <v>1</v>
      </c>
      <c r="D81" t="s">
        <v>39</v>
      </c>
      <c r="E81">
        <v>2002</v>
      </c>
      <c r="F81" s="7">
        <v>2</v>
      </c>
      <c r="G81" s="7">
        <v>1</v>
      </c>
      <c r="H81" s="7">
        <v>32</v>
      </c>
      <c r="I81" s="7">
        <v>2</v>
      </c>
      <c r="J81" s="7">
        <v>2</v>
      </c>
      <c r="K81" s="21">
        <v>45408</v>
      </c>
      <c r="L81" s="7">
        <v>18</v>
      </c>
      <c r="Q81">
        <v>4</v>
      </c>
      <c r="R81" s="31"/>
      <c r="S81" s="31"/>
      <c r="T81" s="31"/>
      <c r="U81" s="31"/>
      <c r="V81" s="31"/>
      <c r="W81" s="31"/>
      <c r="X81" s="31">
        <v>14</v>
      </c>
      <c r="Y81" s="31">
        <v>37</v>
      </c>
      <c r="Z81" s="31">
        <v>41</v>
      </c>
      <c r="AA81" s="31">
        <v>41</v>
      </c>
    </row>
    <row r="82" spans="1:27" x14ac:dyDescent="0.25">
      <c r="A82" t="s">
        <v>35</v>
      </c>
      <c r="B82" t="s">
        <v>36</v>
      </c>
      <c r="C82" s="7">
        <v>1</v>
      </c>
      <c r="D82" t="s">
        <v>41</v>
      </c>
      <c r="E82">
        <v>2016</v>
      </c>
      <c r="F82" s="7">
        <v>3</v>
      </c>
      <c r="G82" s="7">
        <v>1</v>
      </c>
      <c r="H82" s="7">
        <v>33</v>
      </c>
      <c r="I82" s="7">
        <v>3</v>
      </c>
      <c r="J82" s="7">
        <v>2</v>
      </c>
      <c r="K82" s="21">
        <v>45408</v>
      </c>
      <c r="L82" s="7">
        <v>27</v>
      </c>
      <c r="P82" t="s">
        <v>815</v>
      </c>
      <c r="R82" s="31"/>
      <c r="S82" s="31"/>
      <c r="T82" s="31"/>
      <c r="U82" s="31"/>
      <c r="V82" s="31"/>
      <c r="W82" s="31"/>
      <c r="X82" s="31">
        <v>6.75</v>
      </c>
      <c r="Y82" s="31">
        <v>31.75</v>
      </c>
      <c r="Z82" s="31">
        <v>35.5</v>
      </c>
      <c r="AA82" s="31">
        <v>36</v>
      </c>
    </row>
    <row r="83" spans="1:27" x14ac:dyDescent="0.25">
      <c r="A83" t="s">
        <v>35</v>
      </c>
      <c r="B83" t="s">
        <v>36</v>
      </c>
      <c r="C83" s="7">
        <v>1</v>
      </c>
      <c r="D83" t="s">
        <v>48</v>
      </c>
      <c r="E83">
        <v>2018</v>
      </c>
      <c r="F83" s="7">
        <v>3</v>
      </c>
      <c r="G83" s="7">
        <v>2</v>
      </c>
      <c r="H83" s="7">
        <v>34</v>
      </c>
      <c r="I83" s="7">
        <v>6</v>
      </c>
      <c r="J83" s="7">
        <v>2</v>
      </c>
      <c r="K83" s="21">
        <v>45408</v>
      </c>
      <c r="L83" s="7">
        <v>30</v>
      </c>
      <c r="P83" t="s">
        <v>801</v>
      </c>
      <c r="R83" s="31">
        <v>1.625</v>
      </c>
      <c r="S83" s="31">
        <v>6.3125</v>
      </c>
      <c r="T83" s="31">
        <v>15.46875</v>
      </c>
      <c r="U83" s="31">
        <v>22.65625</v>
      </c>
      <c r="V83" s="31">
        <v>25.59375</v>
      </c>
      <c r="W83" s="31">
        <v>28.6875</v>
      </c>
      <c r="X83" s="31">
        <v>5.78125</v>
      </c>
      <c r="Y83" s="31">
        <v>30.1875</v>
      </c>
      <c r="Z83" s="31">
        <v>34.5</v>
      </c>
      <c r="AA83" s="31">
        <v>35.3125</v>
      </c>
    </row>
    <row r="84" spans="1:27" x14ac:dyDescent="0.25">
      <c r="A84" t="s">
        <v>35</v>
      </c>
      <c r="B84" t="s">
        <v>36</v>
      </c>
      <c r="C84" s="7">
        <v>3</v>
      </c>
      <c r="D84" t="s">
        <v>39</v>
      </c>
      <c r="E84">
        <v>2002</v>
      </c>
      <c r="F84" s="7">
        <v>3</v>
      </c>
      <c r="G84" s="7">
        <v>5</v>
      </c>
      <c r="H84" s="7">
        <v>37</v>
      </c>
      <c r="I84" s="7">
        <v>19</v>
      </c>
      <c r="J84" s="7">
        <v>2</v>
      </c>
      <c r="K84" s="21">
        <v>45408</v>
      </c>
      <c r="L84" s="7">
        <v>2</v>
      </c>
    </row>
    <row r="85" spans="1:27" x14ac:dyDescent="0.25">
      <c r="A85" t="s">
        <v>35</v>
      </c>
      <c r="B85" t="s">
        <v>36</v>
      </c>
      <c r="C85" s="7">
        <v>3</v>
      </c>
      <c r="D85" t="s">
        <v>49</v>
      </c>
      <c r="E85">
        <v>1985</v>
      </c>
      <c r="F85" s="7">
        <v>3</v>
      </c>
      <c r="G85" s="7">
        <v>6</v>
      </c>
      <c r="H85" s="7">
        <v>38</v>
      </c>
      <c r="I85" s="7">
        <v>22</v>
      </c>
      <c r="J85" s="7">
        <v>2</v>
      </c>
      <c r="K85" s="21">
        <v>45408</v>
      </c>
      <c r="L85" s="7">
        <v>0</v>
      </c>
    </row>
    <row r="86" spans="1:27" x14ac:dyDescent="0.25">
      <c r="A86" t="s">
        <v>35</v>
      </c>
      <c r="B86" t="s">
        <v>36</v>
      </c>
      <c r="C86" s="7">
        <v>5</v>
      </c>
      <c r="D86" t="s">
        <v>42</v>
      </c>
      <c r="E86">
        <v>2023</v>
      </c>
      <c r="F86" s="7">
        <v>3</v>
      </c>
      <c r="G86" s="7">
        <v>9</v>
      </c>
      <c r="H86" s="7">
        <v>41</v>
      </c>
      <c r="I86" s="7">
        <v>35</v>
      </c>
      <c r="J86" s="7">
        <v>2</v>
      </c>
      <c r="K86" s="21">
        <v>45408</v>
      </c>
      <c r="L86" s="7">
        <v>21</v>
      </c>
    </row>
    <row r="87" spans="1:27" x14ac:dyDescent="0.25">
      <c r="A87" t="s">
        <v>35</v>
      </c>
      <c r="B87" t="s">
        <v>36</v>
      </c>
      <c r="C87" s="7">
        <v>5</v>
      </c>
      <c r="D87" t="s">
        <v>44</v>
      </c>
      <c r="E87">
        <v>1983</v>
      </c>
      <c r="F87" s="7">
        <v>3</v>
      </c>
      <c r="G87" s="7">
        <v>10</v>
      </c>
      <c r="H87" s="7">
        <v>42</v>
      </c>
      <c r="I87" s="7">
        <v>38</v>
      </c>
      <c r="J87" s="7">
        <v>2</v>
      </c>
      <c r="K87" s="21">
        <v>45408</v>
      </c>
      <c r="L87" s="7">
        <v>0</v>
      </c>
    </row>
    <row r="88" spans="1:27" x14ac:dyDescent="0.25">
      <c r="A88" t="s">
        <v>35</v>
      </c>
      <c r="B88" t="s">
        <v>36</v>
      </c>
      <c r="C88" s="7">
        <v>7</v>
      </c>
      <c r="D88" t="s">
        <v>46</v>
      </c>
      <c r="E88">
        <v>1999</v>
      </c>
      <c r="F88" s="7">
        <v>3</v>
      </c>
      <c r="G88" s="7">
        <v>13</v>
      </c>
      <c r="H88" s="7">
        <v>45</v>
      </c>
      <c r="I88" s="7">
        <v>51</v>
      </c>
      <c r="J88" s="7">
        <v>2</v>
      </c>
      <c r="K88" s="21">
        <v>45408</v>
      </c>
      <c r="L88" s="7">
        <v>0</v>
      </c>
    </row>
    <row r="89" spans="1:27" x14ac:dyDescent="0.25">
      <c r="A89" t="s">
        <v>35</v>
      </c>
      <c r="B89" t="s">
        <v>36</v>
      </c>
      <c r="C89" s="7">
        <v>7</v>
      </c>
      <c r="D89" t="s">
        <v>37</v>
      </c>
      <c r="E89">
        <v>1998</v>
      </c>
      <c r="F89" s="7">
        <v>3</v>
      </c>
      <c r="G89" s="7">
        <v>14</v>
      </c>
      <c r="H89" s="7">
        <v>46</v>
      </c>
      <c r="I89" s="7">
        <v>54</v>
      </c>
      <c r="J89" s="7">
        <v>2</v>
      </c>
      <c r="K89" s="21">
        <v>45408</v>
      </c>
      <c r="L89" s="7">
        <v>2</v>
      </c>
    </row>
    <row r="90" spans="1:27" x14ac:dyDescent="0.25">
      <c r="A90" t="s">
        <v>35</v>
      </c>
      <c r="B90" t="s">
        <v>36</v>
      </c>
      <c r="C90" s="7">
        <v>7</v>
      </c>
      <c r="D90" t="s">
        <v>39</v>
      </c>
      <c r="E90">
        <v>2002</v>
      </c>
      <c r="F90" s="7">
        <v>4</v>
      </c>
      <c r="G90" s="7">
        <v>14</v>
      </c>
      <c r="H90" s="7">
        <v>51</v>
      </c>
      <c r="I90" s="7">
        <v>53</v>
      </c>
      <c r="J90" s="7">
        <v>2</v>
      </c>
      <c r="K90" s="21">
        <v>45408</v>
      </c>
      <c r="L90" s="7">
        <v>2</v>
      </c>
    </row>
    <row r="91" spans="1:27" x14ac:dyDescent="0.25">
      <c r="A91" t="s">
        <v>35</v>
      </c>
      <c r="B91" t="s">
        <v>36</v>
      </c>
      <c r="C91" s="7">
        <v>7</v>
      </c>
      <c r="D91" t="s">
        <v>41</v>
      </c>
      <c r="E91">
        <v>2016</v>
      </c>
      <c r="F91" s="7">
        <v>4</v>
      </c>
      <c r="G91" s="7">
        <v>13</v>
      </c>
      <c r="H91" s="7">
        <v>52</v>
      </c>
      <c r="I91" s="7">
        <v>52</v>
      </c>
      <c r="J91" s="7">
        <v>2</v>
      </c>
      <c r="K91" s="21">
        <v>45408</v>
      </c>
      <c r="L91" s="7">
        <v>7</v>
      </c>
    </row>
    <row r="92" spans="1:27" x14ac:dyDescent="0.25">
      <c r="A92" t="s">
        <v>35</v>
      </c>
      <c r="B92" t="s">
        <v>36</v>
      </c>
      <c r="C92" s="7">
        <v>5</v>
      </c>
      <c r="D92" t="s">
        <v>48</v>
      </c>
      <c r="E92">
        <v>2018</v>
      </c>
      <c r="F92" s="7">
        <v>4</v>
      </c>
      <c r="G92" s="7">
        <v>10</v>
      </c>
      <c r="H92" s="7">
        <v>55</v>
      </c>
      <c r="I92" s="7">
        <v>37</v>
      </c>
      <c r="J92" s="7">
        <v>2</v>
      </c>
      <c r="K92" s="21">
        <v>45408</v>
      </c>
      <c r="L92" s="7">
        <v>7</v>
      </c>
    </row>
    <row r="93" spans="1:27" x14ac:dyDescent="0.25">
      <c r="A93" t="s">
        <v>35</v>
      </c>
      <c r="B93" t="s">
        <v>36</v>
      </c>
      <c r="C93" s="7">
        <v>5</v>
      </c>
      <c r="D93" t="s">
        <v>37</v>
      </c>
      <c r="E93">
        <v>1998</v>
      </c>
      <c r="F93" s="7">
        <v>4</v>
      </c>
      <c r="G93" s="7">
        <v>9</v>
      </c>
      <c r="H93" s="7">
        <v>56</v>
      </c>
      <c r="I93" s="7">
        <v>37</v>
      </c>
      <c r="J93" s="7">
        <v>2</v>
      </c>
      <c r="K93" s="21">
        <v>45408</v>
      </c>
      <c r="L93" s="7">
        <v>8</v>
      </c>
    </row>
    <row r="94" spans="1:27" x14ac:dyDescent="0.25">
      <c r="A94" t="s">
        <v>35</v>
      </c>
      <c r="B94" t="s">
        <v>36</v>
      </c>
      <c r="C94" s="7">
        <v>3</v>
      </c>
      <c r="D94" t="s">
        <v>44</v>
      </c>
      <c r="E94">
        <v>1983</v>
      </c>
      <c r="F94" s="7">
        <v>4</v>
      </c>
      <c r="G94" s="7">
        <v>6</v>
      </c>
      <c r="H94" s="7">
        <v>59</v>
      </c>
      <c r="I94" s="7">
        <v>21</v>
      </c>
      <c r="J94" s="7">
        <v>2</v>
      </c>
      <c r="K94" s="21">
        <v>45408</v>
      </c>
      <c r="L94" s="7">
        <v>0</v>
      </c>
    </row>
    <row r="95" spans="1:27" x14ac:dyDescent="0.25">
      <c r="A95" t="s">
        <v>35</v>
      </c>
      <c r="B95" t="s">
        <v>36</v>
      </c>
      <c r="C95" s="7">
        <v>3</v>
      </c>
      <c r="D95" t="s">
        <v>46</v>
      </c>
      <c r="E95">
        <v>1999</v>
      </c>
      <c r="F95" s="7">
        <v>4</v>
      </c>
      <c r="G95" s="7">
        <v>5</v>
      </c>
      <c r="H95" s="7">
        <v>60</v>
      </c>
      <c r="I95" s="7">
        <v>20</v>
      </c>
      <c r="J95" s="7">
        <v>2</v>
      </c>
      <c r="K95" s="21">
        <v>45408</v>
      </c>
      <c r="L95" s="7">
        <v>0</v>
      </c>
    </row>
    <row r="96" spans="1:27" x14ac:dyDescent="0.25">
      <c r="A96" t="s">
        <v>35</v>
      </c>
      <c r="B96" t="s">
        <v>36</v>
      </c>
      <c r="C96" s="7">
        <v>1</v>
      </c>
      <c r="D96" t="s">
        <v>49</v>
      </c>
      <c r="E96">
        <v>1985</v>
      </c>
      <c r="F96" s="7">
        <v>4</v>
      </c>
      <c r="G96" s="7">
        <v>2</v>
      </c>
      <c r="H96" s="7">
        <v>63</v>
      </c>
      <c r="I96" s="7">
        <v>5</v>
      </c>
      <c r="J96" s="7">
        <v>2</v>
      </c>
      <c r="K96" s="21">
        <v>45408</v>
      </c>
      <c r="L96" s="7">
        <v>0</v>
      </c>
    </row>
    <row r="97" spans="1:12" x14ac:dyDescent="0.25">
      <c r="A97" t="s">
        <v>35</v>
      </c>
      <c r="B97" t="s">
        <v>36</v>
      </c>
      <c r="C97" s="7">
        <v>1</v>
      </c>
      <c r="D97" t="s">
        <v>42</v>
      </c>
      <c r="E97">
        <v>2023</v>
      </c>
      <c r="F97" s="7">
        <v>4</v>
      </c>
      <c r="G97" s="7">
        <v>1</v>
      </c>
      <c r="H97" s="7">
        <v>64</v>
      </c>
      <c r="I97" s="7">
        <v>4</v>
      </c>
      <c r="J97" s="7">
        <v>2</v>
      </c>
      <c r="K97" s="21">
        <v>45408</v>
      </c>
      <c r="L97" s="7">
        <v>12</v>
      </c>
    </row>
    <row r="98" spans="1:12" x14ac:dyDescent="0.25">
      <c r="A98" t="s">
        <v>50</v>
      </c>
      <c r="B98" t="s">
        <v>51</v>
      </c>
      <c r="C98" s="7">
        <v>2</v>
      </c>
      <c r="D98" t="s">
        <v>52</v>
      </c>
      <c r="E98">
        <v>1999</v>
      </c>
      <c r="F98" s="7">
        <v>1</v>
      </c>
      <c r="G98" s="7">
        <v>3</v>
      </c>
      <c r="H98" s="7">
        <v>3</v>
      </c>
      <c r="I98" s="7">
        <v>9</v>
      </c>
      <c r="J98" s="7">
        <v>2</v>
      </c>
      <c r="K98" s="53">
        <v>45441</v>
      </c>
      <c r="L98" s="54">
        <v>35</v>
      </c>
    </row>
    <row r="99" spans="1:12" x14ac:dyDescent="0.25">
      <c r="A99" t="s">
        <v>50</v>
      </c>
      <c r="B99" t="s">
        <v>51</v>
      </c>
      <c r="C99" s="7">
        <v>2</v>
      </c>
      <c r="D99" t="s">
        <v>56</v>
      </c>
      <c r="E99">
        <v>1984</v>
      </c>
      <c r="F99" s="7">
        <v>1</v>
      </c>
      <c r="G99" s="7">
        <v>4</v>
      </c>
      <c r="H99" s="7">
        <v>4</v>
      </c>
      <c r="I99" s="7">
        <v>16</v>
      </c>
      <c r="J99" s="7">
        <v>2</v>
      </c>
      <c r="K99" s="53">
        <v>45441</v>
      </c>
      <c r="L99" s="54">
        <v>28</v>
      </c>
    </row>
    <row r="100" spans="1:12" x14ac:dyDescent="0.25">
      <c r="A100" t="s">
        <v>50</v>
      </c>
      <c r="B100" t="s">
        <v>51</v>
      </c>
      <c r="C100" s="7">
        <v>4</v>
      </c>
      <c r="D100" t="s">
        <v>60</v>
      </c>
      <c r="E100">
        <v>2001</v>
      </c>
      <c r="F100" s="7">
        <v>1</v>
      </c>
      <c r="G100" s="7">
        <v>7</v>
      </c>
      <c r="H100" s="7">
        <v>7</v>
      </c>
      <c r="I100" s="7">
        <v>25</v>
      </c>
      <c r="J100" s="7">
        <v>2</v>
      </c>
      <c r="K100" s="53">
        <v>45441</v>
      </c>
      <c r="L100" s="54">
        <v>17</v>
      </c>
    </row>
    <row r="101" spans="1:12" x14ac:dyDescent="0.25">
      <c r="A101" t="s">
        <v>50</v>
      </c>
      <c r="B101" t="s">
        <v>51</v>
      </c>
      <c r="C101" s="7">
        <v>4</v>
      </c>
      <c r="D101" t="s">
        <v>53</v>
      </c>
      <c r="E101">
        <v>2020</v>
      </c>
      <c r="F101" s="7">
        <v>1</v>
      </c>
      <c r="G101" s="7">
        <v>8</v>
      </c>
      <c r="H101" s="7">
        <v>8</v>
      </c>
      <c r="I101" s="7">
        <v>32</v>
      </c>
      <c r="J101" s="7">
        <v>2</v>
      </c>
      <c r="K101" s="53">
        <v>45441</v>
      </c>
      <c r="L101" s="54">
        <v>32</v>
      </c>
    </row>
    <row r="102" spans="1:12" x14ac:dyDescent="0.25">
      <c r="A102" t="s">
        <v>50</v>
      </c>
      <c r="B102" t="s">
        <v>51</v>
      </c>
      <c r="C102" s="7">
        <v>6</v>
      </c>
      <c r="D102" t="s">
        <v>59</v>
      </c>
      <c r="E102">
        <v>1989</v>
      </c>
      <c r="F102" s="7">
        <v>1</v>
      </c>
      <c r="G102" s="7">
        <v>11</v>
      </c>
      <c r="H102" s="7">
        <v>11</v>
      </c>
      <c r="I102" s="7">
        <v>41</v>
      </c>
      <c r="J102" s="7">
        <v>2</v>
      </c>
      <c r="K102" s="53">
        <v>45441</v>
      </c>
      <c r="L102" s="54">
        <v>57</v>
      </c>
    </row>
    <row r="103" spans="1:12" x14ac:dyDescent="0.25">
      <c r="A103" t="s">
        <v>50</v>
      </c>
      <c r="B103" t="s">
        <v>51</v>
      </c>
      <c r="C103" s="7">
        <v>6</v>
      </c>
      <c r="D103" t="s">
        <v>54</v>
      </c>
      <c r="E103">
        <v>2016</v>
      </c>
      <c r="F103" s="7">
        <v>1</v>
      </c>
      <c r="G103" s="7">
        <v>12</v>
      </c>
      <c r="H103" s="7">
        <v>12</v>
      </c>
      <c r="I103" s="7">
        <v>48</v>
      </c>
      <c r="J103" s="7">
        <v>2</v>
      </c>
      <c r="K103" s="53">
        <v>45441</v>
      </c>
      <c r="L103" s="54">
        <v>28</v>
      </c>
    </row>
    <row r="104" spans="1:12" x14ac:dyDescent="0.25">
      <c r="A104" t="s">
        <v>50</v>
      </c>
      <c r="B104" t="s">
        <v>51</v>
      </c>
      <c r="C104" s="7">
        <v>8</v>
      </c>
      <c r="D104" t="s">
        <v>55</v>
      </c>
      <c r="E104">
        <v>2008</v>
      </c>
      <c r="F104" s="7">
        <v>1</v>
      </c>
      <c r="G104" s="7">
        <v>15</v>
      </c>
      <c r="H104" s="7">
        <v>15</v>
      </c>
      <c r="I104" s="7">
        <v>57</v>
      </c>
      <c r="J104" s="7">
        <v>2</v>
      </c>
      <c r="K104" s="53">
        <v>45441</v>
      </c>
      <c r="L104" s="54">
        <v>11</v>
      </c>
    </row>
    <row r="105" spans="1:12" x14ac:dyDescent="0.25">
      <c r="A105" t="s">
        <v>50</v>
      </c>
      <c r="B105" t="s">
        <v>51</v>
      </c>
      <c r="C105" s="7">
        <v>8</v>
      </c>
      <c r="D105" t="s">
        <v>57</v>
      </c>
      <c r="E105">
        <v>2004</v>
      </c>
      <c r="F105" s="7">
        <v>1</v>
      </c>
      <c r="G105" s="7">
        <v>16</v>
      </c>
      <c r="H105" s="7">
        <v>16</v>
      </c>
      <c r="I105" s="7">
        <v>64</v>
      </c>
      <c r="J105" s="7">
        <v>2</v>
      </c>
      <c r="K105" s="53">
        <v>45441</v>
      </c>
      <c r="L105" s="54">
        <v>36</v>
      </c>
    </row>
    <row r="106" spans="1:12" x14ac:dyDescent="0.25">
      <c r="A106" t="s">
        <v>50</v>
      </c>
      <c r="B106" t="s">
        <v>51</v>
      </c>
      <c r="C106" s="7">
        <v>8</v>
      </c>
      <c r="D106" t="s">
        <v>60</v>
      </c>
      <c r="E106">
        <v>2001</v>
      </c>
      <c r="F106" s="7">
        <v>2</v>
      </c>
      <c r="G106" s="7">
        <v>16</v>
      </c>
      <c r="H106" s="7">
        <v>17</v>
      </c>
      <c r="I106" s="7">
        <v>63</v>
      </c>
      <c r="J106" s="7">
        <v>2</v>
      </c>
      <c r="K106" s="53">
        <v>45441</v>
      </c>
      <c r="L106" s="54">
        <v>20</v>
      </c>
    </row>
    <row r="107" spans="1:12" x14ac:dyDescent="0.25">
      <c r="A107" t="s">
        <v>50</v>
      </c>
      <c r="B107" t="s">
        <v>51</v>
      </c>
      <c r="C107" s="7">
        <v>8</v>
      </c>
      <c r="D107" t="s">
        <v>59</v>
      </c>
      <c r="E107">
        <v>1989</v>
      </c>
      <c r="F107" s="7">
        <v>2</v>
      </c>
      <c r="G107" s="7">
        <v>15</v>
      </c>
      <c r="H107" s="7">
        <v>18</v>
      </c>
      <c r="I107" s="7">
        <v>58</v>
      </c>
      <c r="J107" s="7">
        <v>2</v>
      </c>
      <c r="K107" s="53">
        <v>45441</v>
      </c>
      <c r="L107" s="54">
        <v>31</v>
      </c>
    </row>
    <row r="108" spans="1:12" x14ac:dyDescent="0.25">
      <c r="A108" t="s">
        <v>50</v>
      </c>
      <c r="B108" t="s">
        <v>51</v>
      </c>
      <c r="C108" s="7">
        <v>6</v>
      </c>
      <c r="D108" t="s">
        <v>55</v>
      </c>
      <c r="E108">
        <v>2008</v>
      </c>
      <c r="F108" s="7">
        <v>2</v>
      </c>
      <c r="G108" s="7">
        <v>12</v>
      </c>
      <c r="H108" s="7">
        <v>21</v>
      </c>
      <c r="I108" s="7">
        <v>47</v>
      </c>
      <c r="J108" s="7">
        <v>2</v>
      </c>
      <c r="K108" s="53">
        <v>45441</v>
      </c>
      <c r="L108" s="54">
        <v>27</v>
      </c>
    </row>
    <row r="109" spans="1:12" x14ac:dyDescent="0.25">
      <c r="A109" t="s">
        <v>50</v>
      </c>
      <c r="B109" t="s">
        <v>51</v>
      </c>
      <c r="C109" s="7">
        <v>6</v>
      </c>
      <c r="D109" t="s">
        <v>52</v>
      </c>
      <c r="E109">
        <v>1999</v>
      </c>
      <c r="F109" s="7">
        <v>2</v>
      </c>
      <c r="G109" s="7">
        <v>11</v>
      </c>
      <c r="H109" s="7">
        <v>22</v>
      </c>
      <c r="I109" s="7">
        <v>42</v>
      </c>
      <c r="J109" s="7">
        <v>2</v>
      </c>
      <c r="K109" s="53">
        <v>45441</v>
      </c>
      <c r="L109" s="54">
        <v>33</v>
      </c>
    </row>
    <row r="110" spans="1:12" x14ac:dyDescent="0.25">
      <c r="A110" t="s">
        <v>50</v>
      </c>
      <c r="B110" t="s">
        <v>51</v>
      </c>
      <c r="C110" s="7">
        <v>4</v>
      </c>
      <c r="D110" t="s">
        <v>56</v>
      </c>
      <c r="E110">
        <v>1984</v>
      </c>
      <c r="F110" s="7">
        <v>2</v>
      </c>
      <c r="G110" s="7">
        <v>8</v>
      </c>
      <c r="H110" s="7">
        <v>25</v>
      </c>
      <c r="I110" s="7">
        <v>31</v>
      </c>
      <c r="J110" s="7">
        <v>2</v>
      </c>
      <c r="K110" s="53">
        <v>45441</v>
      </c>
      <c r="L110" s="54">
        <v>39</v>
      </c>
    </row>
    <row r="111" spans="1:12" x14ac:dyDescent="0.25">
      <c r="A111" t="s">
        <v>50</v>
      </c>
      <c r="B111" t="s">
        <v>51</v>
      </c>
      <c r="C111" s="7">
        <v>4</v>
      </c>
      <c r="D111" t="s">
        <v>54</v>
      </c>
      <c r="E111">
        <v>2016</v>
      </c>
      <c r="F111" s="7">
        <v>2</v>
      </c>
      <c r="G111" s="7">
        <v>7</v>
      </c>
      <c r="H111" s="7">
        <v>26</v>
      </c>
      <c r="I111" s="7">
        <v>26</v>
      </c>
      <c r="J111" s="7">
        <v>2</v>
      </c>
      <c r="K111" s="53">
        <v>45441</v>
      </c>
      <c r="L111" s="54">
        <v>43</v>
      </c>
    </row>
    <row r="112" spans="1:12" x14ac:dyDescent="0.25">
      <c r="A112" t="s">
        <v>50</v>
      </c>
      <c r="B112" t="s">
        <v>51</v>
      </c>
      <c r="C112" s="7">
        <v>2</v>
      </c>
      <c r="D112" t="s">
        <v>57</v>
      </c>
      <c r="E112">
        <v>2004</v>
      </c>
      <c r="F112" s="7">
        <v>2</v>
      </c>
      <c r="G112" s="7">
        <v>4</v>
      </c>
      <c r="H112" s="7">
        <v>29</v>
      </c>
      <c r="I112" s="7">
        <v>15</v>
      </c>
      <c r="J112" s="7">
        <v>2</v>
      </c>
      <c r="K112" s="53">
        <v>45441</v>
      </c>
      <c r="L112" s="54">
        <v>32</v>
      </c>
    </row>
    <row r="113" spans="1:12" x14ac:dyDescent="0.25">
      <c r="A113" t="s">
        <v>50</v>
      </c>
      <c r="B113" t="s">
        <v>51</v>
      </c>
      <c r="C113" s="7">
        <v>2</v>
      </c>
      <c r="D113" t="s">
        <v>53</v>
      </c>
      <c r="E113">
        <v>2020</v>
      </c>
      <c r="F113" s="7">
        <v>2</v>
      </c>
      <c r="G113" s="7">
        <v>3</v>
      </c>
      <c r="H113" s="7">
        <v>30</v>
      </c>
      <c r="I113" s="7">
        <v>10</v>
      </c>
      <c r="J113" s="7">
        <v>2</v>
      </c>
      <c r="K113" s="53">
        <v>45441</v>
      </c>
      <c r="L113" s="54">
        <v>17</v>
      </c>
    </row>
    <row r="114" spans="1:12" x14ac:dyDescent="0.25">
      <c r="A114" t="s">
        <v>50</v>
      </c>
      <c r="B114" t="s">
        <v>51</v>
      </c>
      <c r="C114" s="7">
        <v>2</v>
      </c>
      <c r="D114" t="s">
        <v>54</v>
      </c>
      <c r="E114">
        <v>2016</v>
      </c>
      <c r="F114" s="7">
        <v>3</v>
      </c>
      <c r="G114" s="7">
        <v>3</v>
      </c>
      <c r="H114" s="7">
        <v>35</v>
      </c>
      <c r="I114" s="7">
        <v>11</v>
      </c>
      <c r="J114" s="7">
        <v>2</v>
      </c>
      <c r="K114" s="53">
        <v>45441</v>
      </c>
      <c r="L114" s="54">
        <v>44</v>
      </c>
    </row>
    <row r="115" spans="1:12" x14ac:dyDescent="0.25">
      <c r="A115" t="s">
        <v>50</v>
      </c>
      <c r="B115" t="s">
        <v>51</v>
      </c>
      <c r="C115" s="7">
        <v>2</v>
      </c>
      <c r="D115" t="s">
        <v>59</v>
      </c>
      <c r="E115">
        <v>1989</v>
      </c>
      <c r="F115" s="7">
        <v>3</v>
      </c>
      <c r="G115" s="7">
        <v>4</v>
      </c>
      <c r="H115" s="7">
        <v>36</v>
      </c>
      <c r="I115" s="7">
        <v>14</v>
      </c>
      <c r="J115" s="7">
        <v>2</v>
      </c>
      <c r="K115" s="53">
        <v>45441</v>
      </c>
      <c r="L115" s="54">
        <v>43</v>
      </c>
    </row>
    <row r="116" spans="1:12" x14ac:dyDescent="0.25">
      <c r="A116" t="s">
        <v>50</v>
      </c>
      <c r="B116" t="s">
        <v>51</v>
      </c>
      <c r="C116" s="7">
        <v>4</v>
      </c>
      <c r="D116" t="s">
        <v>55</v>
      </c>
      <c r="E116">
        <v>2008</v>
      </c>
      <c r="F116" s="7">
        <v>3</v>
      </c>
      <c r="G116" s="7">
        <v>7</v>
      </c>
      <c r="H116" s="7">
        <v>39</v>
      </c>
      <c r="I116" s="7">
        <v>27</v>
      </c>
      <c r="J116" s="7">
        <v>2</v>
      </c>
      <c r="K116" s="53">
        <v>45441</v>
      </c>
      <c r="L116" s="54">
        <v>22</v>
      </c>
    </row>
    <row r="117" spans="1:12" x14ac:dyDescent="0.25">
      <c r="A117" t="s">
        <v>50</v>
      </c>
      <c r="B117" t="s">
        <v>51</v>
      </c>
      <c r="C117" s="7">
        <v>4</v>
      </c>
      <c r="D117" t="s">
        <v>57</v>
      </c>
      <c r="E117">
        <v>2004</v>
      </c>
      <c r="F117" s="7">
        <v>3</v>
      </c>
      <c r="G117" s="7">
        <v>8</v>
      </c>
      <c r="H117" s="7">
        <v>40</v>
      </c>
      <c r="I117" s="7">
        <v>30</v>
      </c>
      <c r="J117" s="7">
        <v>2</v>
      </c>
      <c r="K117" s="53">
        <v>45441</v>
      </c>
      <c r="L117" s="54">
        <v>21</v>
      </c>
    </row>
    <row r="118" spans="1:12" x14ac:dyDescent="0.25">
      <c r="A118" t="s">
        <v>50</v>
      </c>
      <c r="B118" t="s">
        <v>51</v>
      </c>
      <c r="C118" s="7">
        <v>6</v>
      </c>
      <c r="D118" t="s">
        <v>56</v>
      </c>
      <c r="E118">
        <v>1984</v>
      </c>
      <c r="F118" s="7">
        <v>3</v>
      </c>
      <c r="G118" s="7">
        <v>11</v>
      </c>
      <c r="H118" s="7">
        <v>43</v>
      </c>
      <c r="I118" s="7">
        <v>43</v>
      </c>
      <c r="J118" s="7">
        <v>2</v>
      </c>
      <c r="K118" s="53">
        <v>45441</v>
      </c>
      <c r="L118" s="54">
        <v>26</v>
      </c>
    </row>
    <row r="119" spans="1:12" x14ac:dyDescent="0.25">
      <c r="A119" t="s">
        <v>50</v>
      </c>
      <c r="B119" t="s">
        <v>51</v>
      </c>
      <c r="C119" s="7">
        <v>6</v>
      </c>
      <c r="D119" t="s">
        <v>60</v>
      </c>
      <c r="E119">
        <v>2001</v>
      </c>
      <c r="F119" s="7">
        <v>3</v>
      </c>
      <c r="G119" s="7">
        <v>12</v>
      </c>
      <c r="H119" s="7">
        <v>44</v>
      </c>
      <c r="I119" s="7">
        <v>46</v>
      </c>
      <c r="J119" s="7">
        <v>2</v>
      </c>
      <c r="K119" s="53">
        <v>45441</v>
      </c>
      <c r="L119" s="54">
        <v>28</v>
      </c>
    </row>
    <row r="120" spans="1:12" x14ac:dyDescent="0.25">
      <c r="A120" t="s">
        <v>50</v>
      </c>
      <c r="B120" t="s">
        <v>51</v>
      </c>
      <c r="C120" s="7">
        <v>8</v>
      </c>
      <c r="D120" t="s">
        <v>52</v>
      </c>
      <c r="E120">
        <v>1999</v>
      </c>
      <c r="F120" s="7">
        <v>3</v>
      </c>
      <c r="G120" s="7">
        <v>15</v>
      </c>
      <c r="H120" s="7">
        <v>47</v>
      </c>
      <c r="I120" s="7">
        <v>59</v>
      </c>
      <c r="J120" s="7">
        <v>2</v>
      </c>
      <c r="K120" s="53">
        <v>45441</v>
      </c>
      <c r="L120" s="54">
        <v>22</v>
      </c>
    </row>
    <row r="121" spans="1:12" x14ac:dyDescent="0.25">
      <c r="A121" t="s">
        <v>50</v>
      </c>
      <c r="B121" t="s">
        <v>51</v>
      </c>
      <c r="C121" s="7">
        <v>8</v>
      </c>
      <c r="D121" t="s">
        <v>53</v>
      </c>
      <c r="E121">
        <v>2020</v>
      </c>
      <c r="F121" s="7">
        <v>3</v>
      </c>
      <c r="G121" s="7">
        <v>16</v>
      </c>
      <c r="H121" s="7">
        <v>48</v>
      </c>
      <c r="I121" s="7">
        <v>62</v>
      </c>
      <c r="J121" s="7">
        <v>2</v>
      </c>
      <c r="K121" s="53">
        <v>45441</v>
      </c>
      <c r="L121" s="54">
        <v>31</v>
      </c>
    </row>
    <row r="122" spans="1:12" x14ac:dyDescent="0.25">
      <c r="A122" t="s">
        <v>50</v>
      </c>
      <c r="B122" t="s">
        <v>51</v>
      </c>
      <c r="C122" s="7">
        <v>8</v>
      </c>
      <c r="D122" t="s">
        <v>56</v>
      </c>
      <c r="E122">
        <v>1984</v>
      </c>
      <c r="F122" s="7">
        <v>4</v>
      </c>
      <c r="G122" s="7">
        <v>16</v>
      </c>
      <c r="H122" s="7">
        <v>49</v>
      </c>
      <c r="I122" s="7">
        <v>61</v>
      </c>
      <c r="J122" s="7">
        <v>2</v>
      </c>
      <c r="K122" s="53">
        <v>45441</v>
      </c>
      <c r="L122" s="54">
        <v>22</v>
      </c>
    </row>
    <row r="123" spans="1:12" x14ac:dyDescent="0.25">
      <c r="A123" t="s">
        <v>50</v>
      </c>
      <c r="B123" t="s">
        <v>51</v>
      </c>
      <c r="C123" s="7">
        <v>8</v>
      </c>
      <c r="D123" t="s">
        <v>54</v>
      </c>
      <c r="E123">
        <v>2016</v>
      </c>
      <c r="F123" s="7">
        <v>4</v>
      </c>
      <c r="G123" s="7">
        <v>15</v>
      </c>
      <c r="H123" s="7">
        <v>50</v>
      </c>
      <c r="I123" s="7">
        <v>60</v>
      </c>
      <c r="J123" s="7">
        <v>2</v>
      </c>
      <c r="K123" s="53">
        <v>45441</v>
      </c>
      <c r="L123" s="54">
        <v>26</v>
      </c>
    </row>
    <row r="124" spans="1:12" x14ac:dyDescent="0.25">
      <c r="A124" t="s">
        <v>50</v>
      </c>
      <c r="B124" t="s">
        <v>51</v>
      </c>
      <c r="C124" s="7">
        <v>6</v>
      </c>
      <c r="D124" t="s">
        <v>53</v>
      </c>
      <c r="E124">
        <v>2020</v>
      </c>
      <c r="F124" s="7">
        <v>4</v>
      </c>
      <c r="G124" s="7">
        <v>12</v>
      </c>
      <c r="H124" s="7">
        <v>53</v>
      </c>
      <c r="I124" s="7">
        <v>45</v>
      </c>
      <c r="J124" s="7">
        <v>2</v>
      </c>
      <c r="K124" s="53">
        <v>45441</v>
      </c>
      <c r="L124" s="54">
        <v>35</v>
      </c>
    </row>
    <row r="125" spans="1:12" x14ac:dyDescent="0.25">
      <c r="A125" t="s">
        <v>50</v>
      </c>
      <c r="B125" t="s">
        <v>51</v>
      </c>
      <c r="C125" s="7">
        <v>6</v>
      </c>
      <c r="D125" t="s">
        <v>57</v>
      </c>
      <c r="E125">
        <v>2004</v>
      </c>
      <c r="F125" s="7">
        <v>4</v>
      </c>
      <c r="G125" s="7">
        <v>11</v>
      </c>
      <c r="H125" s="7">
        <v>54</v>
      </c>
      <c r="I125" s="7">
        <v>44</v>
      </c>
      <c r="J125" s="7">
        <v>2</v>
      </c>
      <c r="K125" s="53">
        <v>45441</v>
      </c>
      <c r="L125" s="54">
        <v>42</v>
      </c>
    </row>
    <row r="126" spans="1:12" x14ac:dyDescent="0.25">
      <c r="A126" t="s">
        <v>50</v>
      </c>
      <c r="B126" t="s">
        <v>51</v>
      </c>
      <c r="C126" s="7">
        <v>4</v>
      </c>
      <c r="D126" t="s">
        <v>52</v>
      </c>
      <c r="E126">
        <v>1999</v>
      </c>
      <c r="F126" s="7">
        <v>4</v>
      </c>
      <c r="G126" s="7">
        <v>8</v>
      </c>
      <c r="H126" s="7">
        <v>57</v>
      </c>
      <c r="I126" s="7">
        <v>29</v>
      </c>
      <c r="J126" s="7">
        <v>2</v>
      </c>
      <c r="K126" s="53">
        <v>45441</v>
      </c>
      <c r="L126" s="54">
        <v>37</v>
      </c>
    </row>
    <row r="127" spans="1:12" x14ac:dyDescent="0.25">
      <c r="A127" t="s">
        <v>50</v>
      </c>
      <c r="B127" t="s">
        <v>51</v>
      </c>
      <c r="C127" s="7">
        <v>4</v>
      </c>
      <c r="D127" t="s">
        <v>59</v>
      </c>
      <c r="E127">
        <v>1989</v>
      </c>
      <c r="F127" s="7">
        <v>4</v>
      </c>
      <c r="G127" s="7">
        <v>7</v>
      </c>
      <c r="H127" s="7">
        <v>58</v>
      </c>
      <c r="I127" s="7">
        <v>28</v>
      </c>
      <c r="J127" s="7">
        <v>2</v>
      </c>
      <c r="K127" s="53">
        <v>45441</v>
      </c>
      <c r="L127" s="54">
        <v>20</v>
      </c>
    </row>
    <row r="128" spans="1:12" x14ac:dyDescent="0.25">
      <c r="A128" t="s">
        <v>50</v>
      </c>
      <c r="B128" t="s">
        <v>51</v>
      </c>
      <c r="C128" s="7">
        <v>2</v>
      </c>
      <c r="D128" t="s">
        <v>60</v>
      </c>
      <c r="E128">
        <v>2001</v>
      </c>
      <c r="F128" s="7">
        <v>4</v>
      </c>
      <c r="G128" s="7">
        <v>4</v>
      </c>
      <c r="H128" s="7">
        <v>61</v>
      </c>
      <c r="I128" s="7">
        <v>13</v>
      </c>
      <c r="J128" s="7">
        <v>2</v>
      </c>
      <c r="K128" s="53">
        <v>45441</v>
      </c>
      <c r="L128" s="54">
        <v>33</v>
      </c>
    </row>
    <row r="129" spans="1:12" x14ac:dyDescent="0.25">
      <c r="A129" t="s">
        <v>50</v>
      </c>
      <c r="B129" t="s">
        <v>51</v>
      </c>
      <c r="C129" s="7">
        <v>2</v>
      </c>
      <c r="D129" t="s">
        <v>55</v>
      </c>
      <c r="E129">
        <v>2008</v>
      </c>
      <c r="F129" s="7">
        <v>4</v>
      </c>
      <c r="G129" s="7">
        <v>3</v>
      </c>
      <c r="H129" s="7">
        <v>62</v>
      </c>
      <c r="I129" s="7">
        <v>12</v>
      </c>
      <c r="J129" s="7">
        <v>2</v>
      </c>
      <c r="K129" s="53">
        <v>45441</v>
      </c>
      <c r="L129" s="54">
        <v>28</v>
      </c>
    </row>
    <row r="130" spans="1:12" x14ac:dyDescent="0.25">
      <c r="A130" t="s">
        <v>35</v>
      </c>
      <c r="B130" t="s">
        <v>36</v>
      </c>
      <c r="C130" s="7">
        <v>1</v>
      </c>
      <c r="D130" t="s">
        <v>37</v>
      </c>
      <c r="E130">
        <v>1998</v>
      </c>
      <c r="F130" s="7">
        <v>1</v>
      </c>
      <c r="G130" s="7">
        <v>1</v>
      </c>
      <c r="H130" s="7">
        <v>1</v>
      </c>
      <c r="I130" s="7">
        <v>1</v>
      </c>
      <c r="J130" s="7">
        <v>3</v>
      </c>
      <c r="K130" s="21">
        <v>45412</v>
      </c>
      <c r="L130" s="7">
        <v>11</v>
      </c>
    </row>
    <row r="131" spans="1:12" x14ac:dyDescent="0.25">
      <c r="A131" t="s">
        <v>35</v>
      </c>
      <c r="B131" t="s">
        <v>36</v>
      </c>
      <c r="C131" s="7">
        <v>1</v>
      </c>
      <c r="D131" t="s">
        <v>44</v>
      </c>
      <c r="E131">
        <v>1983</v>
      </c>
      <c r="F131" s="7">
        <v>1</v>
      </c>
      <c r="G131" s="7">
        <v>2</v>
      </c>
      <c r="H131" s="7">
        <v>2</v>
      </c>
      <c r="I131" s="7">
        <v>8</v>
      </c>
      <c r="J131" s="7">
        <v>3</v>
      </c>
      <c r="K131" s="21">
        <v>45412</v>
      </c>
      <c r="L131" s="7">
        <v>15</v>
      </c>
    </row>
    <row r="132" spans="1:12" x14ac:dyDescent="0.25">
      <c r="A132" t="s">
        <v>35</v>
      </c>
      <c r="B132" t="s">
        <v>36</v>
      </c>
      <c r="C132" s="7">
        <v>3</v>
      </c>
      <c r="D132" t="s">
        <v>48</v>
      </c>
      <c r="E132">
        <v>2018</v>
      </c>
      <c r="F132" s="7">
        <v>1</v>
      </c>
      <c r="G132" s="7">
        <v>5</v>
      </c>
      <c r="H132" s="7">
        <v>5</v>
      </c>
      <c r="I132" s="7">
        <v>17</v>
      </c>
      <c r="J132" s="7">
        <v>3</v>
      </c>
      <c r="K132" s="21">
        <v>45412</v>
      </c>
      <c r="L132" s="7">
        <v>21</v>
      </c>
    </row>
    <row r="133" spans="1:12" x14ac:dyDescent="0.25">
      <c r="A133" t="s">
        <v>35</v>
      </c>
      <c r="B133" t="s">
        <v>36</v>
      </c>
      <c r="C133" s="7">
        <v>3</v>
      </c>
      <c r="D133" t="s">
        <v>41</v>
      </c>
      <c r="E133">
        <v>2016</v>
      </c>
      <c r="F133" s="7">
        <v>1</v>
      </c>
      <c r="G133" s="7">
        <v>6</v>
      </c>
      <c r="H133" s="7">
        <v>6</v>
      </c>
      <c r="I133" s="7">
        <v>24</v>
      </c>
      <c r="J133" s="7">
        <v>3</v>
      </c>
      <c r="K133" s="21">
        <v>45412</v>
      </c>
      <c r="L133" s="7">
        <v>18</v>
      </c>
    </row>
    <row r="134" spans="1:12" x14ac:dyDescent="0.25">
      <c r="A134" t="s">
        <v>35</v>
      </c>
      <c r="B134" t="s">
        <v>36</v>
      </c>
      <c r="C134" s="7">
        <v>5</v>
      </c>
      <c r="D134" t="s">
        <v>39</v>
      </c>
      <c r="E134">
        <v>2002</v>
      </c>
      <c r="F134" s="7">
        <v>1</v>
      </c>
      <c r="G134" s="7">
        <v>9</v>
      </c>
      <c r="H134" s="7">
        <v>9</v>
      </c>
      <c r="I134" s="7">
        <v>33</v>
      </c>
      <c r="J134" s="7">
        <v>3</v>
      </c>
      <c r="K134" s="21">
        <v>45412</v>
      </c>
      <c r="L134" s="7">
        <v>16</v>
      </c>
    </row>
    <row r="135" spans="1:12" x14ac:dyDescent="0.25">
      <c r="A135" t="s">
        <v>35</v>
      </c>
      <c r="B135" t="s">
        <v>36</v>
      </c>
      <c r="C135" s="7">
        <v>5</v>
      </c>
      <c r="D135" t="s">
        <v>46</v>
      </c>
      <c r="E135">
        <v>1999</v>
      </c>
      <c r="F135" s="7">
        <v>1</v>
      </c>
      <c r="G135" s="7">
        <v>10</v>
      </c>
      <c r="H135" s="7">
        <v>10</v>
      </c>
      <c r="I135" s="7">
        <v>40</v>
      </c>
      <c r="J135" s="7">
        <v>3</v>
      </c>
      <c r="K135" s="21">
        <v>45412</v>
      </c>
      <c r="L135" s="7">
        <v>18</v>
      </c>
    </row>
    <row r="136" spans="1:12" x14ac:dyDescent="0.25">
      <c r="A136" t="s">
        <v>35</v>
      </c>
      <c r="B136" t="s">
        <v>36</v>
      </c>
      <c r="C136" s="7">
        <v>7</v>
      </c>
      <c r="D136" t="s">
        <v>49</v>
      </c>
      <c r="E136">
        <v>1985</v>
      </c>
      <c r="F136" s="7">
        <v>1</v>
      </c>
      <c r="G136" s="7">
        <v>13</v>
      </c>
      <c r="H136" s="7">
        <v>13</v>
      </c>
      <c r="I136" s="7">
        <v>49</v>
      </c>
      <c r="J136" s="7">
        <v>3</v>
      </c>
      <c r="K136" s="21">
        <v>45412</v>
      </c>
      <c r="L136" s="7">
        <v>15</v>
      </c>
    </row>
    <row r="137" spans="1:12" x14ac:dyDescent="0.25">
      <c r="A137" t="s">
        <v>35</v>
      </c>
      <c r="B137" t="s">
        <v>36</v>
      </c>
      <c r="C137" s="7">
        <v>7</v>
      </c>
      <c r="D137" t="s">
        <v>42</v>
      </c>
      <c r="E137">
        <v>2023</v>
      </c>
      <c r="F137" s="7">
        <v>1</v>
      </c>
      <c r="G137" s="7">
        <v>14</v>
      </c>
      <c r="H137" s="7">
        <v>14</v>
      </c>
      <c r="I137" s="7">
        <v>56</v>
      </c>
      <c r="J137" s="7">
        <v>3</v>
      </c>
      <c r="K137" s="21">
        <v>45412</v>
      </c>
      <c r="L137" s="7">
        <v>6</v>
      </c>
    </row>
    <row r="138" spans="1:12" x14ac:dyDescent="0.25">
      <c r="A138" t="s">
        <v>35</v>
      </c>
      <c r="B138" t="s">
        <v>36</v>
      </c>
      <c r="C138" s="7">
        <v>7</v>
      </c>
      <c r="D138" t="s">
        <v>48</v>
      </c>
      <c r="E138">
        <v>2018</v>
      </c>
      <c r="F138" s="7">
        <v>2</v>
      </c>
      <c r="G138" s="7">
        <v>14</v>
      </c>
      <c r="H138" s="7">
        <v>19</v>
      </c>
      <c r="I138" s="7">
        <v>55</v>
      </c>
      <c r="J138" s="7">
        <v>3</v>
      </c>
      <c r="K138" s="21">
        <v>45412</v>
      </c>
      <c r="L138" s="7">
        <v>7</v>
      </c>
    </row>
    <row r="139" spans="1:12" x14ac:dyDescent="0.25">
      <c r="A139" t="s">
        <v>35</v>
      </c>
      <c r="B139" t="s">
        <v>36</v>
      </c>
      <c r="C139" s="7">
        <v>7</v>
      </c>
      <c r="D139" t="s">
        <v>44</v>
      </c>
      <c r="E139">
        <v>1983</v>
      </c>
      <c r="F139" s="7">
        <v>2</v>
      </c>
      <c r="G139" s="7">
        <v>13</v>
      </c>
      <c r="H139" s="7">
        <v>20</v>
      </c>
      <c r="I139" s="7">
        <v>50</v>
      </c>
      <c r="J139" s="7">
        <v>3</v>
      </c>
      <c r="K139" s="21">
        <v>45412</v>
      </c>
      <c r="L139" s="7">
        <v>8</v>
      </c>
    </row>
    <row r="140" spans="1:12" x14ac:dyDescent="0.25">
      <c r="A140" t="s">
        <v>35</v>
      </c>
      <c r="B140" t="s">
        <v>36</v>
      </c>
      <c r="C140" s="7">
        <v>5</v>
      </c>
      <c r="D140" t="s">
        <v>49</v>
      </c>
      <c r="E140">
        <v>1985</v>
      </c>
      <c r="F140" s="7">
        <v>2</v>
      </c>
      <c r="G140" s="7">
        <v>10</v>
      </c>
      <c r="H140" s="7">
        <v>23</v>
      </c>
      <c r="I140" s="7">
        <v>39</v>
      </c>
      <c r="J140" s="7">
        <v>3</v>
      </c>
      <c r="K140" s="21">
        <v>45412</v>
      </c>
      <c r="L140" s="7">
        <v>8</v>
      </c>
    </row>
    <row r="141" spans="1:12" x14ac:dyDescent="0.25">
      <c r="A141" t="s">
        <v>35</v>
      </c>
      <c r="B141" t="s">
        <v>36</v>
      </c>
      <c r="C141" s="7">
        <v>5</v>
      </c>
      <c r="D141" t="s">
        <v>41</v>
      </c>
      <c r="E141">
        <v>2016</v>
      </c>
      <c r="F141" s="7">
        <v>2</v>
      </c>
      <c r="G141" s="7">
        <v>9</v>
      </c>
      <c r="H141" s="7">
        <v>24</v>
      </c>
      <c r="I141" s="7">
        <v>34</v>
      </c>
      <c r="J141" s="7">
        <v>3</v>
      </c>
      <c r="K141" s="21">
        <v>45412</v>
      </c>
      <c r="L141" s="7">
        <v>14</v>
      </c>
    </row>
    <row r="142" spans="1:12" x14ac:dyDescent="0.25">
      <c r="A142" t="s">
        <v>35</v>
      </c>
      <c r="B142" t="s">
        <v>36</v>
      </c>
      <c r="C142" s="7">
        <v>3</v>
      </c>
      <c r="D142" t="s">
        <v>37</v>
      </c>
      <c r="E142">
        <v>1998</v>
      </c>
      <c r="F142" s="7">
        <v>2</v>
      </c>
      <c r="G142" s="7">
        <v>6</v>
      </c>
      <c r="H142" s="7">
        <v>27</v>
      </c>
      <c r="I142" s="7">
        <v>23</v>
      </c>
      <c r="J142" s="7">
        <v>3</v>
      </c>
      <c r="K142" s="21">
        <v>45412</v>
      </c>
      <c r="L142" s="7">
        <v>15</v>
      </c>
    </row>
    <row r="143" spans="1:12" x14ac:dyDescent="0.25">
      <c r="A143" t="s">
        <v>35</v>
      </c>
      <c r="B143" t="s">
        <v>36</v>
      </c>
      <c r="C143" s="7">
        <v>3</v>
      </c>
      <c r="D143" t="s">
        <v>42</v>
      </c>
      <c r="E143">
        <v>2023</v>
      </c>
      <c r="F143" s="7">
        <v>2</v>
      </c>
      <c r="G143" s="7">
        <v>5</v>
      </c>
      <c r="H143" s="7">
        <v>28</v>
      </c>
      <c r="I143" s="7">
        <v>18</v>
      </c>
      <c r="J143" s="7">
        <v>3</v>
      </c>
      <c r="K143" s="21">
        <v>45412</v>
      </c>
      <c r="L143" s="7">
        <v>13</v>
      </c>
    </row>
    <row r="144" spans="1:12" x14ac:dyDescent="0.25">
      <c r="A144" t="s">
        <v>35</v>
      </c>
      <c r="B144" t="s">
        <v>36</v>
      </c>
      <c r="C144" s="7">
        <v>1</v>
      </c>
      <c r="D144" t="s">
        <v>46</v>
      </c>
      <c r="E144">
        <v>1999</v>
      </c>
      <c r="F144" s="7">
        <v>2</v>
      </c>
      <c r="G144" s="7">
        <v>2</v>
      </c>
      <c r="H144" s="7">
        <v>31</v>
      </c>
      <c r="I144" s="7">
        <v>7</v>
      </c>
      <c r="J144" s="7">
        <v>3</v>
      </c>
      <c r="K144" s="21">
        <v>45412</v>
      </c>
      <c r="L144" s="7">
        <v>14</v>
      </c>
    </row>
    <row r="145" spans="1:12" x14ac:dyDescent="0.25">
      <c r="A145" t="s">
        <v>35</v>
      </c>
      <c r="B145" t="s">
        <v>36</v>
      </c>
      <c r="C145" s="7">
        <v>1</v>
      </c>
      <c r="D145" t="s">
        <v>39</v>
      </c>
      <c r="E145">
        <v>2002</v>
      </c>
      <c r="F145" s="7">
        <v>2</v>
      </c>
      <c r="G145" s="7">
        <v>1</v>
      </c>
      <c r="H145" s="7">
        <v>32</v>
      </c>
      <c r="I145" s="7">
        <v>2</v>
      </c>
      <c r="J145" s="7">
        <v>3</v>
      </c>
      <c r="K145" s="21">
        <v>45412</v>
      </c>
      <c r="L145" s="7">
        <v>34</v>
      </c>
    </row>
    <row r="146" spans="1:12" x14ac:dyDescent="0.25">
      <c r="A146" t="s">
        <v>35</v>
      </c>
      <c r="B146" t="s">
        <v>36</v>
      </c>
      <c r="C146" s="7">
        <v>1</v>
      </c>
      <c r="D146" t="s">
        <v>41</v>
      </c>
      <c r="E146">
        <v>2016</v>
      </c>
      <c r="F146" s="7">
        <v>3</v>
      </c>
      <c r="G146" s="7">
        <v>1</v>
      </c>
      <c r="H146" s="7">
        <v>33</v>
      </c>
      <c r="I146" s="7">
        <v>3</v>
      </c>
      <c r="J146" s="7">
        <v>3</v>
      </c>
      <c r="K146" s="21">
        <v>45412</v>
      </c>
      <c r="L146" s="7">
        <v>31</v>
      </c>
    </row>
    <row r="147" spans="1:12" x14ac:dyDescent="0.25">
      <c r="A147" t="s">
        <v>35</v>
      </c>
      <c r="B147" t="s">
        <v>36</v>
      </c>
      <c r="C147" s="7">
        <v>1</v>
      </c>
      <c r="D147" t="s">
        <v>48</v>
      </c>
      <c r="E147">
        <v>2018</v>
      </c>
      <c r="F147" s="7">
        <v>3</v>
      </c>
      <c r="G147" s="7">
        <v>2</v>
      </c>
      <c r="H147" s="7">
        <v>34</v>
      </c>
      <c r="I147" s="7">
        <v>6</v>
      </c>
      <c r="J147" s="7">
        <v>3</v>
      </c>
      <c r="K147" s="21">
        <v>45412</v>
      </c>
      <c r="L147" s="7">
        <v>37</v>
      </c>
    </row>
    <row r="148" spans="1:12" x14ac:dyDescent="0.25">
      <c r="A148" t="s">
        <v>35</v>
      </c>
      <c r="B148" t="s">
        <v>36</v>
      </c>
      <c r="C148" s="7">
        <v>3</v>
      </c>
      <c r="D148" t="s">
        <v>39</v>
      </c>
      <c r="E148">
        <v>2002</v>
      </c>
      <c r="F148" s="7">
        <v>3</v>
      </c>
      <c r="G148" s="7">
        <v>5</v>
      </c>
      <c r="H148" s="7">
        <v>37</v>
      </c>
      <c r="I148" s="7">
        <v>19</v>
      </c>
      <c r="J148" s="7">
        <v>3</v>
      </c>
      <c r="K148" s="21">
        <v>45412</v>
      </c>
      <c r="L148" s="7">
        <v>18</v>
      </c>
    </row>
    <row r="149" spans="1:12" x14ac:dyDescent="0.25">
      <c r="A149" t="s">
        <v>35</v>
      </c>
      <c r="B149" t="s">
        <v>36</v>
      </c>
      <c r="C149" s="7">
        <v>3</v>
      </c>
      <c r="D149" t="s">
        <v>49</v>
      </c>
      <c r="E149">
        <v>1985</v>
      </c>
      <c r="F149" s="7">
        <v>3</v>
      </c>
      <c r="G149" s="7">
        <v>6</v>
      </c>
      <c r="H149" s="7">
        <v>38</v>
      </c>
      <c r="I149" s="7">
        <v>22</v>
      </c>
      <c r="J149" s="7">
        <v>3</v>
      </c>
      <c r="K149" s="21">
        <v>45412</v>
      </c>
      <c r="L149" s="7">
        <v>18</v>
      </c>
    </row>
    <row r="150" spans="1:12" x14ac:dyDescent="0.25">
      <c r="A150" t="s">
        <v>35</v>
      </c>
      <c r="B150" t="s">
        <v>36</v>
      </c>
      <c r="C150" s="7">
        <v>5</v>
      </c>
      <c r="D150" t="s">
        <v>42</v>
      </c>
      <c r="E150">
        <v>2023</v>
      </c>
      <c r="F150" s="7">
        <v>3</v>
      </c>
      <c r="G150" s="7">
        <v>9</v>
      </c>
      <c r="H150" s="7">
        <v>41</v>
      </c>
      <c r="I150" s="7">
        <v>35</v>
      </c>
      <c r="J150" s="7">
        <v>3</v>
      </c>
      <c r="K150" s="21">
        <v>45412</v>
      </c>
      <c r="L150" s="7">
        <v>23</v>
      </c>
    </row>
    <row r="151" spans="1:12" x14ac:dyDescent="0.25">
      <c r="A151" t="s">
        <v>35</v>
      </c>
      <c r="B151" t="s">
        <v>36</v>
      </c>
      <c r="C151" s="7">
        <v>5</v>
      </c>
      <c r="D151" t="s">
        <v>44</v>
      </c>
      <c r="E151">
        <v>1983</v>
      </c>
      <c r="F151" s="7">
        <v>3</v>
      </c>
      <c r="G151" s="7">
        <v>10</v>
      </c>
      <c r="H151" s="7">
        <v>42</v>
      </c>
      <c r="I151" s="7">
        <v>38</v>
      </c>
      <c r="J151" s="7">
        <v>3</v>
      </c>
      <c r="K151" s="21">
        <v>45412</v>
      </c>
      <c r="L151" s="7">
        <v>5</v>
      </c>
    </row>
    <row r="152" spans="1:12" x14ac:dyDescent="0.25">
      <c r="A152" t="s">
        <v>35</v>
      </c>
      <c r="B152" t="s">
        <v>36</v>
      </c>
      <c r="C152" s="7">
        <v>7</v>
      </c>
      <c r="D152" t="s">
        <v>46</v>
      </c>
      <c r="E152">
        <v>1999</v>
      </c>
      <c r="F152" s="7">
        <v>3</v>
      </c>
      <c r="G152" s="7">
        <v>13</v>
      </c>
      <c r="H152" s="7">
        <v>45</v>
      </c>
      <c r="I152" s="7">
        <v>51</v>
      </c>
      <c r="J152" s="7">
        <v>3</v>
      </c>
      <c r="K152" s="21">
        <v>45412</v>
      </c>
      <c r="L152" s="7">
        <v>6</v>
      </c>
    </row>
    <row r="153" spans="1:12" x14ac:dyDescent="0.25">
      <c r="A153" t="s">
        <v>35</v>
      </c>
      <c r="B153" t="s">
        <v>36</v>
      </c>
      <c r="C153" s="7">
        <v>7</v>
      </c>
      <c r="D153" t="s">
        <v>37</v>
      </c>
      <c r="E153">
        <v>1998</v>
      </c>
      <c r="F153" s="7">
        <v>3</v>
      </c>
      <c r="G153" s="7">
        <v>14</v>
      </c>
      <c r="H153" s="7">
        <v>46</v>
      </c>
      <c r="I153" s="7">
        <v>54</v>
      </c>
      <c r="J153" s="7">
        <v>3</v>
      </c>
      <c r="K153" s="21">
        <v>45412</v>
      </c>
      <c r="L153" s="7">
        <v>8</v>
      </c>
    </row>
    <row r="154" spans="1:12" x14ac:dyDescent="0.25">
      <c r="A154" t="s">
        <v>35</v>
      </c>
      <c r="B154" t="s">
        <v>36</v>
      </c>
      <c r="C154" s="7">
        <v>7</v>
      </c>
      <c r="D154" t="s">
        <v>39</v>
      </c>
      <c r="E154">
        <v>2002</v>
      </c>
      <c r="F154" s="7">
        <v>4</v>
      </c>
      <c r="G154" s="7">
        <v>14</v>
      </c>
      <c r="H154" s="7">
        <v>51</v>
      </c>
      <c r="I154" s="7">
        <v>53</v>
      </c>
      <c r="J154" s="7">
        <v>3</v>
      </c>
      <c r="K154" s="21">
        <v>45412</v>
      </c>
      <c r="L154" s="7">
        <v>17</v>
      </c>
    </row>
    <row r="155" spans="1:12" x14ac:dyDescent="0.25">
      <c r="A155" t="s">
        <v>35</v>
      </c>
      <c r="B155" t="s">
        <v>36</v>
      </c>
      <c r="C155" s="7">
        <v>7</v>
      </c>
      <c r="D155" t="s">
        <v>41</v>
      </c>
      <c r="E155">
        <v>2016</v>
      </c>
      <c r="F155" s="7">
        <v>4</v>
      </c>
      <c r="G155" s="7">
        <v>13</v>
      </c>
      <c r="H155" s="7">
        <v>52</v>
      </c>
      <c r="I155" s="7">
        <v>52</v>
      </c>
      <c r="J155" s="7">
        <v>3</v>
      </c>
      <c r="K155" s="21">
        <v>45412</v>
      </c>
      <c r="L155" s="7">
        <v>23</v>
      </c>
    </row>
    <row r="156" spans="1:12" x14ac:dyDescent="0.25">
      <c r="A156" t="s">
        <v>35</v>
      </c>
      <c r="B156" t="s">
        <v>36</v>
      </c>
      <c r="C156" s="7">
        <v>5</v>
      </c>
      <c r="D156" t="s">
        <v>48</v>
      </c>
      <c r="E156">
        <v>2018</v>
      </c>
      <c r="F156" s="7">
        <v>4</v>
      </c>
      <c r="G156" s="7">
        <v>10</v>
      </c>
      <c r="H156" s="7">
        <v>55</v>
      </c>
      <c r="I156" s="7">
        <v>37</v>
      </c>
      <c r="J156" s="7">
        <v>3</v>
      </c>
      <c r="K156" s="21">
        <v>45412</v>
      </c>
      <c r="L156" s="7">
        <v>20</v>
      </c>
    </row>
    <row r="157" spans="1:12" x14ac:dyDescent="0.25">
      <c r="A157" t="s">
        <v>35</v>
      </c>
      <c r="B157" t="s">
        <v>36</v>
      </c>
      <c r="C157" s="7">
        <v>5</v>
      </c>
      <c r="D157" t="s">
        <v>37</v>
      </c>
      <c r="E157">
        <v>1998</v>
      </c>
      <c r="F157" s="7">
        <v>4</v>
      </c>
      <c r="G157" s="7">
        <v>9</v>
      </c>
      <c r="H157" s="7">
        <v>56</v>
      </c>
      <c r="I157" s="7">
        <v>37</v>
      </c>
      <c r="J157" s="7">
        <v>3</v>
      </c>
      <c r="K157" s="21">
        <v>45412</v>
      </c>
      <c r="L157" s="7">
        <v>20</v>
      </c>
    </row>
    <row r="158" spans="1:12" x14ac:dyDescent="0.25">
      <c r="A158" t="s">
        <v>35</v>
      </c>
      <c r="B158" t="s">
        <v>36</v>
      </c>
      <c r="C158" s="7">
        <v>3</v>
      </c>
      <c r="D158" t="s">
        <v>44</v>
      </c>
      <c r="E158">
        <v>1983</v>
      </c>
      <c r="F158" s="7">
        <v>4</v>
      </c>
      <c r="G158" s="7">
        <v>6</v>
      </c>
      <c r="H158" s="7">
        <v>59</v>
      </c>
      <c r="I158" s="7">
        <v>21</v>
      </c>
      <c r="J158" s="7">
        <v>3</v>
      </c>
      <c r="K158" s="21">
        <v>45412</v>
      </c>
      <c r="L158" s="7">
        <v>7</v>
      </c>
    </row>
    <row r="159" spans="1:12" x14ac:dyDescent="0.25">
      <c r="A159" t="s">
        <v>35</v>
      </c>
      <c r="B159" t="s">
        <v>36</v>
      </c>
      <c r="C159" s="7">
        <v>3</v>
      </c>
      <c r="D159" t="s">
        <v>46</v>
      </c>
      <c r="E159">
        <v>1999</v>
      </c>
      <c r="F159" s="7">
        <v>4</v>
      </c>
      <c r="G159" s="7">
        <v>5</v>
      </c>
      <c r="H159" s="7">
        <v>60</v>
      </c>
      <c r="I159" s="7">
        <v>20</v>
      </c>
      <c r="J159" s="7">
        <v>3</v>
      </c>
      <c r="K159" s="21">
        <v>45412</v>
      </c>
      <c r="L159" s="7">
        <v>7</v>
      </c>
    </row>
    <row r="160" spans="1:12" x14ac:dyDescent="0.25">
      <c r="A160" t="s">
        <v>35</v>
      </c>
      <c r="B160" t="s">
        <v>36</v>
      </c>
      <c r="C160" s="7">
        <v>1</v>
      </c>
      <c r="D160" t="s">
        <v>49</v>
      </c>
      <c r="E160">
        <v>1985</v>
      </c>
      <c r="F160" s="7">
        <v>4</v>
      </c>
      <c r="G160" s="7">
        <v>2</v>
      </c>
      <c r="H160" s="7">
        <v>63</v>
      </c>
      <c r="I160" s="7">
        <v>5</v>
      </c>
      <c r="J160" s="7">
        <v>3</v>
      </c>
      <c r="K160" s="21">
        <v>45412</v>
      </c>
      <c r="L160" s="7">
        <v>2</v>
      </c>
    </row>
    <row r="161" spans="1:12" x14ac:dyDescent="0.25">
      <c r="A161" t="s">
        <v>35</v>
      </c>
      <c r="B161" t="s">
        <v>36</v>
      </c>
      <c r="C161" s="7">
        <v>1</v>
      </c>
      <c r="D161" t="s">
        <v>42</v>
      </c>
      <c r="E161">
        <v>2023</v>
      </c>
      <c r="F161" s="7">
        <v>4</v>
      </c>
      <c r="G161" s="7">
        <v>1</v>
      </c>
      <c r="H161" s="7">
        <v>64</v>
      </c>
      <c r="I161" s="7">
        <v>4</v>
      </c>
      <c r="J161" s="7">
        <v>3</v>
      </c>
      <c r="K161" s="21">
        <v>45412</v>
      </c>
      <c r="L161" s="7">
        <v>20</v>
      </c>
    </row>
    <row r="162" spans="1:12" x14ac:dyDescent="0.25">
      <c r="A162" t="s">
        <v>50</v>
      </c>
      <c r="B162" t="s">
        <v>51</v>
      </c>
      <c r="C162" s="7">
        <v>2</v>
      </c>
      <c r="D162" t="s">
        <v>52</v>
      </c>
      <c r="E162">
        <v>1999</v>
      </c>
      <c r="F162" s="7">
        <v>1</v>
      </c>
      <c r="G162" s="7">
        <v>3</v>
      </c>
      <c r="H162" s="7">
        <v>3</v>
      </c>
      <c r="I162" s="7">
        <v>9</v>
      </c>
      <c r="J162" s="7">
        <v>3</v>
      </c>
      <c r="K162" s="53">
        <v>45443</v>
      </c>
      <c r="L162" s="54">
        <v>37</v>
      </c>
    </row>
    <row r="163" spans="1:12" x14ac:dyDescent="0.25">
      <c r="A163" t="s">
        <v>50</v>
      </c>
      <c r="B163" t="s">
        <v>51</v>
      </c>
      <c r="C163" s="7">
        <v>2</v>
      </c>
      <c r="D163" t="s">
        <v>56</v>
      </c>
      <c r="E163">
        <v>1984</v>
      </c>
      <c r="F163" s="7">
        <v>1</v>
      </c>
      <c r="G163" s="7">
        <v>4</v>
      </c>
      <c r="H163" s="7">
        <v>4</v>
      </c>
      <c r="I163" s="7">
        <v>16</v>
      </c>
      <c r="J163" s="7">
        <v>3</v>
      </c>
      <c r="K163" s="53">
        <v>45443</v>
      </c>
      <c r="L163" s="54">
        <v>29</v>
      </c>
    </row>
    <row r="164" spans="1:12" x14ac:dyDescent="0.25">
      <c r="A164" t="s">
        <v>50</v>
      </c>
      <c r="B164" t="s">
        <v>51</v>
      </c>
      <c r="C164" s="7">
        <v>4</v>
      </c>
      <c r="D164" t="s">
        <v>60</v>
      </c>
      <c r="E164">
        <v>2001</v>
      </c>
      <c r="F164" s="7">
        <v>1</v>
      </c>
      <c r="G164" s="7">
        <v>7</v>
      </c>
      <c r="H164" s="7">
        <v>7</v>
      </c>
      <c r="I164" s="7">
        <v>25</v>
      </c>
      <c r="J164" s="7">
        <v>3</v>
      </c>
      <c r="K164" s="53">
        <v>45443</v>
      </c>
      <c r="L164" s="54">
        <v>24</v>
      </c>
    </row>
    <row r="165" spans="1:12" x14ac:dyDescent="0.25">
      <c r="A165" t="s">
        <v>50</v>
      </c>
      <c r="B165" t="s">
        <v>51</v>
      </c>
      <c r="C165" s="7">
        <v>4</v>
      </c>
      <c r="D165" t="s">
        <v>53</v>
      </c>
      <c r="E165">
        <v>2020</v>
      </c>
      <c r="F165" s="7">
        <v>1</v>
      </c>
      <c r="G165" s="7">
        <v>8</v>
      </c>
      <c r="H165" s="7">
        <v>8</v>
      </c>
      <c r="I165" s="7">
        <v>32</v>
      </c>
      <c r="J165" s="7">
        <v>3</v>
      </c>
      <c r="K165" s="53">
        <v>45443</v>
      </c>
      <c r="L165" s="54">
        <v>36</v>
      </c>
    </row>
    <row r="166" spans="1:12" x14ac:dyDescent="0.25">
      <c r="A166" t="s">
        <v>50</v>
      </c>
      <c r="B166" t="s">
        <v>51</v>
      </c>
      <c r="C166" s="7">
        <v>6</v>
      </c>
      <c r="D166" t="s">
        <v>59</v>
      </c>
      <c r="E166">
        <v>1989</v>
      </c>
      <c r="F166" s="7">
        <v>1</v>
      </c>
      <c r="G166" s="7">
        <v>11</v>
      </c>
      <c r="H166" s="7">
        <v>11</v>
      </c>
      <c r="I166" s="7">
        <v>41</v>
      </c>
      <c r="J166" s="7">
        <v>3</v>
      </c>
      <c r="K166" s="53">
        <v>45443</v>
      </c>
      <c r="L166" s="54">
        <v>68</v>
      </c>
    </row>
    <row r="167" spans="1:12" x14ac:dyDescent="0.25">
      <c r="A167" t="s">
        <v>50</v>
      </c>
      <c r="B167" t="s">
        <v>51</v>
      </c>
      <c r="C167" s="7">
        <v>6</v>
      </c>
      <c r="D167" t="s">
        <v>54</v>
      </c>
      <c r="E167">
        <v>2016</v>
      </c>
      <c r="F167" s="7">
        <v>1</v>
      </c>
      <c r="G167" s="7">
        <v>12</v>
      </c>
      <c r="H167" s="7">
        <v>12</v>
      </c>
      <c r="I167" s="7">
        <v>48</v>
      </c>
      <c r="J167" s="7">
        <v>3</v>
      </c>
      <c r="K167" s="53">
        <v>45443</v>
      </c>
      <c r="L167" s="54">
        <v>31</v>
      </c>
    </row>
    <row r="168" spans="1:12" x14ac:dyDescent="0.25">
      <c r="A168" t="s">
        <v>50</v>
      </c>
      <c r="B168" t="s">
        <v>51</v>
      </c>
      <c r="C168" s="7">
        <v>8</v>
      </c>
      <c r="D168" t="s">
        <v>55</v>
      </c>
      <c r="E168">
        <v>2008</v>
      </c>
      <c r="F168" s="7">
        <v>1</v>
      </c>
      <c r="G168" s="7">
        <v>15</v>
      </c>
      <c r="H168" s="7">
        <v>15</v>
      </c>
      <c r="I168" s="7">
        <v>57</v>
      </c>
      <c r="J168" s="7">
        <v>3</v>
      </c>
      <c r="K168" s="53">
        <v>45443</v>
      </c>
      <c r="L168" s="54">
        <v>22</v>
      </c>
    </row>
    <row r="169" spans="1:12" x14ac:dyDescent="0.25">
      <c r="A169" t="s">
        <v>50</v>
      </c>
      <c r="B169" t="s">
        <v>51</v>
      </c>
      <c r="C169" s="7">
        <v>8</v>
      </c>
      <c r="D169" t="s">
        <v>57</v>
      </c>
      <c r="E169">
        <v>2004</v>
      </c>
      <c r="F169" s="7">
        <v>1</v>
      </c>
      <c r="G169" s="7">
        <v>16</v>
      </c>
      <c r="H169" s="7">
        <v>16</v>
      </c>
      <c r="I169" s="7">
        <v>64</v>
      </c>
      <c r="J169" s="7">
        <v>3</v>
      </c>
      <c r="K169" s="53">
        <v>45443</v>
      </c>
      <c r="L169" s="54">
        <v>37</v>
      </c>
    </row>
    <row r="170" spans="1:12" x14ac:dyDescent="0.25">
      <c r="A170" t="s">
        <v>50</v>
      </c>
      <c r="B170" t="s">
        <v>51</v>
      </c>
      <c r="C170" s="7">
        <v>8</v>
      </c>
      <c r="D170" t="s">
        <v>60</v>
      </c>
      <c r="E170">
        <v>2001</v>
      </c>
      <c r="F170" s="7">
        <v>2</v>
      </c>
      <c r="G170" s="7">
        <v>16</v>
      </c>
      <c r="H170" s="7">
        <v>17</v>
      </c>
      <c r="I170" s="7">
        <v>63</v>
      </c>
      <c r="J170" s="7">
        <v>3</v>
      </c>
      <c r="K170" s="53">
        <v>45443</v>
      </c>
      <c r="L170" s="54">
        <v>25</v>
      </c>
    </row>
    <row r="171" spans="1:12" x14ac:dyDescent="0.25">
      <c r="A171" t="s">
        <v>50</v>
      </c>
      <c r="B171" t="s">
        <v>51</v>
      </c>
      <c r="C171" s="7">
        <v>8</v>
      </c>
      <c r="D171" t="s">
        <v>59</v>
      </c>
      <c r="E171">
        <v>1989</v>
      </c>
      <c r="F171" s="7">
        <v>2</v>
      </c>
      <c r="G171" s="7">
        <v>15</v>
      </c>
      <c r="H171" s="7">
        <v>18</v>
      </c>
      <c r="I171" s="7">
        <v>58</v>
      </c>
      <c r="J171" s="7">
        <v>3</v>
      </c>
      <c r="K171" s="53">
        <v>45443</v>
      </c>
      <c r="L171" s="54">
        <v>35</v>
      </c>
    </row>
    <row r="172" spans="1:12" x14ac:dyDescent="0.25">
      <c r="A172" t="s">
        <v>50</v>
      </c>
      <c r="B172" t="s">
        <v>51</v>
      </c>
      <c r="C172" s="7">
        <v>6</v>
      </c>
      <c r="D172" t="s">
        <v>55</v>
      </c>
      <c r="E172">
        <v>2008</v>
      </c>
      <c r="F172" s="7">
        <v>2</v>
      </c>
      <c r="G172" s="7">
        <v>12</v>
      </c>
      <c r="H172" s="7">
        <v>21</v>
      </c>
      <c r="I172" s="7">
        <v>47</v>
      </c>
      <c r="J172" s="7">
        <v>3</v>
      </c>
      <c r="K172" s="53">
        <v>45443</v>
      </c>
      <c r="L172" s="54">
        <v>32</v>
      </c>
    </row>
    <row r="173" spans="1:12" x14ac:dyDescent="0.25">
      <c r="A173" t="s">
        <v>50</v>
      </c>
      <c r="B173" t="s">
        <v>51</v>
      </c>
      <c r="C173" s="7">
        <v>6</v>
      </c>
      <c r="D173" t="s">
        <v>52</v>
      </c>
      <c r="E173">
        <v>1999</v>
      </c>
      <c r="F173" s="7">
        <v>2</v>
      </c>
      <c r="G173" s="7">
        <v>11</v>
      </c>
      <c r="H173" s="7">
        <v>22</v>
      </c>
      <c r="I173" s="7">
        <v>42</v>
      </c>
      <c r="J173" s="7">
        <v>3</v>
      </c>
      <c r="K173" s="53">
        <v>45443</v>
      </c>
      <c r="L173" s="54">
        <v>36</v>
      </c>
    </row>
    <row r="174" spans="1:12" x14ac:dyDescent="0.25">
      <c r="A174" t="s">
        <v>50</v>
      </c>
      <c r="B174" t="s">
        <v>51</v>
      </c>
      <c r="C174" s="7">
        <v>4</v>
      </c>
      <c r="D174" t="s">
        <v>56</v>
      </c>
      <c r="E174">
        <v>1984</v>
      </c>
      <c r="F174" s="7">
        <v>2</v>
      </c>
      <c r="G174" s="7">
        <v>8</v>
      </c>
      <c r="H174" s="7">
        <v>25</v>
      </c>
      <c r="I174" s="7">
        <v>31</v>
      </c>
      <c r="J174" s="7">
        <v>3</v>
      </c>
      <c r="K174" s="53">
        <v>45443</v>
      </c>
      <c r="L174" s="54">
        <v>40</v>
      </c>
    </row>
    <row r="175" spans="1:12" x14ac:dyDescent="0.25">
      <c r="A175" t="s">
        <v>50</v>
      </c>
      <c r="B175" t="s">
        <v>51</v>
      </c>
      <c r="C175" s="7">
        <v>4</v>
      </c>
      <c r="D175" t="s">
        <v>54</v>
      </c>
      <c r="E175">
        <v>2016</v>
      </c>
      <c r="F175" s="7">
        <v>2</v>
      </c>
      <c r="G175" s="7">
        <v>7</v>
      </c>
      <c r="H175" s="7">
        <v>26</v>
      </c>
      <c r="I175" s="7">
        <v>26</v>
      </c>
      <c r="J175" s="7">
        <v>3</v>
      </c>
      <c r="K175" s="53">
        <v>45443</v>
      </c>
      <c r="L175" s="54">
        <v>48</v>
      </c>
    </row>
    <row r="176" spans="1:12" x14ac:dyDescent="0.25">
      <c r="A176" t="s">
        <v>50</v>
      </c>
      <c r="B176" t="s">
        <v>51</v>
      </c>
      <c r="C176" s="7">
        <v>2</v>
      </c>
      <c r="D176" t="s">
        <v>57</v>
      </c>
      <c r="E176">
        <v>2004</v>
      </c>
      <c r="F176" s="7">
        <v>2</v>
      </c>
      <c r="G176" s="7">
        <v>4</v>
      </c>
      <c r="H176" s="7">
        <v>29</v>
      </c>
      <c r="I176" s="7">
        <v>15</v>
      </c>
      <c r="J176" s="7">
        <v>3</v>
      </c>
      <c r="K176" s="53">
        <v>45443</v>
      </c>
      <c r="L176" s="54">
        <v>33</v>
      </c>
    </row>
    <row r="177" spans="1:12" x14ac:dyDescent="0.25">
      <c r="A177" t="s">
        <v>50</v>
      </c>
      <c r="B177" t="s">
        <v>51</v>
      </c>
      <c r="C177" s="7">
        <v>2</v>
      </c>
      <c r="D177" t="s">
        <v>53</v>
      </c>
      <c r="E177">
        <v>2020</v>
      </c>
      <c r="F177" s="7">
        <v>2</v>
      </c>
      <c r="G177" s="7">
        <v>3</v>
      </c>
      <c r="H177" s="7">
        <v>30</v>
      </c>
      <c r="I177" s="7">
        <v>10</v>
      </c>
      <c r="J177" s="7">
        <v>3</v>
      </c>
      <c r="K177" s="53">
        <v>45443</v>
      </c>
      <c r="L177" s="54">
        <v>23</v>
      </c>
    </row>
    <row r="178" spans="1:12" x14ac:dyDescent="0.25">
      <c r="A178" t="s">
        <v>50</v>
      </c>
      <c r="B178" t="s">
        <v>51</v>
      </c>
      <c r="C178" s="7">
        <v>2</v>
      </c>
      <c r="D178" t="s">
        <v>54</v>
      </c>
      <c r="E178">
        <v>2016</v>
      </c>
      <c r="F178" s="7">
        <v>3</v>
      </c>
      <c r="G178" s="7">
        <v>3</v>
      </c>
      <c r="H178" s="7">
        <v>35</v>
      </c>
      <c r="I178" s="7">
        <v>11</v>
      </c>
      <c r="J178" s="7">
        <v>3</v>
      </c>
      <c r="K178" s="53">
        <v>45443</v>
      </c>
      <c r="L178" s="54">
        <v>49</v>
      </c>
    </row>
    <row r="179" spans="1:12" x14ac:dyDescent="0.25">
      <c r="A179" t="s">
        <v>50</v>
      </c>
      <c r="B179" t="s">
        <v>51</v>
      </c>
      <c r="C179" s="7">
        <v>2</v>
      </c>
      <c r="D179" t="s">
        <v>59</v>
      </c>
      <c r="E179">
        <v>1989</v>
      </c>
      <c r="F179" s="7">
        <v>3</v>
      </c>
      <c r="G179" s="7">
        <v>4</v>
      </c>
      <c r="H179" s="7">
        <v>36</v>
      </c>
      <c r="I179" s="7">
        <v>14</v>
      </c>
      <c r="J179" s="7">
        <v>3</v>
      </c>
      <c r="K179" s="53">
        <v>45443</v>
      </c>
      <c r="L179" s="54">
        <v>45</v>
      </c>
    </row>
    <row r="180" spans="1:12" x14ac:dyDescent="0.25">
      <c r="A180" t="s">
        <v>50</v>
      </c>
      <c r="B180" t="s">
        <v>51</v>
      </c>
      <c r="C180" s="7">
        <v>4</v>
      </c>
      <c r="D180" t="s">
        <v>55</v>
      </c>
      <c r="E180">
        <v>2008</v>
      </c>
      <c r="F180" s="7">
        <v>3</v>
      </c>
      <c r="G180" s="7">
        <v>7</v>
      </c>
      <c r="H180" s="7">
        <v>39</v>
      </c>
      <c r="I180" s="7">
        <v>27</v>
      </c>
      <c r="J180" s="7">
        <v>3</v>
      </c>
      <c r="K180" s="53">
        <v>45443</v>
      </c>
      <c r="L180" s="54">
        <v>25</v>
      </c>
    </row>
    <row r="181" spans="1:12" x14ac:dyDescent="0.25">
      <c r="A181" t="s">
        <v>50</v>
      </c>
      <c r="B181" t="s">
        <v>51</v>
      </c>
      <c r="C181" s="7">
        <v>4</v>
      </c>
      <c r="D181" t="s">
        <v>57</v>
      </c>
      <c r="E181">
        <v>2004</v>
      </c>
      <c r="F181" s="7">
        <v>3</v>
      </c>
      <c r="G181" s="7">
        <v>8</v>
      </c>
      <c r="H181" s="7">
        <v>40</v>
      </c>
      <c r="I181" s="7">
        <v>30</v>
      </c>
      <c r="J181" s="7">
        <v>3</v>
      </c>
      <c r="K181" s="53">
        <v>45443</v>
      </c>
      <c r="L181" s="54">
        <v>26</v>
      </c>
    </row>
    <row r="182" spans="1:12" x14ac:dyDescent="0.25">
      <c r="A182" t="s">
        <v>50</v>
      </c>
      <c r="B182" t="s">
        <v>51</v>
      </c>
      <c r="C182" s="7">
        <v>6</v>
      </c>
      <c r="D182" t="s">
        <v>56</v>
      </c>
      <c r="E182">
        <v>1984</v>
      </c>
      <c r="F182" s="7">
        <v>3</v>
      </c>
      <c r="G182" s="7">
        <v>11</v>
      </c>
      <c r="H182" s="7">
        <v>43</v>
      </c>
      <c r="I182" s="7">
        <v>43</v>
      </c>
      <c r="J182" s="7">
        <v>3</v>
      </c>
      <c r="K182" s="53">
        <v>45443</v>
      </c>
      <c r="L182" s="54">
        <v>33</v>
      </c>
    </row>
    <row r="183" spans="1:12" x14ac:dyDescent="0.25">
      <c r="A183" t="s">
        <v>50</v>
      </c>
      <c r="B183" t="s">
        <v>51</v>
      </c>
      <c r="C183" s="7">
        <v>6</v>
      </c>
      <c r="D183" t="s">
        <v>60</v>
      </c>
      <c r="E183">
        <v>2001</v>
      </c>
      <c r="F183" s="7">
        <v>3</v>
      </c>
      <c r="G183" s="7">
        <v>12</v>
      </c>
      <c r="H183" s="7">
        <v>44</v>
      </c>
      <c r="I183" s="7">
        <v>46</v>
      </c>
      <c r="J183" s="7">
        <v>3</v>
      </c>
      <c r="K183" s="53">
        <v>45443</v>
      </c>
      <c r="L183" s="54">
        <v>37</v>
      </c>
    </row>
    <row r="184" spans="1:12" x14ac:dyDescent="0.25">
      <c r="A184" t="s">
        <v>50</v>
      </c>
      <c r="B184" t="s">
        <v>51</v>
      </c>
      <c r="C184" s="7">
        <v>8</v>
      </c>
      <c r="D184" t="s">
        <v>52</v>
      </c>
      <c r="E184">
        <v>1999</v>
      </c>
      <c r="F184" s="7">
        <v>3</v>
      </c>
      <c r="G184" s="7">
        <v>15</v>
      </c>
      <c r="H184" s="7">
        <v>47</v>
      </c>
      <c r="I184" s="7">
        <v>59</v>
      </c>
      <c r="J184" s="7">
        <v>3</v>
      </c>
      <c r="K184" s="53">
        <v>45443</v>
      </c>
      <c r="L184" s="54">
        <v>28</v>
      </c>
    </row>
    <row r="185" spans="1:12" x14ac:dyDescent="0.25">
      <c r="A185" t="s">
        <v>50</v>
      </c>
      <c r="B185" t="s">
        <v>51</v>
      </c>
      <c r="C185" s="7">
        <v>8</v>
      </c>
      <c r="D185" t="s">
        <v>53</v>
      </c>
      <c r="E185">
        <v>2020</v>
      </c>
      <c r="F185" s="7">
        <v>3</v>
      </c>
      <c r="G185" s="7">
        <v>16</v>
      </c>
      <c r="H185" s="7">
        <v>48</v>
      </c>
      <c r="I185" s="7">
        <v>62</v>
      </c>
      <c r="J185" s="7">
        <v>3</v>
      </c>
      <c r="K185" s="53">
        <v>45443</v>
      </c>
      <c r="L185" s="54">
        <v>32</v>
      </c>
    </row>
    <row r="186" spans="1:12" x14ac:dyDescent="0.25">
      <c r="A186" t="s">
        <v>50</v>
      </c>
      <c r="B186" t="s">
        <v>51</v>
      </c>
      <c r="C186" s="7">
        <v>8</v>
      </c>
      <c r="D186" t="s">
        <v>56</v>
      </c>
      <c r="E186">
        <v>1984</v>
      </c>
      <c r="F186" s="7">
        <v>4</v>
      </c>
      <c r="G186" s="7">
        <v>16</v>
      </c>
      <c r="H186" s="7">
        <v>49</v>
      </c>
      <c r="I186" s="7">
        <v>61</v>
      </c>
      <c r="J186" s="7">
        <v>3</v>
      </c>
      <c r="K186" s="53">
        <v>45443</v>
      </c>
      <c r="L186" s="54">
        <v>25</v>
      </c>
    </row>
    <row r="187" spans="1:12" x14ac:dyDescent="0.25">
      <c r="A187" t="s">
        <v>50</v>
      </c>
      <c r="B187" t="s">
        <v>51</v>
      </c>
      <c r="C187" s="7">
        <v>8</v>
      </c>
      <c r="D187" t="s">
        <v>54</v>
      </c>
      <c r="E187">
        <v>2016</v>
      </c>
      <c r="F187" s="7">
        <v>4</v>
      </c>
      <c r="G187" s="7">
        <v>15</v>
      </c>
      <c r="H187" s="7">
        <v>50</v>
      </c>
      <c r="I187" s="7">
        <v>60</v>
      </c>
      <c r="J187" s="7">
        <v>3</v>
      </c>
      <c r="K187" s="53">
        <v>45443</v>
      </c>
      <c r="L187" s="54">
        <v>32</v>
      </c>
    </row>
    <row r="188" spans="1:12" x14ac:dyDescent="0.25">
      <c r="A188" t="s">
        <v>50</v>
      </c>
      <c r="B188" t="s">
        <v>51</v>
      </c>
      <c r="C188" s="7">
        <v>6</v>
      </c>
      <c r="D188" t="s">
        <v>53</v>
      </c>
      <c r="E188">
        <v>2020</v>
      </c>
      <c r="F188" s="7">
        <v>4</v>
      </c>
      <c r="G188" s="7">
        <v>12</v>
      </c>
      <c r="H188" s="7">
        <v>53</v>
      </c>
      <c r="I188" s="7">
        <v>45</v>
      </c>
      <c r="J188" s="7">
        <v>3</v>
      </c>
      <c r="K188" s="53">
        <v>45443</v>
      </c>
      <c r="L188" s="54">
        <v>39</v>
      </c>
    </row>
    <row r="189" spans="1:12" x14ac:dyDescent="0.25">
      <c r="A189" t="s">
        <v>50</v>
      </c>
      <c r="B189" t="s">
        <v>51</v>
      </c>
      <c r="C189" s="7">
        <v>6</v>
      </c>
      <c r="D189" t="s">
        <v>57</v>
      </c>
      <c r="E189">
        <v>2004</v>
      </c>
      <c r="F189" s="7">
        <v>4</v>
      </c>
      <c r="G189" s="7">
        <v>11</v>
      </c>
      <c r="H189" s="7">
        <v>54</v>
      </c>
      <c r="I189" s="7">
        <v>44</v>
      </c>
      <c r="J189" s="7">
        <v>3</v>
      </c>
      <c r="K189" s="53">
        <v>45443</v>
      </c>
      <c r="L189" s="54">
        <v>44</v>
      </c>
    </row>
    <row r="190" spans="1:12" x14ac:dyDescent="0.25">
      <c r="A190" t="s">
        <v>50</v>
      </c>
      <c r="B190" t="s">
        <v>51</v>
      </c>
      <c r="C190" s="7">
        <v>4</v>
      </c>
      <c r="D190" t="s">
        <v>52</v>
      </c>
      <c r="E190">
        <v>1999</v>
      </c>
      <c r="F190" s="7">
        <v>4</v>
      </c>
      <c r="G190" s="7">
        <v>8</v>
      </c>
      <c r="H190" s="7">
        <v>57</v>
      </c>
      <c r="I190" s="7">
        <v>29</v>
      </c>
      <c r="J190" s="7">
        <v>3</v>
      </c>
      <c r="K190" s="53">
        <v>45443</v>
      </c>
      <c r="L190" s="54">
        <v>41</v>
      </c>
    </row>
    <row r="191" spans="1:12" x14ac:dyDescent="0.25">
      <c r="A191" t="s">
        <v>50</v>
      </c>
      <c r="B191" t="s">
        <v>51</v>
      </c>
      <c r="C191" s="7">
        <v>4</v>
      </c>
      <c r="D191" t="s">
        <v>59</v>
      </c>
      <c r="E191">
        <v>1989</v>
      </c>
      <c r="F191" s="7">
        <v>4</v>
      </c>
      <c r="G191" s="7">
        <v>7</v>
      </c>
      <c r="H191" s="7">
        <v>58</v>
      </c>
      <c r="I191" s="7">
        <v>28</v>
      </c>
      <c r="J191" s="7">
        <v>3</v>
      </c>
      <c r="K191" s="53">
        <v>45443</v>
      </c>
      <c r="L191" s="54">
        <v>29</v>
      </c>
    </row>
    <row r="192" spans="1:12" x14ac:dyDescent="0.25">
      <c r="A192" t="s">
        <v>50</v>
      </c>
      <c r="B192" t="s">
        <v>51</v>
      </c>
      <c r="C192" s="7">
        <v>2</v>
      </c>
      <c r="D192" t="s">
        <v>60</v>
      </c>
      <c r="E192">
        <v>2001</v>
      </c>
      <c r="F192" s="7">
        <v>4</v>
      </c>
      <c r="G192" s="7">
        <v>4</v>
      </c>
      <c r="H192" s="7">
        <v>61</v>
      </c>
      <c r="I192" s="7">
        <v>13</v>
      </c>
      <c r="J192" s="7">
        <v>3</v>
      </c>
      <c r="K192" s="53">
        <v>45443</v>
      </c>
      <c r="L192" s="54">
        <v>34</v>
      </c>
    </row>
    <row r="193" spans="1:13" x14ac:dyDescent="0.25">
      <c r="A193" t="s">
        <v>50</v>
      </c>
      <c r="B193" t="s">
        <v>51</v>
      </c>
      <c r="C193" s="7">
        <v>2</v>
      </c>
      <c r="D193" t="s">
        <v>55</v>
      </c>
      <c r="E193">
        <v>2008</v>
      </c>
      <c r="F193" s="7">
        <v>4</v>
      </c>
      <c r="G193" s="7">
        <v>3</v>
      </c>
      <c r="H193" s="7">
        <v>62</v>
      </c>
      <c r="I193" s="7">
        <v>12</v>
      </c>
      <c r="J193" s="7">
        <v>3</v>
      </c>
      <c r="K193" s="53">
        <v>45443</v>
      </c>
      <c r="L193" s="54">
        <v>29</v>
      </c>
    </row>
    <row r="194" spans="1:13" x14ac:dyDescent="0.25">
      <c r="A194" t="s">
        <v>35</v>
      </c>
      <c r="B194" t="s">
        <v>36</v>
      </c>
      <c r="C194" s="7">
        <v>1</v>
      </c>
      <c r="D194" t="s">
        <v>37</v>
      </c>
      <c r="E194">
        <v>1998</v>
      </c>
      <c r="F194" s="7">
        <v>1</v>
      </c>
      <c r="G194" s="7">
        <v>1</v>
      </c>
      <c r="H194" s="7">
        <v>1</v>
      </c>
      <c r="I194" s="7">
        <v>1</v>
      </c>
      <c r="J194" s="7">
        <v>4</v>
      </c>
      <c r="K194" s="21">
        <v>45418</v>
      </c>
      <c r="L194" s="7">
        <v>19</v>
      </c>
      <c r="M194" s="7"/>
    </row>
    <row r="195" spans="1:13" x14ac:dyDescent="0.25">
      <c r="A195" t="s">
        <v>35</v>
      </c>
      <c r="B195" t="s">
        <v>36</v>
      </c>
      <c r="C195" s="7">
        <v>1</v>
      </c>
      <c r="D195" t="s">
        <v>44</v>
      </c>
      <c r="E195">
        <v>1983</v>
      </c>
      <c r="F195" s="7">
        <v>1</v>
      </c>
      <c r="G195" s="7">
        <v>2</v>
      </c>
      <c r="H195" s="7">
        <v>2</v>
      </c>
      <c r="I195" s="7">
        <v>8</v>
      </c>
      <c r="J195" s="7">
        <v>4</v>
      </c>
      <c r="K195" s="21">
        <v>45418</v>
      </c>
      <c r="L195" s="7">
        <v>28</v>
      </c>
      <c r="M195" s="7"/>
    </row>
    <row r="196" spans="1:13" x14ac:dyDescent="0.25">
      <c r="A196" t="s">
        <v>35</v>
      </c>
      <c r="B196" t="s">
        <v>36</v>
      </c>
      <c r="C196" s="7">
        <v>3</v>
      </c>
      <c r="D196" t="s">
        <v>48</v>
      </c>
      <c r="E196">
        <v>2018</v>
      </c>
      <c r="F196" s="7">
        <v>1</v>
      </c>
      <c r="G196" s="7">
        <v>5</v>
      </c>
      <c r="H196" s="7">
        <v>5</v>
      </c>
      <c r="I196" s="7">
        <v>17</v>
      </c>
      <c r="J196" s="7">
        <v>4</v>
      </c>
      <c r="K196" s="21">
        <v>45418</v>
      </c>
      <c r="L196" s="7">
        <v>25</v>
      </c>
      <c r="M196" s="7"/>
    </row>
    <row r="197" spans="1:13" x14ac:dyDescent="0.25">
      <c r="A197" t="s">
        <v>35</v>
      </c>
      <c r="B197" t="s">
        <v>36</v>
      </c>
      <c r="C197" s="7">
        <v>3</v>
      </c>
      <c r="D197" t="s">
        <v>41</v>
      </c>
      <c r="E197">
        <v>2016</v>
      </c>
      <c r="F197" s="7">
        <v>1</v>
      </c>
      <c r="G197" s="7">
        <v>6</v>
      </c>
      <c r="H197" s="7">
        <v>6</v>
      </c>
      <c r="I197" s="7">
        <v>24</v>
      </c>
      <c r="J197" s="7">
        <v>4</v>
      </c>
      <c r="K197" s="21">
        <v>45418</v>
      </c>
      <c r="L197" s="7">
        <v>23</v>
      </c>
      <c r="M197" s="7"/>
    </row>
    <row r="198" spans="1:13" x14ac:dyDescent="0.25">
      <c r="A198" t="s">
        <v>35</v>
      </c>
      <c r="B198" t="s">
        <v>36</v>
      </c>
      <c r="C198" s="7">
        <v>5</v>
      </c>
      <c r="D198" t="s">
        <v>39</v>
      </c>
      <c r="E198">
        <v>2002</v>
      </c>
      <c r="F198" s="7">
        <v>1</v>
      </c>
      <c r="G198" s="7">
        <v>9</v>
      </c>
      <c r="H198" s="7">
        <v>9</v>
      </c>
      <c r="I198" s="7">
        <v>33</v>
      </c>
      <c r="J198" s="7">
        <v>4</v>
      </c>
      <c r="K198" s="21">
        <v>45418</v>
      </c>
      <c r="L198" s="7">
        <v>17</v>
      </c>
      <c r="M198" s="7"/>
    </row>
    <row r="199" spans="1:13" x14ac:dyDescent="0.25">
      <c r="A199" t="s">
        <v>35</v>
      </c>
      <c r="B199" t="s">
        <v>36</v>
      </c>
      <c r="C199" s="7">
        <v>5</v>
      </c>
      <c r="D199" t="s">
        <v>46</v>
      </c>
      <c r="E199">
        <v>1999</v>
      </c>
      <c r="F199" s="7">
        <v>1</v>
      </c>
      <c r="G199" s="7">
        <v>10</v>
      </c>
      <c r="H199" s="7">
        <v>10</v>
      </c>
      <c r="I199" s="7">
        <v>40</v>
      </c>
      <c r="J199" s="7">
        <v>4</v>
      </c>
      <c r="K199" s="21">
        <v>45418</v>
      </c>
      <c r="L199" s="7">
        <v>22</v>
      </c>
      <c r="M199" s="7"/>
    </row>
    <row r="200" spans="1:13" x14ac:dyDescent="0.25">
      <c r="A200" t="s">
        <v>35</v>
      </c>
      <c r="B200" t="s">
        <v>36</v>
      </c>
      <c r="C200" s="7">
        <v>7</v>
      </c>
      <c r="D200" t="s">
        <v>49</v>
      </c>
      <c r="E200">
        <v>1985</v>
      </c>
      <c r="F200" s="7">
        <v>1</v>
      </c>
      <c r="G200" s="7">
        <v>13</v>
      </c>
      <c r="H200" s="7">
        <v>13</v>
      </c>
      <c r="I200" s="7">
        <v>49</v>
      </c>
      <c r="J200" s="7">
        <v>4</v>
      </c>
      <c r="K200" s="21">
        <v>45418</v>
      </c>
      <c r="L200" s="7">
        <v>20</v>
      </c>
      <c r="M200" s="7"/>
    </row>
    <row r="201" spans="1:13" x14ac:dyDescent="0.25">
      <c r="A201" t="s">
        <v>35</v>
      </c>
      <c r="B201" t="s">
        <v>36</v>
      </c>
      <c r="C201" s="7">
        <v>7</v>
      </c>
      <c r="D201" t="s">
        <v>42</v>
      </c>
      <c r="E201">
        <v>2023</v>
      </c>
      <c r="F201" s="7">
        <v>1</v>
      </c>
      <c r="G201" s="7">
        <v>14</v>
      </c>
      <c r="H201" s="7">
        <v>14</v>
      </c>
      <c r="I201" s="7">
        <v>56</v>
      </c>
      <c r="J201" s="7">
        <v>4</v>
      </c>
      <c r="K201" s="21">
        <v>45418</v>
      </c>
      <c r="L201" s="7">
        <v>16</v>
      </c>
      <c r="M201" s="7"/>
    </row>
    <row r="202" spans="1:13" x14ac:dyDescent="0.25">
      <c r="A202" t="s">
        <v>35</v>
      </c>
      <c r="B202" t="s">
        <v>36</v>
      </c>
      <c r="C202" s="7">
        <v>7</v>
      </c>
      <c r="D202" t="s">
        <v>48</v>
      </c>
      <c r="E202">
        <v>2018</v>
      </c>
      <c r="F202" s="7">
        <v>2</v>
      </c>
      <c r="G202" s="7">
        <v>14</v>
      </c>
      <c r="H202" s="7">
        <v>19</v>
      </c>
      <c r="I202" s="7">
        <v>55</v>
      </c>
      <c r="J202" s="7">
        <v>4</v>
      </c>
      <c r="K202" s="21">
        <v>45418</v>
      </c>
      <c r="L202" s="7">
        <v>23</v>
      </c>
      <c r="M202" s="7"/>
    </row>
    <row r="203" spans="1:13" x14ac:dyDescent="0.25">
      <c r="A203" t="s">
        <v>35</v>
      </c>
      <c r="B203" t="s">
        <v>36</v>
      </c>
      <c r="C203" s="7">
        <v>7</v>
      </c>
      <c r="D203" t="s">
        <v>44</v>
      </c>
      <c r="E203">
        <v>1983</v>
      </c>
      <c r="F203" s="7">
        <v>2</v>
      </c>
      <c r="G203" s="7">
        <v>13</v>
      </c>
      <c r="H203" s="7">
        <v>20</v>
      </c>
      <c r="I203" s="7">
        <v>50</v>
      </c>
      <c r="J203" s="7">
        <v>4</v>
      </c>
      <c r="K203" s="21">
        <v>45418</v>
      </c>
      <c r="L203" s="7">
        <v>17</v>
      </c>
      <c r="M203" s="7"/>
    </row>
    <row r="204" spans="1:13" x14ac:dyDescent="0.25">
      <c r="A204" t="s">
        <v>35</v>
      </c>
      <c r="B204" t="s">
        <v>36</v>
      </c>
      <c r="C204" s="7">
        <v>5</v>
      </c>
      <c r="D204" t="s">
        <v>49</v>
      </c>
      <c r="E204">
        <v>1985</v>
      </c>
      <c r="F204" s="7">
        <v>2</v>
      </c>
      <c r="G204" s="7">
        <v>10</v>
      </c>
      <c r="H204" s="7">
        <v>23</v>
      </c>
      <c r="I204" s="7">
        <v>39</v>
      </c>
      <c r="J204" s="7">
        <v>4</v>
      </c>
      <c r="K204" s="21">
        <v>45418</v>
      </c>
      <c r="L204" s="7">
        <v>23</v>
      </c>
      <c r="M204" s="7"/>
    </row>
    <row r="205" spans="1:13" x14ac:dyDescent="0.25">
      <c r="A205" t="s">
        <v>35</v>
      </c>
      <c r="B205" t="s">
        <v>36</v>
      </c>
      <c r="C205" s="7">
        <v>5</v>
      </c>
      <c r="D205" t="s">
        <v>41</v>
      </c>
      <c r="E205">
        <v>2016</v>
      </c>
      <c r="F205" s="7">
        <v>2</v>
      </c>
      <c r="G205" s="7">
        <v>9</v>
      </c>
      <c r="H205" s="7">
        <v>24</v>
      </c>
      <c r="I205" s="7">
        <v>34</v>
      </c>
      <c r="J205" s="7">
        <v>4</v>
      </c>
      <c r="K205" s="21">
        <v>45418</v>
      </c>
      <c r="L205" s="7">
        <v>17</v>
      </c>
      <c r="M205" s="7"/>
    </row>
    <row r="206" spans="1:13" x14ac:dyDescent="0.25">
      <c r="A206" t="s">
        <v>35</v>
      </c>
      <c r="B206" t="s">
        <v>36</v>
      </c>
      <c r="C206" s="7">
        <v>3</v>
      </c>
      <c r="D206" t="s">
        <v>37</v>
      </c>
      <c r="E206">
        <v>1998</v>
      </c>
      <c r="F206" s="7">
        <v>2</v>
      </c>
      <c r="G206" s="7">
        <v>6</v>
      </c>
      <c r="H206" s="7">
        <v>27</v>
      </c>
      <c r="I206" s="7">
        <v>23</v>
      </c>
      <c r="J206" s="7">
        <v>4</v>
      </c>
      <c r="K206" s="21">
        <v>45418</v>
      </c>
      <c r="L206" s="7">
        <v>20</v>
      </c>
      <c r="M206" s="7"/>
    </row>
    <row r="207" spans="1:13" x14ac:dyDescent="0.25">
      <c r="A207" t="s">
        <v>35</v>
      </c>
      <c r="B207" t="s">
        <v>36</v>
      </c>
      <c r="C207" s="7">
        <v>3</v>
      </c>
      <c r="D207" t="s">
        <v>42</v>
      </c>
      <c r="E207">
        <v>2023</v>
      </c>
      <c r="F207" s="7">
        <v>2</v>
      </c>
      <c r="G207" s="7">
        <v>5</v>
      </c>
      <c r="H207" s="7">
        <v>28</v>
      </c>
      <c r="I207" s="7">
        <v>18</v>
      </c>
      <c r="J207" s="7">
        <v>4</v>
      </c>
      <c r="K207" s="21">
        <v>45418</v>
      </c>
      <c r="L207" s="7">
        <v>20</v>
      </c>
      <c r="M207" s="7"/>
    </row>
    <row r="208" spans="1:13" x14ac:dyDescent="0.25">
      <c r="A208" t="s">
        <v>35</v>
      </c>
      <c r="B208" t="s">
        <v>36</v>
      </c>
      <c r="C208" s="7">
        <v>1</v>
      </c>
      <c r="D208" t="s">
        <v>46</v>
      </c>
      <c r="E208">
        <v>1999</v>
      </c>
      <c r="F208" s="7">
        <v>2</v>
      </c>
      <c r="G208" s="7">
        <v>2</v>
      </c>
      <c r="H208" s="7">
        <v>31</v>
      </c>
      <c r="I208" s="7">
        <v>7</v>
      </c>
      <c r="J208" s="7">
        <v>4</v>
      </c>
      <c r="K208" s="21">
        <v>45418</v>
      </c>
      <c r="L208" s="7">
        <v>23</v>
      </c>
      <c r="M208" s="7"/>
    </row>
    <row r="209" spans="1:13" x14ac:dyDescent="0.25">
      <c r="A209" t="s">
        <v>35</v>
      </c>
      <c r="B209" t="s">
        <v>36</v>
      </c>
      <c r="C209" s="7">
        <v>1</v>
      </c>
      <c r="D209" t="s">
        <v>39</v>
      </c>
      <c r="E209">
        <v>2002</v>
      </c>
      <c r="F209" s="7">
        <v>2</v>
      </c>
      <c r="G209" s="7">
        <v>1</v>
      </c>
      <c r="H209" s="7">
        <v>32</v>
      </c>
      <c r="I209" s="7">
        <v>2</v>
      </c>
      <c r="J209" s="7">
        <v>4</v>
      </c>
      <c r="K209" s="21">
        <v>45418</v>
      </c>
      <c r="L209" s="7">
        <v>37</v>
      </c>
      <c r="M209" s="7"/>
    </row>
    <row r="210" spans="1:13" x14ac:dyDescent="0.25">
      <c r="A210" t="s">
        <v>35</v>
      </c>
      <c r="B210" t="s">
        <v>36</v>
      </c>
      <c r="C210" s="7">
        <v>1</v>
      </c>
      <c r="D210" t="s">
        <v>41</v>
      </c>
      <c r="E210">
        <v>2016</v>
      </c>
      <c r="F210" s="7">
        <v>3</v>
      </c>
      <c r="G210" s="7">
        <v>1</v>
      </c>
      <c r="H210" s="7">
        <v>33</v>
      </c>
      <c r="I210" s="7">
        <v>3</v>
      </c>
      <c r="J210" s="7">
        <v>4</v>
      </c>
      <c r="K210" s="21">
        <v>45418</v>
      </c>
      <c r="L210" s="7">
        <v>33</v>
      </c>
      <c r="M210" s="7"/>
    </row>
    <row r="211" spans="1:13" x14ac:dyDescent="0.25">
      <c r="A211" t="s">
        <v>35</v>
      </c>
      <c r="B211" t="s">
        <v>36</v>
      </c>
      <c r="C211" s="7">
        <v>1</v>
      </c>
      <c r="D211" t="s">
        <v>48</v>
      </c>
      <c r="E211">
        <v>2018</v>
      </c>
      <c r="F211" s="7">
        <v>3</v>
      </c>
      <c r="G211" s="7">
        <v>2</v>
      </c>
      <c r="H211" s="7">
        <v>34</v>
      </c>
      <c r="I211" s="7">
        <v>6</v>
      </c>
      <c r="J211" s="7">
        <v>4</v>
      </c>
      <c r="K211" s="21">
        <v>45418</v>
      </c>
      <c r="L211" s="7">
        <v>37</v>
      </c>
      <c r="M211" s="7"/>
    </row>
    <row r="212" spans="1:13" x14ac:dyDescent="0.25">
      <c r="A212" t="s">
        <v>35</v>
      </c>
      <c r="B212" t="s">
        <v>36</v>
      </c>
      <c r="C212" s="7">
        <v>3</v>
      </c>
      <c r="D212" t="s">
        <v>39</v>
      </c>
      <c r="E212">
        <v>2002</v>
      </c>
      <c r="F212" s="7">
        <v>3</v>
      </c>
      <c r="G212" s="7">
        <v>5</v>
      </c>
      <c r="H212" s="7">
        <v>37</v>
      </c>
      <c r="I212" s="7">
        <v>19</v>
      </c>
      <c r="J212" s="7">
        <v>4</v>
      </c>
      <c r="K212" s="21">
        <v>45418</v>
      </c>
      <c r="L212" s="7">
        <v>20</v>
      </c>
      <c r="M212" s="7"/>
    </row>
    <row r="213" spans="1:13" x14ac:dyDescent="0.25">
      <c r="A213" t="s">
        <v>35</v>
      </c>
      <c r="B213" t="s">
        <v>36</v>
      </c>
      <c r="C213" s="7">
        <v>3</v>
      </c>
      <c r="D213" t="s">
        <v>49</v>
      </c>
      <c r="E213">
        <v>1985</v>
      </c>
      <c r="F213" s="7">
        <v>3</v>
      </c>
      <c r="G213" s="7">
        <v>6</v>
      </c>
      <c r="H213" s="7">
        <v>38</v>
      </c>
      <c r="I213" s="7">
        <v>22</v>
      </c>
      <c r="J213" s="7">
        <v>4</v>
      </c>
      <c r="K213" s="21">
        <v>45418</v>
      </c>
      <c r="L213" s="7">
        <v>31</v>
      </c>
      <c r="M213" s="7"/>
    </row>
    <row r="214" spans="1:13" x14ac:dyDescent="0.25">
      <c r="A214" t="s">
        <v>35</v>
      </c>
      <c r="B214" t="s">
        <v>36</v>
      </c>
      <c r="C214" s="7">
        <v>5</v>
      </c>
      <c r="D214" t="s">
        <v>42</v>
      </c>
      <c r="E214">
        <v>2023</v>
      </c>
      <c r="F214" s="7">
        <v>3</v>
      </c>
      <c r="G214" s="7">
        <v>9</v>
      </c>
      <c r="H214" s="7">
        <v>41</v>
      </c>
      <c r="I214" s="7">
        <v>35</v>
      </c>
      <c r="J214" s="7">
        <v>4</v>
      </c>
      <c r="K214" s="21">
        <v>45418</v>
      </c>
      <c r="L214" s="7">
        <v>24</v>
      </c>
      <c r="M214" s="7"/>
    </row>
    <row r="215" spans="1:13" x14ac:dyDescent="0.25">
      <c r="A215" t="s">
        <v>35</v>
      </c>
      <c r="B215" t="s">
        <v>36</v>
      </c>
      <c r="C215" s="7">
        <v>5</v>
      </c>
      <c r="D215" t="s">
        <v>44</v>
      </c>
      <c r="E215">
        <v>1983</v>
      </c>
      <c r="F215" s="7">
        <v>3</v>
      </c>
      <c r="G215" s="7">
        <v>10</v>
      </c>
      <c r="H215" s="7">
        <v>42</v>
      </c>
      <c r="I215" s="7">
        <v>38</v>
      </c>
      <c r="J215" s="7">
        <v>4</v>
      </c>
      <c r="K215" s="21">
        <v>45418</v>
      </c>
      <c r="L215" s="7">
        <v>10</v>
      </c>
      <c r="M215" s="7"/>
    </row>
    <row r="216" spans="1:13" x14ac:dyDescent="0.25">
      <c r="A216" t="s">
        <v>35</v>
      </c>
      <c r="B216" t="s">
        <v>36</v>
      </c>
      <c r="C216" s="7">
        <v>7</v>
      </c>
      <c r="D216" t="s">
        <v>46</v>
      </c>
      <c r="E216">
        <v>1999</v>
      </c>
      <c r="F216" s="7">
        <v>3</v>
      </c>
      <c r="G216" s="7">
        <v>13</v>
      </c>
      <c r="H216" s="7">
        <v>45</v>
      </c>
      <c r="I216" s="7">
        <v>51</v>
      </c>
      <c r="J216" s="7">
        <v>4</v>
      </c>
      <c r="K216" s="21">
        <v>45418</v>
      </c>
      <c r="L216" s="7">
        <v>22</v>
      </c>
      <c r="M216" s="7"/>
    </row>
    <row r="217" spans="1:13" x14ac:dyDescent="0.25">
      <c r="A217" t="s">
        <v>35</v>
      </c>
      <c r="B217" t="s">
        <v>36</v>
      </c>
      <c r="C217" s="7">
        <v>7</v>
      </c>
      <c r="D217" t="s">
        <v>37</v>
      </c>
      <c r="E217">
        <v>1998</v>
      </c>
      <c r="F217" s="7">
        <v>3</v>
      </c>
      <c r="G217" s="7">
        <v>14</v>
      </c>
      <c r="H217" s="7">
        <v>46</v>
      </c>
      <c r="I217" s="7">
        <v>54</v>
      </c>
      <c r="J217" s="7">
        <v>4</v>
      </c>
      <c r="K217" s="21">
        <v>45418</v>
      </c>
      <c r="L217" s="7">
        <v>17</v>
      </c>
      <c r="M217" s="7"/>
    </row>
    <row r="218" spans="1:13" x14ac:dyDescent="0.25">
      <c r="A218" t="s">
        <v>35</v>
      </c>
      <c r="B218" t="s">
        <v>36</v>
      </c>
      <c r="C218" s="7">
        <v>7</v>
      </c>
      <c r="D218" t="s">
        <v>39</v>
      </c>
      <c r="E218">
        <v>2002</v>
      </c>
      <c r="F218" s="7">
        <v>4</v>
      </c>
      <c r="G218" s="7">
        <v>14</v>
      </c>
      <c r="H218" s="7">
        <v>51</v>
      </c>
      <c r="I218" s="7">
        <v>53</v>
      </c>
      <c r="J218" s="7">
        <v>4</v>
      </c>
      <c r="K218" s="21">
        <v>45418</v>
      </c>
      <c r="L218" s="7">
        <v>25</v>
      </c>
      <c r="M218" s="7"/>
    </row>
    <row r="219" spans="1:13" x14ac:dyDescent="0.25">
      <c r="A219" t="s">
        <v>35</v>
      </c>
      <c r="B219" t="s">
        <v>36</v>
      </c>
      <c r="C219" s="7">
        <v>7</v>
      </c>
      <c r="D219" t="s">
        <v>41</v>
      </c>
      <c r="E219">
        <v>2016</v>
      </c>
      <c r="F219" s="7">
        <v>4</v>
      </c>
      <c r="G219" s="7">
        <v>13</v>
      </c>
      <c r="H219" s="7">
        <v>52</v>
      </c>
      <c r="I219" s="7">
        <v>52</v>
      </c>
      <c r="J219" s="7">
        <v>4</v>
      </c>
      <c r="K219" s="21">
        <v>45418</v>
      </c>
      <c r="L219" s="7">
        <v>32</v>
      </c>
      <c r="M219" s="7"/>
    </row>
    <row r="220" spans="1:13" x14ac:dyDescent="0.25">
      <c r="A220" t="s">
        <v>35</v>
      </c>
      <c r="B220" t="s">
        <v>36</v>
      </c>
      <c r="C220" s="7">
        <v>5</v>
      </c>
      <c r="D220" t="s">
        <v>48</v>
      </c>
      <c r="E220">
        <v>2018</v>
      </c>
      <c r="F220" s="7">
        <v>4</v>
      </c>
      <c r="G220" s="7">
        <v>10</v>
      </c>
      <c r="H220" s="7">
        <v>55</v>
      </c>
      <c r="I220" s="7">
        <v>37</v>
      </c>
      <c r="J220" s="7">
        <v>4</v>
      </c>
      <c r="K220" s="21">
        <v>45418</v>
      </c>
      <c r="L220" s="7">
        <v>25</v>
      </c>
      <c r="M220" s="7"/>
    </row>
    <row r="221" spans="1:13" x14ac:dyDescent="0.25">
      <c r="A221" t="s">
        <v>35</v>
      </c>
      <c r="B221" t="s">
        <v>36</v>
      </c>
      <c r="C221" s="7">
        <v>5</v>
      </c>
      <c r="D221" t="s">
        <v>37</v>
      </c>
      <c r="E221">
        <v>1998</v>
      </c>
      <c r="F221" s="7">
        <v>4</v>
      </c>
      <c r="G221" s="7">
        <v>9</v>
      </c>
      <c r="H221" s="7">
        <v>56</v>
      </c>
      <c r="I221" s="7">
        <v>37</v>
      </c>
      <c r="J221" s="7">
        <v>4</v>
      </c>
      <c r="K221" s="21">
        <v>45418</v>
      </c>
      <c r="L221" s="7">
        <v>26</v>
      </c>
      <c r="M221" s="7"/>
    </row>
    <row r="222" spans="1:13" x14ac:dyDescent="0.25">
      <c r="A222" t="s">
        <v>35</v>
      </c>
      <c r="B222" t="s">
        <v>36</v>
      </c>
      <c r="C222" s="7">
        <v>3</v>
      </c>
      <c r="D222" t="s">
        <v>44</v>
      </c>
      <c r="E222">
        <v>1983</v>
      </c>
      <c r="F222" s="7">
        <v>4</v>
      </c>
      <c r="G222" s="7">
        <v>6</v>
      </c>
      <c r="H222" s="7">
        <v>59</v>
      </c>
      <c r="I222" s="7">
        <v>21</v>
      </c>
      <c r="J222" s="7">
        <v>4</v>
      </c>
      <c r="K222" s="21">
        <v>45418</v>
      </c>
      <c r="L222" s="7">
        <v>21</v>
      </c>
      <c r="M222" s="7"/>
    </row>
    <row r="223" spans="1:13" x14ac:dyDescent="0.25">
      <c r="A223" t="s">
        <v>35</v>
      </c>
      <c r="B223" t="s">
        <v>36</v>
      </c>
      <c r="C223" s="7">
        <v>3</v>
      </c>
      <c r="D223" t="s">
        <v>46</v>
      </c>
      <c r="E223">
        <v>1999</v>
      </c>
      <c r="F223" s="7">
        <v>4</v>
      </c>
      <c r="G223" s="7">
        <v>5</v>
      </c>
      <c r="H223" s="7">
        <v>60</v>
      </c>
      <c r="I223" s="7">
        <v>20</v>
      </c>
      <c r="J223" s="7">
        <v>4</v>
      </c>
      <c r="K223" s="21">
        <v>45418</v>
      </c>
      <c r="L223" s="7">
        <v>17</v>
      </c>
      <c r="M223" s="7"/>
    </row>
    <row r="224" spans="1:13" x14ac:dyDescent="0.25">
      <c r="A224" t="s">
        <v>35</v>
      </c>
      <c r="B224" t="s">
        <v>36</v>
      </c>
      <c r="C224" s="7">
        <v>1</v>
      </c>
      <c r="D224" t="s">
        <v>49</v>
      </c>
      <c r="E224">
        <v>1985</v>
      </c>
      <c r="F224" s="7">
        <v>4</v>
      </c>
      <c r="G224" s="7">
        <v>2</v>
      </c>
      <c r="H224" s="7">
        <v>63</v>
      </c>
      <c r="I224" s="7">
        <v>5</v>
      </c>
      <c r="J224" s="7">
        <v>4</v>
      </c>
      <c r="K224" s="21">
        <v>45418</v>
      </c>
      <c r="L224" s="7">
        <v>14</v>
      </c>
      <c r="M224" s="7"/>
    </row>
    <row r="225" spans="1:13" x14ac:dyDescent="0.25">
      <c r="A225" t="s">
        <v>35</v>
      </c>
      <c r="B225" t="s">
        <v>36</v>
      </c>
      <c r="C225" s="7">
        <v>1</v>
      </c>
      <c r="D225" t="s">
        <v>42</v>
      </c>
      <c r="E225">
        <v>2023</v>
      </c>
      <c r="F225" s="7">
        <v>4</v>
      </c>
      <c r="G225" s="7">
        <v>1</v>
      </c>
      <c r="H225" s="7">
        <v>64</v>
      </c>
      <c r="I225" s="7">
        <v>4</v>
      </c>
      <c r="J225" s="7">
        <v>4</v>
      </c>
      <c r="K225" s="21">
        <v>45418</v>
      </c>
      <c r="L225" s="7">
        <v>21</v>
      </c>
      <c r="M225" s="7"/>
    </row>
    <row r="226" spans="1:13" x14ac:dyDescent="0.25">
      <c r="A226" t="s">
        <v>50</v>
      </c>
      <c r="B226" t="s">
        <v>51</v>
      </c>
      <c r="C226" s="7">
        <v>2</v>
      </c>
      <c r="D226" t="s">
        <v>52</v>
      </c>
      <c r="E226">
        <v>1999</v>
      </c>
      <c r="F226" s="7">
        <v>1</v>
      </c>
      <c r="G226" s="7">
        <v>3</v>
      </c>
      <c r="H226" s="7">
        <v>3</v>
      </c>
      <c r="I226" s="7">
        <v>9</v>
      </c>
      <c r="J226" s="7">
        <v>4</v>
      </c>
      <c r="K226" s="53">
        <v>45447</v>
      </c>
      <c r="L226">
        <v>36</v>
      </c>
    </row>
    <row r="227" spans="1:13" x14ac:dyDescent="0.25">
      <c r="A227" t="s">
        <v>50</v>
      </c>
      <c r="B227" t="s">
        <v>51</v>
      </c>
      <c r="C227" s="7">
        <v>2</v>
      </c>
      <c r="D227" t="s">
        <v>56</v>
      </c>
      <c r="E227">
        <v>1984</v>
      </c>
      <c r="F227" s="7">
        <v>1</v>
      </c>
      <c r="G227" s="7">
        <v>4</v>
      </c>
      <c r="H227" s="7">
        <v>4</v>
      </c>
      <c r="I227" s="7">
        <v>16</v>
      </c>
      <c r="J227" s="7">
        <v>4</v>
      </c>
      <c r="K227" s="53">
        <v>45447</v>
      </c>
      <c r="L227">
        <v>29</v>
      </c>
    </row>
    <row r="228" spans="1:13" x14ac:dyDescent="0.25">
      <c r="A228" t="s">
        <v>50</v>
      </c>
      <c r="B228" t="s">
        <v>51</v>
      </c>
      <c r="C228" s="7">
        <v>4</v>
      </c>
      <c r="D228" t="s">
        <v>60</v>
      </c>
      <c r="E228">
        <v>2001</v>
      </c>
      <c r="F228" s="7">
        <v>1</v>
      </c>
      <c r="G228" s="7">
        <v>7</v>
      </c>
      <c r="H228" s="7">
        <v>7</v>
      </c>
      <c r="I228" s="7">
        <v>25</v>
      </c>
      <c r="J228" s="7">
        <v>4</v>
      </c>
      <c r="K228" s="53">
        <v>45447</v>
      </c>
      <c r="L228">
        <v>26</v>
      </c>
    </row>
    <row r="229" spans="1:13" x14ac:dyDescent="0.25">
      <c r="A229" t="s">
        <v>50</v>
      </c>
      <c r="B229" t="s">
        <v>51</v>
      </c>
      <c r="C229" s="7">
        <v>4</v>
      </c>
      <c r="D229" t="s">
        <v>53</v>
      </c>
      <c r="E229">
        <v>2020</v>
      </c>
      <c r="F229" s="7">
        <v>1</v>
      </c>
      <c r="G229" s="7">
        <v>8</v>
      </c>
      <c r="H229" s="7">
        <v>8</v>
      </c>
      <c r="I229" s="7">
        <v>32</v>
      </c>
      <c r="J229" s="7">
        <v>4</v>
      </c>
      <c r="K229" s="53">
        <v>45447</v>
      </c>
      <c r="L229">
        <v>37</v>
      </c>
    </row>
    <row r="230" spans="1:13" x14ac:dyDescent="0.25">
      <c r="A230" t="s">
        <v>50</v>
      </c>
      <c r="B230" t="s">
        <v>51</v>
      </c>
      <c r="C230" s="7">
        <v>6</v>
      </c>
      <c r="D230" t="s">
        <v>59</v>
      </c>
      <c r="E230">
        <v>1989</v>
      </c>
      <c r="F230" s="7">
        <v>1</v>
      </c>
      <c r="G230" s="7">
        <v>11</v>
      </c>
      <c r="H230" s="7">
        <v>11</v>
      </c>
      <c r="I230" s="7">
        <v>41</v>
      </c>
      <c r="J230" s="7">
        <v>4</v>
      </c>
      <c r="K230" s="53">
        <v>45447</v>
      </c>
      <c r="L230" s="56">
        <v>70</v>
      </c>
    </row>
    <row r="231" spans="1:13" x14ac:dyDescent="0.25">
      <c r="A231" t="s">
        <v>50</v>
      </c>
      <c r="B231" t="s">
        <v>51</v>
      </c>
      <c r="C231" s="7">
        <v>6</v>
      </c>
      <c r="D231" t="s">
        <v>54</v>
      </c>
      <c r="E231">
        <v>2016</v>
      </c>
      <c r="F231" s="7">
        <v>1</v>
      </c>
      <c r="G231" s="7">
        <v>12</v>
      </c>
      <c r="H231" s="7">
        <v>12</v>
      </c>
      <c r="I231" s="7">
        <v>48</v>
      </c>
      <c r="J231" s="7">
        <v>4</v>
      </c>
      <c r="K231" s="53">
        <v>45447</v>
      </c>
      <c r="L231">
        <v>31</v>
      </c>
    </row>
    <row r="232" spans="1:13" x14ac:dyDescent="0.25">
      <c r="A232" t="s">
        <v>50</v>
      </c>
      <c r="B232" t="s">
        <v>51</v>
      </c>
      <c r="C232" s="7">
        <v>8</v>
      </c>
      <c r="D232" t="s">
        <v>55</v>
      </c>
      <c r="E232">
        <v>2008</v>
      </c>
      <c r="F232" s="7">
        <v>1</v>
      </c>
      <c r="G232" s="7">
        <v>15</v>
      </c>
      <c r="H232" s="7">
        <v>15</v>
      </c>
      <c r="I232" s="7">
        <v>57</v>
      </c>
      <c r="J232" s="7">
        <v>4</v>
      </c>
      <c r="K232" s="53">
        <v>45447</v>
      </c>
      <c r="L232">
        <v>21</v>
      </c>
    </row>
    <row r="233" spans="1:13" x14ac:dyDescent="0.25">
      <c r="A233" t="s">
        <v>50</v>
      </c>
      <c r="B233" t="s">
        <v>51</v>
      </c>
      <c r="C233" s="7">
        <v>8</v>
      </c>
      <c r="D233" t="s">
        <v>57</v>
      </c>
      <c r="E233">
        <v>2004</v>
      </c>
      <c r="F233" s="7">
        <v>1</v>
      </c>
      <c r="G233" s="7">
        <v>16</v>
      </c>
      <c r="H233" s="7">
        <v>16</v>
      </c>
      <c r="I233" s="7">
        <v>64</v>
      </c>
      <c r="J233" s="7">
        <v>4</v>
      </c>
      <c r="K233" s="53">
        <v>45447</v>
      </c>
      <c r="L233">
        <v>36</v>
      </c>
    </row>
    <row r="234" spans="1:13" x14ac:dyDescent="0.25">
      <c r="A234" t="s">
        <v>50</v>
      </c>
      <c r="B234" t="s">
        <v>51</v>
      </c>
      <c r="C234" s="7">
        <v>8</v>
      </c>
      <c r="D234" t="s">
        <v>60</v>
      </c>
      <c r="E234">
        <v>2001</v>
      </c>
      <c r="F234" s="7">
        <v>2</v>
      </c>
      <c r="G234" s="7">
        <v>16</v>
      </c>
      <c r="H234" s="7">
        <v>17</v>
      </c>
      <c r="I234" s="7">
        <v>63</v>
      </c>
      <c r="J234" s="7">
        <v>4</v>
      </c>
      <c r="K234" s="53">
        <v>45447</v>
      </c>
      <c r="L234">
        <v>24</v>
      </c>
    </row>
    <row r="235" spans="1:13" x14ac:dyDescent="0.25">
      <c r="A235" t="s">
        <v>50</v>
      </c>
      <c r="B235" t="s">
        <v>51</v>
      </c>
      <c r="C235" s="7">
        <v>8</v>
      </c>
      <c r="D235" t="s">
        <v>59</v>
      </c>
      <c r="E235">
        <v>1989</v>
      </c>
      <c r="F235" s="7">
        <v>2</v>
      </c>
      <c r="G235" s="7">
        <v>15</v>
      </c>
      <c r="H235" s="7">
        <v>18</v>
      </c>
      <c r="I235" s="7">
        <v>58</v>
      </c>
      <c r="J235" s="7">
        <v>4</v>
      </c>
      <c r="K235" s="53">
        <v>45447</v>
      </c>
      <c r="L235">
        <v>38</v>
      </c>
    </row>
    <row r="236" spans="1:13" x14ac:dyDescent="0.25">
      <c r="A236" t="s">
        <v>50</v>
      </c>
      <c r="B236" t="s">
        <v>51</v>
      </c>
      <c r="C236" s="7">
        <v>6</v>
      </c>
      <c r="D236" t="s">
        <v>55</v>
      </c>
      <c r="E236">
        <v>2008</v>
      </c>
      <c r="F236" s="7">
        <v>2</v>
      </c>
      <c r="G236" s="7">
        <v>12</v>
      </c>
      <c r="H236" s="7">
        <v>21</v>
      </c>
      <c r="I236" s="7">
        <v>47</v>
      </c>
      <c r="J236" s="7">
        <v>4</v>
      </c>
      <c r="K236" s="53">
        <v>45447</v>
      </c>
      <c r="L236">
        <v>31</v>
      </c>
    </row>
    <row r="237" spans="1:13" x14ac:dyDescent="0.25">
      <c r="A237" t="s">
        <v>50</v>
      </c>
      <c r="B237" t="s">
        <v>51</v>
      </c>
      <c r="C237" s="7">
        <v>6</v>
      </c>
      <c r="D237" t="s">
        <v>52</v>
      </c>
      <c r="E237">
        <v>1999</v>
      </c>
      <c r="F237" s="7">
        <v>2</v>
      </c>
      <c r="G237" s="7">
        <v>11</v>
      </c>
      <c r="H237" s="7">
        <v>22</v>
      </c>
      <c r="I237" s="7">
        <v>42</v>
      </c>
      <c r="J237" s="7">
        <v>4</v>
      </c>
      <c r="K237" s="53">
        <v>45447</v>
      </c>
      <c r="L237" s="56">
        <v>35</v>
      </c>
    </row>
    <row r="238" spans="1:13" x14ac:dyDescent="0.25">
      <c r="A238" t="s">
        <v>50</v>
      </c>
      <c r="B238" t="s">
        <v>51</v>
      </c>
      <c r="C238" s="7">
        <v>4</v>
      </c>
      <c r="D238" t="s">
        <v>56</v>
      </c>
      <c r="E238">
        <v>1984</v>
      </c>
      <c r="F238" s="7">
        <v>2</v>
      </c>
      <c r="G238" s="7">
        <v>8</v>
      </c>
      <c r="H238" s="7">
        <v>25</v>
      </c>
      <c r="I238" s="7">
        <v>31</v>
      </c>
      <c r="J238" s="7">
        <v>4</v>
      </c>
      <c r="K238" s="53">
        <v>45447</v>
      </c>
      <c r="L238" s="56">
        <v>40</v>
      </c>
    </row>
    <row r="239" spans="1:13" x14ac:dyDescent="0.25">
      <c r="A239" t="s">
        <v>50</v>
      </c>
      <c r="B239" t="s">
        <v>51</v>
      </c>
      <c r="C239" s="7">
        <v>4</v>
      </c>
      <c r="D239" t="s">
        <v>54</v>
      </c>
      <c r="E239">
        <v>2016</v>
      </c>
      <c r="F239" s="7">
        <v>2</v>
      </c>
      <c r="G239" s="7">
        <v>7</v>
      </c>
      <c r="H239" s="7">
        <v>26</v>
      </c>
      <c r="I239" s="7">
        <v>26</v>
      </c>
      <c r="J239" s="7">
        <v>4</v>
      </c>
      <c r="K239" s="53">
        <v>45447</v>
      </c>
      <c r="L239">
        <v>48</v>
      </c>
    </row>
    <row r="240" spans="1:13" x14ac:dyDescent="0.25">
      <c r="A240" t="s">
        <v>50</v>
      </c>
      <c r="B240" t="s">
        <v>51</v>
      </c>
      <c r="C240" s="7">
        <v>2</v>
      </c>
      <c r="D240" t="s">
        <v>57</v>
      </c>
      <c r="E240">
        <v>2004</v>
      </c>
      <c r="F240" s="7">
        <v>2</v>
      </c>
      <c r="G240" s="7">
        <v>4</v>
      </c>
      <c r="H240" s="7">
        <v>29</v>
      </c>
      <c r="I240" s="7">
        <v>15</v>
      </c>
      <c r="J240" s="7">
        <v>4</v>
      </c>
      <c r="K240" s="53">
        <v>45447</v>
      </c>
      <c r="L240">
        <v>34</v>
      </c>
    </row>
    <row r="241" spans="1:12" x14ac:dyDescent="0.25">
      <c r="A241" t="s">
        <v>50</v>
      </c>
      <c r="B241" t="s">
        <v>51</v>
      </c>
      <c r="C241" s="7">
        <v>2</v>
      </c>
      <c r="D241" t="s">
        <v>53</v>
      </c>
      <c r="E241">
        <v>2020</v>
      </c>
      <c r="F241" s="7">
        <v>2</v>
      </c>
      <c r="G241" s="7">
        <v>3</v>
      </c>
      <c r="H241" s="7">
        <v>30</v>
      </c>
      <c r="I241" s="7">
        <v>10</v>
      </c>
      <c r="J241" s="7">
        <v>4</v>
      </c>
      <c r="K241" s="53">
        <v>45447</v>
      </c>
      <c r="L241">
        <v>24</v>
      </c>
    </row>
    <row r="242" spans="1:12" x14ac:dyDescent="0.25">
      <c r="A242" t="s">
        <v>50</v>
      </c>
      <c r="B242" t="s">
        <v>51</v>
      </c>
      <c r="C242" s="7">
        <v>2</v>
      </c>
      <c r="D242" t="s">
        <v>54</v>
      </c>
      <c r="E242">
        <v>2016</v>
      </c>
      <c r="F242" s="7">
        <v>3</v>
      </c>
      <c r="G242" s="7">
        <v>3</v>
      </c>
      <c r="H242" s="7">
        <v>35</v>
      </c>
      <c r="I242" s="7">
        <v>11</v>
      </c>
      <c r="J242" s="7">
        <v>4</v>
      </c>
      <c r="K242" s="53">
        <v>45447</v>
      </c>
      <c r="L242">
        <v>49</v>
      </c>
    </row>
    <row r="243" spans="1:12" x14ac:dyDescent="0.25">
      <c r="A243" t="s">
        <v>50</v>
      </c>
      <c r="B243" t="s">
        <v>51</v>
      </c>
      <c r="C243" s="7">
        <v>2</v>
      </c>
      <c r="D243" t="s">
        <v>59</v>
      </c>
      <c r="E243">
        <v>1989</v>
      </c>
      <c r="F243" s="7">
        <v>3</v>
      </c>
      <c r="G243" s="7">
        <v>4</v>
      </c>
      <c r="H243" s="7">
        <v>36</v>
      </c>
      <c r="I243" s="7">
        <v>14</v>
      </c>
      <c r="J243" s="7">
        <v>4</v>
      </c>
      <c r="K243" s="53">
        <v>45447</v>
      </c>
      <c r="L243">
        <v>46</v>
      </c>
    </row>
    <row r="244" spans="1:12" x14ac:dyDescent="0.25">
      <c r="A244" t="s">
        <v>50</v>
      </c>
      <c r="B244" t="s">
        <v>51</v>
      </c>
      <c r="C244" s="7">
        <v>4</v>
      </c>
      <c r="D244" t="s">
        <v>55</v>
      </c>
      <c r="E244">
        <v>2008</v>
      </c>
      <c r="F244" s="7">
        <v>3</v>
      </c>
      <c r="G244" s="7">
        <v>7</v>
      </c>
      <c r="H244" s="7">
        <v>39</v>
      </c>
      <c r="I244" s="7">
        <v>27</v>
      </c>
      <c r="J244" s="7">
        <v>4</v>
      </c>
      <c r="K244" s="53">
        <v>45447</v>
      </c>
      <c r="L244">
        <v>31</v>
      </c>
    </row>
    <row r="245" spans="1:12" x14ac:dyDescent="0.25">
      <c r="A245" t="s">
        <v>50</v>
      </c>
      <c r="B245" t="s">
        <v>51</v>
      </c>
      <c r="C245" s="7">
        <v>4</v>
      </c>
      <c r="D245" t="s">
        <v>57</v>
      </c>
      <c r="E245">
        <v>2004</v>
      </c>
      <c r="F245" s="7">
        <v>3</v>
      </c>
      <c r="G245" s="7">
        <v>8</v>
      </c>
      <c r="H245" s="7">
        <v>40</v>
      </c>
      <c r="I245" s="7">
        <v>30</v>
      </c>
      <c r="J245" s="7">
        <v>4</v>
      </c>
      <c r="K245" s="53">
        <v>45447</v>
      </c>
      <c r="L245">
        <v>27</v>
      </c>
    </row>
    <row r="246" spans="1:12" x14ac:dyDescent="0.25">
      <c r="A246" t="s">
        <v>50</v>
      </c>
      <c r="B246" t="s">
        <v>51</v>
      </c>
      <c r="C246" s="7">
        <v>6</v>
      </c>
      <c r="D246" t="s">
        <v>56</v>
      </c>
      <c r="E246">
        <v>1984</v>
      </c>
      <c r="F246" s="7">
        <v>3</v>
      </c>
      <c r="G246" s="7">
        <v>11</v>
      </c>
      <c r="H246" s="7">
        <v>43</v>
      </c>
      <c r="I246" s="7">
        <v>43</v>
      </c>
      <c r="J246" s="7">
        <v>4</v>
      </c>
      <c r="K246" s="53">
        <v>45447</v>
      </c>
      <c r="L246">
        <v>35</v>
      </c>
    </row>
    <row r="247" spans="1:12" x14ac:dyDescent="0.25">
      <c r="A247" t="s">
        <v>50</v>
      </c>
      <c r="B247" t="s">
        <v>51</v>
      </c>
      <c r="C247" s="7">
        <v>6</v>
      </c>
      <c r="D247" t="s">
        <v>60</v>
      </c>
      <c r="E247">
        <v>2001</v>
      </c>
      <c r="F247" s="7">
        <v>3</v>
      </c>
      <c r="G247" s="7">
        <v>12</v>
      </c>
      <c r="H247" s="7">
        <v>44</v>
      </c>
      <c r="I247" s="7">
        <v>46</v>
      </c>
      <c r="J247" s="7">
        <v>4</v>
      </c>
      <c r="K247" s="53">
        <v>45447</v>
      </c>
      <c r="L247">
        <v>40</v>
      </c>
    </row>
    <row r="248" spans="1:12" x14ac:dyDescent="0.25">
      <c r="A248" t="s">
        <v>50</v>
      </c>
      <c r="B248" t="s">
        <v>51</v>
      </c>
      <c r="C248" s="7">
        <v>8</v>
      </c>
      <c r="D248" t="s">
        <v>52</v>
      </c>
      <c r="E248">
        <v>1999</v>
      </c>
      <c r="F248" s="7">
        <v>3</v>
      </c>
      <c r="G248" s="7">
        <v>15</v>
      </c>
      <c r="H248" s="7">
        <v>47</v>
      </c>
      <c r="I248" s="7">
        <v>59</v>
      </c>
      <c r="J248" s="7">
        <v>4</v>
      </c>
      <c r="K248" s="53">
        <v>45447</v>
      </c>
      <c r="L248">
        <v>32</v>
      </c>
    </row>
    <row r="249" spans="1:12" x14ac:dyDescent="0.25">
      <c r="A249" t="s">
        <v>50</v>
      </c>
      <c r="B249" t="s">
        <v>51</v>
      </c>
      <c r="C249" s="7">
        <v>8</v>
      </c>
      <c r="D249" t="s">
        <v>53</v>
      </c>
      <c r="E249">
        <v>2020</v>
      </c>
      <c r="F249" s="7">
        <v>3</v>
      </c>
      <c r="G249" s="7">
        <v>16</v>
      </c>
      <c r="H249" s="7">
        <v>48</v>
      </c>
      <c r="I249" s="7">
        <v>62</v>
      </c>
      <c r="J249" s="7">
        <v>4</v>
      </c>
      <c r="K249" s="53">
        <v>45447</v>
      </c>
      <c r="L249" s="56">
        <v>31</v>
      </c>
    </row>
    <row r="250" spans="1:12" x14ac:dyDescent="0.25">
      <c r="A250" t="s">
        <v>50</v>
      </c>
      <c r="B250" t="s">
        <v>51</v>
      </c>
      <c r="C250" s="7">
        <v>8</v>
      </c>
      <c r="D250" t="s">
        <v>56</v>
      </c>
      <c r="E250">
        <v>1984</v>
      </c>
      <c r="F250" s="7">
        <v>4</v>
      </c>
      <c r="G250" s="7">
        <v>16</v>
      </c>
      <c r="H250" s="7">
        <v>49</v>
      </c>
      <c r="I250" s="7">
        <v>61</v>
      </c>
      <c r="J250" s="7">
        <v>4</v>
      </c>
      <c r="K250" s="53">
        <v>45447</v>
      </c>
      <c r="L250">
        <v>24</v>
      </c>
    </row>
    <row r="251" spans="1:12" x14ac:dyDescent="0.25">
      <c r="A251" t="s">
        <v>50</v>
      </c>
      <c r="B251" t="s">
        <v>51</v>
      </c>
      <c r="C251" s="7">
        <v>8</v>
      </c>
      <c r="D251" t="s">
        <v>54</v>
      </c>
      <c r="E251">
        <v>2016</v>
      </c>
      <c r="F251" s="7">
        <v>4</v>
      </c>
      <c r="G251" s="7">
        <v>15</v>
      </c>
      <c r="H251" s="7">
        <v>50</v>
      </c>
      <c r="I251" s="7">
        <v>60</v>
      </c>
      <c r="J251" s="7">
        <v>4</v>
      </c>
      <c r="K251" s="53">
        <v>45447</v>
      </c>
      <c r="L251">
        <v>31</v>
      </c>
    </row>
    <row r="252" spans="1:12" x14ac:dyDescent="0.25">
      <c r="A252" t="s">
        <v>50</v>
      </c>
      <c r="B252" t="s">
        <v>51</v>
      </c>
      <c r="C252" s="7">
        <v>6</v>
      </c>
      <c r="D252" t="s">
        <v>53</v>
      </c>
      <c r="E252">
        <v>2020</v>
      </c>
      <c r="F252" s="7">
        <v>4</v>
      </c>
      <c r="G252" s="7">
        <v>12</v>
      </c>
      <c r="H252" s="7">
        <v>53</v>
      </c>
      <c r="I252" s="7">
        <v>45</v>
      </c>
      <c r="J252" s="7">
        <v>4</v>
      </c>
      <c r="K252" s="53">
        <v>45447</v>
      </c>
      <c r="L252">
        <v>38</v>
      </c>
    </row>
    <row r="253" spans="1:12" x14ac:dyDescent="0.25">
      <c r="A253" t="s">
        <v>50</v>
      </c>
      <c r="B253" t="s">
        <v>51</v>
      </c>
      <c r="C253" s="7">
        <v>6</v>
      </c>
      <c r="D253" t="s">
        <v>57</v>
      </c>
      <c r="E253">
        <v>2004</v>
      </c>
      <c r="F253" s="7">
        <v>4</v>
      </c>
      <c r="G253" s="7">
        <v>11</v>
      </c>
      <c r="H253" s="7">
        <v>54</v>
      </c>
      <c r="I253" s="7">
        <v>44</v>
      </c>
      <c r="J253" s="7">
        <v>4</v>
      </c>
      <c r="K253" s="53">
        <v>45447</v>
      </c>
      <c r="L253">
        <v>47</v>
      </c>
    </row>
    <row r="254" spans="1:12" x14ac:dyDescent="0.25">
      <c r="A254" t="s">
        <v>50</v>
      </c>
      <c r="B254" t="s">
        <v>51</v>
      </c>
      <c r="C254" s="7">
        <v>4</v>
      </c>
      <c r="D254" t="s">
        <v>52</v>
      </c>
      <c r="E254">
        <v>1999</v>
      </c>
      <c r="F254" s="7">
        <v>4</v>
      </c>
      <c r="G254" s="7">
        <v>8</v>
      </c>
      <c r="H254" s="7">
        <v>57</v>
      </c>
      <c r="I254" s="7">
        <v>29</v>
      </c>
      <c r="J254" s="7">
        <v>4</v>
      </c>
      <c r="K254" s="53">
        <v>45447</v>
      </c>
      <c r="L254">
        <v>41</v>
      </c>
    </row>
    <row r="255" spans="1:12" x14ac:dyDescent="0.25">
      <c r="A255" t="s">
        <v>50</v>
      </c>
      <c r="B255" t="s">
        <v>51</v>
      </c>
      <c r="C255" s="7">
        <v>4</v>
      </c>
      <c r="D255" t="s">
        <v>59</v>
      </c>
      <c r="E255">
        <v>1989</v>
      </c>
      <c r="F255" s="7">
        <v>4</v>
      </c>
      <c r="G255" s="7">
        <v>7</v>
      </c>
      <c r="H255" s="7">
        <v>58</v>
      </c>
      <c r="I255" s="7">
        <v>28</v>
      </c>
      <c r="J255" s="7">
        <v>4</v>
      </c>
      <c r="K255" s="53">
        <v>45447</v>
      </c>
      <c r="L255">
        <v>33</v>
      </c>
    </row>
    <row r="256" spans="1:12" x14ac:dyDescent="0.25">
      <c r="A256" t="s">
        <v>50</v>
      </c>
      <c r="B256" t="s">
        <v>51</v>
      </c>
      <c r="C256" s="7">
        <v>2</v>
      </c>
      <c r="D256" t="s">
        <v>60</v>
      </c>
      <c r="E256">
        <v>2001</v>
      </c>
      <c r="F256" s="7">
        <v>4</v>
      </c>
      <c r="G256" s="7">
        <v>4</v>
      </c>
      <c r="H256" s="7">
        <v>61</v>
      </c>
      <c r="I256" s="7">
        <v>13</v>
      </c>
      <c r="J256" s="7">
        <v>4</v>
      </c>
      <c r="K256" s="53">
        <v>45447</v>
      </c>
      <c r="L256">
        <v>34</v>
      </c>
    </row>
    <row r="257" spans="1:12" x14ac:dyDescent="0.25">
      <c r="A257" t="s">
        <v>50</v>
      </c>
      <c r="B257" t="s">
        <v>51</v>
      </c>
      <c r="C257" s="7">
        <v>2</v>
      </c>
      <c r="D257" t="s">
        <v>55</v>
      </c>
      <c r="E257">
        <v>2008</v>
      </c>
      <c r="F257" s="7">
        <v>4</v>
      </c>
      <c r="G257" s="7">
        <v>3</v>
      </c>
      <c r="H257" s="7">
        <v>62</v>
      </c>
      <c r="I257" s="7">
        <v>12</v>
      </c>
      <c r="J257" s="7">
        <v>4</v>
      </c>
      <c r="K257" s="53">
        <v>45447</v>
      </c>
      <c r="L257">
        <v>31</v>
      </c>
    </row>
    <row r="258" spans="1:12" x14ac:dyDescent="0.25">
      <c r="A258" t="s">
        <v>35</v>
      </c>
      <c r="B258" t="s">
        <v>36</v>
      </c>
      <c r="C258" s="7">
        <v>1</v>
      </c>
      <c r="D258" t="s">
        <v>37</v>
      </c>
      <c r="E258">
        <v>1998</v>
      </c>
      <c r="F258" s="7">
        <v>1</v>
      </c>
      <c r="G258" s="7">
        <v>1</v>
      </c>
      <c r="H258" s="7">
        <v>1</v>
      </c>
      <c r="I258" s="7">
        <v>1</v>
      </c>
      <c r="J258" s="7">
        <v>5</v>
      </c>
      <c r="K258" s="21">
        <v>45420</v>
      </c>
      <c r="L258" s="7">
        <v>22</v>
      </c>
    </row>
    <row r="259" spans="1:12" x14ac:dyDescent="0.25">
      <c r="A259" t="s">
        <v>35</v>
      </c>
      <c r="B259" t="s">
        <v>36</v>
      </c>
      <c r="C259" s="7">
        <v>1</v>
      </c>
      <c r="D259" t="s">
        <v>44</v>
      </c>
      <c r="E259">
        <v>1983</v>
      </c>
      <c r="F259" s="7">
        <v>1</v>
      </c>
      <c r="G259" s="7">
        <v>2</v>
      </c>
      <c r="H259" s="7">
        <v>2</v>
      </c>
      <c r="I259" s="7">
        <v>8</v>
      </c>
      <c r="J259" s="7">
        <v>5</v>
      </c>
      <c r="K259" s="21">
        <v>45420</v>
      </c>
      <c r="L259" s="7">
        <v>31</v>
      </c>
    </row>
    <row r="260" spans="1:12" x14ac:dyDescent="0.25">
      <c r="A260" t="s">
        <v>35</v>
      </c>
      <c r="B260" t="s">
        <v>36</v>
      </c>
      <c r="C260" s="7">
        <v>3</v>
      </c>
      <c r="D260" t="s">
        <v>48</v>
      </c>
      <c r="E260">
        <v>2018</v>
      </c>
      <c r="F260" s="7">
        <v>1</v>
      </c>
      <c r="G260" s="7">
        <v>5</v>
      </c>
      <c r="H260" s="7">
        <v>5</v>
      </c>
      <c r="I260" s="7">
        <v>17</v>
      </c>
      <c r="J260" s="7">
        <v>5</v>
      </c>
      <c r="K260" s="21">
        <v>45420</v>
      </c>
      <c r="L260" s="7">
        <v>24</v>
      </c>
    </row>
    <row r="261" spans="1:12" x14ac:dyDescent="0.25">
      <c r="A261" t="s">
        <v>35</v>
      </c>
      <c r="B261" t="s">
        <v>36</v>
      </c>
      <c r="C261" s="7">
        <v>3</v>
      </c>
      <c r="D261" t="s">
        <v>41</v>
      </c>
      <c r="E261">
        <v>2016</v>
      </c>
      <c r="F261" s="7">
        <v>1</v>
      </c>
      <c r="G261" s="7">
        <v>6</v>
      </c>
      <c r="H261" s="7">
        <v>6</v>
      </c>
      <c r="I261" s="7">
        <v>24</v>
      </c>
      <c r="J261" s="7">
        <v>5</v>
      </c>
      <c r="K261" s="21">
        <v>45420</v>
      </c>
      <c r="L261" s="7">
        <v>25</v>
      </c>
    </row>
    <row r="262" spans="1:12" x14ac:dyDescent="0.25">
      <c r="A262" t="s">
        <v>35</v>
      </c>
      <c r="B262" t="s">
        <v>36</v>
      </c>
      <c r="C262" s="7">
        <v>5</v>
      </c>
      <c r="D262" t="s">
        <v>39</v>
      </c>
      <c r="E262">
        <v>2002</v>
      </c>
      <c r="F262" s="7">
        <v>1</v>
      </c>
      <c r="G262" s="7">
        <v>9</v>
      </c>
      <c r="H262" s="7">
        <v>9</v>
      </c>
      <c r="I262" s="7">
        <v>33</v>
      </c>
      <c r="J262" s="7">
        <v>5</v>
      </c>
      <c r="K262" s="21">
        <v>45420</v>
      </c>
      <c r="L262" s="7">
        <v>17</v>
      </c>
    </row>
    <row r="263" spans="1:12" x14ac:dyDescent="0.25">
      <c r="A263" t="s">
        <v>35</v>
      </c>
      <c r="B263" t="s">
        <v>36</v>
      </c>
      <c r="C263" s="7">
        <v>5</v>
      </c>
      <c r="D263" t="s">
        <v>46</v>
      </c>
      <c r="E263">
        <v>1999</v>
      </c>
      <c r="F263" s="7">
        <v>1</v>
      </c>
      <c r="G263" s="7">
        <v>10</v>
      </c>
      <c r="H263" s="7">
        <v>10</v>
      </c>
      <c r="I263" s="7">
        <v>40</v>
      </c>
      <c r="J263" s="7">
        <v>5</v>
      </c>
      <c r="K263" s="21">
        <v>45420</v>
      </c>
      <c r="L263" s="7">
        <v>22</v>
      </c>
    </row>
    <row r="264" spans="1:12" x14ac:dyDescent="0.25">
      <c r="A264" t="s">
        <v>35</v>
      </c>
      <c r="B264" t="s">
        <v>36</v>
      </c>
      <c r="C264" s="7">
        <v>7</v>
      </c>
      <c r="D264" t="s">
        <v>49</v>
      </c>
      <c r="E264">
        <v>1985</v>
      </c>
      <c r="F264" s="7">
        <v>1</v>
      </c>
      <c r="G264" s="7">
        <v>13</v>
      </c>
      <c r="H264" s="7">
        <v>13</v>
      </c>
      <c r="I264" s="7">
        <v>49</v>
      </c>
      <c r="J264" s="7">
        <v>5</v>
      </c>
      <c r="K264" s="21">
        <v>45420</v>
      </c>
      <c r="L264" s="7">
        <v>23</v>
      </c>
    </row>
    <row r="265" spans="1:12" x14ac:dyDescent="0.25">
      <c r="A265" t="s">
        <v>35</v>
      </c>
      <c r="B265" t="s">
        <v>36</v>
      </c>
      <c r="C265" s="7">
        <v>7</v>
      </c>
      <c r="D265" t="s">
        <v>42</v>
      </c>
      <c r="E265">
        <v>2023</v>
      </c>
      <c r="F265" s="7">
        <v>1</v>
      </c>
      <c r="G265" s="7">
        <v>14</v>
      </c>
      <c r="H265" s="7">
        <v>14</v>
      </c>
      <c r="I265" s="7">
        <v>56</v>
      </c>
      <c r="J265" s="7">
        <v>5</v>
      </c>
      <c r="K265" s="21">
        <v>45420</v>
      </c>
      <c r="L265" s="7">
        <v>23</v>
      </c>
    </row>
    <row r="266" spans="1:12" x14ac:dyDescent="0.25">
      <c r="A266" t="s">
        <v>35</v>
      </c>
      <c r="B266" t="s">
        <v>36</v>
      </c>
      <c r="C266" s="7">
        <v>7</v>
      </c>
      <c r="D266" t="s">
        <v>48</v>
      </c>
      <c r="E266">
        <v>2018</v>
      </c>
      <c r="F266" s="7">
        <v>2</v>
      </c>
      <c r="G266" s="7">
        <v>14</v>
      </c>
      <c r="H266" s="7">
        <v>19</v>
      </c>
      <c r="I266" s="7">
        <v>55</v>
      </c>
      <c r="J266" s="7">
        <v>5</v>
      </c>
      <c r="K266" s="21">
        <v>45420</v>
      </c>
      <c r="L266" s="7">
        <v>27</v>
      </c>
    </row>
    <row r="267" spans="1:12" x14ac:dyDescent="0.25">
      <c r="A267" t="s">
        <v>35</v>
      </c>
      <c r="B267" t="s">
        <v>36</v>
      </c>
      <c r="C267" s="7">
        <v>7</v>
      </c>
      <c r="D267" t="s">
        <v>44</v>
      </c>
      <c r="E267">
        <v>1983</v>
      </c>
      <c r="F267" s="7">
        <v>2</v>
      </c>
      <c r="G267" s="7">
        <v>13</v>
      </c>
      <c r="H267" s="7">
        <v>20</v>
      </c>
      <c r="I267" s="7">
        <v>50</v>
      </c>
      <c r="J267" s="7">
        <v>5</v>
      </c>
      <c r="K267" s="21">
        <v>45420</v>
      </c>
      <c r="L267" s="7">
        <v>19</v>
      </c>
    </row>
    <row r="268" spans="1:12" x14ac:dyDescent="0.25">
      <c r="A268" t="s">
        <v>35</v>
      </c>
      <c r="B268" t="s">
        <v>36</v>
      </c>
      <c r="C268" s="7">
        <v>5</v>
      </c>
      <c r="D268" t="s">
        <v>49</v>
      </c>
      <c r="E268">
        <v>1985</v>
      </c>
      <c r="F268" s="7">
        <v>2</v>
      </c>
      <c r="G268" s="7">
        <v>10</v>
      </c>
      <c r="H268" s="7">
        <v>23</v>
      </c>
      <c r="I268" s="7">
        <v>39</v>
      </c>
      <c r="J268" s="7">
        <v>5</v>
      </c>
      <c r="K268" s="21">
        <v>45420</v>
      </c>
      <c r="L268" s="7">
        <v>24</v>
      </c>
    </row>
    <row r="269" spans="1:12" x14ac:dyDescent="0.25">
      <c r="A269" t="s">
        <v>35</v>
      </c>
      <c r="B269" t="s">
        <v>36</v>
      </c>
      <c r="C269" s="7">
        <v>5</v>
      </c>
      <c r="D269" t="s">
        <v>41</v>
      </c>
      <c r="E269">
        <v>2016</v>
      </c>
      <c r="F269" s="7">
        <v>2</v>
      </c>
      <c r="G269" s="7">
        <v>9</v>
      </c>
      <c r="H269" s="7">
        <v>24</v>
      </c>
      <c r="I269" s="7">
        <v>34</v>
      </c>
      <c r="J269" s="7">
        <v>5</v>
      </c>
      <c r="K269" s="21">
        <v>45420</v>
      </c>
      <c r="L269" s="7">
        <v>35</v>
      </c>
    </row>
    <row r="270" spans="1:12" x14ac:dyDescent="0.25">
      <c r="A270" t="s">
        <v>35</v>
      </c>
      <c r="B270" t="s">
        <v>36</v>
      </c>
      <c r="C270" s="7">
        <v>3</v>
      </c>
      <c r="D270" t="s">
        <v>37</v>
      </c>
      <c r="E270">
        <v>1998</v>
      </c>
      <c r="F270" s="7">
        <v>2</v>
      </c>
      <c r="G270" s="7">
        <v>6</v>
      </c>
      <c r="H270" s="7">
        <v>27</v>
      </c>
      <c r="I270" s="7">
        <v>23</v>
      </c>
      <c r="J270" s="7">
        <v>5</v>
      </c>
      <c r="K270" s="21">
        <v>45420</v>
      </c>
      <c r="L270" s="7">
        <v>19</v>
      </c>
    </row>
    <row r="271" spans="1:12" x14ac:dyDescent="0.25">
      <c r="A271" t="s">
        <v>35</v>
      </c>
      <c r="B271" t="s">
        <v>36</v>
      </c>
      <c r="C271" s="7">
        <v>3</v>
      </c>
      <c r="D271" t="s">
        <v>42</v>
      </c>
      <c r="E271">
        <v>2023</v>
      </c>
      <c r="F271" s="7">
        <v>2</v>
      </c>
      <c r="G271" s="7">
        <v>5</v>
      </c>
      <c r="H271" s="7">
        <v>28</v>
      </c>
      <c r="I271" s="7">
        <v>18</v>
      </c>
      <c r="J271" s="7">
        <v>5</v>
      </c>
      <c r="K271" s="21">
        <v>45420</v>
      </c>
      <c r="L271" s="7">
        <v>22</v>
      </c>
    </row>
    <row r="272" spans="1:12" x14ac:dyDescent="0.25">
      <c r="A272" t="s">
        <v>35</v>
      </c>
      <c r="B272" t="s">
        <v>36</v>
      </c>
      <c r="C272" s="7">
        <v>1</v>
      </c>
      <c r="D272" t="s">
        <v>46</v>
      </c>
      <c r="E272">
        <v>1999</v>
      </c>
      <c r="F272" s="7">
        <v>2</v>
      </c>
      <c r="G272" s="7">
        <v>2</v>
      </c>
      <c r="H272" s="7">
        <v>31</v>
      </c>
      <c r="I272" s="7">
        <v>7</v>
      </c>
      <c r="J272" s="7">
        <v>5</v>
      </c>
      <c r="K272" s="21">
        <v>45420</v>
      </c>
      <c r="L272" s="7">
        <v>27</v>
      </c>
    </row>
    <row r="273" spans="1:12" x14ac:dyDescent="0.25">
      <c r="A273" t="s">
        <v>35</v>
      </c>
      <c r="B273" t="s">
        <v>36</v>
      </c>
      <c r="C273" s="7">
        <v>1</v>
      </c>
      <c r="D273" t="s">
        <v>39</v>
      </c>
      <c r="E273">
        <v>2002</v>
      </c>
      <c r="F273" s="7">
        <v>2</v>
      </c>
      <c r="G273" s="7">
        <v>1</v>
      </c>
      <c r="H273" s="7">
        <v>32</v>
      </c>
      <c r="I273" s="7">
        <v>2</v>
      </c>
      <c r="J273" s="7">
        <v>5</v>
      </c>
      <c r="K273" s="21">
        <v>45420</v>
      </c>
      <c r="L273" s="7">
        <v>39</v>
      </c>
    </row>
    <row r="274" spans="1:12" x14ac:dyDescent="0.25">
      <c r="A274" t="s">
        <v>35</v>
      </c>
      <c r="B274" t="s">
        <v>36</v>
      </c>
      <c r="C274" s="7">
        <v>1</v>
      </c>
      <c r="D274" t="s">
        <v>41</v>
      </c>
      <c r="E274">
        <v>2016</v>
      </c>
      <c r="F274" s="7">
        <v>3</v>
      </c>
      <c r="G274" s="7">
        <v>1</v>
      </c>
      <c r="H274" s="7">
        <v>33</v>
      </c>
      <c r="I274" s="7">
        <v>3</v>
      </c>
      <c r="J274" s="7">
        <v>5</v>
      </c>
      <c r="K274" s="21">
        <v>45420</v>
      </c>
      <c r="L274" s="7">
        <v>34</v>
      </c>
    </row>
    <row r="275" spans="1:12" x14ac:dyDescent="0.25">
      <c r="A275" t="s">
        <v>35</v>
      </c>
      <c r="B275" t="s">
        <v>36</v>
      </c>
      <c r="C275" s="7">
        <v>1</v>
      </c>
      <c r="D275" t="s">
        <v>48</v>
      </c>
      <c r="E275">
        <v>2018</v>
      </c>
      <c r="F275" s="7">
        <v>3</v>
      </c>
      <c r="G275" s="7">
        <v>2</v>
      </c>
      <c r="H275" s="7">
        <v>34</v>
      </c>
      <c r="I275" s="7">
        <v>6</v>
      </c>
      <c r="J275" s="7">
        <v>5</v>
      </c>
      <c r="K275" s="21">
        <v>45420</v>
      </c>
      <c r="L275" s="7">
        <v>36</v>
      </c>
    </row>
    <row r="276" spans="1:12" x14ac:dyDescent="0.25">
      <c r="A276" t="s">
        <v>35</v>
      </c>
      <c r="B276" t="s">
        <v>36</v>
      </c>
      <c r="C276" s="7">
        <v>3</v>
      </c>
      <c r="D276" t="s">
        <v>39</v>
      </c>
      <c r="E276">
        <v>2002</v>
      </c>
      <c r="F276" s="7">
        <v>3</v>
      </c>
      <c r="G276" s="7">
        <v>5</v>
      </c>
      <c r="H276" s="7">
        <v>37</v>
      </c>
      <c r="I276" s="7">
        <v>19</v>
      </c>
      <c r="J276" s="7">
        <v>5</v>
      </c>
      <c r="K276" s="21">
        <v>45420</v>
      </c>
      <c r="L276" s="7">
        <v>23</v>
      </c>
    </row>
    <row r="277" spans="1:12" x14ac:dyDescent="0.25">
      <c r="A277" t="s">
        <v>35</v>
      </c>
      <c r="B277" t="s">
        <v>36</v>
      </c>
      <c r="C277" s="7">
        <v>3</v>
      </c>
      <c r="D277" t="s">
        <v>49</v>
      </c>
      <c r="E277">
        <v>1985</v>
      </c>
      <c r="F277" s="7">
        <v>3</v>
      </c>
      <c r="G277" s="7">
        <v>6</v>
      </c>
      <c r="H277" s="7">
        <v>38</v>
      </c>
      <c r="I277" s="7">
        <v>22</v>
      </c>
      <c r="J277" s="7">
        <v>5</v>
      </c>
      <c r="K277" s="21">
        <v>45420</v>
      </c>
      <c r="L277" s="7">
        <v>31</v>
      </c>
    </row>
    <row r="278" spans="1:12" x14ac:dyDescent="0.25">
      <c r="A278" t="s">
        <v>35</v>
      </c>
      <c r="B278" t="s">
        <v>36</v>
      </c>
      <c r="C278" s="7">
        <v>5</v>
      </c>
      <c r="D278" t="s">
        <v>42</v>
      </c>
      <c r="E278">
        <v>2023</v>
      </c>
      <c r="F278" s="7">
        <v>3</v>
      </c>
      <c r="G278" s="7">
        <v>9</v>
      </c>
      <c r="H278" s="7">
        <v>41</v>
      </c>
      <c r="I278" s="7">
        <v>35</v>
      </c>
      <c r="J278" s="7">
        <v>5</v>
      </c>
      <c r="K278" s="21">
        <v>45420</v>
      </c>
      <c r="L278" s="7">
        <v>26</v>
      </c>
    </row>
    <row r="279" spans="1:12" x14ac:dyDescent="0.25">
      <c r="A279" t="s">
        <v>35</v>
      </c>
      <c r="B279" t="s">
        <v>36</v>
      </c>
      <c r="C279" s="7">
        <v>5</v>
      </c>
      <c r="D279" t="s">
        <v>44</v>
      </c>
      <c r="E279">
        <v>1983</v>
      </c>
      <c r="F279" s="7">
        <v>3</v>
      </c>
      <c r="G279" s="7">
        <v>10</v>
      </c>
      <c r="H279" s="7">
        <v>42</v>
      </c>
      <c r="I279" s="7">
        <v>38</v>
      </c>
      <c r="J279" s="7">
        <v>5</v>
      </c>
      <c r="K279" s="21">
        <v>45420</v>
      </c>
      <c r="L279" s="7">
        <v>15</v>
      </c>
    </row>
    <row r="280" spans="1:12" x14ac:dyDescent="0.25">
      <c r="A280" t="s">
        <v>35</v>
      </c>
      <c r="B280" t="s">
        <v>36</v>
      </c>
      <c r="C280" s="7">
        <v>7</v>
      </c>
      <c r="D280" t="s">
        <v>46</v>
      </c>
      <c r="E280">
        <v>1999</v>
      </c>
      <c r="F280" s="7">
        <v>3</v>
      </c>
      <c r="G280" s="7">
        <v>13</v>
      </c>
      <c r="H280" s="7">
        <v>45</v>
      </c>
      <c r="I280" s="7">
        <v>51</v>
      </c>
      <c r="J280" s="7">
        <v>5</v>
      </c>
      <c r="K280" s="21">
        <v>45420</v>
      </c>
      <c r="L280" s="7">
        <v>24</v>
      </c>
    </row>
    <row r="281" spans="1:12" x14ac:dyDescent="0.25">
      <c r="A281" t="s">
        <v>35</v>
      </c>
      <c r="B281" t="s">
        <v>36</v>
      </c>
      <c r="C281" s="7">
        <v>7</v>
      </c>
      <c r="D281" t="s">
        <v>37</v>
      </c>
      <c r="E281">
        <v>1998</v>
      </c>
      <c r="F281" s="7">
        <v>3</v>
      </c>
      <c r="G281" s="7">
        <v>14</v>
      </c>
      <c r="H281" s="7">
        <v>46</v>
      </c>
      <c r="I281" s="7">
        <v>54</v>
      </c>
      <c r="J281" s="7">
        <v>5</v>
      </c>
      <c r="K281" s="21">
        <v>45420</v>
      </c>
      <c r="L281" s="7">
        <v>22</v>
      </c>
    </row>
    <row r="282" spans="1:12" x14ac:dyDescent="0.25">
      <c r="A282" t="s">
        <v>35</v>
      </c>
      <c r="B282" t="s">
        <v>36</v>
      </c>
      <c r="C282" s="7">
        <v>7</v>
      </c>
      <c r="D282" t="s">
        <v>39</v>
      </c>
      <c r="E282">
        <v>2002</v>
      </c>
      <c r="F282" s="7">
        <v>4</v>
      </c>
      <c r="G282" s="7">
        <v>14</v>
      </c>
      <c r="H282" s="7">
        <v>51</v>
      </c>
      <c r="I282" s="7">
        <v>53</v>
      </c>
      <c r="J282" s="7">
        <v>5</v>
      </c>
      <c r="K282" s="21">
        <v>45420</v>
      </c>
      <c r="L282" s="7">
        <v>25</v>
      </c>
    </row>
    <row r="283" spans="1:12" x14ac:dyDescent="0.25">
      <c r="A283" t="s">
        <v>35</v>
      </c>
      <c r="B283" t="s">
        <v>36</v>
      </c>
      <c r="C283" s="7">
        <v>7</v>
      </c>
      <c r="D283" t="s">
        <v>41</v>
      </c>
      <c r="E283">
        <v>2016</v>
      </c>
      <c r="F283" s="7">
        <v>4</v>
      </c>
      <c r="G283" s="7">
        <v>13</v>
      </c>
      <c r="H283" s="7">
        <v>52</v>
      </c>
      <c r="I283" s="7">
        <v>52</v>
      </c>
      <c r="J283" s="7">
        <v>5</v>
      </c>
      <c r="K283" s="21">
        <v>45420</v>
      </c>
      <c r="L283" s="7">
        <v>35</v>
      </c>
    </row>
    <row r="284" spans="1:12" x14ac:dyDescent="0.25">
      <c r="A284" t="s">
        <v>35</v>
      </c>
      <c r="B284" t="s">
        <v>36</v>
      </c>
      <c r="C284" s="7">
        <v>5</v>
      </c>
      <c r="D284" t="s">
        <v>48</v>
      </c>
      <c r="E284">
        <v>2018</v>
      </c>
      <c r="F284" s="7">
        <v>4</v>
      </c>
      <c r="G284" s="7">
        <v>10</v>
      </c>
      <c r="H284" s="7">
        <v>55</v>
      </c>
      <c r="I284" s="7">
        <v>37</v>
      </c>
      <c r="J284" s="7">
        <v>5</v>
      </c>
      <c r="K284" s="21">
        <v>45420</v>
      </c>
      <c r="L284" s="7">
        <v>25</v>
      </c>
    </row>
    <row r="285" spans="1:12" x14ac:dyDescent="0.25">
      <c r="A285" t="s">
        <v>35</v>
      </c>
      <c r="B285" t="s">
        <v>36</v>
      </c>
      <c r="C285" s="7">
        <v>5</v>
      </c>
      <c r="D285" t="s">
        <v>37</v>
      </c>
      <c r="E285">
        <v>1998</v>
      </c>
      <c r="F285" s="7">
        <v>4</v>
      </c>
      <c r="G285" s="7">
        <v>9</v>
      </c>
      <c r="H285" s="7">
        <v>56</v>
      </c>
      <c r="I285" s="7">
        <v>37</v>
      </c>
      <c r="J285" s="7">
        <v>5</v>
      </c>
      <c r="K285" s="21">
        <v>45420</v>
      </c>
      <c r="L285" s="7">
        <v>27</v>
      </c>
    </row>
    <row r="286" spans="1:12" x14ac:dyDescent="0.25">
      <c r="A286" t="s">
        <v>35</v>
      </c>
      <c r="B286" t="s">
        <v>36</v>
      </c>
      <c r="C286" s="7">
        <v>3</v>
      </c>
      <c r="D286" t="s">
        <v>44</v>
      </c>
      <c r="E286">
        <v>1983</v>
      </c>
      <c r="F286" s="7">
        <v>4</v>
      </c>
      <c r="G286" s="7">
        <v>6</v>
      </c>
      <c r="H286" s="7">
        <v>59</v>
      </c>
      <c r="I286" s="7">
        <v>21</v>
      </c>
      <c r="J286" s="7">
        <v>5</v>
      </c>
      <c r="K286" s="21">
        <v>45420</v>
      </c>
      <c r="L286" s="7">
        <v>29</v>
      </c>
    </row>
    <row r="287" spans="1:12" x14ac:dyDescent="0.25">
      <c r="A287" t="s">
        <v>35</v>
      </c>
      <c r="B287" t="s">
        <v>36</v>
      </c>
      <c r="C287" s="7">
        <v>3</v>
      </c>
      <c r="D287" t="s">
        <v>46</v>
      </c>
      <c r="E287">
        <v>1999</v>
      </c>
      <c r="F287" s="7">
        <v>4</v>
      </c>
      <c r="G287" s="7">
        <v>5</v>
      </c>
      <c r="H287" s="7">
        <v>60</v>
      </c>
      <c r="I287" s="7">
        <v>20</v>
      </c>
      <c r="J287" s="7">
        <v>5</v>
      </c>
      <c r="K287" s="21">
        <v>45420</v>
      </c>
      <c r="L287" s="7">
        <v>23</v>
      </c>
    </row>
    <row r="288" spans="1:12" x14ac:dyDescent="0.25">
      <c r="A288" t="s">
        <v>35</v>
      </c>
      <c r="B288" t="s">
        <v>36</v>
      </c>
      <c r="C288" s="7">
        <v>1</v>
      </c>
      <c r="D288" t="s">
        <v>49</v>
      </c>
      <c r="E288">
        <v>1985</v>
      </c>
      <c r="F288" s="7">
        <v>4</v>
      </c>
      <c r="G288" s="7">
        <v>2</v>
      </c>
      <c r="H288" s="7">
        <v>63</v>
      </c>
      <c r="I288" s="7">
        <v>5</v>
      </c>
      <c r="J288" s="7">
        <v>5</v>
      </c>
      <c r="K288" s="21">
        <v>45420</v>
      </c>
      <c r="L288" s="7">
        <v>25</v>
      </c>
    </row>
    <row r="289" spans="1:12" x14ac:dyDescent="0.25">
      <c r="A289" t="s">
        <v>35</v>
      </c>
      <c r="B289" t="s">
        <v>36</v>
      </c>
      <c r="C289" s="7">
        <v>1</v>
      </c>
      <c r="D289" t="s">
        <v>42</v>
      </c>
      <c r="E289">
        <v>2023</v>
      </c>
      <c r="F289" s="7">
        <v>4</v>
      </c>
      <c r="G289" s="7">
        <v>1</v>
      </c>
      <c r="H289" s="7">
        <v>64</v>
      </c>
      <c r="I289" s="7">
        <v>4</v>
      </c>
      <c r="J289" s="7">
        <v>5</v>
      </c>
      <c r="K289" s="21">
        <v>45420</v>
      </c>
      <c r="L289" s="7">
        <v>20</v>
      </c>
    </row>
    <row r="290" spans="1:12" x14ac:dyDescent="0.25">
      <c r="A290" t="s">
        <v>50</v>
      </c>
      <c r="B290" t="s">
        <v>51</v>
      </c>
      <c r="C290" s="7">
        <v>2</v>
      </c>
      <c r="D290" t="s">
        <v>52</v>
      </c>
      <c r="E290">
        <v>1999</v>
      </c>
      <c r="F290" s="7">
        <v>1</v>
      </c>
      <c r="G290" s="7">
        <v>3</v>
      </c>
      <c r="H290" s="7">
        <v>3</v>
      </c>
      <c r="I290" s="7">
        <v>9</v>
      </c>
      <c r="J290" s="7">
        <v>5</v>
      </c>
    </row>
    <row r="291" spans="1:12" x14ac:dyDescent="0.25">
      <c r="A291" t="s">
        <v>50</v>
      </c>
      <c r="B291" t="s">
        <v>51</v>
      </c>
      <c r="C291" s="7">
        <v>2</v>
      </c>
      <c r="D291" t="s">
        <v>56</v>
      </c>
      <c r="E291">
        <v>1984</v>
      </c>
      <c r="F291" s="7">
        <v>1</v>
      </c>
      <c r="G291" s="7">
        <v>4</v>
      </c>
      <c r="H291" s="7">
        <v>4</v>
      </c>
      <c r="I291" s="7">
        <v>16</v>
      </c>
      <c r="J291" s="7">
        <v>5</v>
      </c>
    </row>
    <row r="292" spans="1:12" x14ac:dyDescent="0.25">
      <c r="A292" t="s">
        <v>50</v>
      </c>
      <c r="B292" t="s">
        <v>51</v>
      </c>
      <c r="C292" s="7">
        <v>4</v>
      </c>
      <c r="D292" t="s">
        <v>60</v>
      </c>
      <c r="E292">
        <v>2001</v>
      </c>
      <c r="F292" s="7">
        <v>1</v>
      </c>
      <c r="G292" s="7">
        <v>7</v>
      </c>
      <c r="H292" s="7">
        <v>7</v>
      </c>
      <c r="I292" s="7">
        <v>25</v>
      </c>
      <c r="J292" s="7">
        <v>5</v>
      </c>
    </row>
    <row r="293" spans="1:12" x14ac:dyDescent="0.25">
      <c r="A293" t="s">
        <v>50</v>
      </c>
      <c r="B293" t="s">
        <v>51</v>
      </c>
      <c r="C293" s="7">
        <v>4</v>
      </c>
      <c r="D293" t="s">
        <v>53</v>
      </c>
      <c r="E293">
        <v>2020</v>
      </c>
      <c r="F293" s="7">
        <v>1</v>
      </c>
      <c r="G293" s="7">
        <v>8</v>
      </c>
      <c r="H293" s="7">
        <v>8</v>
      </c>
      <c r="I293" s="7">
        <v>32</v>
      </c>
      <c r="J293" s="7">
        <v>5</v>
      </c>
    </row>
    <row r="294" spans="1:12" x14ac:dyDescent="0.25">
      <c r="A294" t="s">
        <v>50</v>
      </c>
      <c r="B294" t="s">
        <v>51</v>
      </c>
      <c r="C294" s="7">
        <v>6</v>
      </c>
      <c r="D294" t="s">
        <v>59</v>
      </c>
      <c r="E294">
        <v>1989</v>
      </c>
      <c r="F294" s="7">
        <v>1</v>
      </c>
      <c r="G294" s="7">
        <v>11</v>
      </c>
      <c r="H294" s="7">
        <v>11</v>
      </c>
      <c r="I294" s="7">
        <v>41</v>
      </c>
      <c r="J294" s="7">
        <v>5</v>
      </c>
    </row>
    <row r="295" spans="1:12" x14ac:dyDescent="0.25">
      <c r="A295" t="s">
        <v>50</v>
      </c>
      <c r="B295" t="s">
        <v>51</v>
      </c>
      <c r="C295" s="7">
        <v>6</v>
      </c>
      <c r="D295" t="s">
        <v>54</v>
      </c>
      <c r="E295">
        <v>2016</v>
      </c>
      <c r="F295" s="7">
        <v>1</v>
      </c>
      <c r="G295" s="7">
        <v>12</v>
      </c>
      <c r="H295" s="7">
        <v>12</v>
      </c>
      <c r="I295" s="7">
        <v>48</v>
      </c>
      <c r="J295" s="7">
        <v>5</v>
      </c>
    </row>
    <row r="296" spans="1:12" x14ac:dyDescent="0.25">
      <c r="A296" t="s">
        <v>50</v>
      </c>
      <c r="B296" t="s">
        <v>51</v>
      </c>
      <c r="C296" s="7">
        <v>8</v>
      </c>
      <c r="D296" t="s">
        <v>55</v>
      </c>
      <c r="E296">
        <v>2008</v>
      </c>
      <c r="F296" s="7">
        <v>1</v>
      </c>
      <c r="G296" s="7">
        <v>15</v>
      </c>
      <c r="H296" s="7">
        <v>15</v>
      </c>
      <c r="I296" s="7">
        <v>57</v>
      </c>
      <c r="J296" s="7">
        <v>5</v>
      </c>
    </row>
    <row r="297" spans="1:12" x14ac:dyDescent="0.25">
      <c r="A297" t="s">
        <v>50</v>
      </c>
      <c r="B297" t="s">
        <v>51</v>
      </c>
      <c r="C297" s="7">
        <v>8</v>
      </c>
      <c r="D297" t="s">
        <v>57</v>
      </c>
      <c r="E297">
        <v>2004</v>
      </c>
      <c r="F297" s="7">
        <v>1</v>
      </c>
      <c r="G297" s="7">
        <v>16</v>
      </c>
      <c r="H297" s="7">
        <v>16</v>
      </c>
      <c r="I297" s="7">
        <v>64</v>
      </c>
      <c r="J297" s="7">
        <v>5</v>
      </c>
    </row>
    <row r="298" spans="1:12" x14ac:dyDescent="0.25">
      <c r="A298" t="s">
        <v>50</v>
      </c>
      <c r="B298" t="s">
        <v>51</v>
      </c>
      <c r="C298" s="7">
        <v>8</v>
      </c>
      <c r="D298" t="s">
        <v>60</v>
      </c>
      <c r="E298">
        <v>2001</v>
      </c>
      <c r="F298" s="7">
        <v>2</v>
      </c>
      <c r="G298" s="7">
        <v>16</v>
      </c>
      <c r="H298" s="7">
        <v>17</v>
      </c>
      <c r="I298" s="7">
        <v>63</v>
      </c>
      <c r="J298" s="7">
        <v>5</v>
      </c>
    </row>
    <row r="299" spans="1:12" x14ac:dyDescent="0.25">
      <c r="A299" t="s">
        <v>50</v>
      </c>
      <c r="B299" t="s">
        <v>51</v>
      </c>
      <c r="C299" s="7">
        <v>8</v>
      </c>
      <c r="D299" t="s">
        <v>59</v>
      </c>
      <c r="E299">
        <v>1989</v>
      </c>
      <c r="F299" s="7">
        <v>2</v>
      </c>
      <c r="G299" s="7">
        <v>15</v>
      </c>
      <c r="H299" s="7">
        <v>18</v>
      </c>
      <c r="I299" s="7">
        <v>58</v>
      </c>
      <c r="J299" s="7">
        <v>5</v>
      </c>
    </row>
    <row r="300" spans="1:12" x14ac:dyDescent="0.25">
      <c r="A300" t="s">
        <v>50</v>
      </c>
      <c r="B300" t="s">
        <v>51</v>
      </c>
      <c r="C300" s="7">
        <v>6</v>
      </c>
      <c r="D300" t="s">
        <v>55</v>
      </c>
      <c r="E300">
        <v>2008</v>
      </c>
      <c r="F300" s="7">
        <v>2</v>
      </c>
      <c r="G300" s="7">
        <v>12</v>
      </c>
      <c r="H300" s="7">
        <v>21</v>
      </c>
      <c r="I300" s="7">
        <v>47</v>
      </c>
      <c r="J300" s="7">
        <v>5</v>
      </c>
    </row>
    <row r="301" spans="1:12" x14ac:dyDescent="0.25">
      <c r="A301" t="s">
        <v>50</v>
      </c>
      <c r="B301" t="s">
        <v>51</v>
      </c>
      <c r="C301" s="7">
        <v>6</v>
      </c>
      <c r="D301" t="s">
        <v>52</v>
      </c>
      <c r="E301">
        <v>1999</v>
      </c>
      <c r="F301" s="7">
        <v>2</v>
      </c>
      <c r="G301" s="7">
        <v>11</v>
      </c>
      <c r="H301" s="7">
        <v>22</v>
      </c>
      <c r="I301" s="7">
        <v>42</v>
      </c>
      <c r="J301" s="7">
        <v>5</v>
      </c>
    </row>
    <row r="302" spans="1:12" x14ac:dyDescent="0.25">
      <c r="A302" t="s">
        <v>50</v>
      </c>
      <c r="B302" t="s">
        <v>51</v>
      </c>
      <c r="C302" s="7">
        <v>4</v>
      </c>
      <c r="D302" t="s">
        <v>56</v>
      </c>
      <c r="E302">
        <v>1984</v>
      </c>
      <c r="F302" s="7">
        <v>2</v>
      </c>
      <c r="G302" s="7">
        <v>8</v>
      </c>
      <c r="H302" s="7">
        <v>25</v>
      </c>
      <c r="I302" s="7">
        <v>31</v>
      </c>
      <c r="J302" s="7">
        <v>5</v>
      </c>
    </row>
    <row r="303" spans="1:12" x14ac:dyDescent="0.25">
      <c r="A303" t="s">
        <v>50</v>
      </c>
      <c r="B303" t="s">
        <v>51</v>
      </c>
      <c r="C303" s="7">
        <v>4</v>
      </c>
      <c r="D303" t="s">
        <v>54</v>
      </c>
      <c r="E303">
        <v>2016</v>
      </c>
      <c r="F303" s="7">
        <v>2</v>
      </c>
      <c r="G303" s="7">
        <v>7</v>
      </c>
      <c r="H303" s="7">
        <v>26</v>
      </c>
      <c r="I303" s="7">
        <v>26</v>
      </c>
      <c r="J303" s="7">
        <v>5</v>
      </c>
    </row>
    <row r="304" spans="1:12" x14ac:dyDescent="0.25">
      <c r="A304" t="s">
        <v>50</v>
      </c>
      <c r="B304" t="s">
        <v>51</v>
      </c>
      <c r="C304" s="7">
        <v>2</v>
      </c>
      <c r="D304" t="s">
        <v>57</v>
      </c>
      <c r="E304">
        <v>2004</v>
      </c>
      <c r="F304" s="7">
        <v>2</v>
      </c>
      <c r="G304" s="7">
        <v>4</v>
      </c>
      <c r="H304" s="7">
        <v>29</v>
      </c>
      <c r="I304" s="7">
        <v>15</v>
      </c>
      <c r="J304" s="7">
        <v>5</v>
      </c>
    </row>
    <row r="305" spans="1:10" x14ac:dyDescent="0.25">
      <c r="A305" t="s">
        <v>50</v>
      </c>
      <c r="B305" t="s">
        <v>51</v>
      </c>
      <c r="C305" s="7">
        <v>2</v>
      </c>
      <c r="D305" t="s">
        <v>53</v>
      </c>
      <c r="E305">
        <v>2020</v>
      </c>
      <c r="F305" s="7">
        <v>2</v>
      </c>
      <c r="G305" s="7">
        <v>3</v>
      </c>
      <c r="H305" s="7">
        <v>30</v>
      </c>
      <c r="I305" s="7">
        <v>10</v>
      </c>
      <c r="J305" s="7">
        <v>5</v>
      </c>
    </row>
    <row r="306" spans="1:10" x14ac:dyDescent="0.25">
      <c r="A306" t="s">
        <v>50</v>
      </c>
      <c r="B306" t="s">
        <v>51</v>
      </c>
      <c r="C306" s="7">
        <v>2</v>
      </c>
      <c r="D306" t="s">
        <v>54</v>
      </c>
      <c r="E306">
        <v>2016</v>
      </c>
      <c r="F306" s="7">
        <v>3</v>
      </c>
      <c r="G306" s="7">
        <v>3</v>
      </c>
      <c r="H306" s="7">
        <v>35</v>
      </c>
      <c r="I306" s="7">
        <v>11</v>
      </c>
      <c r="J306" s="7">
        <v>5</v>
      </c>
    </row>
    <row r="307" spans="1:10" x14ac:dyDescent="0.25">
      <c r="A307" t="s">
        <v>50</v>
      </c>
      <c r="B307" t="s">
        <v>51</v>
      </c>
      <c r="C307" s="7">
        <v>2</v>
      </c>
      <c r="D307" t="s">
        <v>59</v>
      </c>
      <c r="E307">
        <v>1989</v>
      </c>
      <c r="F307" s="7">
        <v>3</v>
      </c>
      <c r="G307" s="7">
        <v>4</v>
      </c>
      <c r="H307" s="7">
        <v>36</v>
      </c>
      <c r="I307" s="7">
        <v>14</v>
      </c>
      <c r="J307" s="7">
        <v>5</v>
      </c>
    </row>
    <row r="308" spans="1:10" x14ac:dyDescent="0.25">
      <c r="A308" t="s">
        <v>50</v>
      </c>
      <c r="B308" t="s">
        <v>51</v>
      </c>
      <c r="C308" s="7">
        <v>4</v>
      </c>
      <c r="D308" t="s">
        <v>55</v>
      </c>
      <c r="E308">
        <v>2008</v>
      </c>
      <c r="F308" s="7">
        <v>3</v>
      </c>
      <c r="G308" s="7">
        <v>7</v>
      </c>
      <c r="H308" s="7">
        <v>39</v>
      </c>
      <c r="I308" s="7">
        <v>27</v>
      </c>
      <c r="J308" s="7">
        <v>5</v>
      </c>
    </row>
    <row r="309" spans="1:10" x14ac:dyDescent="0.25">
      <c r="A309" t="s">
        <v>50</v>
      </c>
      <c r="B309" t="s">
        <v>51</v>
      </c>
      <c r="C309" s="7">
        <v>4</v>
      </c>
      <c r="D309" t="s">
        <v>57</v>
      </c>
      <c r="E309">
        <v>2004</v>
      </c>
      <c r="F309" s="7">
        <v>3</v>
      </c>
      <c r="G309" s="7">
        <v>8</v>
      </c>
      <c r="H309" s="7">
        <v>40</v>
      </c>
      <c r="I309" s="7">
        <v>30</v>
      </c>
      <c r="J309" s="7">
        <v>5</v>
      </c>
    </row>
    <row r="310" spans="1:10" x14ac:dyDescent="0.25">
      <c r="A310" t="s">
        <v>50</v>
      </c>
      <c r="B310" t="s">
        <v>51</v>
      </c>
      <c r="C310" s="7">
        <v>6</v>
      </c>
      <c r="D310" t="s">
        <v>56</v>
      </c>
      <c r="E310">
        <v>1984</v>
      </c>
      <c r="F310" s="7">
        <v>3</v>
      </c>
      <c r="G310" s="7">
        <v>11</v>
      </c>
      <c r="H310" s="7">
        <v>43</v>
      </c>
      <c r="I310" s="7">
        <v>43</v>
      </c>
      <c r="J310" s="7">
        <v>5</v>
      </c>
    </row>
    <row r="311" spans="1:10" x14ac:dyDescent="0.25">
      <c r="A311" t="s">
        <v>50</v>
      </c>
      <c r="B311" t="s">
        <v>51</v>
      </c>
      <c r="C311" s="7">
        <v>6</v>
      </c>
      <c r="D311" t="s">
        <v>60</v>
      </c>
      <c r="E311">
        <v>2001</v>
      </c>
      <c r="F311" s="7">
        <v>3</v>
      </c>
      <c r="G311" s="7">
        <v>12</v>
      </c>
      <c r="H311" s="7">
        <v>44</v>
      </c>
      <c r="I311" s="7">
        <v>46</v>
      </c>
      <c r="J311" s="7">
        <v>5</v>
      </c>
    </row>
    <row r="312" spans="1:10" x14ac:dyDescent="0.25">
      <c r="A312" t="s">
        <v>50</v>
      </c>
      <c r="B312" t="s">
        <v>51</v>
      </c>
      <c r="C312" s="7">
        <v>8</v>
      </c>
      <c r="D312" t="s">
        <v>52</v>
      </c>
      <c r="E312">
        <v>1999</v>
      </c>
      <c r="F312" s="7">
        <v>3</v>
      </c>
      <c r="G312" s="7">
        <v>15</v>
      </c>
      <c r="H312" s="7">
        <v>47</v>
      </c>
      <c r="I312" s="7">
        <v>59</v>
      </c>
      <c r="J312" s="7">
        <v>5</v>
      </c>
    </row>
    <row r="313" spans="1:10" x14ac:dyDescent="0.25">
      <c r="A313" t="s">
        <v>50</v>
      </c>
      <c r="B313" t="s">
        <v>51</v>
      </c>
      <c r="C313" s="7">
        <v>8</v>
      </c>
      <c r="D313" t="s">
        <v>53</v>
      </c>
      <c r="E313">
        <v>2020</v>
      </c>
      <c r="F313" s="7">
        <v>3</v>
      </c>
      <c r="G313" s="7">
        <v>16</v>
      </c>
      <c r="H313" s="7">
        <v>48</v>
      </c>
      <c r="I313" s="7">
        <v>62</v>
      </c>
      <c r="J313" s="7">
        <v>5</v>
      </c>
    </row>
    <row r="314" spans="1:10" x14ac:dyDescent="0.25">
      <c r="A314" t="s">
        <v>50</v>
      </c>
      <c r="B314" t="s">
        <v>51</v>
      </c>
      <c r="C314" s="7">
        <v>8</v>
      </c>
      <c r="D314" t="s">
        <v>56</v>
      </c>
      <c r="E314">
        <v>1984</v>
      </c>
      <c r="F314" s="7">
        <v>4</v>
      </c>
      <c r="G314" s="7">
        <v>16</v>
      </c>
      <c r="H314" s="7">
        <v>49</v>
      </c>
      <c r="I314" s="7">
        <v>61</v>
      </c>
      <c r="J314" s="7">
        <v>5</v>
      </c>
    </row>
    <row r="315" spans="1:10" x14ac:dyDescent="0.25">
      <c r="A315" t="s">
        <v>50</v>
      </c>
      <c r="B315" t="s">
        <v>51</v>
      </c>
      <c r="C315" s="7">
        <v>8</v>
      </c>
      <c r="D315" t="s">
        <v>54</v>
      </c>
      <c r="E315">
        <v>2016</v>
      </c>
      <c r="F315" s="7">
        <v>4</v>
      </c>
      <c r="G315" s="7">
        <v>15</v>
      </c>
      <c r="H315" s="7">
        <v>50</v>
      </c>
      <c r="I315" s="7">
        <v>60</v>
      </c>
      <c r="J315" s="7">
        <v>5</v>
      </c>
    </row>
    <row r="316" spans="1:10" x14ac:dyDescent="0.25">
      <c r="A316" t="s">
        <v>50</v>
      </c>
      <c r="B316" t="s">
        <v>51</v>
      </c>
      <c r="C316" s="7">
        <v>6</v>
      </c>
      <c r="D316" t="s">
        <v>53</v>
      </c>
      <c r="E316">
        <v>2020</v>
      </c>
      <c r="F316" s="7">
        <v>4</v>
      </c>
      <c r="G316" s="7">
        <v>12</v>
      </c>
      <c r="H316" s="7">
        <v>53</v>
      </c>
      <c r="I316" s="7">
        <v>45</v>
      </c>
      <c r="J316" s="7">
        <v>5</v>
      </c>
    </row>
    <row r="317" spans="1:10" x14ac:dyDescent="0.25">
      <c r="A317" t="s">
        <v>50</v>
      </c>
      <c r="B317" t="s">
        <v>51</v>
      </c>
      <c r="C317" s="7">
        <v>6</v>
      </c>
      <c r="D317" t="s">
        <v>57</v>
      </c>
      <c r="E317">
        <v>2004</v>
      </c>
      <c r="F317" s="7">
        <v>4</v>
      </c>
      <c r="G317" s="7">
        <v>11</v>
      </c>
      <c r="H317" s="7">
        <v>54</v>
      </c>
      <c r="I317" s="7">
        <v>44</v>
      </c>
      <c r="J317" s="7">
        <v>5</v>
      </c>
    </row>
    <row r="318" spans="1:10" x14ac:dyDescent="0.25">
      <c r="A318" t="s">
        <v>50</v>
      </c>
      <c r="B318" t="s">
        <v>51</v>
      </c>
      <c r="C318" s="7">
        <v>4</v>
      </c>
      <c r="D318" t="s">
        <v>52</v>
      </c>
      <c r="E318">
        <v>1999</v>
      </c>
      <c r="F318" s="7">
        <v>4</v>
      </c>
      <c r="G318" s="7">
        <v>8</v>
      </c>
      <c r="H318" s="7">
        <v>57</v>
      </c>
      <c r="I318" s="7">
        <v>29</v>
      </c>
      <c r="J318" s="7">
        <v>5</v>
      </c>
    </row>
    <row r="319" spans="1:10" x14ac:dyDescent="0.25">
      <c r="A319" t="s">
        <v>50</v>
      </c>
      <c r="B319" t="s">
        <v>51</v>
      </c>
      <c r="C319" s="7">
        <v>4</v>
      </c>
      <c r="D319" t="s">
        <v>59</v>
      </c>
      <c r="E319">
        <v>1989</v>
      </c>
      <c r="F319" s="7">
        <v>4</v>
      </c>
      <c r="G319" s="7">
        <v>7</v>
      </c>
      <c r="H319" s="7">
        <v>58</v>
      </c>
      <c r="I319" s="7">
        <v>28</v>
      </c>
      <c r="J319" s="7">
        <v>5</v>
      </c>
    </row>
    <row r="320" spans="1:10" x14ac:dyDescent="0.25">
      <c r="A320" t="s">
        <v>50</v>
      </c>
      <c r="B320" t="s">
        <v>51</v>
      </c>
      <c r="C320" s="7">
        <v>2</v>
      </c>
      <c r="D320" t="s">
        <v>60</v>
      </c>
      <c r="E320">
        <v>2001</v>
      </c>
      <c r="F320" s="7">
        <v>4</v>
      </c>
      <c r="G320" s="7">
        <v>4</v>
      </c>
      <c r="H320" s="7">
        <v>61</v>
      </c>
      <c r="I320" s="7">
        <v>13</v>
      </c>
      <c r="J320" s="7">
        <v>5</v>
      </c>
    </row>
    <row r="321" spans="1:12" x14ac:dyDescent="0.25">
      <c r="A321" t="s">
        <v>50</v>
      </c>
      <c r="B321" t="s">
        <v>51</v>
      </c>
      <c r="C321" s="7">
        <v>2</v>
      </c>
      <c r="D321" t="s">
        <v>55</v>
      </c>
      <c r="E321">
        <v>2008</v>
      </c>
      <c r="F321" s="7">
        <v>4</v>
      </c>
      <c r="G321" s="7">
        <v>3</v>
      </c>
      <c r="H321" s="7">
        <v>62</v>
      </c>
      <c r="I321" s="7">
        <v>12</v>
      </c>
      <c r="J321" s="7">
        <v>5</v>
      </c>
    </row>
    <row r="322" spans="1:12" x14ac:dyDescent="0.25">
      <c r="A322" t="s">
        <v>35</v>
      </c>
      <c r="B322" t="s">
        <v>36</v>
      </c>
      <c r="C322" s="7">
        <v>1</v>
      </c>
      <c r="D322" t="s">
        <v>37</v>
      </c>
      <c r="E322">
        <v>1998</v>
      </c>
      <c r="F322" s="7">
        <v>1</v>
      </c>
      <c r="G322" s="7">
        <v>1</v>
      </c>
      <c r="H322" s="7">
        <v>1</v>
      </c>
      <c r="I322" s="7">
        <v>1</v>
      </c>
      <c r="J322" s="7">
        <v>6</v>
      </c>
      <c r="K322" s="21">
        <v>45427</v>
      </c>
      <c r="L322" s="7">
        <v>22</v>
      </c>
    </row>
    <row r="323" spans="1:12" x14ac:dyDescent="0.25">
      <c r="A323" t="s">
        <v>35</v>
      </c>
      <c r="B323" t="s">
        <v>36</v>
      </c>
      <c r="C323" s="7">
        <v>1</v>
      </c>
      <c r="D323" t="s">
        <v>44</v>
      </c>
      <c r="E323">
        <v>1983</v>
      </c>
      <c r="F323" s="7">
        <v>1</v>
      </c>
      <c r="G323" s="7">
        <v>2</v>
      </c>
      <c r="H323" s="7">
        <v>2</v>
      </c>
      <c r="I323" s="7">
        <v>8</v>
      </c>
      <c r="J323" s="7">
        <v>6</v>
      </c>
      <c r="K323" s="21">
        <v>45427</v>
      </c>
      <c r="L323" s="7">
        <v>35</v>
      </c>
    </row>
    <row r="324" spans="1:12" x14ac:dyDescent="0.25">
      <c r="A324" t="s">
        <v>35</v>
      </c>
      <c r="B324" t="s">
        <v>36</v>
      </c>
      <c r="C324" s="7">
        <v>3</v>
      </c>
      <c r="D324" t="s">
        <v>48</v>
      </c>
      <c r="E324">
        <v>2018</v>
      </c>
      <c r="F324" s="7">
        <v>1</v>
      </c>
      <c r="G324" s="7">
        <v>5</v>
      </c>
      <c r="H324" s="7">
        <v>5</v>
      </c>
      <c r="I324" s="7">
        <v>17</v>
      </c>
      <c r="J324" s="7">
        <v>6</v>
      </c>
      <c r="K324" s="21">
        <v>45427</v>
      </c>
      <c r="L324" s="7">
        <v>24</v>
      </c>
    </row>
    <row r="325" spans="1:12" x14ac:dyDescent="0.25">
      <c r="A325" t="s">
        <v>35</v>
      </c>
      <c r="B325" t="s">
        <v>36</v>
      </c>
      <c r="C325" s="7">
        <v>3</v>
      </c>
      <c r="D325" t="s">
        <v>41</v>
      </c>
      <c r="E325">
        <v>2016</v>
      </c>
      <c r="F325" s="7">
        <v>1</v>
      </c>
      <c r="G325" s="7">
        <v>6</v>
      </c>
      <c r="H325" s="7">
        <v>6</v>
      </c>
      <c r="I325" s="7">
        <v>24</v>
      </c>
      <c r="J325" s="7">
        <v>6</v>
      </c>
      <c r="K325" s="21">
        <v>45427</v>
      </c>
      <c r="L325" s="7">
        <v>25</v>
      </c>
    </row>
    <row r="326" spans="1:12" x14ac:dyDescent="0.25">
      <c r="A326" t="s">
        <v>35</v>
      </c>
      <c r="B326" t="s">
        <v>36</v>
      </c>
      <c r="C326" s="7">
        <v>5</v>
      </c>
      <c r="D326" t="s">
        <v>39</v>
      </c>
      <c r="E326">
        <v>2002</v>
      </c>
      <c r="F326" s="7">
        <v>1</v>
      </c>
      <c r="G326" s="7">
        <v>9</v>
      </c>
      <c r="H326" s="7">
        <v>9</v>
      </c>
      <c r="I326" s="7">
        <v>33</v>
      </c>
      <c r="J326" s="7">
        <v>6</v>
      </c>
      <c r="K326" s="21">
        <v>45427</v>
      </c>
      <c r="L326" s="7">
        <v>17</v>
      </c>
    </row>
    <row r="327" spans="1:12" x14ac:dyDescent="0.25">
      <c r="A327" t="s">
        <v>35</v>
      </c>
      <c r="B327" t="s">
        <v>36</v>
      </c>
      <c r="C327" s="7">
        <v>5</v>
      </c>
      <c r="D327" t="s">
        <v>46</v>
      </c>
      <c r="E327">
        <v>1999</v>
      </c>
      <c r="F327" s="7">
        <v>1</v>
      </c>
      <c r="G327" s="7">
        <v>10</v>
      </c>
      <c r="H327" s="7">
        <v>10</v>
      </c>
      <c r="I327" s="7">
        <v>40</v>
      </c>
      <c r="J327" s="7">
        <v>6</v>
      </c>
      <c r="K327" s="21">
        <v>45427</v>
      </c>
      <c r="L327" s="7">
        <v>23</v>
      </c>
    </row>
    <row r="328" spans="1:12" x14ac:dyDescent="0.25">
      <c r="A328" t="s">
        <v>35</v>
      </c>
      <c r="B328" t="s">
        <v>36</v>
      </c>
      <c r="C328" s="7">
        <v>7</v>
      </c>
      <c r="D328" t="s">
        <v>49</v>
      </c>
      <c r="E328">
        <v>1985</v>
      </c>
      <c r="F328" s="7">
        <v>1</v>
      </c>
      <c r="G328" s="7">
        <v>13</v>
      </c>
      <c r="H328" s="7">
        <v>13</v>
      </c>
      <c r="I328" s="7">
        <v>49</v>
      </c>
      <c r="J328" s="7">
        <v>6</v>
      </c>
      <c r="K328" s="21">
        <v>45427</v>
      </c>
      <c r="L328" s="7">
        <v>23</v>
      </c>
    </row>
    <row r="329" spans="1:12" x14ac:dyDescent="0.25">
      <c r="A329" t="s">
        <v>35</v>
      </c>
      <c r="B329" t="s">
        <v>36</v>
      </c>
      <c r="C329" s="7">
        <v>7</v>
      </c>
      <c r="D329" t="s">
        <v>42</v>
      </c>
      <c r="E329">
        <v>2023</v>
      </c>
      <c r="F329" s="7">
        <v>1</v>
      </c>
      <c r="G329" s="7">
        <v>14</v>
      </c>
      <c r="H329" s="7">
        <v>14</v>
      </c>
      <c r="I329" s="7">
        <v>56</v>
      </c>
      <c r="J329" s="7">
        <v>6</v>
      </c>
      <c r="K329" s="21">
        <v>45427</v>
      </c>
      <c r="L329" s="7">
        <v>25</v>
      </c>
    </row>
    <row r="330" spans="1:12" x14ac:dyDescent="0.25">
      <c r="A330" t="s">
        <v>35</v>
      </c>
      <c r="B330" t="s">
        <v>36</v>
      </c>
      <c r="C330" s="7">
        <v>7</v>
      </c>
      <c r="D330" t="s">
        <v>48</v>
      </c>
      <c r="E330">
        <v>2018</v>
      </c>
      <c r="F330" s="7">
        <v>2</v>
      </c>
      <c r="G330" s="7">
        <v>14</v>
      </c>
      <c r="H330" s="7">
        <v>19</v>
      </c>
      <c r="I330" s="7">
        <v>55</v>
      </c>
      <c r="J330" s="7">
        <v>6</v>
      </c>
      <c r="K330" s="21">
        <v>45427</v>
      </c>
      <c r="L330" s="7">
        <v>31</v>
      </c>
    </row>
    <row r="331" spans="1:12" x14ac:dyDescent="0.25">
      <c r="A331" t="s">
        <v>35</v>
      </c>
      <c r="B331" t="s">
        <v>36</v>
      </c>
      <c r="C331" s="7">
        <v>7</v>
      </c>
      <c r="D331" t="s">
        <v>44</v>
      </c>
      <c r="E331">
        <v>1983</v>
      </c>
      <c r="F331" s="7">
        <v>2</v>
      </c>
      <c r="G331" s="7">
        <v>13</v>
      </c>
      <c r="H331" s="7">
        <v>20</v>
      </c>
      <c r="I331" s="7">
        <v>50</v>
      </c>
      <c r="J331" s="7">
        <v>6</v>
      </c>
      <c r="K331" s="21">
        <v>45427</v>
      </c>
      <c r="L331" s="7">
        <v>20</v>
      </c>
    </row>
    <row r="332" spans="1:12" x14ac:dyDescent="0.25">
      <c r="A332" t="s">
        <v>35</v>
      </c>
      <c r="B332" t="s">
        <v>36</v>
      </c>
      <c r="C332" s="7">
        <v>5</v>
      </c>
      <c r="D332" t="s">
        <v>49</v>
      </c>
      <c r="E332">
        <v>1985</v>
      </c>
      <c r="F332" s="7">
        <v>2</v>
      </c>
      <c r="G332" s="7">
        <v>10</v>
      </c>
      <c r="H332" s="7">
        <v>23</v>
      </c>
      <c r="I332" s="7">
        <v>39</v>
      </c>
      <c r="J332" s="7">
        <v>6</v>
      </c>
      <c r="K332" s="21">
        <v>45427</v>
      </c>
      <c r="L332" s="7">
        <v>37</v>
      </c>
    </row>
    <row r="333" spans="1:12" x14ac:dyDescent="0.25">
      <c r="A333" t="s">
        <v>35</v>
      </c>
      <c r="B333" t="s">
        <v>36</v>
      </c>
      <c r="C333" s="7">
        <v>5</v>
      </c>
      <c r="D333" t="s">
        <v>41</v>
      </c>
      <c r="E333">
        <v>2016</v>
      </c>
      <c r="F333" s="7">
        <v>2</v>
      </c>
      <c r="G333" s="7">
        <v>9</v>
      </c>
      <c r="H333" s="7">
        <v>24</v>
      </c>
      <c r="I333" s="7">
        <v>34</v>
      </c>
      <c r="J333" s="7">
        <v>6</v>
      </c>
      <c r="K333" s="21">
        <v>45427</v>
      </c>
      <c r="L333" s="7">
        <v>35</v>
      </c>
    </row>
    <row r="334" spans="1:12" x14ac:dyDescent="0.25">
      <c r="A334" t="s">
        <v>35</v>
      </c>
      <c r="B334" t="s">
        <v>36</v>
      </c>
      <c r="C334" s="7">
        <v>3</v>
      </c>
      <c r="D334" t="s">
        <v>37</v>
      </c>
      <c r="E334">
        <v>1998</v>
      </c>
      <c r="F334" s="7">
        <v>2</v>
      </c>
      <c r="G334" s="7">
        <v>6</v>
      </c>
      <c r="H334" s="7">
        <v>27</v>
      </c>
      <c r="I334" s="7">
        <v>23</v>
      </c>
      <c r="J334" s="7">
        <v>6</v>
      </c>
      <c r="K334" s="21">
        <v>45427</v>
      </c>
      <c r="L334" s="7">
        <v>22</v>
      </c>
    </row>
    <row r="335" spans="1:12" x14ac:dyDescent="0.25">
      <c r="A335" t="s">
        <v>35</v>
      </c>
      <c r="B335" t="s">
        <v>36</v>
      </c>
      <c r="C335" s="7">
        <v>3</v>
      </c>
      <c r="D335" t="s">
        <v>42</v>
      </c>
      <c r="E335">
        <v>2023</v>
      </c>
      <c r="F335" s="7">
        <v>2</v>
      </c>
      <c r="G335" s="7">
        <v>5</v>
      </c>
      <c r="H335" s="7">
        <v>28</v>
      </c>
      <c r="I335" s="7">
        <v>18</v>
      </c>
      <c r="J335" s="7">
        <v>6</v>
      </c>
      <c r="K335" s="21">
        <v>45427</v>
      </c>
      <c r="L335" s="7">
        <v>20</v>
      </c>
    </row>
    <row r="336" spans="1:12" x14ac:dyDescent="0.25">
      <c r="A336" t="s">
        <v>35</v>
      </c>
      <c r="B336" t="s">
        <v>36</v>
      </c>
      <c r="C336" s="7">
        <v>1</v>
      </c>
      <c r="D336" t="s">
        <v>46</v>
      </c>
      <c r="E336">
        <v>1999</v>
      </c>
      <c r="F336" s="7">
        <v>2</v>
      </c>
      <c r="G336" s="7">
        <v>2</v>
      </c>
      <c r="H336" s="7">
        <v>31</v>
      </c>
      <c r="I336" s="7">
        <v>7</v>
      </c>
      <c r="J336" s="7">
        <v>6</v>
      </c>
      <c r="K336" s="21">
        <v>45427</v>
      </c>
      <c r="L336" s="7">
        <v>42</v>
      </c>
    </row>
    <row r="337" spans="1:12" x14ac:dyDescent="0.25">
      <c r="A337" t="s">
        <v>35</v>
      </c>
      <c r="B337" t="s">
        <v>36</v>
      </c>
      <c r="C337" s="7">
        <v>1</v>
      </c>
      <c r="D337" t="s">
        <v>39</v>
      </c>
      <c r="E337">
        <v>2002</v>
      </c>
      <c r="F337" s="7">
        <v>2</v>
      </c>
      <c r="G337" s="7">
        <v>1</v>
      </c>
      <c r="H337" s="7">
        <v>32</v>
      </c>
      <c r="I337" s="7">
        <v>2</v>
      </c>
      <c r="J337" s="7">
        <v>6</v>
      </c>
      <c r="K337" s="21">
        <v>45427</v>
      </c>
      <c r="L337" s="7">
        <v>39</v>
      </c>
    </row>
    <row r="338" spans="1:12" x14ac:dyDescent="0.25">
      <c r="A338" t="s">
        <v>35</v>
      </c>
      <c r="B338" t="s">
        <v>36</v>
      </c>
      <c r="C338" s="7">
        <v>1</v>
      </c>
      <c r="D338" t="s">
        <v>41</v>
      </c>
      <c r="E338">
        <v>2016</v>
      </c>
      <c r="F338" s="7">
        <v>3</v>
      </c>
      <c r="G338" s="7">
        <v>1</v>
      </c>
      <c r="H338" s="7">
        <v>33</v>
      </c>
      <c r="I338" s="7">
        <v>3</v>
      </c>
      <c r="J338" s="7">
        <v>6</v>
      </c>
      <c r="K338" s="21">
        <v>45427</v>
      </c>
      <c r="L338" s="7">
        <v>34</v>
      </c>
    </row>
    <row r="339" spans="1:12" x14ac:dyDescent="0.25">
      <c r="A339" t="s">
        <v>35</v>
      </c>
      <c r="B339" t="s">
        <v>36</v>
      </c>
      <c r="C339" s="7">
        <v>1</v>
      </c>
      <c r="D339" t="s">
        <v>48</v>
      </c>
      <c r="E339">
        <v>2018</v>
      </c>
      <c r="F339" s="7">
        <v>3</v>
      </c>
      <c r="G339" s="7">
        <v>2</v>
      </c>
      <c r="H339" s="7">
        <v>34</v>
      </c>
      <c r="I339" s="7">
        <v>6</v>
      </c>
      <c r="J339" s="7">
        <v>6</v>
      </c>
      <c r="K339" s="21">
        <v>45427</v>
      </c>
      <c r="L339" s="7">
        <v>36</v>
      </c>
    </row>
    <row r="340" spans="1:12" x14ac:dyDescent="0.25">
      <c r="A340" t="s">
        <v>35</v>
      </c>
      <c r="B340" t="s">
        <v>36</v>
      </c>
      <c r="C340" s="7">
        <v>3</v>
      </c>
      <c r="D340" t="s">
        <v>39</v>
      </c>
      <c r="E340">
        <v>2002</v>
      </c>
      <c r="F340" s="7">
        <v>3</v>
      </c>
      <c r="G340" s="7">
        <v>5</v>
      </c>
      <c r="H340" s="7">
        <v>37</v>
      </c>
      <c r="I340" s="7">
        <v>19</v>
      </c>
      <c r="J340" s="7">
        <v>6</v>
      </c>
      <c r="K340" s="21">
        <v>45427</v>
      </c>
      <c r="L340" s="7">
        <v>25</v>
      </c>
    </row>
    <row r="341" spans="1:12" x14ac:dyDescent="0.25">
      <c r="A341" t="s">
        <v>35</v>
      </c>
      <c r="B341" t="s">
        <v>36</v>
      </c>
      <c r="C341" s="7">
        <v>3</v>
      </c>
      <c r="D341" t="s">
        <v>49</v>
      </c>
      <c r="E341">
        <v>1985</v>
      </c>
      <c r="F341" s="7">
        <v>3</v>
      </c>
      <c r="G341" s="7">
        <v>6</v>
      </c>
      <c r="H341" s="7">
        <v>38</v>
      </c>
      <c r="I341" s="7">
        <v>22</v>
      </c>
      <c r="J341" s="7">
        <v>6</v>
      </c>
      <c r="K341" s="21">
        <v>45427</v>
      </c>
      <c r="L341" s="7">
        <v>32</v>
      </c>
    </row>
    <row r="342" spans="1:12" x14ac:dyDescent="0.25">
      <c r="A342" t="s">
        <v>35</v>
      </c>
      <c r="B342" t="s">
        <v>36</v>
      </c>
      <c r="C342" s="7">
        <v>5</v>
      </c>
      <c r="D342" t="s">
        <v>42</v>
      </c>
      <c r="E342">
        <v>2023</v>
      </c>
      <c r="F342" s="7">
        <v>3</v>
      </c>
      <c r="G342" s="7">
        <v>9</v>
      </c>
      <c r="H342" s="7">
        <v>41</v>
      </c>
      <c r="I342" s="7">
        <v>35</v>
      </c>
      <c r="J342" s="7">
        <v>6</v>
      </c>
      <c r="K342" s="21">
        <v>45427</v>
      </c>
      <c r="L342" s="7">
        <v>26</v>
      </c>
    </row>
    <row r="343" spans="1:12" x14ac:dyDescent="0.25">
      <c r="A343" t="s">
        <v>35</v>
      </c>
      <c r="B343" t="s">
        <v>36</v>
      </c>
      <c r="C343" s="7">
        <v>5</v>
      </c>
      <c r="D343" t="s">
        <v>44</v>
      </c>
      <c r="E343">
        <v>1983</v>
      </c>
      <c r="F343" s="7">
        <v>3</v>
      </c>
      <c r="G343" s="7">
        <v>10</v>
      </c>
      <c r="H343" s="7">
        <v>42</v>
      </c>
      <c r="I343" s="7">
        <v>38</v>
      </c>
      <c r="J343" s="7">
        <v>6</v>
      </c>
      <c r="K343" s="21">
        <v>45427</v>
      </c>
      <c r="L343" s="7">
        <v>31</v>
      </c>
    </row>
    <row r="344" spans="1:12" x14ac:dyDescent="0.25">
      <c r="A344" t="s">
        <v>35</v>
      </c>
      <c r="B344" t="s">
        <v>36</v>
      </c>
      <c r="C344" s="7">
        <v>7</v>
      </c>
      <c r="D344" t="s">
        <v>46</v>
      </c>
      <c r="E344">
        <v>1999</v>
      </c>
      <c r="F344" s="7">
        <v>3</v>
      </c>
      <c r="G344" s="7">
        <v>13</v>
      </c>
      <c r="H344" s="7">
        <v>45</v>
      </c>
      <c r="I344" s="7">
        <v>51</v>
      </c>
      <c r="J344" s="7">
        <v>6</v>
      </c>
      <c r="K344" s="21">
        <v>45427</v>
      </c>
      <c r="L344" s="7">
        <v>24</v>
      </c>
    </row>
    <row r="345" spans="1:12" x14ac:dyDescent="0.25">
      <c r="A345" t="s">
        <v>35</v>
      </c>
      <c r="B345" t="s">
        <v>36</v>
      </c>
      <c r="C345" s="7">
        <v>7</v>
      </c>
      <c r="D345" t="s">
        <v>37</v>
      </c>
      <c r="E345">
        <v>1998</v>
      </c>
      <c r="F345" s="7">
        <v>3</v>
      </c>
      <c r="G345" s="7">
        <v>14</v>
      </c>
      <c r="H345" s="7">
        <v>46</v>
      </c>
      <c r="I345" s="7">
        <v>54</v>
      </c>
      <c r="J345" s="7">
        <v>6</v>
      </c>
      <c r="K345" s="21">
        <v>45427</v>
      </c>
      <c r="L345" s="7">
        <v>37</v>
      </c>
    </row>
    <row r="346" spans="1:12" x14ac:dyDescent="0.25">
      <c r="A346" t="s">
        <v>35</v>
      </c>
      <c r="B346" t="s">
        <v>36</v>
      </c>
      <c r="C346" s="7">
        <v>7</v>
      </c>
      <c r="D346" t="s">
        <v>39</v>
      </c>
      <c r="E346">
        <v>2002</v>
      </c>
      <c r="F346" s="7">
        <v>4</v>
      </c>
      <c r="G346" s="7">
        <v>14</v>
      </c>
      <c r="H346" s="7">
        <v>51</v>
      </c>
      <c r="I346" s="7">
        <v>53</v>
      </c>
      <c r="J346" s="7">
        <v>6</v>
      </c>
      <c r="K346" s="21">
        <v>45427</v>
      </c>
      <c r="L346" s="7">
        <v>25</v>
      </c>
    </row>
    <row r="347" spans="1:12" x14ac:dyDescent="0.25">
      <c r="A347" t="s">
        <v>35</v>
      </c>
      <c r="B347" t="s">
        <v>36</v>
      </c>
      <c r="C347" s="7">
        <v>7</v>
      </c>
      <c r="D347" t="s">
        <v>41</v>
      </c>
      <c r="E347">
        <v>2016</v>
      </c>
      <c r="F347" s="7">
        <v>4</v>
      </c>
      <c r="G347" s="7">
        <v>13</v>
      </c>
      <c r="H347" s="7">
        <v>52</v>
      </c>
      <c r="I347" s="7">
        <v>52</v>
      </c>
      <c r="J347" s="7">
        <v>6</v>
      </c>
      <c r="K347" s="21">
        <v>45427</v>
      </c>
      <c r="L347" s="7">
        <v>34</v>
      </c>
    </row>
    <row r="348" spans="1:12" x14ac:dyDescent="0.25">
      <c r="A348" t="s">
        <v>35</v>
      </c>
      <c r="B348" t="s">
        <v>36</v>
      </c>
      <c r="C348" s="7">
        <v>5</v>
      </c>
      <c r="D348" t="s">
        <v>48</v>
      </c>
      <c r="E348">
        <v>2018</v>
      </c>
      <c r="F348" s="7">
        <v>4</v>
      </c>
      <c r="G348" s="7">
        <v>10</v>
      </c>
      <c r="H348" s="7">
        <v>55</v>
      </c>
      <c r="I348" s="7">
        <v>37</v>
      </c>
      <c r="J348" s="7">
        <v>6</v>
      </c>
      <c r="K348" s="21">
        <v>45427</v>
      </c>
      <c r="L348" s="7">
        <v>29</v>
      </c>
    </row>
    <row r="349" spans="1:12" x14ac:dyDescent="0.25">
      <c r="A349" t="s">
        <v>35</v>
      </c>
      <c r="B349" t="s">
        <v>36</v>
      </c>
      <c r="C349" s="7">
        <v>5</v>
      </c>
      <c r="D349" t="s">
        <v>37</v>
      </c>
      <c r="E349">
        <v>1998</v>
      </c>
      <c r="F349" s="7">
        <v>4</v>
      </c>
      <c r="G349" s="7">
        <v>9</v>
      </c>
      <c r="H349" s="7">
        <v>56</v>
      </c>
      <c r="I349" s="7">
        <v>37</v>
      </c>
      <c r="J349" s="7">
        <v>6</v>
      </c>
      <c r="K349" s="21">
        <v>45427</v>
      </c>
      <c r="L349" s="7">
        <v>36</v>
      </c>
    </row>
    <row r="350" spans="1:12" x14ac:dyDescent="0.25">
      <c r="A350" t="s">
        <v>35</v>
      </c>
      <c r="B350" t="s">
        <v>36</v>
      </c>
      <c r="C350" s="7">
        <v>3</v>
      </c>
      <c r="D350" t="s">
        <v>44</v>
      </c>
      <c r="E350">
        <v>1983</v>
      </c>
      <c r="F350" s="7">
        <v>4</v>
      </c>
      <c r="G350" s="7">
        <v>6</v>
      </c>
      <c r="H350" s="7">
        <v>59</v>
      </c>
      <c r="I350" s="7">
        <v>21</v>
      </c>
      <c r="J350" s="7">
        <v>6</v>
      </c>
      <c r="K350" s="21">
        <v>45427</v>
      </c>
      <c r="L350" s="7">
        <v>33</v>
      </c>
    </row>
    <row r="351" spans="1:12" x14ac:dyDescent="0.25">
      <c r="A351" t="s">
        <v>35</v>
      </c>
      <c r="B351" t="s">
        <v>36</v>
      </c>
      <c r="C351" s="7">
        <v>3</v>
      </c>
      <c r="D351" t="s">
        <v>46</v>
      </c>
      <c r="E351">
        <v>1999</v>
      </c>
      <c r="F351" s="7">
        <v>4</v>
      </c>
      <c r="G351" s="7">
        <v>5</v>
      </c>
      <c r="H351" s="7">
        <v>60</v>
      </c>
      <c r="I351" s="7">
        <v>20</v>
      </c>
      <c r="J351" s="7">
        <v>6</v>
      </c>
      <c r="K351" s="21">
        <v>45427</v>
      </c>
      <c r="L351" s="7">
        <v>27</v>
      </c>
    </row>
    <row r="352" spans="1:12" x14ac:dyDescent="0.25">
      <c r="A352" t="s">
        <v>35</v>
      </c>
      <c r="B352" t="s">
        <v>36</v>
      </c>
      <c r="C352" s="7">
        <v>1</v>
      </c>
      <c r="D352" t="s">
        <v>49</v>
      </c>
      <c r="E352">
        <v>1985</v>
      </c>
      <c r="F352" s="7">
        <v>4</v>
      </c>
      <c r="G352" s="7">
        <v>2</v>
      </c>
      <c r="H352" s="7">
        <v>63</v>
      </c>
      <c r="I352" s="7">
        <v>5</v>
      </c>
      <c r="J352" s="7">
        <v>6</v>
      </c>
      <c r="K352" s="21">
        <v>45427</v>
      </c>
      <c r="L352" s="7">
        <v>28</v>
      </c>
    </row>
    <row r="353" spans="1:12" x14ac:dyDescent="0.25">
      <c r="A353" t="s">
        <v>35</v>
      </c>
      <c r="B353" t="s">
        <v>36</v>
      </c>
      <c r="C353" s="7">
        <v>1</v>
      </c>
      <c r="D353" t="s">
        <v>42</v>
      </c>
      <c r="E353">
        <v>2023</v>
      </c>
      <c r="F353" s="7">
        <v>4</v>
      </c>
      <c r="G353" s="7">
        <v>1</v>
      </c>
      <c r="H353" s="7">
        <v>64</v>
      </c>
      <c r="I353" s="7">
        <v>4</v>
      </c>
      <c r="J353" s="7">
        <v>6</v>
      </c>
      <c r="K353" s="21">
        <v>45427</v>
      </c>
      <c r="L353" s="7">
        <v>21</v>
      </c>
    </row>
    <row r="354" spans="1:12" x14ac:dyDescent="0.25">
      <c r="A354" t="s">
        <v>50</v>
      </c>
      <c r="B354" t="s">
        <v>51</v>
      </c>
      <c r="C354" s="7">
        <v>2</v>
      </c>
      <c r="D354" t="s">
        <v>52</v>
      </c>
      <c r="E354">
        <v>1999</v>
      </c>
      <c r="F354" s="7">
        <v>1</v>
      </c>
      <c r="G354" s="7">
        <v>3</v>
      </c>
      <c r="H354" s="7">
        <v>3</v>
      </c>
      <c r="I354" s="7">
        <v>9</v>
      </c>
      <c r="J354" s="7">
        <v>6</v>
      </c>
    </row>
    <row r="355" spans="1:12" x14ac:dyDescent="0.25">
      <c r="A355" t="s">
        <v>50</v>
      </c>
      <c r="B355" t="s">
        <v>51</v>
      </c>
      <c r="C355" s="7">
        <v>2</v>
      </c>
      <c r="D355" t="s">
        <v>56</v>
      </c>
      <c r="E355">
        <v>1984</v>
      </c>
      <c r="F355" s="7">
        <v>1</v>
      </c>
      <c r="G355" s="7">
        <v>4</v>
      </c>
      <c r="H355" s="7">
        <v>4</v>
      </c>
      <c r="I355" s="7">
        <v>16</v>
      </c>
      <c r="J355" s="7">
        <v>6</v>
      </c>
    </row>
    <row r="356" spans="1:12" x14ac:dyDescent="0.25">
      <c r="A356" t="s">
        <v>50</v>
      </c>
      <c r="B356" t="s">
        <v>51</v>
      </c>
      <c r="C356" s="7">
        <v>4</v>
      </c>
      <c r="D356" t="s">
        <v>60</v>
      </c>
      <c r="E356">
        <v>2001</v>
      </c>
      <c r="F356" s="7">
        <v>1</v>
      </c>
      <c r="G356" s="7">
        <v>7</v>
      </c>
      <c r="H356" s="7">
        <v>7</v>
      </c>
      <c r="I356" s="7">
        <v>25</v>
      </c>
      <c r="J356" s="7">
        <v>6</v>
      </c>
    </row>
    <row r="357" spans="1:12" x14ac:dyDescent="0.25">
      <c r="A357" t="s">
        <v>50</v>
      </c>
      <c r="B357" t="s">
        <v>51</v>
      </c>
      <c r="C357" s="7">
        <v>4</v>
      </c>
      <c r="D357" t="s">
        <v>53</v>
      </c>
      <c r="E357">
        <v>2020</v>
      </c>
      <c r="F357" s="7">
        <v>1</v>
      </c>
      <c r="G357" s="7">
        <v>8</v>
      </c>
      <c r="H357" s="7">
        <v>8</v>
      </c>
      <c r="I357" s="7">
        <v>32</v>
      </c>
      <c r="J357" s="7">
        <v>5</v>
      </c>
    </row>
    <row r="358" spans="1:12" x14ac:dyDescent="0.25">
      <c r="A358" t="s">
        <v>50</v>
      </c>
      <c r="B358" t="s">
        <v>51</v>
      </c>
      <c r="C358" s="7">
        <v>6</v>
      </c>
      <c r="D358" t="s">
        <v>59</v>
      </c>
      <c r="E358">
        <v>1989</v>
      </c>
      <c r="F358" s="7">
        <v>1</v>
      </c>
      <c r="G358" s="7">
        <v>11</v>
      </c>
      <c r="H358" s="7">
        <v>11</v>
      </c>
      <c r="I358" s="7">
        <v>41</v>
      </c>
      <c r="J358" s="7">
        <v>6</v>
      </c>
    </row>
    <row r="359" spans="1:12" x14ac:dyDescent="0.25">
      <c r="A359" t="s">
        <v>50</v>
      </c>
      <c r="B359" t="s">
        <v>51</v>
      </c>
      <c r="C359" s="7">
        <v>6</v>
      </c>
      <c r="D359" t="s">
        <v>54</v>
      </c>
      <c r="E359">
        <v>2016</v>
      </c>
      <c r="F359" s="7">
        <v>1</v>
      </c>
      <c r="G359" s="7">
        <v>12</v>
      </c>
      <c r="H359" s="7">
        <v>12</v>
      </c>
      <c r="I359" s="7">
        <v>48</v>
      </c>
      <c r="J359" s="7">
        <v>6</v>
      </c>
    </row>
    <row r="360" spans="1:12" x14ac:dyDescent="0.25">
      <c r="A360" t="s">
        <v>50</v>
      </c>
      <c r="B360" t="s">
        <v>51</v>
      </c>
      <c r="C360" s="7">
        <v>8</v>
      </c>
      <c r="D360" t="s">
        <v>55</v>
      </c>
      <c r="E360">
        <v>2008</v>
      </c>
      <c r="F360" s="7">
        <v>1</v>
      </c>
      <c r="G360" s="7">
        <v>15</v>
      </c>
      <c r="H360" s="7">
        <v>15</v>
      </c>
      <c r="I360" s="7">
        <v>57</v>
      </c>
      <c r="J360" s="7">
        <v>6</v>
      </c>
    </row>
    <row r="361" spans="1:12" x14ac:dyDescent="0.25">
      <c r="A361" t="s">
        <v>50</v>
      </c>
      <c r="B361" t="s">
        <v>51</v>
      </c>
      <c r="C361" s="7">
        <v>8</v>
      </c>
      <c r="D361" t="s">
        <v>57</v>
      </c>
      <c r="E361">
        <v>2004</v>
      </c>
      <c r="F361" s="7">
        <v>1</v>
      </c>
      <c r="G361" s="7">
        <v>16</v>
      </c>
      <c r="H361" s="7">
        <v>16</v>
      </c>
      <c r="I361" s="7">
        <v>64</v>
      </c>
      <c r="J361" s="7">
        <v>6</v>
      </c>
    </row>
    <row r="362" spans="1:12" x14ac:dyDescent="0.25">
      <c r="A362" t="s">
        <v>50</v>
      </c>
      <c r="B362" t="s">
        <v>51</v>
      </c>
      <c r="C362" s="7">
        <v>8</v>
      </c>
      <c r="D362" t="s">
        <v>60</v>
      </c>
      <c r="E362">
        <v>2001</v>
      </c>
      <c r="F362" s="7">
        <v>2</v>
      </c>
      <c r="G362" s="7">
        <v>16</v>
      </c>
      <c r="H362" s="7">
        <v>17</v>
      </c>
      <c r="I362" s="7">
        <v>63</v>
      </c>
      <c r="J362" s="7">
        <v>6</v>
      </c>
    </row>
    <row r="363" spans="1:12" x14ac:dyDescent="0.25">
      <c r="A363" t="s">
        <v>50</v>
      </c>
      <c r="B363" t="s">
        <v>51</v>
      </c>
      <c r="C363" s="7">
        <v>8</v>
      </c>
      <c r="D363" t="s">
        <v>59</v>
      </c>
      <c r="E363">
        <v>1989</v>
      </c>
      <c r="F363" s="7">
        <v>2</v>
      </c>
      <c r="G363" s="7">
        <v>15</v>
      </c>
      <c r="H363" s="7">
        <v>18</v>
      </c>
      <c r="I363" s="7">
        <v>58</v>
      </c>
      <c r="J363" s="7">
        <v>6</v>
      </c>
    </row>
    <row r="364" spans="1:12" x14ac:dyDescent="0.25">
      <c r="A364" t="s">
        <v>50</v>
      </c>
      <c r="B364" t="s">
        <v>51</v>
      </c>
      <c r="C364" s="7">
        <v>6</v>
      </c>
      <c r="D364" t="s">
        <v>55</v>
      </c>
      <c r="E364">
        <v>2008</v>
      </c>
      <c r="F364" s="7">
        <v>2</v>
      </c>
      <c r="G364" s="7">
        <v>12</v>
      </c>
      <c r="H364" s="7">
        <v>21</v>
      </c>
      <c r="I364" s="7">
        <v>47</v>
      </c>
      <c r="J364" s="7">
        <v>6</v>
      </c>
    </row>
    <row r="365" spans="1:12" x14ac:dyDescent="0.25">
      <c r="A365" t="s">
        <v>50</v>
      </c>
      <c r="B365" t="s">
        <v>51</v>
      </c>
      <c r="C365" s="7">
        <v>6</v>
      </c>
      <c r="D365" t="s">
        <v>52</v>
      </c>
      <c r="E365">
        <v>1999</v>
      </c>
      <c r="F365" s="7">
        <v>2</v>
      </c>
      <c r="G365" s="7">
        <v>11</v>
      </c>
      <c r="H365" s="7">
        <v>22</v>
      </c>
      <c r="I365" s="7">
        <v>42</v>
      </c>
      <c r="J365" s="7">
        <v>6</v>
      </c>
    </row>
    <row r="366" spans="1:12" x14ac:dyDescent="0.25">
      <c r="A366" t="s">
        <v>50</v>
      </c>
      <c r="B366" t="s">
        <v>51</v>
      </c>
      <c r="C366" s="7">
        <v>4</v>
      </c>
      <c r="D366" t="s">
        <v>56</v>
      </c>
      <c r="E366">
        <v>1984</v>
      </c>
      <c r="F366" s="7">
        <v>2</v>
      </c>
      <c r="G366" s="7">
        <v>8</v>
      </c>
      <c r="H366" s="7">
        <v>25</v>
      </c>
      <c r="I366" s="7">
        <v>31</v>
      </c>
      <c r="J366" s="7">
        <v>6</v>
      </c>
    </row>
    <row r="367" spans="1:12" x14ac:dyDescent="0.25">
      <c r="A367" t="s">
        <v>50</v>
      </c>
      <c r="B367" t="s">
        <v>51</v>
      </c>
      <c r="C367" s="7">
        <v>4</v>
      </c>
      <c r="D367" t="s">
        <v>54</v>
      </c>
      <c r="E367">
        <v>2016</v>
      </c>
      <c r="F367" s="7">
        <v>2</v>
      </c>
      <c r="G367" s="7">
        <v>7</v>
      </c>
      <c r="H367" s="7">
        <v>26</v>
      </c>
      <c r="I367" s="7">
        <v>26</v>
      </c>
      <c r="J367" s="7">
        <v>6</v>
      </c>
    </row>
    <row r="368" spans="1:12" x14ac:dyDescent="0.25">
      <c r="A368" t="s">
        <v>50</v>
      </c>
      <c r="B368" t="s">
        <v>51</v>
      </c>
      <c r="C368" s="7">
        <v>2</v>
      </c>
      <c r="D368" t="s">
        <v>57</v>
      </c>
      <c r="E368">
        <v>2004</v>
      </c>
      <c r="F368" s="7">
        <v>2</v>
      </c>
      <c r="G368" s="7">
        <v>4</v>
      </c>
      <c r="H368" s="7">
        <v>29</v>
      </c>
      <c r="I368" s="7">
        <v>15</v>
      </c>
      <c r="J368" s="7">
        <v>6</v>
      </c>
    </row>
    <row r="369" spans="1:10" x14ac:dyDescent="0.25">
      <c r="A369" t="s">
        <v>50</v>
      </c>
      <c r="B369" t="s">
        <v>51</v>
      </c>
      <c r="C369" s="7">
        <v>2</v>
      </c>
      <c r="D369" t="s">
        <v>53</v>
      </c>
      <c r="E369">
        <v>2020</v>
      </c>
      <c r="F369" s="7">
        <v>2</v>
      </c>
      <c r="G369" s="7">
        <v>3</v>
      </c>
      <c r="H369" s="7">
        <v>30</v>
      </c>
      <c r="I369" s="7">
        <v>10</v>
      </c>
      <c r="J369" s="7">
        <v>6</v>
      </c>
    </row>
    <row r="370" spans="1:10" x14ac:dyDescent="0.25">
      <c r="A370" t="s">
        <v>50</v>
      </c>
      <c r="B370" t="s">
        <v>51</v>
      </c>
      <c r="C370" s="7">
        <v>2</v>
      </c>
      <c r="D370" t="s">
        <v>54</v>
      </c>
      <c r="E370">
        <v>2016</v>
      </c>
      <c r="F370" s="7">
        <v>3</v>
      </c>
      <c r="G370" s="7">
        <v>3</v>
      </c>
      <c r="H370" s="7">
        <v>35</v>
      </c>
      <c r="I370" s="7">
        <v>11</v>
      </c>
      <c r="J370" s="7">
        <v>6</v>
      </c>
    </row>
    <row r="371" spans="1:10" x14ac:dyDescent="0.25">
      <c r="A371" t="s">
        <v>50</v>
      </c>
      <c r="B371" t="s">
        <v>51</v>
      </c>
      <c r="C371" s="7">
        <v>2</v>
      </c>
      <c r="D371" t="s">
        <v>59</v>
      </c>
      <c r="E371">
        <v>1989</v>
      </c>
      <c r="F371" s="7">
        <v>3</v>
      </c>
      <c r="G371" s="7">
        <v>4</v>
      </c>
      <c r="H371" s="7">
        <v>36</v>
      </c>
      <c r="I371" s="7">
        <v>14</v>
      </c>
      <c r="J371" s="7">
        <v>6</v>
      </c>
    </row>
    <row r="372" spans="1:10" x14ac:dyDescent="0.25">
      <c r="A372" t="s">
        <v>50</v>
      </c>
      <c r="B372" t="s">
        <v>51</v>
      </c>
      <c r="C372" s="7">
        <v>4</v>
      </c>
      <c r="D372" t="s">
        <v>55</v>
      </c>
      <c r="E372">
        <v>2008</v>
      </c>
      <c r="F372" s="7">
        <v>3</v>
      </c>
      <c r="G372" s="7">
        <v>7</v>
      </c>
      <c r="H372" s="7">
        <v>39</v>
      </c>
      <c r="I372" s="7">
        <v>27</v>
      </c>
      <c r="J372" s="7">
        <v>6</v>
      </c>
    </row>
    <row r="373" spans="1:10" x14ac:dyDescent="0.25">
      <c r="A373" t="s">
        <v>50</v>
      </c>
      <c r="B373" t="s">
        <v>51</v>
      </c>
      <c r="C373" s="7">
        <v>4</v>
      </c>
      <c r="D373" t="s">
        <v>57</v>
      </c>
      <c r="E373">
        <v>2004</v>
      </c>
      <c r="F373" s="7">
        <v>3</v>
      </c>
      <c r="G373" s="7">
        <v>8</v>
      </c>
      <c r="H373" s="7">
        <v>40</v>
      </c>
      <c r="I373" s="7">
        <v>30</v>
      </c>
      <c r="J373" s="7">
        <v>6</v>
      </c>
    </row>
    <row r="374" spans="1:10" x14ac:dyDescent="0.25">
      <c r="A374" t="s">
        <v>50</v>
      </c>
      <c r="B374" t="s">
        <v>51</v>
      </c>
      <c r="C374" s="7">
        <v>6</v>
      </c>
      <c r="D374" t="s">
        <v>56</v>
      </c>
      <c r="E374">
        <v>1984</v>
      </c>
      <c r="F374" s="7">
        <v>3</v>
      </c>
      <c r="G374" s="7">
        <v>11</v>
      </c>
      <c r="H374" s="7">
        <v>43</v>
      </c>
      <c r="I374" s="7">
        <v>43</v>
      </c>
      <c r="J374" s="7">
        <v>6</v>
      </c>
    </row>
    <row r="375" spans="1:10" x14ac:dyDescent="0.25">
      <c r="A375" t="s">
        <v>50</v>
      </c>
      <c r="B375" t="s">
        <v>51</v>
      </c>
      <c r="C375" s="7">
        <v>6</v>
      </c>
      <c r="D375" t="s">
        <v>60</v>
      </c>
      <c r="E375">
        <v>2001</v>
      </c>
      <c r="F375" s="7">
        <v>3</v>
      </c>
      <c r="G375" s="7">
        <v>12</v>
      </c>
      <c r="H375" s="7">
        <v>44</v>
      </c>
      <c r="I375" s="7">
        <v>46</v>
      </c>
      <c r="J375" s="7">
        <v>6</v>
      </c>
    </row>
    <row r="376" spans="1:10" x14ac:dyDescent="0.25">
      <c r="A376" t="s">
        <v>50</v>
      </c>
      <c r="B376" t="s">
        <v>51</v>
      </c>
      <c r="C376" s="7">
        <v>8</v>
      </c>
      <c r="D376" t="s">
        <v>52</v>
      </c>
      <c r="E376">
        <v>1999</v>
      </c>
      <c r="F376" s="7">
        <v>3</v>
      </c>
      <c r="G376" s="7">
        <v>15</v>
      </c>
      <c r="H376" s="7">
        <v>47</v>
      </c>
      <c r="I376" s="7">
        <v>59</v>
      </c>
      <c r="J376" s="7">
        <v>6</v>
      </c>
    </row>
    <row r="377" spans="1:10" x14ac:dyDescent="0.25">
      <c r="A377" t="s">
        <v>50</v>
      </c>
      <c r="B377" t="s">
        <v>51</v>
      </c>
      <c r="C377" s="7">
        <v>8</v>
      </c>
      <c r="D377" t="s">
        <v>53</v>
      </c>
      <c r="E377">
        <v>2020</v>
      </c>
      <c r="F377" s="7">
        <v>3</v>
      </c>
      <c r="G377" s="7">
        <v>16</v>
      </c>
      <c r="H377" s="7">
        <v>48</v>
      </c>
      <c r="I377" s="7">
        <v>62</v>
      </c>
      <c r="J377" s="7">
        <v>6</v>
      </c>
    </row>
    <row r="378" spans="1:10" x14ac:dyDescent="0.25">
      <c r="A378" t="s">
        <v>50</v>
      </c>
      <c r="B378" t="s">
        <v>51</v>
      </c>
      <c r="C378" s="7">
        <v>8</v>
      </c>
      <c r="D378" t="s">
        <v>56</v>
      </c>
      <c r="E378">
        <v>1984</v>
      </c>
      <c r="F378" s="7">
        <v>4</v>
      </c>
      <c r="G378" s="7">
        <v>16</v>
      </c>
      <c r="H378" s="7">
        <v>49</v>
      </c>
      <c r="I378" s="7">
        <v>61</v>
      </c>
      <c r="J378" s="7">
        <v>6</v>
      </c>
    </row>
    <row r="379" spans="1:10" x14ac:dyDescent="0.25">
      <c r="A379" t="s">
        <v>50</v>
      </c>
      <c r="B379" t="s">
        <v>51</v>
      </c>
      <c r="C379" s="7">
        <v>8</v>
      </c>
      <c r="D379" t="s">
        <v>54</v>
      </c>
      <c r="E379">
        <v>2016</v>
      </c>
      <c r="F379" s="7">
        <v>4</v>
      </c>
      <c r="G379" s="7">
        <v>15</v>
      </c>
      <c r="H379" s="7">
        <v>50</v>
      </c>
      <c r="I379" s="7">
        <v>60</v>
      </c>
      <c r="J379" s="7">
        <v>6</v>
      </c>
    </row>
    <row r="380" spans="1:10" x14ac:dyDescent="0.25">
      <c r="A380" t="s">
        <v>50</v>
      </c>
      <c r="B380" t="s">
        <v>51</v>
      </c>
      <c r="C380" s="7">
        <v>6</v>
      </c>
      <c r="D380" t="s">
        <v>53</v>
      </c>
      <c r="E380">
        <v>2020</v>
      </c>
      <c r="F380" s="7">
        <v>4</v>
      </c>
      <c r="G380" s="7">
        <v>12</v>
      </c>
      <c r="H380" s="7">
        <v>53</v>
      </c>
      <c r="I380" s="7">
        <v>45</v>
      </c>
      <c r="J380" s="7">
        <v>6</v>
      </c>
    </row>
    <row r="381" spans="1:10" x14ac:dyDescent="0.25">
      <c r="A381" t="s">
        <v>50</v>
      </c>
      <c r="B381" t="s">
        <v>51</v>
      </c>
      <c r="C381" s="7">
        <v>6</v>
      </c>
      <c r="D381" t="s">
        <v>57</v>
      </c>
      <c r="E381">
        <v>2004</v>
      </c>
      <c r="F381" s="7">
        <v>4</v>
      </c>
      <c r="G381" s="7">
        <v>11</v>
      </c>
      <c r="H381" s="7">
        <v>54</v>
      </c>
      <c r="I381" s="7">
        <v>44</v>
      </c>
      <c r="J381" s="7">
        <v>6</v>
      </c>
    </row>
    <row r="382" spans="1:10" x14ac:dyDescent="0.25">
      <c r="A382" t="s">
        <v>50</v>
      </c>
      <c r="B382" t="s">
        <v>51</v>
      </c>
      <c r="C382" s="7">
        <v>4</v>
      </c>
      <c r="D382" t="s">
        <v>52</v>
      </c>
      <c r="E382">
        <v>1999</v>
      </c>
      <c r="F382" s="7">
        <v>4</v>
      </c>
      <c r="G382" s="7">
        <v>8</v>
      </c>
      <c r="H382" s="7">
        <v>57</v>
      </c>
      <c r="I382" s="7">
        <v>29</v>
      </c>
      <c r="J382" s="7">
        <v>6</v>
      </c>
    </row>
    <row r="383" spans="1:10" x14ac:dyDescent="0.25">
      <c r="A383" t="s">
        <v>50</v>
      </c>
      <c r="B383" t="s">
        <v>51</v>
      </c>
      <c r="C383" s="7">
        <v>4</v>
      </c>
      <c r="D383" t="s">
        <v>59</v>
      </c>
      <c r="E383">
        <v>1989</v>
      </c>
      <c r="F383" s="7">
        <v>4</v>
      </c>
      <c r="G383" s="7">
        <v>7</v>
      </c>
      <c r="H383" s="7">
        <v>58</v>
      </c>
      <c r="I383" s="7">
        <v>28</v>
      </c>
      <c r="J383" s="7">
        <v>6</v>
      </c>
    </row>
    <row r="384" spans="1:10" x14ac:dyDescent="0.25">
      <c r="A384" t="s">
        <v>50</v>
      </c>
      <c r="B384" t="s">
        <v>51</v>
      </c>
      <c r="C384" s="7">
        <v>2</v>
      </c>
      <c r="D384" t="s">
        <v>60</v>
      </c>
      <c r="E384">
        <v>2001</v>
      </c>
      <c r="F384" s="7">
        <v>4</v>
      </c>
      <c r="G384" s="7">
        <v>4</v>
      </c>
      <c r="H384" s="7">
        <v>61</v>
      </c>
      <c r="I384" s="7">
        <v>13</v>
      </c>
      <c r="J384" s="7">
        <v>6</v>
      </c>
    </row>
    <row r="385" spans="1:10" x14ac:dyDescent="0.25">
      <c r="A385" t="s">
        <v>50</v>
      </c>
      <c r="B385" t="s">
        <v>51</v>
      </c>
      <c r="C385" s="7">
        <v>2</v>
      </c>
      <c r="D385" t="s">
        <v>55</v>
      </c>
      <c r="E385">
        <v>2008</v>
      </c>
      <c r="F385" s="7">
        <v>4</v>
      </c>
      <c r="G385" s="7">
        <v>3</v>
      </c>
      <c r="H385" s="7">
        <v>62</v>
      </c>
      <c r="I385" s="7">
        <v>12</v>
      </c>
      <c r="J385" s="7">
        <v>6</v>
      </c>
    </row>
  </sheetData>
  <conditionalFormatting pivot="1">
    <cfRule type="colorScale" priority="5">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conditionalFormatting pivot="1" sqref="AG4:AJ11">
    <cfRule type="colorScale" priority="1">
      <colorScale>
        <cfvo type="min"/>
        <cfvo type="percentile" val="50"/>
        <cfvo type="max"/>
        <color rgb="FFF8696B"/>
        <color rgb="FFFFEB84"/>
        <color rgb="FF63BE7B"/>
      </colorScale>
    </cfRule>
  </conditionalFormatting>
  <printOptions gridLines="1"/>
  <pageMargins left="0.7" right="0.7" top="0.75" bottom="0.75" header="0.3" footer="0.3"/>
  <pageSetup paperSize="9" orientation="landscape" horizontalDpi="360" verticalDpi="360" r:id="rId3"/>
  <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E15A-3F7C-465A-B71F-4ABDFF613FC9}">
  <dimension ref="A1:Z65"/>
  <sheetViews>
    <sheetView topLeftCell="F1" workbookViewId="0">
      <selection activeCell="U1" sqref="U1:U1048576"/>
    </sheetView>
  </sheetViews>
  <sheetFormatPr defaultRowHeight="15" x14ac:dyDescent="0.25"/>
  <cols>
    <col min="3" max="3" width="9.42578125" style="7"/>
    <col min="4" max="4" width="13.5703125" customWidth="1"/>
    <col min="6" max="10" width="9.42578125" style="7"/>
    <col min="11" max="11" width="10.5703125" bestFit="1" customWidth="1"/>
    <col min="18" max="18" width="10.42578125" style="14" customWidth="1"/>
    <col min="19" max="19" width="9.42578125" style="7"/>
    <col min="20" max="20" width="11.42578125" style="7" customWidth="1"/>
    <col min="24" max="24" width="14.5703125" bestFit="1" customWidth="1"/>
    <col min="25" max="25" width="15.5703125" bestFit="1" customWidth="1"/>
    <col min="26" max="26" width="5.42578125" bestFit="1" customWidth="1"/>
  </cols>
  <sheetData>
    <row r="1" spans="1:26" ht="60" x14ac:dyDescent="0.25">
      <c r="A1" s="5" t="s">
        <v>23</v>
      </c>
      <c r="B1" s="5" t="s">
        <v>24</v>
      </c>
      <c r="C1" s="6" t="s">
        <v>25</v>
      </c>
      <c r="D1" s="5" t="s">
        <v>31</v>
      </c>
      <c r="E1" s="5" t="s">
        <v>32</v>
      </c>
      <c r="F1" s="6" t="s">
        <v>26</v>
      </c>
      <c r="G1" s="6" t="s">
        <v>27</v>
      </c>
      <c r="H1" s="6" t="s">
        <v>28</v>
      </c>
      <c r="I1" s="6" t="s">
        <v>29</v>
      </c>
      <c r="J1" s="6" t="s">
        <v>30</v>
      </c>
      <c r="K1" s="6" t="s">
        <v>790</v>
      </c>
      <c r="L1" s="6" t="s">
        <v>816</v>
      </c>
      <c r="M1" s="6" t="s">
        <v>817</v>
      </c>
      <c r="N1" s="6" t="s">
        <v>818</v>
      </c>
      <c r="O1" s="6" t="s">
        <v>819</v>
      </c>
      <c r="P1" s="6" t="s">
        <v>820</v>
      </c>
      <c r="Q1" s="6" t="s">
        <v>821</v>
      </c>
      <c r="R1" s="16" t="s">
        <v>822</v>
      </c>
      <c r="S1" s="6" t="s">
        <v>823</v>
      </c>
      <c r="T1" s="6" t="s">
        <v>824</v>
      </c>
      <c r="X1" s="30" t="s">
        <v>825</v>
      </c>
    </row>
    <row r="2" spans="1:26" x14ac:dyDescent="0.25">
      <c r="A2" t="s">
        <v>35</v>
      </c>
      <c r="B2" t="s">
        <v>36</v>
      </c>
      <c r="C2" s="7">
        <v>1</v>
      </c>
      <c r="D2" t="s">
        <v>37</v>
      </c>
      <c r="E2">
        <v>1998</v>
      </c>
      <c r="F2" s="7">
        <v>1</v>
      </c>
      <c r="G2" s="7">
        <v>1</v>
      </c>
      <c r="H2" s="7">
        <v>1</v>
      </c>
      <c r="I2" s="7">
        <v>1</v>
      </c>
      <c r="J2" s="7">
        <v>101</v>
      </c>
      <c r="K2" s="50">
        <v>45428</v>
      </c>
      <c r="L2" s="7">
        <v>26</v>
      </c>
      <c r="M2" s="7">
        <v>24</v>
      </c>
      <c r="N2" s="7">
        <v>26</v>
      </c>
      <c r="O2" s="7">
        <v>22</v>
      </c>
      <c r="P2" s="7">
        <v>22</v>
      </c>
      <c r="Q2" s="7"/>
      <c r="R2" s="14">
        <f t="shared" ref="R2:R33" si="0">AVERAGE(L2:P2)</f>
        <v>24</v>
      </c>
      <c r="S2" s="7">
        <v>0.25</v>
      </c>
      <c r="T2" s="14">
        <f t="shared" ref="T2:T65" si="1">(R2)*(1/S2)</f>
        <v>96</v>
      </c>
      <c r="X2" s="30" t="s">
        <v>23</v>
      </c>
      <c r="Y2" s="30" t="s">
        <v>31</v>
      </c>
      <c r="Z2" t="s">
        <v>826</v>
      </c>
    </row>
    <row r="3" spans="1:26" x14ac:dyDescent="0.25">
      <c r="A3" t="s">
        <v>35</v>
      </c>
      <c r="B3" t="s">
        <v>36</v>
      </c>
      <c r="C3" s="7">
        <v>1</v>
      </c>
      <c r="D3" t="s">
        <v>44</v>
      </c>
      <c r="E3">
        <v>1983</v>
      </c>
      <c r="F3" s="7">
        <v>1</v>
      </c>
      <c r="G3" s="7">
        <v>2</v>
      </c>
      <c r="H3" s="7">
        <v>2</v>
      </c>
      <c r="I3" s="7">
        <v>8</v>
      </c>
      <c r="J3" s="7">
        <v>102</v>
      </c>
      <c r="K3" s="50">
        <v>45428</v>
      </c>
      <c r="L3" s="7">
        <v>23</v>
      </c>
      <c r="M3" s="7">
        <v>28</v>
      </c>
      <c r="N3" s="7">
        <v>34</v>
      </c>
      <c r="O3" s="7">
        <v>34</v>
      </c>
      <c r="P3" s="7">
        <v>35</v>
      </c>
      <c r="Q3" s="7"/>
      <c r="R3" s="14">
        <f t="shared" si="0"/>
        <v>30.8</v>
      </c>
      <c r="S3" s="7">
        <v>0.25</v>
      </c>
      <c r="T3" s="14">
        <f>(R3)*(1/S3)</f>
        <v>123.2</v>
      </c>
      <c r="X3" t="s">
        <v>50</v>
      </c>
      <c r="Y3" t="s">
        <v>57</v>
      </c>
      <c r="Z3" s="31">
        <v>123.33333333333334</v>
      </c>
    </row>
    <row r="4" spans="1:26" x14ac:dyDescent="0.25">
      <c r="A4" t="s">
        <v>35</v>
      </c>
      <c r="B4" t="s">
        <v>36</v>
      </c>
      <c r="C4" s="7">
        <v>3</v>
      </c>
      <c r="D4" t="s">
        <v>48</v>
      </c>
      <c r="E4">
        <v>2018</v>
      </c>
      <c r="F4" s="7">
        <v>1</v>
      </c>
      <c r="G4" s="7">
        <v>5</v>
      </c>
      <c r="H4" s="7">
        <v>5</v>
      </c>
      <c r="I4" s="7">
        <v>17</v>
      </c>
      <c r="J4" s="7">
        <v>105</v>
      </c>
      <c r="K4" s="50">
        <v>45428</v>
      </c>
      <c r="L4" s="7">
        <v>29</v>
      </c>
      <c r="M4" s="7">
        <v>35</v>
      </c>
      <c r="N4" s="7">
        <v>43</v>
      </c>
      <c r="O4" s="7">
        <v>32</v>
      </c>
      <c r="P4" s="7">
        <v>24</v>
      </c>
      <c r="Q4" s="7"/>
      <c r="R4" s="14">
        <f t="shared" si="0"/>
        <v>32.6</v>
      </c>
      <c r="S4" s="7">
        <v>0.25</v>
      </c>
      <c r="T4" s="14">
        <f t="shared" si="1"/>
        <v>130.4</v>
      </c>
      <c r="Y4" t="s">
        <v>59</v>
      </c>
      <c r="Z4" s="31">
        <v>137.66666666666666</v>
      </c>
    </row>
    <row r="5" spans="1:26" x14ac:dyDescent="0.25">
      <c r="A5" t="s">
        <v>35</v>
      </c>
      <c r="B5" t="s">
        <v>36</v>
      </c>
      <c r="C5" s="7">
        <v>3</v>
      </c>
      <c r="D5" t="s">
        <v>41</v>
      </c>
      <c r="E5">
        <v>2016</v>
      </c>
      <c r="F5" s="7">
        <v>1</v>
      </c>
      <c r="G5" s="7">
        <v>6</v>
      </c>
      <c r="H5" s="7">
        <v>6</v>
      </c>
      <c r="I5" s="7">
        <v>24</v>
      </c>
      <c r="J5" s="7">
        <v>106</v>
      </c>
      <c r="K5" s="50">
        <v>45428</v>
      </c>
      <c r="L5" s="7">
        <v>26</v>
      </c>
      <c r="M5" s="7">
        <v>24</v>
      </c>
      <c r="N5" s="7">
        <v>27</v>
      </c>
      <c r="O5" s="7">
        <v>43</v>
      </c>
      <c r="P5" s="7">
        <v>25</v>
      </c>
      <c r="Q5" s="7"/>
      <c r="R5" s="14">
        <f t="shared" si="0"/>
        <v>29</v>
      </c>
      <c r="S5" s="7">
        <v>0.25</v>
      </c>
      <c r="T5" s="14">
        <f t="shared" si="1"/>
        <v>116</v>
      </c>
      <c r="Y5" t="s">
        <v>55</v>
      </c>
      <c r="Z5" s="31">
        <v>139.5</v>
      </c>
    </row>
    <row r="6" spans="1:26" x14ac:dyDescent="0.25">
      <c r="A6" t="s">
        <v>35</v>
      </c>
      <c r="B6" t="s">
        <v>36</v>
      </c>
      <c r="C6" s="7">
        <v>5</v>
      </c>
      <c r="D6" t="s">
        <v>39</v>
      </c>
      <c r="E6">
        <v>2002</v>
      </c>
      <c r="F6" s="7">
        <v>1</v>
      </c>
      <c r="G6" s="7">
        <v>9</v>
      </c>
      <c r="H6" s="7">
        <v>9</v>
      </c>
      <c r="I6" s="7">
        <v>33</v>
      </c>
      <c r="J6" s="7">
        <v>109</v>
      </c>
      <c r="K6" s="50">
        <v>45428</v>
      </c>
      <c r="L6" s="7">
        <v>14</v>
      </c>
      <c r="M6" s="7">
        <v>24</v>
      </c>
      <c r="N6" s="7">
        <v>28</v>
      </c>
      <c r="O6" s="7">
        <v>26</v>
      </c>
      <c r="P6" s="7">
        <v>16</v>
      </c>
      <c r="Q6" s="7"/>
      <c r="R6" s="14">
        <f t="shared" si="0"/>
        <v>21.6</v>
      </c>
      <c r="S6" s="7">
        <v>0.25</v>
      </c>
      <c r="T6" s="14">
        <f t="shared" si="1"/>
        <v>86.4</v>
      </c>
      <c r="Y6" t="s">
        <v>56</v>
      </c>
      <c r="Z6" s="31">
        <v>126.5</v>
      </c>
    </row>
    <row r="7" spans="1:26" x14ac:dyDescent="0.25">
      <c r="A7" t="s">
        <v>35</v>
      </c>
      <c r="B7" t="s">
        <v>36</v>
      </c>
      <c r="C7" s="7">
        <v>5</v>
      </c>
      <c r="D7" t="s">
        <v>46</v>
      </c>
      <c r="E7">
        <v>1999</v>
      </c>
      <c r="F7" s="7">
        <v>1</v>
      </c>
      <c r="G7" s="7">
        <v>10</v>
      </c>
      <c r="H7" s="7">
        <v>10</v>
      </c>
      <c r="I7" s="7">
        <v>40</v>
      </c>
      <c r="J7" s="7">
        <v>110</v>
      </c>
      <c r="K7" s="50">
        <v>45428</v>
      </c>
      <c r="L7" s="7">
        <v>37</v>
      </c>
      <c r="M7" s="7">
        <v>20</v>
      </c>
      <c r="N7" s="7">
        <v>30</v>
      </c>
      <c r="O7" s="7">
        <v>25</v>
      </c>
      <c r="P7" s="7">
        <v>23</v>
      </c>
      <c r="Q7" s="7"/>
      <c r="R7" s="14">
        <f t="shared" si="0"/>
        <v>27</v>
      </c>
      <c r="S7" s="7">
        <v>0.25</v>
      </c>
      <c r="T7" s="14">
        <f t="shared" si="1"/>
        <v>108</v>
      </c>
      <c r="Y7" t="s">
        <v>54</v>
      </c>
      <c r="Z7" s="31">
        <v>146.16666666666666</v>
      </c>
    </row>
    <row r="8" spans="1:26" x14ac:dyDescent="0.25">
      <c r="A8" t="s">
        <v>35</v>
      </c>
      <c r="B8" t="s">
        <v>36</v>
      </c>
      <c r="C8" s="7">
        <v>7</v>
      </c>
      <c r="D8" t="s">
        <v>49</v>
      </c>
      <c r="E8">
        <v>1985</v>
      </c>
      <c r="F8" s="7">
        <v>1</v>
      </c>
      <c r="G8" s="7">
        <v>13</v>
      </c>
      <c r="H8" s="7">
        <v>13</v>
      </c>
      <c r="I8" s="7">
        <v>49</v>
      </c>
      <c r="J8" s="7">
        <v>113</v>
      </c>
      <c r="K8" s="50">
        <v>45428</v>
      </c>
      <c r="L8" s="7">
        <v>30</v>
      </c>
      <c r="M8" s="7">
        <v>15</v>
      </c>
      <c r="N8" s="7">
        <v>27</v>
      </c>
      <c r="O8" s="7">
        <v>34</v>
      </c>
      <c r="P8" s="7">
        <v>21</v>
      </c>
      <c r="Q8" s="7"/>
      <c r="R8" s="14">
        <f t="shared" si="0"/>
        <v>25.4</v>
      </c>
      <c r="S8" s="7">
        <v>0.25</v>
      </c>
      <c r="T8" s="14">
        <f t="shared" si="1"/>
        <v>101.6</v>
      </c>
      <c r="Y8" t="s">
        <v>53</v>
      </c>
      <c r="Z8" s="31">
        <v>131.16666666666669</v>
      </c>
    </row>
    <row r="9" spans="1:26" x14ac:dyDescent="0.25">
      <c r="A9" t="s">
        <v>35</v>
      </c>
      <c r="B9" t="s">
        <v>36</v>
      </c>
      <c r="C9" s="7">
        <v>7</v>
      </c>
      <c r="D9" t="s">
        <v>42</v>
      </c>
      <c r="E9">
        <v>2023</v>
      </c>
      <c r="F9" s="7">
        <v>1</v>
      </c>
      <c r="G9" s="7">
        <v>14</v>
      </c>
      <c r="H9" s="7">
        <v>14</v>
      </c>
      <c r="I9" s="7">
        <v>56</v>
      </c>
      <c r="J9" s="7">
        <v>114</v>
      </c>
      <c r="K9" s="50">
        <v>45428</v>
      </c>
      <c r="L9" s="7">
        <v>16</v>
      </c>
      <c r="M9" s="7">
        <v>32</v>
      </c>
      <c r="N9" s="7">
        <v>24</v>
      </c>
      <c r="O9" s="7">
        <v>19</v>
      </c>
      <c r="P9" s="7">
        <v>25</v>
      </c>
      <c r="Q9" s="7"/>
      <c r="R9" s="14">
        <f t="shared" si="0"/>
        <v>23.2</v>
      </c>
      <c r="S9" s="7">
        <v>0.25</v>
      </c>
      <c r="T9" s="14">
        <f t="shared" si="1"/>
        <v>92.8</v>
      </c>
      <c r="Y9" t="s">
        <v>60</v>
      </c>
      <c r="Z9" s="31">
        <v>129.83333333333334</v>
      </c>
    </row>
    <row r="10" spans="1:26" x14ac:dyDescent="0.25">
      <c r="A10" t="s">
        <v>35</v>
      </c>
      <c r="B10" t="s">
        <v>36</v>
      </c>
      <c r="C10" s="7">
        <v>7</v>
      </c>
      <c r="D10" t="s">
        <v>48</v>
      </c>
      <c r="E10">
        <v>2018</v>
      </c>
      <c r="F10" s="7">
        <v>2</v>
      </c>
      <c r="G10" s="7">
        <v>14</v>
      </c>
      <c r="H10" s="7">
        <v>19</v>
      </c>
      <c r="I10" s="7">
        <v>55</v>
      </c>
      <c r="J10" s="7">
        <v>214</v>
      </c>
      <c r="K10" s="50">
        <v>45428</v>
      </c>
      <c r="L10" s="7">
        <v>20</v>
      </c>
      <c r="M10" s="7">
        <v>38</v>
      </c>
      <c r="N10" s="7">
        <v>21</v>
      </c>
      <c r="O10" s="7">
        <v>24</v>
      </c>
      <c r="P10" s="7">
        <v>31</v>
      </c>
      <c r="Q10" s="7"/>
      <c r="R10" s="14">
        <f t="shared" si="0"/>
        <v>26.8</v>
      </c>
      <c r="S10" s="7">
        <v>0.25</v>
      </c>
      <c r="T10" s="14">
        <f t="shared" si="1"/>
        <v>107.2</v>
      </c>
      <c r="Y10" t="s">
        <v>52</v>
      </c>
      <c r="Z10" s="31">
        <v>134.83333333333331</v>
      </c>
    </row>
    <row r="11" spans="1:26" x14ac:dyDescent="0.25">
      <c r="A11" t="s">
        <v>35</v>
      </c>
      <c r="B11" t="s">
        <v>36</v>
      </c>
      <c r="C11" s="7">
        <v>7</v>
      </c>
      <c r="D11" t="s">
        <v>44</v>
      </c>
      <c r="E11">
        <v>1983</v>
      </c>
      <c r="F11" s="7">
        <v>2</v>
      </c>
      <c r="G11" s="7">
        <v>13</v>
      </c>
      <c r="H11" s="7">
        <v>20</v>
      </c>
      <c r="I11" s="7">
        <v>50</v>
      </c>
      <c r="J11" s="7">
        <v>213</v>
      </c>
      <c r="K11" s="50">
        <v>45428</v>
      </c>
      <c r="L11" s="7">
        <v>24</v>
      </c>
      <c r="M11" s="7">
        <v>19</v>
      </c>
      <c r="N11" s="7">
        <v>25</v>
      </c>
      <c r="O11" s="7">
        <v>25</v>
      </c>
      <c r="P11" s="7">
        <v>20</v>
      </c>
      <c r="Q11" s="7"/>
      <c r="R11" s="14">
        <f t="shared" si="0"/>
        <v>22.6</v>
      </c>
      <c r="S11" s="7">
        <v>0.25</v>
      </c>
      <c r="T11" s="14">
        <f t="shared" si="1"/>
        <v>90.4</v>
      </c>
      <c r="X11" t="s">
        <v>827</v>
      </c>
      <c r="Z11" s="31">
        <v>133.62499999999997</v>
      </c>
    </row>
    <row r="12" spans="1:26" x14ac:dyDescent="0.25">
      <c r="A12" t="s">
        <v>35</v>
      </c>
      <c r="B12" t="s">
        <v>36</v>
      </c>
      <c r="C12" s="7">
        <v>5</v>
      </c>
      <c r="D12" t="s">
        <v>49</v>
      </c>
      <c r="E12">
        <v>1985</v>
      </c>
      <c r="F12" s="7">
        <v>2</v>
      </c>
      <c r="G12" s="7">
        <v>10</v>
      </c>
      <c r="H12" s="7">
        <v>23</v>
      </c>
      <c r="I12" s="7">
        <v>39</v>
      </c>
      <c r="J12" s="7">
        <v>210</v>
      </c>
      <c r="K12" s="50">
        <v>45428</v>
      </c>
      <c r="L12" s="51">
        <v>12</v>
      </c>
      <c r="M12" s="7">
        <v>34</v>
      </c>
      <c r="N12" s="7">
        <v>27</v>
      </c>
      <c r="O12" s="7">
        <v>28</v>
      </c>
      <c r="P12" s="7">
        <v>37</v>
      </c>
      <c r="Q12" s="7"/>
      <c r="R12" s="14">
        <f t="shared" si="0"/>
        <v>27.6</v>
      </c>
      <c r="S12" s="7">
        <v>0.25</v>
      </c>
      <c r="T12" s="14">
        <f t="shared" si="1"/>
        <v>110.4</v>
      </c>
      <c r="X12" t="s">
        <v>35</v>
      </c>
      <c r="Y12" t="s">
        <v>39</v>
      </c>
      <c r="Z12" s="31">
        <v>103.19999999999999</v>
      </c>
    </row>
    <row r="13" spans="1:26" x14ac:dyDescent="0.25">
      <c r="A13" t="s">
        <v>35</v>
      </c>
      <c r="B13" t="s">
        <v>36</v>
      </c>
      <c r="C13" s="7">
        <v>5</v>
      </c>
      <c r="D13" t="s">
        <v>41</v>
      </c>
      <c r="E13">
        <v>2016</v>
      </c>
      <c r="F13" s="7">
        <v>2</v>
      </c>
      <c r="G13" s="7">
        <v>9</v>
      </c>
      <c r="H13" s="7">
        <v>24</v>
      </c>
      <c r="I13" s="7">
        <v>34</v>
      </c>
      <c r="J13" s="7">
        <v>209</v>
      </c>
      <c r="K13" s="50">
        <v>45428</v>
      </c>
      <c r="L13" s="7">
        <v>21</v>
      </c>
      <c r="M13" s="7">
        <v>19</v>
      </c>
      <c r="N13" s="7">
        <v>27</v>
      </c>
      <c r="O13" s="7">
        <v>25</v>
      </c>
      <c r="P13" s="7">
        <v>31</v>
      </c>
      <c r="Q13" s="7"/>
      <c r="R13" s="14">
        <f t="shared" si="0"/>
        <v>24.6</v>
      </c>
      <c r="S13" s="7">
        <v>0.25</v>
      </c>
      <c r="T13" s="14">
        <f t="shared" si="1"/>
        <v>98.4</v>
      </c>
      <c r="Y13" t="s">
        <v>48</v>
      </c>
      <c r="Z13" s="31">
        <v>118.8</v>
      </c>
    </row>
    <row r="14" spans="1:26" x14ac:dyDescent="0.25">
      <c r="A14" t="s">
        <v>35</v>
      </c>
      <c r="B14" t="s">
        <v>36</v>
      </c>
      <c r="C14" s="7">
        <v>3</v>
      </c>
      <c r="D14" t="s">
        <v>37</v>
      </c>
      <c r="E14">
        <v>1998</v>
      </c>
      <c r="F14" s="7">
        <v>2</v>
      </c>
      <c r="G14" s="7">
        <v>6</v>
      </c>
      <c r="H14" s="7">
        <v>27</v>
      </c>
      <c r="I14" s="7">
        <v>23</v>
      </c>
      <c r="J14" s="7">
        <v>206</v>
      </c>
      <c r="K14" s="50">
        <v>45428</v>
      </c>
      <c r="L14" s="7">
        <v>29</v>
      </c>
      <c r="M14" s="7">
        <v>16</v>
      </c>
      <c r="N14" s="7">
        <v>14</v>
      </c>
      <c r="O14" s="7">
        <v>15</v>
      </c>
      <c r="P14" s="7">
        <v>22</v>
      </c>
      <c r="Q14" s="7"/>
      <c r="R14" s="14">
        <f t="shared" si="0"/>
        <v>19.2</v>
      </c>
      <c r="S14" s="7">
        <v>0.25</v>
      </c>
      <c r="T14" s="14">
        <f t="shared" si="1"/>
        <v>76.8</v>
      </c>
      <c r="Y14" t="s">
        <v>41</v>
      </c>
      <c r="Z14" s="31">
        <v>102.6</v>
      </c>
    </row>
    <row r="15" spans="1:26" x14ac:dyDescent="0.25">
      <c r="A15" t="s">
        <v>35</v>
      </c>
      <c r="B15" t="s">
        <v>36</v>
      </c>
      <c r="C15" s="7">
        <v>3</v>
      </c>
      <c r="D15" t="s">
        <v>42</v>
      </c>
      <c r="E15">
        <v>2023</v>
      </c>
      <c r="F15" s="7">
        <v>2</v>
      </c>
      <c r="G15" s="7">
        <v>5</v>
      </c>
      <c r="H15" s="7">
        <v>28</v>
      </c>
      <c r="I15" s="7">
        <v>18</v>
      </c>
      <c r="J15" s="7">
        <v>205</v>
      </c>
      <c r="K15" s="50">
        <v>45428</v>
      </c>
      <c r="L15" s="7">
        <v>20</v>
      </c>
      <c r="M15" s="7">
        <v>14</v>
      </c>
      <c r="N15" s="7">
        <v>21</v>
      </c>
      <c r="O15" s="7">
        <v>16</v>
      </c>
      <c r="P15" s="7">
        <v>20</v>
      </c>
      <c r="Q15" s="7"/>
      <c r="R15" s="14">
        <f t="shared" si="0"/>
        <v>18.2</v>
      </c>
      <c r="S15" s="7">
        <v>0.25</v>
      </c>
      <c r="T15" s="14">
        <f t="shared" si="1"/>
        <v>72.8</v>
      </c>
      <c r="Y15" t="s">
        <v>42</v>
      </c>
      <c r="Z15" s="31">
        <v>86.199999999999989</v>
      </c>
    </row>
    <row r="16" spans="1:26" x14ac:dyDescent="0.25">
      <c r="A16" t="s">
        <v>35</v>
      </c>
      <c r="B16" t="s">
        <v>36</v>
      </c>
      <c r="C16" s="7">
        <v>1</v>
      </c>
      <c r="D16" t="s">
        <v>46</v>
      </c>
      <c r="E16">
        <v>1999</v>
      </c>
      <c r="F16" s="7">
        <v>2</v>
      </c>
      <c r="G16" s="7">
        <v>2</v>
      </c>
      <c r="H16" s="7">
        <v>31</v>
      </c>
      <c r="I16" s="7">
        <v>7</v>
      </c>
      <c r="J16" s="7">
        <v>202</v>
      </c>
      <c r="K16" s="50">
        <v>45428</v>
      </c>
      <c r="L16" s="7">
        <v>26</v>
      </c>
      <c r="M16" s="7">
        <v>26</v>
      </c>
      <c r="N16" s="7">
        <v>34</v>
      </c>
      <c r="O16" s="7">
        <v>30</v>
      </c>
      <c r="P16" s="7">
        <v>42</v>
      </c>
      <c r="Q16" s="7"/>
      <c r="R16" s="14">
        <f t="shared" si="0"/>
        <v>31.6</v>
      </c>
      <c r="S16" s="7">
        <v>0.25</v>
      </c>
      <c r="T16" s="14">
        <f t="shared" si="1"/>
        <v>126.4</v>
      </c>
      <c r="Y16" t="s">
        <v>44</v>
      </c>
      <c r="Z16" s="31">
        <v>101.4</v>
      </c>
    </row>
    <row r="17" spans="1:26" x14ac:dyDescent="0.25">
      <c r="A17" t="s">
        <v>35</v>
      </c>
      <c r="B17" t="s">
        <v>36</v>
      </c>
      <c r="C17" s="7">
        <v>1</v>
      </c>
      <c r="D17" t="s">
        <v>39</v>
      </c>
      <c r="E17">
        <v>2002</v>
      </c>
      <c r="F17" s="7">
        <v>2</v>
      </c>
      <c r="G17" s="7">
        <v>1</v>
      </c>
      <c r="H17" s="7">
        <v>32</v>
      </c>
      <c r="I17" s="7">
        <v>2</v>
      </c>
      <c r="J17" s="7">
        <v>201</v>
      </c>
      <c r="K17" s="50">
        <v>45428</v>
      </c>
      <c r="L17" s="7">
        <v>24</v>
      </c>
      <c r="M17" s="7">
        <v>21</v>
      </c>
      <c r="N17" s="7">
        <v>25</v>
      </c>
      <c r="O17" s="7">
        <v>24</v>
      </c>
      <c r="P17" s="7">
        <v>38</v>
      </c>
      <c r="Q17" s="7"/>
      <c r="R17" s="14">
        <f t="shared" si="0"/>
        <v>26.4</v>
      </c>
      <c r="S17" s="7">
        <v>0.25</v>
      </c>
      <c r="T17" s="14">
        <f t="shared" si="1"/>
        <v>105.6</v>
      </c>
      <c r="Y17" t="s">
        <v>49</v>
      </c>
      <c r="Z17" s="31">
        <v>108.4</v>
      </c>
    </row>
    <row r="18" spans="1:26" x14ac:dyDescent="0.25">
      <c r="A18" t="s">
        <v>35</v>
      </c>
      <c r="B18" t="s">
        <v>36</v>
      </c>
      <c r="C18" s="7">
        <v>1</v>
      </c>
      <c r="D18" t="s">
        <v>41</v>
      </c>
      <c r="E18">
        <v>2016</v>
      </c>
      <c r="F18" s="7">
        <v>3</v>
      </c>
      <c r="G18" s="7">
        <v>1</v>
      </c>
      <c r="H18" s="7">
        <v>33</v>
      </c>
      <c r="I18" s="7">
        <v>3</v>
      </c>
      <c r="J18" s="7">
        <v>301</v>
      </c>
      <c r="K18" s="50">
        <v>45428</v>
      </c>
      <c r="L18" s="51">
        <v>14</v>
      </c>
      <c r="M18" s="7">
        <v>13</v>
      </c>
      <c r="N18" s="7">
        <v>24</v>
      </c>
      <c r="O18" s="7">
        <v>23</v>
      </c>
      <c r="P18" s="7">
        <v>34</v>
      </c>
      <c r="Q18" s="7"/>
      <c r="R18" s="14">
        <f t="shared" si="0"/>
        <v>21.6</v>
      </c>
      <c r="S18" s="7">
        <v>0.25</v>
      </c>
      <c r="T18" s="14">
        <f t="shared" si="1"/>
        <v>86.4</v>
      </c>
      <c r="Y18" t="s">
        <v>37</v>
      </c>
      <c r="Z18" s="31">
        <v>92</v>
      </c>
    </row>
    <row r="19" spans="1:26" x14ac:dyDescent="0.25">
      <c r="A19" t="s">
        <v>35</v>
      </c>
      <c r="B19" t="s">
        <v>36</v>
      </c>
      <c r="C19" s="7">
        <v>1</v>
      </c>
      <c r="D19" t="s">
        <v>48</v>
      </c>
      <c r="E19">
        <v>2018</v>
      </c>
      <c r="F19" s="7">
        <v>3</v>
      </c>
      <c r="G19" s="7">
        <v>2</v>
      </c>
      <c r="H19" s="7">
        <v>34</v>
      </c>
      <c r="I19" s="7">
        <v>6</v>
      </c>
      <c r="J19" s="7">
        <v>302</v>
      </c>
      <c r="K19" s="50">
        <v>45428</v>
      </c>
      <c r="L19" s="7">
        <v>27</v>
      </c>
      <c r="M19" s="7">
        <v>41</v>
      </c>
      <c r="N19" s="51">
        <v>11</v>
      </c>
      <c r="O19" s="7">
        <v>38</v>
      </c>
      <c r="P19" s="7">
        <v>36</v>
      </c>
      <c r="Q19" s="7"/>
      <c r="R19" s="14">
        <f t="shared" si="0"/>
        <v>30.6</v>
      </c>
      <c r="S19" s="7">
        <v>0.25</v>
      </c>
      <c r="T19" s="14">
        <f>(R19)*(1/S19)</f>
        <v>122.4</v>
      </c>
      <c r="Y19" t="s">
        <v>46</v>
      </c>
      <c r="Z19" s="31">
        <v>105</v>
      </c>
    </row>
    <row r="20" spans="1:26" x14ac:dyDescent="0.25">
      <c r="A20" t="s">
        <v>35</v>
      </c>
      <c r="B20" t="s">
        <v>36</v>
      </c>
      <c r="C20" s="7">
        <v>3</v>
      </c>
      <c r="D20" t="s">
        <v>39</v>
      </c>
      <c r="E20">
        <v>2002</v>
      </c>
      <c r="F20" s="7">
        <v>3</v>
      </c>
      <c r="G20" s="7">
        <v>5</v>
      </c>
      <c r="H20" s="7">
        <v>37</v>
      </c>
      <c r="I20" s="7">
        <v>19</v>
      </c>
      <c r="J20" s="7">
        <v>305</v>
      </c>
      <c r="K20" s="50">
        <v>45428</v>
      </c>
      <c r="L20" s="7">
        <v>15</v>
      </c>
      <c r="M20" s="7">
        <v>30</v>
      </c>
      <c r="N20" s="7">
        <v>29</v>
      </c>
      <c r="O20" s="7">
        <v>20</v>
      </c>
      <c r="P20" s="7">
        <v>25</v>
      </c>
      <c r="Q20" s="7"/>
      <c r="R20" s="14">
        <f t="shared" si="0"/>
        <v>23.8</v>
      </c>
      <c r="S20" s="7">
        <v>0.25</v>
      </c>
      <c r="T20" s="14">
        <f t="shared" si="1"/>
        <v>95.2</v>
      </c>
      <c r="X20" t="s">
        <v>828</v>
      </c>
      <c r="Z20" s="31">
        <v>102.2</v>
      </c>
    </row>
    <row r="21" spans="1:26" x14ac:dyDescent="0.25">
      <c r="A21" t="s">
        <v>35</v>
      </c>
      <c r="B21" t="s">
        <v>36</v>
      </c>
      <c r="C21" s="7">
        <v>3</v>
      </c>
      <c r="D21" t="s">
        <v>49</v>
      </c>
      <c r="E21">
        <v>1985</v>
      </c>
      <c r="F21" s="7">
        <v>3</v>
      </c>
      <c r="G21" s="7">
        <v>6</v>
      </c>
      <c r="H21" s="7">
        <v>38</v>
      </c>
      <c r="I21" s="7">
        <v>22</v>
      </c>
      <c r="J21" s="7">
        <v>306</v>
      </c>
      <c r="K21" s="50">
        <v>45428</v>
      </c>
      <c r="L21" s="7">
        <v>20</v>
      </c>
      <c r="M21" s="7">
        <v>31</v>
      </c>
      <c r="N21" s="7">
        <v>21</v>
      </c>
      <c r="O21" s="7">
        <v>28</v>
      </c>
      <c r="P21" s="7">
        <v>32</v>
      </c>
      <c r="Q21" s="7"/>
      <c r="R21" s="14">
        <f t="shared" si="0"/>
        <v>26.4</v>
      </c>
      <c r="S21" s="7">
        <v>0.25</v>
      </c>
      <c r="T21" s="14">
        <f t="shared" si="1"/>
        <v>105.6</v>
      </c>
    </row>
    <row r="22" spans="1:26" x14ac:dyDescent="0.25">
      <c r="A22" t="s">
        <v>35</v>
      </c>
      <c r="B22" t="s">
        <v>36</v>
      </c>
      <c r="C22" s="7">
        <v>5</v>
      </c>
      <c r="D22" t="s">
        <v>42</v>
      </c>
      <c r="E22">
        <v>2023</v>
      </c>
      <c r="F22" s="7">
        <v>3</v>
      </c>
      <c r="G22" s="7">
        <v>9</v>
      </c>
      <c r="H22" s="7">
        <v>41</v>
      </c>
      <c r="I22" s="7">
        <v>35</v>
      </c>
      <c r="J22" s="7">
        <v>309</v>
      </c>
      <c r="K22" s="50">
        <v>45428</v>
      </c>
      <c r="L22" s="7">
        <v>28</v>
      </c>
      <c r="M22" s="7">
        <v>26</v>
      </c>
      <c r="N22" s="7">
        <v>20</v>
      </c>
      <c r="O22" s="7">
        <v>26</v>
      </c>
      <c r="P22" s="7">
        <v>26</v>
      </c>
      <c r="Q22" s="7"/>
      <c r="R22" s="14">
        <f t="shared" si="0"/>
        <v>25.2</v>
      </c>
      <c r="S22" s="7">
        <v>0.25</v>
      </c>
      <c r="T22" s="14">
        <f t="shared" si="1"/>
        <v>100.8</v>
      </c>
    </row>
    <row r="23" spans="1:26" x14ac:dyDescent="0.25">
      <c r="A23" t="s">
        <v>35</v>
      </c>
      <c r="B23" t="s">
        <v>36</v>
      </c>
      <c r="C23" s="7">
        <v>5</v>
      </c>
      <c r="D23" t="s">
        <v>44</v>
      </c>
      <c r="E23">
        <v>1983</v>
      </c>
      <c r="F23" s="7">
        <v>3</v>
      </c>
      <c r="G23" s="7">
        <v>10</v>
      </c>
      <c r="H23" s="7">
        <v>42</v>
      </c>
      <c r="I23" s="7">
        <v>38</v>
      </c>
      <c r="J23" s="7">
        <v>310</v>
      </c>
      <c r="K23" s="50">
        <v>45428</v>
      </c>
      <c r="L23" s="7">
        <v>15</v>
      </c>
      <c r="M23" s="7">
        <v>28</v>
      </c>
      <c r="N23" s="7">
        <v>27</v>
      </c>
      <c r="O23" s="7">
        <v>13</v>
      </c>
      <c r="P23" s="7">
        <v>31</v>
      </c>
      <c r="Q23" s="7"/>
      <c r="R23" s="14">
        <f t="shared" si="0"/>
        <v>22.8</v>
      </c>
      <c r="S23" s="7">
        <v>0.25</v>
      </c>
      <c r="T23" s="14">
        <f t="shared" si="1"/>
        <v>91.2</v>
      </c>
    </row>
    <row r="24" spans="1:26" x14ac:dyDescent="0.25">
      <c r="A24" t="s">
        <v>35</v>
      </c>
      <c r="B24" t="s">
        <v>36</v>
      </c>
      <c r="C24" s="7">
        <v>7</v>
      </c>
      <c r="D24" t="s">
        <v>46</v>
      </c>
      <c r="E24">
        <v>1999</v>
      </c>
      <c r="F24" s="7">
        <v>3</v>
      </c>
      <c r="G24" s="7">
        <v>13</v>
      </c>
      <c r="H24" s="7">
        <v>45</v>
      </c>
      <c r="I24" s="7">
        <v>51</v>
      </c>
      <c r="J24" s="7">
        <v>313</v>
      </c>
      <c r="K24" s="50">
        <v>45428</v>
      </c>
      <c r="L24" s="7">
        <v>20</v>
      </c>
      <c r="M24" s="7">
        <v>23</v>
      </c>
      <c r="N24" s="7">
        <v>18</v>
      </c>
      <c r="O24" s="7">
        <v>29</v>
      </c>
      <c r="P24" s="7">
        <v>23</v>
      </c>
      <c r="Q24" s="7"/>
      <c r="R24" s="14">
        <f t="shared" si="0"/>
        <v>22.6</v>
      </c>
      <c r="S24" s="7">
        <v>0.25</v>
      </c>
      <c r="T24" s="14">
        <f t="shared" si="1"/>
        <v>90.4</v>
      </c>
    </row>
    <row r="25" spans="1:26" x14ac:dyDescent="0.25">
      <c r="A25" t="s">
        <v>35</v>
      </c>
      <c r="B25" t="s">
        <v>36</v>
      </c>
      <c r="C25" s="7">
        <v>7</v>
      </c>
      <c r="D25" t="s">
        <v>37</v>
      </c>
      <c r="E25">
        <v>1998</v>
      </c>
      <c r="F25" s="7">
        <v>3</v>
      </c>
      <c r="G25" s="7">
        <v>14</v>
      </c>
      <c r="H25" s="7">
        <v>46</v>
      </c>
      <c r="I25" s="7">
        <v>54</v>
      </c>
      <c r="J25" s="7">
        <v>314</v>
      </c>
      <c r="K25" s="50">
        <v>45428</v>
      </c>
      <c r="L25" s="7">
        <v>15</v>
      </c>
      <c r="M25" s="7">
        <v>29</v>
      </c>
      <c r="N25" s="7">
        <v>30</v>
      </c>
      <c r="O25" s="7">
        <v>21</v>
      </c>
      <c r="P25" s="7">
        <v>37</v>
      </c>
      <c r="Q25" s="7"/>
      <c r="R25" s="14">
        <f t="shared" si="0"/>
        <v>26.4</v>
      </c>
      <c r="S25" s="7">
        <v>0.25</v>
      </c>
      <c r="T25" s="14">
        <f t="shared" si="1"/>
        <v>105.6</v>
      </c>
    </row>
    <row r="26" spans="1:26" x14ac:dyDescent="0.25">
      <c r="A26" t="s">
        <v>35</v>
      </c>
      <c r="B26" t="s">
        <v>36</v>
      </c>
      <c r="C26" s="7">
        <v>7</v>
      </c>
      <c r="D26" t="s">
        <v>39</v>
      </c>
      <c r="E26">
        <v>2002</v>
      </c>
      <c r="F26" s="7">
        <v>4</v>
      </c>
      <c r="G26" s="7">
        <v>14</v>
      </c>
      <c r="H26" s="7">
        <v>51</v>
      </c>
      <c r="I26" s="7">
        <v>53</v>
      </c>
      <c r="J26" s="7">
        <v>414</v>
      </c>
      <c r="K26" s="50">
        <v>45428</v>
      </c>
      <c r="L26" s="7">
        <v>22</v>
      </c>
      <c r="M26" s="7">
        <v>41</v>
      </c>
      <c r="N26" s="7">
        <v>34</v>
      </c>
      <c r="O26" s="7">
        <v>36</v>
      </c>
      <c r="P26" s="7">
        <v>24</v>
      </c>
      <c r="Q26" s="7"/>
      <c r="R26" s="14">
        <f t="shared" si="0"/>
        <v>31.4</v>
      </c>
      <c r="S26" s="7">
        <v>0.25</v>
      </c>
      <c r="T26" s="14">
        <f t="shared" si="1"/>
        <v>125.6</v>
      </c>
    </row>
    <row r="27" spans="1:26" x14ac:dyDescent="0.25">
      <c r="A27" t="s">
        <v>35</v>
      </c>
      <c r="B27" t="s">
        <v>36</v>
      </c>
      <c r="C27" s="7">
        <v>7</v>
      </c>
      <c r="D27" t="s">
        <v>41</v>
      </c>
      <c r="E27">
        <v>2016</v>
      </c>
      <c r="F27" s="7">
        <v>4</v>
      </c>
      <c r="G27" s="7">
        <v>13</v>
      </c>
      <c r="H27" s="7">
        <v>52</v>
      </c>
      <c r="I27" s="7">
        <v>52</v>
      </c>
      <c r="J27" s="7">
        <v>413</v>
      </c>
      <c r="K27" s="50">
        <v>45428</v>
      </c>
      <c r="L27" s="7">
        <v>21</v>
      </c>
      <c r="M27" s="7">
        <v>29</v>
      </c>
      <c r="N27" s="7">
        <v>33</v>
      </c>
      <c r="O27" s="7">
        <v>21</v>
      </c>
      <c r="P27" s="7">
        <v>33</v>
      </c>
      <c r="Q27" s="7"/>
      <c r="R27" s="14">
        <f t="shared" si="0"/>
        <v>27.4</v>
      </c>
      <c r="S27" s="7">
        <v>0.25</v>
      </c>
      <c r="T27" s="14">
        <f t="shared" si="1"/>
        <v>109.6</v>
      </c>
    </row>
    <row r="28" spans="1:26" x14ac:dyDescent="0.25">
      <c r="A28" t="s">
        <v>35</v>
      </c>
      <c r="B28" t="s">
        <v>36</v>
      </c>
      <c r="C28" s="7">
        <v>5</v>
      </c>
      <c r="D28" t="s">
        <v>48</v>
      </c>
      <c r="E28">
        <v>2018</v>
      </c>
      <c r="F28" s="7">
        <v>4</v>
      </c>
      <c r="G28" s="7">
        <v>10</v>
      </c>
      <c r="H28" s="7">
        <v>55</v>
      </c>
      <c r="I28" s="7">
        <v>37</v>
      </c>
      <c r="J28" s="7">
        <v>410</v>
      </c>
      <c r="K28" s="50">
        <v>45428</v>
      </c>
      <c r="L28" s="7">
        <v>31</v>
      </c>
      <c r="M28" s="7">
        <v>22</v>
      </c>
      <c r="N28" s="7">
        <v>37</v>
      </c>
      <c r="O28" s="7">
        <v>25</v>
      </c>
      <c r="P28" s="7">
        <v>29</v>
      </c>
      <c r="Q28" s="7"/>
      <c r="R28" s="14">
        <f t="shared" si="0"/>
        <v>28.8</v>
      </c>
      <c r="S28" s="7">
        <v>0.25</v>
      </c>
      <c r="T28" s="14">
        <f t="shared" si="1"/>
        <v>115.2</v>
      </c>
    </row>
    <row r="29" spans="1:26" x14ac:dyDescent="0.25">
      <c r="A29" t="s">
        <v>35</v>
      </c>
      <c r="B29" t="s">
        <v>36</v>
      </c>
      <c r="C29" s="7">
        <v>5</v>
      </c>
      <c r="D29" t="s">
        <v>37</v>
      </c>
      <c r="E29">
        <v>1998</v>
      </c>
      <c r="F29" s="7">
        <v>4</v>
      </c>
      <c r="G29" s="7">
        <v>9</v>
      </c>
      <c r="H29" s="7">
        <v>56</v>
      </c>
      <c r="I29" s="7">
        <v>37</v>
      </c>
      <c r="J29" s="7">
        <v>409</v>
      </c>
      <c r="K29" s="50">
        <v>45428</v>
      </c>
      <c r="L29" s="7">
        <v>23</v>
      </c>
      <c r="M29" s="7">
        <v>16</v>
      </c>
      <c r="N29" s="7">
        <v>15</v>
      </c>
      <c r="O29" s="7">
        <v>22</v>
      </c>
      <c r="P29" s="7">
        <v>36</v>
      </c>
      <c r="Q29" s="7"/>
      <c r="R29" s="14">
        <f t="shared" si="0"/>
        <v>22.4</v>
      </c>
      <c r="S29" s="7">
        <v>0.25</v>
      </c>
      <c r="T29" s="14">
        <f t="shared" si="1"/>
        <v>89.6</v>
      </c>
    </row>
    <row r="30" spans="1:26" x14ac:dyDescent="0.25">
      <c r="A30" t="s">
        <v>35</v>
      </c>
      <c r="B30" t="s">
        <v>36</v>
      </c>
      <c r="C30" s="7">
        <v>3</v>
      </c>
      <c r="D30" t="s">
        <v>44</v>
      </c>
      <c r="E30">
        <v>1983</v>
      </c>
      <c r="F30" s="7">
        <v>4</v>
      </c>
      <c r="G30" s="7">
        <v>6</v>
      </c>
      <c r="H30" s="7">
        <v>59</v>
      </c>
      <c r="I30" s="7">
        <v>21</v>
      </c>
      <c r="J30" s="7">
        <v>406</v>
      </c>
      <c r="K30" s="50">
        <v>45428</v>
      </c>
      <c r="L30" s="51">
        <v>11</v>
      </c>
      <c r="M30" s="7">
        <v>27</v>
      </c>
      <c r="N30" s="7">
        <v>30</v>
      </c>
      <c r="O30" s="7">
        <v>25</v>
      </c>
      <c r="P30" s="7">
        <v>33</v>
      </c>
      <c r="Q30" s="7"/>
      <c r="R30" s="14">
        <f t="shared" si="0"/>
        <v>25.2</v>
      </c>
      <c r="S30" s="7">
        <v>0.25</v>
      </c>
      <c r="T30" s="14">
        <f t="shared" si="1"/>
        <v>100.8</v>
      </c>
    </row>
    <row r="31" spans="1:26" x14ac:dyDescent="0.25">
      <c r="A31" t="s">
        <v>35</v>
      </c>
      <c r="B31" t="s">
        <v>36</v>
      </c>
      <c r="C31" s="7">
        <v>3</v>
      </c>
      <c r="D31" t="s">
        <v>46</v>
      </c>
      <c r="E31">
        <v>1999</v>
      </c>
      <c r="F31" s="7">
        <v>4</v>
      </c>
      <c r="G31" s="7">
        <v>5</v>
      </c>
      <c r="H31" s="7">
        <v>60</v>
      </c>
      <c r="I31" s="7">
        <v>20</v>
      </c>
      <c r="J31" s="7">
        <v>405</v>
      </c>
      <c r="K31" s="50">
        <v>45428</v>
      </c>
      <c r="L31" s="7">
        <v>19</v>
      </c>
      <c r="M31" s="7">
        <v>26</v>
      </c>
      <c r="N31" s="7">
        <v>18</v>
      </c>
      <c r="O31" s="7">
        <v>29</v>
      </c>
      <c r="P31" s="7">
        <v>27</v>
      </c>
      <c r="Q31" s="7"/>
      <c r="R31" s="14">
        <f t="shared" si="0"/>
        <v>23.8</v>
      </c>
      <c r="S31" s="7">
        <v>0.25</v>
      </c>
      <c r="T31" s="14">
        <f t="shared" si="1"/>
        <v>95.2</v>
      </c>
    </row>
    <row r="32" spans="1:26" x14ac:dyDescent="0.25">
      <c r="A32" t="s">
        <v>35</v>
      </c>
      <c r="B32" t="s">
        <v>36</v>
      </c>
      <c r="C32" s="7">
        <v>1</v>
      </c>
      <c r="D32" t="s">
        <v>49</v>
      </c>
      <c r="E32">
        <v>1985</v>
      </c>
      <c r="F32" s="7">
        <v>4</v>
      </c>
      <c r="G32" s="7">
        <v>2</v>
      </c>
      <c r="H32" s="7">
        <v>63</v>
      </c>
      <c r="I32" s="7">
        <v>5</v>
      </c>
      <c r="J32" s="7">
        <v>402</v>
      </c>
      <c r="K32" s="50">
        <v>45428</v>
      </c>
      <c r="L32" s="7">
        <v>29</v>
      </c>
      <c r="M32" s="7">
        <v>27</v>
      </c>
      <c r="N32" s="7">
        <v>35</v>
      </c>
      <c r="O32" s="7">
        <v>26</v>
      </c>
      <c r="P32" s="7">
        <v>28</v>
      </c>
      <c r="Q32" s="7"/>
      <c r="R32" s="14">
        <f t="shared" si="0"/>
        <v>29</v>
      </c>
      <c r="S32" s="7">
        <v>0.25</v>
      </c>
      <c r="T32" s="14">
        <f t="shared" si="1"/>
        <v>116</v>
      </c>
    </row>
    <row r="33" spans="1:20" x14ac:dyDescent="0.25">
      <c r="A33" t="s">
        <v>35</v>
      </c>
      <c r="B33" t="s">
        <v>36</v>
      </c>
      <c r="C33" s="7">
        <v>1</v>
      </c>
      <c r="D33" t="s">
        <v>42</v>
      </c>
      <c r="E33">
        <v>2023</v>
      </c>
      <c r="F33" s="7">
        <v>4</v>
      </c>
      <c r="G33" s="7">
        <v>1</v>
      </c>
      <c r="H33" s="7">
        <v>64</v>
      </c>
      <c r="I33" s="7">
        <v>4</v>
      </c>
      <c r="J33" s="7">
        <v>401</v>
      </c>
      <c r="K33" s="50">
        <v>45428</v>
      </c>
      <c r="L33" s="7">
        <v>16</v>
      </c>
      <c r="M33" s="7">
        <v>19</v>
      </c>
      <c r="N33" s="7">
        <v>14</v>
      </c>
      <c r="O33" s="7">
        <v>28</v>
      </c>
      <c r="P33" s="7">
        <v>21</v>
      </c>
      <c r="Q33" s="7"/>
      <c r="R33" s="14">
        <f t="shared" si="0"/>
        <v>19.600000000000001</v>
      </c>
      <c r="S33" s="7">
        <v>0.25</v>
      </c>
      <c r="T33" s="14">
        <f t="shared" si="1"/>
        <v>78.400000000000006</v>
      </c>
    </row>
    <row r="34" spans="1:20" x14ac:dyDescent="0.25">
      <c r="A34" t="s">
        <v>50</v>
      </c>
      <c r="B34" t="s">
        <v>51</v>
      </c>
      <c r="C34" s="7">
        <v>2</v>
      </c>
      <c r="D34" t="s">
        <v>52</v>
      </c>
      <c r="E34">
        <v>1999</v>
      </c>
      <c r="F34" s="7">
        <v>1</v>
      </c>
      <c r="G34" s="7">
        <v>3</v>
      </c>
      <c r="H34" s="7">
        <v>3</v>
      </c>
      <c r="I34" s="7">
        <v>9</v>
      </c>
      <c r="J34" s="7">
        <v>103</v>
      </c>
      <c r="K34" s="50">
        <v>45457</v>
      </c>
      <c r="L34">
        <v>34</v>
      </c>
      <c r="M34">
        <v>29</v>
      </c>
      <c r="N34">
        <v>32</v>
      </c>
      <c r="O34">
        <v>38</v>
      </c>
      <c r="P34">
        <v>31</v>
      </c>
      <c r="Q34">
        <v>27</v>
      </c>
      <c r="R34" s="14">
        <f>AVERAGE(L34:Q34)</f>
        <v>31.833333333333332</v>
      </c>
      <c r="S34" s="7">
        <v>0.25</v>
      </c>
      <c r="T34" s="14">
        <f t="shared" si="1"/>
        <v>127.33333333333333</v>
      </c>
    </row>
    <row r="35" spans="1:20" x14ac:dyDescent="0.25">
      <c r="A35" t="s">
        <v>50</v>
      </c>
      <c r="B35" t="s">
        <v>51</v>
      </c>
      <c r="C35" s="7">
        <v>2</v>
      </c>
      <c r="D35" t="s">
        <v>56</v>
      </c>
      <c r="E35">
        <v>1984</v>
      </c>
      <c r="F35" s="7">
        <v>1</v>
      </c>
      <c r="G35" s="7">
        <v>4</v>
      </c>
      <c r="H35" s="7">
        <v>4</v>
      </c>
      <c r="I35" s="7">
        <v>16</v>
      </c>
      <c r="J35" s="7">
        <v>104</v>
      </c>
      <c r="K35" s="50">
        <v>45457</v>
      </c>
      <c r="L35">
        <v>29</v>
      </c>
      <c r="M35">
        <v>35</v>
      </c>
      <c r="N35">
        <v>34</v>
      </c>
      <c r="O35">
        <v>28</v>
      </c>
      <c r="P35">
        <v>20</v>
      </c>
      <c r="Q35">
        <v>29</v>
      </c>
      <c r="R35" s="14">
        <f t="shared" ref="R35:R65" si="2">AVERAGE(L35:Q35)</f>
        <v>29.166666666666668</v>
      </c>
      <c r="S35" s="7">
        <v>0.25</v>
      </c>
      <c r="T35" s="14">
        <f t="shared" si="1"/>
        <v>116.66666666666667</v>
      </c>
    </row>
    <row r="36" spans="1:20" x14ac:dyDescent="0.25">
      <c r="A36" t="s">
        <v>50</v>
      </c>
      <c r="B36" t="s">
        <v>51</v>
      </c>
      <c r="C36" s="7">
        <v>4</v>
      </c>
      <c r="D36" t="s">
        <v>60</v>
      </c>
      <c r="E36">
        <v>2001</v>
      </c>
      <c r="F36" s="7">
        <v>1</v>
      </c>
      <c r="G36" s="7">
        <v>7</v>
      </c>
      <c r="H36" s="7">
        <v>7</v>
      </c>
      <c r="I36" s="7">
        <v>25</v>
      </c>
      <c r="J36" s="7">
        <v>107</v>
      </c>
      <c r="K36" s="50">
        <v>45457</v>
      </c>
      <c r="L36">
        <v>25</v>
      </c>
      <c r="M36">
        <v>33</v>
      </c>
      <c r="N36">
        <v>36</v>
      </c>
      <c r="O36">
        <v>39</v>
      </c>
      <c r="P36">
        <v>27</v>
      </c>
      <c r="Q36">
        <v>45</v>
      </c>
      <c r="R36" s="14">
        <f t="shared" si="2"/>
        <v>34.166666666666664</v>
      </c>
      <c r="S36" s="7">
        <v>0.25</v>
      </c>
      <c r="T36" s="14">
        <f t="shared" si="1"/>
        <v>136.66666666666666</v>
      </c>
    </row>
    <row r="37" spans="1:20" x14ac:dyDescent="0.25">
      <c r="A37" t="s">
        <v>50</v>
      </c>
      <c r="B37" t="s">
        <v>51</v>
      </c>
      <c r="C37" s="7">
        <v>4</v>
      </c>
      <c r="D37" t="s">
        <v>53</v>
      </c>
      <c r="E37">
        <v>2020</v>
      </c>
      <c r="F37" s="7">
        <v>1</v>
      </c>
      <c r="G37" s="7">
        <v>8</v>
      </c>
      <c r="H37" s="7">
        <v>8</v>
      </c>
      <c r="I37" s="7">
        <v>32</v>
      </c>
      <c r="J37" s="7">
        <v>108</v>
      </c>
      <c r="K37" s="50">
        <v>45457</v>
      </c>
      <c r="L37">
        <v>37</v>
      </c>
      <c r="M37">
        <v>24</v>
      </c>
      <c r="N37">
        <v>33</v>
      </c>
      <c r="O37">
        <v>28</v>
      </c>
      <c r="P37">
        <v>27</v>
      </c>
      <c r="Q37">
        <v>35</v>
      </c>
      <c r="R37" s="14">
        <f t="shared" si="2"/>
        <v>30.666666666666668</v>
      </c>
      <c r="S37" s="7">
        <v>0.25</v>
      </c>
      <c r="T37" s="14">
        <f t="shared" si="1"/>
        <v>122.66666666666667</v>
      </c>
    </row>
    <row r="38" spans="1:20" x14ac:dyDescent="0.25">
      <c r="A38" t="s">
        <v>50</v>
      </c>
      <c r="B38" t="s">
        <v>51</v>
      </c>
      <c r="C38" s="7">
        <v>6</v>
      </c>
      <c r="D38" t="s">
        <v>59</v>
      </c>
      <c r="E38">
        <v>1989</v>
      </c>
      <c r="F38" s="7">
        <v>1</v>
      </c>
      <c r="G38" s="7">
        <v>11</v>
      </c>
      <c r="H38" s="7">
        <v>11</v>
      </c>
      <c r="I38" s="7">
        <v>41</v>
      </c>
      <c r="J38" s="7">
        <v>111</v>
      </c>
      <c r="K38" s="50">
        <v>45457</v>
      </c>
      <c r="L38">
        <v>25</v>
      </c>
      <c r="M38">
        <v>39</v>
      </c>
      <c r="N38">
        <v>41</v>
      </c>
      <c r="O38">
        <v>37</v>
      </c>
      <c r="P38">
        <v>33</v>
      </c>
      <c r="Q38">
        <v>45</v>
      </c>
      <c r="R38" s="14">
        <f t="shared" si="2"/>
        <v>36.666666666666664</v>
      </c>
      <c r="S38" s="7">
        <v>0.25</v>
      </c>
      <c r="T38" s="14">
        <f t="shared" si="1"/>
        <v>146.66666666666666</v>
      </c>
    </row>
    <row r="39" spans="1:20" x14ac:dyDescent="0.25">
      <c r="A39" t="s">
        <v>50</v>
      </c>
      <c r="B39" t="s">
        <v>51</v>
      </c>
      <c r="C39" s="7">
        <v>6</v>
      </c>
      <c r="D39" t="s">
        <v>54</v>
      </c>
      <c r="E39">
        <v>2016</v>
      </c>
      <c r="F39" s="7">
        <v>1</v>
      </c>
      <c r="G39" s="7">
        <v>12</v>
      </c>
      <c r="H39" s="7">
        <v>12</v>
      </c>
      <c r="I39" s="7">
        <v>48</v>
      </c>
      <c r="J39" s="7">
        <v>112</v>
      </c>
      <c r="K39" s="50">
        <v>45457</v>
      </c>
      <c r="L39">
        <v>30</v>
      </c>
      <c r="M39">
        <v>26</v>
      </c>
      <c r="N39">
        <v>34</v>
      </c>
      <c r="O39">
        <v>37</v>
      </c>
      <c r="P39">
        <v>20</v>
      </c>
      <c r="Q39">
        <v>40</v>
      </c>
      <c r="R39" s="14">
        <f t="shared" si="2"/>
        <v>31.166666666666668</v>
      </c>
      <c r="S39" s="7">
        <v>0.25</v>
      </c>
      <c r="T39" s="14">
        <f t="shared" si="1"/>
        <v>124.66666666666667</v>
      </c>
    </row>
    <row r="40" spans="1:20" x14ac:dyDescent="0.25">
      <c r="A40" t="s">
        <v>50</v>
      </c>
      <c r="B40" t="s">
        <v>51</v>
      </c>
      <c r="C40" s="7">
        <v>8</v>
      </c>
      <c r="D40" t="s">
        <v>55</v>
      </c>
      <c r="E40">
        <v>2008</v>
      </c>
      <c r="F40" s="7">
        <v>1</v>
      </c>
      <c r="G40" s="7">
        <v>15</v>
      </c>
      <c r="H40" s="7">
        <v>15</v>
      </c>
      <c r="I40" s="7">
        <v>57</v>
      </c>
      <c r="J40" s="7">
        <v>115</v>
      </c>
      <c r="K40" s="50">
        <v>45457</v>
      </c>
      <c r="L40">
        <v>67</v>
      </c>
      <c r="M40">
        <v>52</v>
      </c>
      <c r="N40">
        <v>32</v>
      </c>
      <c r="O40">
        <v>50</v>
      </c>
      <c r="P40">
        <v>33</v>
      </c>
      <c r="Q40">
        <v>32</v>
      </c>
      <c r="R40" s="14">
        <f t="shared" si="2"/>
        <v>44.333333333333336</v>
      </c>
      <c r="S40" s="7">
        <v>0.25</v>
      </c>
      <c r="T40" s="14">
        <f t="shared" si="1"/>
        <v>177.33333333333334</v>
      </c>
    </row>
    <row r="41" spans="1:20" x14ac:dyDescent="0.25">
      <c r="A41" t="s">
        <v>50</v>
      </c>
      <c r="B41" t="s">
        <v>51</v>
      </c>
      <c r="C41" s="7">
        <v>8</v>
      </c>
      <c r="D41" t="s">
        <v>57</v>
      </c>
      <c r="E41">
        <v>2004</v>
      </c>
      <c r="F41" s="7">
        <v>1</v>
      </c>
      <c r="G41" s="7">
        <v>16</v>
      </c>
      <c r="H41" s="7">
        <v>16</v>
      </c>
      <c r="I41" s="7">
        <v>64</v>
      </c>
      <c r="J41" s="7">
        <v>116</v>
      </c>
      <c r="K41" s="50">
        <v>45457</v>
      </c>
      <c r="L41">
        <v>31</v>
      </c>
      <c r="M41">
        <v>28</v>
      </c>
      <c r="N41">
        <v>34</v>
      </c>
      <c r="O41">
        <v>27</v>
      </c>
      <c r="P41">
        <v>16</v>
      </c>
      <c r="Q41">
        <v>25</v>
      </c>
      <c r="R41" s="14">
        <f t="shared" si="2"/>
        <v>26.833333333333332</v>
      </c>
      <c r="S41" s="7">
        <v>0.25</v>
      </c>
      <c r="T41" s="14">
        <f t="shared" si="1"/>
        <v>107.33333333333333</v>
      </c>
    </row>
    <row r="42" spans="1:20" x14ac:dyDescent="0.25">
      <c r="A42" t="s">
        <v>50</v>
      </c>
      <c r="B42" t="s">
        <v>51</v>
      </c>
      <c r="C42" s="7">
        <v>8</v>
      </c>
      <c r="D42" t="s">
        <v>60</v>
      </c>
      <c r="E42">
        <v>2001</v>
      </c>
      <c r="F42" s="7">
        <v>2</v>
      </c>
      <c r="G42" s="7">
        <v>16</v>
      </c>
      <c r="H42" s="7">
        <v>17</v>
      </c>
      <c r="I42" s="7">
        <v>63</v>
      </c>
      <c r="J42" s="7">
        <v>216</v>
      </c>
      <c r="K42" s="50">
        <v>45457</v>
      </c>
      <c r="L42">
        <v>29</v>
      </c>
      <c r="M42">
        <v>24</v>
      </c>
      <c r="N42">
        <v>31</v>
      </c>
      <c r="O42">
        <v>34</v>
      </c>
      <c r="P42">
        <v>33</v>
      </c>
      <c r="Q42">
        <v>28</v>
      </c>
      <c r="R42" s="14">
        <f t="shared" si="2"/>
        <v>29.833333333333332</v>
      </c>
      <c r="S42" s="7">
        <v>0.25</v>
      </c>
      <c r="T42" s="14">
        <f t="shared" si="1"/>
        <v>119.33333333333333</v>
      </c>
    </row>
    <row r="43" spans="1:20" x14ac:dyDescent="0.25">
      <c r="A43" t="s">
        <v>50</v>
      </c>
      <c r="B43" t="s">
        <v>51</v>
      </c>
      <c r="C43" s="7">
        <v>8</v>
      </c>
      <c r="D43" t="s">
        <v>59</v>
      </c>
      <c r="E43">
        <v>1989</v>
      </c>
      <c r="F43" s="7">
        <v>2</v>
      </c>
      <c r="G43" s="7">
        <v>15</v>
      </c>
      <c r="H43" s="7">
        <v>18</v>
      </c>
      <c r="I43" s="7">
        <v>58</v>
      </c>
      <c r="J43" s="7">
        <v>215</v>
      </c>
      <c r="K43" s="50">
        <v>45457</v>
      </c>
      <c r="L43">
        <v>32</v>
      </c>
      <c r="M43">
        <v>32</v>
      </c>
      <c r="N43">
        <v>41</v>
      </c>
      <c r="O43">
        <v>37</v>
      </c>
      <c r="P43">
        <v>37</v>
      </c>
      <c r="Q43">
        <v>33</v>
      </c>
      <c r="R43" s="14">
        <f t="shared" si="2"/>
        <v>35.333333333333336</v>
      </c>
      <c r="S43" s="7">
        <v>0.25</v>
      </c>
      <c r="T43" s="14">
        <f t="shared" si="1"/>
        <v>141.33333333333334</v>
      </c>
    </row>
    <row r="44" spans="1:20" x14ac:dyDescent="0.25">
      <c r="A44" t="s">
        <v>50</v>
      </c>
      <c r="B44" t="s">
        <v>51</v>
      </c>
      <c r="C44" s="7">
        <v>6</v>
      </c>
      <c r="D44" t="s">
        <v>55</v>
      </c>
      <c r="E44">
        <v>2008</v>
      </c>
      <c r="F44" s="7">
        <v>2</v>
      </c>
      <c r="G44" s="7">
        <v>12</v>
      </c>
      <c r="H44" s="7">
        <v>21</v>
      </c>
      <c r="I44" s="7">
        <v>47</v>
      </c>
      <c r="J44" s="7">
        <v>212</v>
      </c>
      <c r="K44" s="50">
        <v>45457</v>
      </c>
      <c r="L44">
        <v>21</v>
      </c>
      <c r="M44">
        <v>27</v>
      </c>
      <c r="N44">
        <v>31</v>
      </c>
      <c r="O44">
        <v>40</v>
      </c>
      <c r="P44">
        <v>26</v>
      </c>
      <c r="Q44">
        <v>30</v>
      </c>
      <c r="R44" s="14">
        <f t="shared" si="2"/>
        <v>29.166666666666668</v>
      </c>
      <c r="S44" s="7">
        <v>0.25</v>
      </c>
      <c r="T44" s="14">
        <f t="shared" si="1"/>
        <v>116.66666666666667</v>
      </c>
    </row>
    <row r="45" spans="1:20" x14ac:dyDescent="0.25">
      <c r="A45" t="s">
        <v>50</v>
      </c>
      <c r="B45" t="s">
        <v>51</v>
      </c>
      <c r="C45" s="7">
        <v>6</v>
      </c>
      <c r="D45" t="s">
        <v>52</v>
      </c>
      <c r="E45">
        <v>1999</v>
      </c>
      <c r="F45" s="7">
        <v>2</v>
      </c>
      <c r="G45" s="7">
        <v>11</v>
      </c>
      <c r="H45" s="7">
        <v>22</v>
      </c>
      <c r="I45" s="7">
        <v>42</v>
      </c>
      <c r="J45" s="7">
        <v>211</v>
      </c>
      <c r="K45" s="50">
        <v>45457</v>
      </c>
      <c r="L45">
        <v>37</v>
      </c>
      <c r="M45">
        <v>31</v>
      </c>
      <c r="N45">
        <v>37</v>
      </c>
      <c r="O45">
        <v>36</v>
      </c>
      <c r="P45">
        <v>29</v>
      </c>
      <c r="Q45">
        <v>46</v>
      </c>
      <c r="R45" s="14">
        <f t="shared" si="2"/>
        <v>36</v>
      </c>
      <c r="S45" s="7">
        <v>0.25</v>
      </c>
      <c r="T45" s="14">
        <f t="shared" si="1"/>
        <v>144</v>
      </c>
    </row>
    <row r="46" spans="1:20" x14ac:dyDescent="0.25">
      <c r="A46" t="s">
        <v>50</v>
      </c>
      <c r="B46" t="s">
        <v>51</v>
      </c>
      <c r="C46" s="7">
        <v>4</v>
      </c>
      <c r="D46" t="s">
        <v>56</v>
      </c>
      <c r="E46">
        <v>1984</v>
      </c>
      <c r="F46" s="7">
        <v>2</v>
      </c>
      <c r="G46" s="7">
        <v>8</v>
      </c>
      <c r="H46" s="7">
        <v>25</v>
      </c>
      <c r="I46" s="7">
        <v>31</v>
      </c>
      <c r="J46" s="7">
        <v>208</v>
      </c>
      <c r="K46" s="50">
        <v>45457</v>
      </c>
      <c r="L46">
        <v>19</v>
      </c>
      <c r="M46">
        <v>29</v>
      </c>
      <c r="N46">
        <v>42</v>
      </c>
      <c r="O46">
        <v>31</v>
      </c>
      <c r="P46">
        <v>33</v>
      </c>
      <c r="Q46">
        <v>29</v>
      </c>
      <c r="R46" s="14">
        <f t="shared" si="2"/>
        <v>30.5</v>
      </c>
      <c r="S46" s="7">
        <v>0.25</v>
      </c>
      <c r="T46" s="14">
        <f t="shared" si="1"/>
        <v>122</v>
      </c>
    </row>
    <row r="47" spans="1:20" x14ac:dyDescent="0.25">
      <c r="A47" t="s">
        <v>50</v>
      </c>
      <c r="B47" t="s">
        <v>51</v>
      </c>
      <c r="C47" s="7">
        <v>4</v>
      </c>
      <c r="D47" t="s">
        <v>54</v>
      </c>
      <c r="E47">
        <v>2016</v>
      </c>
      <c r="F47" s="7">
        <v>2</v>
      </c>
      <c r="G47" s="7">
        <v>7</v>
      </c>
      <c r="H47" s="7">
        <v>26</v>
      </c>
      <c r="I47" s="7">
        <v>26</v>
      </c>
      <c r="J47" s="7">
        <v>207</v>
      </c>
      <c r="K47" s="50">
        <v>45457</v>
      </c>
      <c r="L47">
        <v>33</v>
      </c>
      <c r="M47">
        <v>44</v>
      </c>
      <c r="N47">
        <v>38</v>
      </c>
      <c r="O47">
        <v>46</v>
      </c>
      <c r="P47">
        <v>31</v>
      </c>
      <c r="Q47">
        <v>49</v>
      </c>
      <c r="R47" s="14">
        <f t="shared" si="2"/>
        <v>40.166666666666664</v>
      </c>
      <c r="S47" s="7">
        <v>0.25</v>
      </c>
      <c r="T47" s="14">
        <f t="shared" si="1"/>
        <v>160.66666666666666</v>
      </c>
    </row>
    <row r="48" spans="1:20" x14ac:dyDescent="0.25">
      <c r="A48" t="s">
        <v>50</v>
      </c>
      <c r="B48" t="s">
        <v>51</v>
      </c>
      <c r="C48" s="7">
        <v>2</v>
      </c>
      <c r="D48" t="s">
        <v>57</v>
      </c>
      <c r="E48">
        <v>2004</v>
      </c>
      <c r="F48" s="7">
        <v>2</v>
      </c>
      <c r="G48" s="7">
        <v>4</v>
      </c>
      <c r="H48" s="7">
        <v>29</v>
      </c>
      <c r="I48" s="7">
        <v>15</v>
      </c>
      <c r="J48" s="7">
        <v>204</v>
      </c>
      <c r="K48" s="50">
        <v>45457</v>
      </c>
      <c r="L48">
        <v>34</v>
      </c>
      <c r="M48">
        <v>37</v>
      </c>
      <c r="N48">
        <v>34</v>
      </c>
      <c r="O48">
        <v>27</v>
      </c>
      <c r="P48">
        <v>32</v>
      </c>
      <c r="Q48">
        <v>41</v>
      </c>
      <c r="R48" s="14">
        <f t="shared" si="2"/>
        <v>34.166666666666664</v>
      </c>
      <c r="S48" s="7">
        <v>0.25</v>
      </c>
      <c r="T48" s="14">
        <f t="shared" si="1"/>
        <v>136.66666666666666</v>
      </c>
    </row>
    <row r="49" spans="1:20" x14ac:dyDescent="0.25">
      <c r="A49" t="s">
        <v>50</v>
      </c>
      <c r="B49" t="s">
        <v>51</v>
      </c>
      <c r="C49" s="7">
        <v>2</v>
      </c>
      <c r="D49" t="s">
        <v>53</v>
      </c>
      <c r="E49">
        <v>2020</v>
      </c>
      <c r="F49" s="7">
        <v>2</v>
      </c>
      <c r="G49" s="7">
        <v>3</v>
      </c>
      <c r="H49" s="7">
        <v>30</v>
      </c>
      <c r="I49" s="7">
        <v>10</v>
      </c>
      <c r="J49" s="7">
        <v>203</v>
      </c>
      <c r="K49" s="50">
        <v>45457</v>
      </c>
      <c r="L49">
        <v>47</v>
      </c>
      <c r="M49">
        <v>35</v>
      </c>
      <c r="N49">
        <v>36</v>
      </c>
      <c r="O49">
        <v>40</v>
      </c>
      <c r="P49">
        <v>40</v>
      </c>
      <c r="Q49">
        <v>24</v>
      </c>
      <c r="R49" s="14">
        <f t="shared" si="2"/>
        <v>37</v>
      </c>
      <c r="S49" s="7">
        <v>0.25</v>
      </c>
      <c r="T49" s="14">
        <f t="shared" si="1"/>
        <v>148</v>
      </c>
    </row>
    <row r="50" spans="1:20" x14ac:dyDescent="0.25">
      <c r="A50" t="s">
        <v>50</v>
      </c>
      <c r="B50" t="s">
        <v>51</v>
      </c>
      <c r="C50" s="7">
        <v>2</v>
      </c>
      <c r="D50" t="s">
        <v>54</v>
      </c>
      <c r="E50">
        <v>2016</v>
      </c>
      <c r="F50" s="7">
        <v>3</v>
      </c>
      <c r="G50" s="7">
        <v>3</v>
      </c>
      <c r="H50" s="7">
        <v>35</v>
      </c>
      <c r="I50" s="7">
        <v>11</v>
      </c>
      <c r="J50" s="7">
        <v>303</v>
      </c>
      <c r="K50" s="50">
        <v>45457</v>
      </c>
      <c r="L50">
        <v>51</v>
      </c>
      <c r="M50">
        <v>37</v>
      </c>
      <c r="N50">
        <v>38</v>
      </c>
      <c r="O50">
        <v>49</v>
      </c>
      <c r="P50">
        <v>40</v>
      </c>
      <c r="Q50">
        <v>29</v>
      </c>
      <c r="R50" s="14">
        <f t="shared" si="2"/>
        <v>40.666666666666664</v>
      </c>
      <c r="S50" s="7">
        <v>0.25</v>
      </c>
      <c r="T50" s="14">
        <f t="shared" si="1"/>
        <v>162.66666666666666</v>
      </c>
    </row>
    <row r="51" spans="1:20" x14ac:dyDescent="0.25">
      <c r="A51" t="s">
        <v>50</v>
      </c>
      <c r="B51" t="s">
        <v>51</v>
      </c>
      <c r="C51" s="7">
        <v>2</v>
      </c>
      <c r="D51" t="s">
        <v>59</v>
      </c>
      <c r="E51">
        <v>1989</v>
      </c>
      <c r="F51" s="7">
        <v>3</v>
      </c>
      <c r="G51" s="7">
        <v>4</v>
      </c>
      <c r="H51" s="7">
        <v>36</v>
      </c>
      <c r="I51" s="7">
        <v>14</v>
      </c>
      <c r="J51" s="7">
        <v>304</v>
      </c>
      <c r="K51" s="50">
        <v>45457</v>
      </c>
      <c r="L51">
        <v>26</v>
      </c>
      <c r="M51">
        <v>28</v>
      </c>
      <c r="N51">
        <v>34</v>
      </c>
      <c r="O51">
        <v>49</v>
      </c>
      <c r="P51">
        <v>15</v>
      </c>
      <c r="Q51">
        <v>31</v>
      </c>
      <c r="R51" s="14">
        <f t="shared" si="2"/>
        <v>30.5</v>
      </c>
      <c r="S51" s="7">
        <v>0.25</v>
      </c>
      <c r="T51" s="14">
        <f t="shared" si="1"/>
        <v>122</v>
      </c>
    </row>
    <row r="52" spans="1:20" x14ac:dyDescent="0.25">
      <c r="A52" t="s">
        <v>50</v>
      </c>
      <c r="B52" t="s">
        <v>51</v>
      </c>
      <c r="C52" s="7">
        <v>4</v>
      </c>
      <c r="D52" t="s">
        <v>55</v>
      </c>
      <c r="E52">
        <v>2008</v>
      </c>
      <c r="F52" s="7">
        <v>3</v>
      </c>
      <c r="G52" s="7">
        <v>7</v>
      </c>
      <c r="H52" s="7">
        <v>39</v>
      </c>
      <c r="I52" s="7">
        <v>27</v>
      </c>
      <c r="J52" s="7">
        <v>307</v>
      </c>
      <c r="K52" s="50">
        <v>45457</v>
      </c>
      <c r="L52">
        <v>32</v>
      </c>
      <c r="M52">
        <v>31</v>
      </c>
      <c r="N52">
        <v>34</v>
      </c>
      <c r="O52">
        <v>28</v>
      </c>
      <c r="P52">
        <v>24</v>
      </c>
      <c r="Q52">
        <v>39</v>
      </c>
      <c r="R52" s="14">
        <f t="shared" si="2"/>
        <v>31.333333333333332</v>
      </c>
      <c r="S52" s="7">
        <v>0.25</v>
      </c>
      <c r="T52" s="14">
        <f t="shared" si="1"/>
        <v>125.33333333333333</v>
      </c>
    </row>
    <row r="53" spans="1:20" x14ac:dyDescent="0.25">
      <c r="A53" t="s">
        <v>50</v>
      </c>
      <c r="B53" t="s">
        <v>51</v>
      </c>
      <c r="C53" s="7">
        <v>4</v>
      </c>
      <c r="D53" t="s">
        <v>57</v>
      </c>
      <c r="E53">
        <v>2004</v>
      </c>
      <c r="F53" s="7">
        <v>3</v>
      </c>
      <c r="G53" s="7">
        <v>8</v>
      </c>
      <c r="H53" s="7">
        <v>40</v>
      </c>
      <c r="I53" s="7">
        <v>30</v>
      </c>
      <c r="J53" s="7">
        <v>308</v>
      </c>
      <c r="K53" s="50">
        <v>45457</v>
      </c>
      <c r="L53">
        <v>33</v>
      </c>
      <c r="M53">
        <v>30</v>
      </c>
      <c r="N53">
        <v>16</v>
      </c>
      <c r="O53">
        <v>27</v>
      </c>
      <c r="P53">
        <v>20</v>
      </c>
      <c r="Q53">
        <v>27</v>
      </c>
      <c r="R53" s="14">
        <f t="shared" si="2"/>
        <v>25.5</v>
      </c>
      <c r="S53" s="7">
        <v>0.25</v>
      </c>
      <c r="T53" s="14">
        <f t="shared" si="1"/>
        <v>102</v>
      </c>
    </row>
    <row r="54" spans="1:20" x14ac:dyDescent="0.25">
      <c r="A54" t="s">
        <v>50</v>
      </c>
      <c r="B54" t="s">
        <v>51</v>
      </c>
      <c r="C54" s="7">
        <v>6</v>
      </c>
      <c r="D54" t="s">
        <v>56</v>
      </c>
      <c r="E54">
        <v>1984</v>
      </c>
      <c r="F54" s="7">
        <v>3</v>
      </c>
      <c r="G54" s="7">
        <v>11</v>
      </c>
      <c r="H54" s="7">
        <v>43</v>
      </c>
      <c r="I54" s="7">
        <v>43</v>
      </c>
      <c r="J54" s="7">
        <v>311</v>
      </c>
      <c r="K54" s="50">
        <v>45457</v>
      </c>
      <c r="L54">
        <v>28</v>
      </c>
      <c r="M54">
        <v>33</v>
      </c>
      <c r="N54">
        <v>32</v>
      </c>
      <c r="O54">
        <v>28</v>
      </c>
      <c r="P54">
        <v>24</v>
      </c>
      <c r="Q54">
        <v>34</v>
      </c>
      <c r="R54" s="14">
        <f t="shared" si="2"/>
        <v>29.833333333333332</v>
      </c>
      <c r="S54" s="7">
        <v>0.25</v>
      </c>
      <c r="T54" s="14">
        <f t="shared" si="1"/>
        <v>119.33333333333333</v>
      </c>
    </row>
    <row r="55" spans="1:20" x14ac:dyDescent="0.25">
      <c r="A55" t="s">
        <v>50</v>
      </c>
      <c r="B55" t="s">
        <v>51</v>
      </c>
      <c r="C55" s="7">
        <v>6</v>
      </c>
      <c r="D55" t="s">
        <v>60</v>
      </c>
      <c r="E55">
        <v>2001</v>
      </c>
      <c r="F55" s="7">
        <v>3</v>
      </c>
      <c r="G55" s="7">
        <v>12</v>
      </c>
      <c r="H55" s="7">
        <v>44</v>
      </c>
      <c r="I55" s="7">
        <v>46</v>
      </c>
      <c r="J55" s="7">
        <v>312</v>
      </c>
      <c r="K55" s="50">
        <v>45457</v>
      </c>
      <c r="L55">
        <v>32</v>
      </c>
      <c r="M55">
        <v>29</v>
      </c>
      <c r="N55">
        <v>26</v>
      </c>
      <c r="O55">
        <v>32</v>
      </c>
      <c r="P55">
        <v>21</v>
      </c>
      <c r="Q55">
        <v>26</v>
      </c>
      <c r="R55" s="14">
        <f t="shared" si="2"/>
        <v>27.666666666666668</v>
      </c>
      <c r="S55" s="7">
        <v>0.25</v>
      </c>
      <c r="T55" s="14">
        <f t="shared" si="1"/>
        <v>110.66666666666667</v>
      </c>
    </row>
    <row r="56" spans="1:20" x14ac:dyDescent="0.25">
      <c r="A56" t="s">
        <v>50</v>
      </c>
      <c r="B56" t="s">
        <v>51</v>
      </c>
      <c r="C56" s="7">
        <v>8</v>
      </c>
      <c r="D56" t="s">
        <v>52</v>
      </c>
      <c r="E56">
        <v>1999</v>
      </c>
      <c r="F56" s="7">
        <v>3</v>
      </c>
      <c r="G56" s="7">
        <v>15</v>
      </c>
      <c r="H56" s="7">
        <v>47</v>
      </c>
      <c r="I56" s="7">
        <v>59</v>
      </c>
      <c r="J56" s="7">
        <v>315</v>
      </c>
      <c r="K56" s="50">
        <v>45457</v>
      </c>
      <c r="L56">
        <v>33</v>
      </c>
      <c r="M56">
        <v>42</v>
      </c>
      <c r="N56">
        <v>30</v>
      </c>
      <c r="O56">
        <v>47</v>
      </c>
      <c r="P56">
        <v>29</v>
      </c>
      <c r="Q56">
        <v>26</v>
      </c>
      <c r="R56" s="14">
        <f t="shared" si="2"/>
        <v>34.5</v>
      </c>
      <c r="S56" s="7">
        <v>0.25</v>
      </c>
      <c r="T56" s="14">
        <f t="shared" si="1"/>
        <v>138</v>
      </c>
    </row>
    <row r="57" spans="1:20" x14ac:dyDescent="0.25">
      <c r="A57" t="s">
        <v>50</v>
      </c>
      <c r="B57" t="s">
        <v>51</v>
      </c>
      <c r="C57" s="7">
        <v>8</v>
      </c>
      <c r="D57" t="s">
        <v>53</v>
      </c>
      <c r="E57">
        <v>2020</v>
      </c>
      <c r="F57" s="7">
        <v>3</v>
      </c>
      <c r="G57" s="7">
        <v>16</v>
      </c>
      <c r="H57" s="7">
        <v>48</v>
      </c>
      <c r="I57" s="7">
        <v>62</v>
      </c>
      <c r="J57" s="7">
        <v>316</v>
      </c>
      <c r="K57" s="50">
        <v>45457</v>
      </c>
      <c r="L57">
        <v>28</v>
      </c>
      <c r="M57">
        <v>34</v>
      </c>
      <c r="N57">
        <v>32</v>
      </c>
      <c r="O57">
        <v>38</v>
      </c>
      <c r="P57">
        <v>30</v>
      </c>
      <c r="Q57">
        <v>27</v>
      </c>
      <c r="R57" s="14">
        <f t="shared" si="2"/>
        <v>31.5</v>
      </c>
      <c r="S57" s="7">
        <v>0.25</v>
      </c>
      <c r="T57" s="14">
        <f t="shared" si="1"/>
        <v>126</v>
      </c>
    </row>
    <row r="58" spans="1:20" x14ac:dyDescent="0.25">
      <c r="A58" t="s">
        <v>50</v>
      </c>
      <c r="B58" t="s">
        <v>51</v>
      </c>
      <c r="C58" s="7">
        <v>8</v>
      </c>
      <c r="D58" t="s">
        <v>56</v>
      </c>
      <c r="E58">
        <v>1984</v>
      </c>
      <c r="F58" s="7">
        <v>4</v>
      </c>
      <c r="G58" s="7">
        <v>16</v>
      </c>
      <c r="H58" s="7">
        <v>49</v>
      </c>
      <c r="I58" s="7">
        <v>61</v>
      </c>
      <c r="J58" s="7">
        <v>416</v>
      </c>
      <c r="K58" s="50">
        <v>45457</v>
      </c>
      <c r="L58">
        <v>38</v>
      </c>
      <c r="M58">
        <v>26</v>
      </c>
      <c r="N58">
        <v>43</v>
      </c>
      <c r="O58">
        <v>27</v>
      </c>
      <c r="P58">
        <v>43</v>
      </c>
      <c r="Q58">
        <v>45</v>
      </c>
      <c r="R58" s="14">
        <f t="shared" si="2"/>
        <v>37</v>
      </c>
      <c r="S58" s="7">
        <v>0.25</v>
      </c>
      <c r="T58" s="14">
        <f t="shared" si="1"/>
        <v>148</v>
      </c>
    </row>
    <row r="59" spans="1:20" x14ac:dyDescent="0.25">
      <c r="A59" t="s">
        <v>50</v>
      </c>
      <c r="B59" t="s">
        <v>51</v>
      </c>
      <c r="C59" s="7">
        <v>8</v>
      </c>
      <c r="D59" t="s">
        <v>54</v>
      </c>
      <c r="E59">
        <v>2016</v>
      </c>
      <c r="F59" s="7">
        <v>4</v>
      </c>
      <c r="G59" s="7">
        <v>15</v>
      </c>
      <c r="H59" s="7">
        <v>50</v>
      </c>
      <c r="I59" s="7">
        <v>60</v>
      </c>
      <c r="J59" s="7">
        <v>415</v>
      </c>
      <c r="K59" s="50">
        <v>45457</v>
      </c>
      <c r="L59">
        <v>29</v>
      </c>
      <c r="M59">
        <v>31</v>
      </c>
      <c r="N59">
        <v>29</v>
      </c>
      <c r="O59">
        <v>44</v>
      </c>
      <c r="P59">
        <v>37</v>
      </c>
      <c r="Q59">
        <v>35</v>
      </c>
      <c r="R59" s="14">
        <f t="shared" si="2"/>
        <v>34.166666666666664</v>
      </c>
      <c r="S59" s="7">
        <v>0.25</v>
      </c>
      <c r="T59" s="14">
        <f t="shared" si="1"/>
        <v>136.66666666666666</v>
      </c>
    </row>
    <row r="60" spans="1:20" x14ac:dyDescent="0.25">
      <c r="A60" t="s">
        <v>50</v>
      </c>
      <c r="B60" t="s">
        <v>51</v>
      </c>
      <c r="C60" s="7">
        <v>6</v>
      </c>
      <c r="D60" t="s">
        <v>53</v>
      </c>
      <c r="E60">
        <v>2020</v>
      </c>
      <c r="F60" s="7">
        <v>4</v>
      </c>
      <c r="G60" s="7">
        <v>12</v>
      </c>
      <c r="H60" s="7">
        <v>53</v>
      </c>
      <c r="I60" s="7">
        <v>45</v>
      </c>
      <c r="J60" s="7">
        <v>412</v>
      </c>
      <c r="K60" s="50">
        <v>45457</v>
      </c>
      <c r="L60">
        <v>21</v>
      </c>
      <c r="M60">
        <v>41</v>
      </c>
      <c r="N60">
        <v>29</v>
      </c>
      <c r="O60">
        <v>32</v>
      </c>
      <c r="P60">
        <v>29</v>
      </c>
      <c r="Q60">
        <v>40</v>
      </c>
      <c r="R60" s="14">
        <f t="shared" si="2"/>
        <v>32</v>
      </c>
      <c r="S60" s="7">
        <v>0.25</v>
      </c>
      <c r="T60" s="14">
        <f t="shared" si="1"/>
        <v>128</v>
      </c>
    </row>
    <row r="61" spans="1:20" x14ac:dyDescent="0.25">
      <c r="A61" t="s">
        <v>50</v>
      </c>
      <c r="B61" t="s">
        <v>51</v>
      </c>
      <c r="C61" s="7">
        <v>6</v>
      </c>
      <c r="D61" t="s">
        <v>57</v>
      </c>
      <c r="E61">
        <v>2004</v>
      </c>
      <c r="F61" s="7">
        <v>4</v>
      </c>
      <c r="G61" s="7">
        <v>11</v>
      </c>
      <c r="H61" s="7">
        <v>54</v>
      </c>
      <c r="I61" s="7">
        <v>44</v>
      </c>
      <c r="J61" s="7">
        <v>411</v>
      </c>
      <c r="K61" s="50">
        <v>45457</v>
      </c>
      <c r="L61">
        <v>38</v>
      </c>
      <c r="M61">
        <v>32</v>
      </c>
      <c r="N61">
        <v>50</v>
      </c>
      <c r="O61">
        <v>33</v>
      </c>
      <c r="P61">
        <v>33</v>
      </c>
      <c r="Q61">
        <v>35</v>
      </c>
      <c r="R61" s="14">
        <f t="shared" si="2"/>
        <v>36.833333333333336</v>
      </c>
      <c r="S61" s="7">
        <v>0.25</v>
      </c>
      <c r="T61" s="14">
        <f t="shared" si="1"/>
        <v>147.33333333333334</v>
      </c>
    </row>
    <row r="62" spans="1:20" x14ac:dyDescent="0.25">
      <c r="A62" t="s">
        <v>50</v>
      </c>
      <c r="B62" t="s">
        <v>51</v>
      </c>
      <c r="C62" s="7">
        <v>4</v>
      </c>
      <c r="D62" t="s">
        <v>52</v>
      </c>
      <c r="E62">
        <v>1999</v>
      </c>
      <c r="F62" s="7">
        <v>4</v>
      </c>
      <c r="G62" s="7">
        <v>8</v>
      </c>
      <c r="H62" s="7">
        <v>57</v>
      </c>
      <c r="I62" s="7">
        <v>29</v>
      </c>
      <c r="J62" s="7">
        <v>408</v>
      </c>
      <c r="K62" s="50">
        <v>45457</v>
      </c>
      <c r="L62">
        <v>23</v>
      </c>
      <c r="M62">
        <v>38</v>
      </c>
      <c r="N62">
        <v>32</v>
      </c>
      <c r="O62">
        <v>36</v>
      </c>
      <c r="P62">
        <v>25</v>
      </c>
      <c r="Q62">
        <v>41</v>
      </c>
      <c r="R62" s="14">
        <f t="shared" si="2"/>
        <v>32.5</v>
      </c>
      <c r="S62" s="7">
        <v>0.25</v>
      </c>
      <c r="T62" s="14">
        <f t="shared" si="1"/>
        <v>130</v>
      </c>
    </row>
    <row r="63" spans="1:20" x14ac:dyDescent="0.25">
      <c r="A63" t="s">
        <v>50</v>
      </c>
      <c r="B63" t="s">
        <v>51</v>
      </c>
      <c r="C63" s="7">
        <v>4</v>
      </c>
      <c r="D63" t="s">
        <v>59</v>
      </c>
      <c r="E63">
        <v>1989</v>
      </c>
      <c r="F63" s="7">
        <v>4</v>
      </c>
      <c r="G63" s="7">
        <v>7</v>
      </c>
      <c r="H63" s="7">
        <v>58</v>
      </c>
      <c r="I63" s="7">
        <v>28</v>
      </c>
      <c r="J63" s="7">
        <v>407</v>
      </c>
      <c r="K63" s="50">
        <v>45457</v>
      </c>
      <c r="L63">
        <v>36</v>
      </c>
      <c r="M63">
        <v>27</v>
      </c>
      <c r="N63">
        <v>52</v>
      </c>
      <c r="O63">
        <v>32</v>
      </c>
      <c r="P63">
        <v>28</v>
      </c>
      <c r="Q63">
        <v>36</v>
      </c>
      <c r="R63" s="14">
        <f t="shared" si="2"/>
        <v>35.166666666666664</v>
      </c>
      <c r="S63" s="7">
        <v>0.25</v>
      </c>
      <c r="T63" s="14">
        <f t="shared" si="1"/>
        <v>140.66666666666666</v>
      </c>
    </row>
    <row r="64" spans="1:20" x14ac:dyDescent="0.25">
      <c r="A64" t="s">
        <v>50</v>
      </c>
      <c r="B64" t="s">
        <v>51</v>
      </c>
      <c r="C64" s="7">
        <v>2</v>
      </c>
      <c r="D64" t="s">
        <v>60</v>
      </c>
      <c r="E64">
        <v>2001</v>
      </c>
      <c r="F64" s="7">
        <v>4</v>
      </c>
      <c r="G64" s="7">
        <v>4</v>
      </c>
      <c r="H64" s="7">
        <v>61</v>
      </c>
      <c r="I64" s="7">
        <v>13</v>
      </c>
      <c r="J64" s="7">
        <v>404</v>
      </c>
      <c r="K64" s="50">
        <v>45457</v>
      </c>
      <c r="L64">
        <v>33</v>
      </c>
      <c r="M64">
        <v>27</v>
      </c>
      <c r="N64">
        <v>51</v>
      </c>
      <c r="O64">
        <v>47</v>
      </c>
      <c r="P64">
        <v>43</v>
      </c>
      <c r="Q64">
        <v>28</v>
      </c>
      <c r="R64" s="14">
        <f t="shared" si="2"/>
        <v>38.166666666666664</v>
      </c>
      <c r="S64" s="7">
        <v>0.25</v>
      </c>
      <c r="T64" s="14">
        <f t="shared" si="1"/>
        <v>152.66666666666666</v>
      </c>
    </row>
    <row r="65" spans="1:20" x14ac:dyDescent="0.25">
      <c r="A65" t="s">
        <v>50</v>
      </c>
      <c r="B65" t="s">
        <v>51</v>
      </c>
      <c r="C65" s="7">
        <v>2</v>
      </c>
      <c r="D65" t="s">
        <v>55</v>
      </c>
      <c r="E65">
        <v>2008</v>
      </c>
      <c r="F65" s="7">
        <v>4</v>
      </c>
      <c r="G65" s="7">
        <v>3</v>
      </c>
      <c r="H65" s="7">
        <v>62</v>
      </c>
      <c r="I65" s="7">
        <v>12</v>
      </c>
      <c r="J65" s="7">
        <v>403</v>
      </c>
      <c r="K65" s="50">
        <v>45457</v>
      </c>
      <c r="L65">
        <v>47</v>
      </c>
      <c r="M65">
        <v>37</v>
      </c>
      <c r="N65">
        <v>31</v>
      </c>
      <c r="O65">
        <v>31</v>
      </c>
      <c r="P65">
        <v>25</v>
      </c>
      <c r="Q65">
        <v>37</v>
      </c>
      <c r="R65" s="14">
        <f t="shared" si="2"/>
        <v>34.666666666666664</v>
      </c>
      <c r="S65" s="7">
        <v>0.25</v>
      </c>
      <c r="T65" s="14">
        <f t="shared" si="1"/>
        <v>138.66666666666666</v>
      </c>
    </row>
  </sheetData>
  <autoFilter ref="A1:T65" xr:uid="{682DE15A-3F7C-465A-B71F-4ABDFF613FC9}"/>
  <sortState xmlns:xlrd2="http://schemas.microsoft.com/office/spreadsheetml/2017/richdata2" ref="A2:J65">
    <sortCondition ref="B2:B65"/>
    <sortCondition ref="H2:H65"/>
  </sortState>
  <pageMargins left="0.7" right="0.7" top="0.75" bottom="0.75" header="0.3" footer="0.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F36A-D59B-4BFF-91D3-B71888CB95FF}">
  <dimension ref="A1:E15"/>
  <sheetViews>
    <sheetView workbookViewId="0">
      <selection activeCell="O10" sqref="O10"/>
    </sheetView>
  </sheetViews>
  <sheetFormatPr defaultRowHeight="15" x14ac:dyDescent="0.25"/>
  <cols>
    <col min="1" max="1" width="9.42578125" style="7"/>
    <col min="2" max="2" width="11.42578125" style="7" bestFit="1" customWidth="1"/>
    <col min="3" max="3" width="9.42578125" style="7"/>
    <col min="4" max="4" width="8.5703125" style="7"/>
    <col min="5" max="5" width="11.42578125" customWidth="1"/>
  </cols>
  <sheetData>
    <row r="1" spans="1:5" s="24" customFormat="1" ht="45" x14ac:dyDescent="0.25">
      <c r="A1" s="6" t="s">
        <v>789</v>
      </c>
      <c r="B1" s="6" t="s">
        <v>790</v>
      </c>
      <c r="C1" s="6" t="s">
        <v>829</v>
      </c>
      <c r="D1" s="6" t="s">
        <v>830</v>
      </c>
      <c r="E1" s="5" t="s">
        <v>123</v>
      </c>
    </row>
    <row r="2" spans="1:5" x14ac:dyDescent="0.25">
      <c r="A2" s="7">
        <v>1</v>
      </c>
      <c r="B2" s="50">
        <v>45443</v>
      </c>
      <c r="C2" s="7">
        <v>0.14000000000000001</v>
      </c>
      <c r="D2" s="7">
        <v>2.72</v>
      </c>
    </row>
    <row r="3" spans="1:5" x14ac:dyDescent="0.25">
      <c r="A3" s="7">
        <v>2</v>
      </c>
      <c r="B3" s="50">
        <v>45460</v>
      </c>
      <c r="C3" s="7">
        <v>0.14000000000000001</v>
      </c>
      <c r="D3" s="7">
        <v>0.99</v>
      </c>
    </row>
    <row r="4" spans="1:5" x14ac:dyDescent="0.25">
      <c r="A4" s="7">
        <v>3</v>
      </c>
      <c r="B4" s="50">
        <v>45474</v>
      </c>
      <c r="C4" s="7">
        <v>0.16</v>
      </c>
      <c r="D4" s="7">
        <v>0.97</v>
      </c>
    </row>
    <row r="5" spans="1:5" x14ac:dyDescent="0.25">
      <c r="A5" s="7">
        <v>4</v>
      </c>
      <c r="B5" s="50">
        <v>45487</v>
      </c>
      <c r="C5" s="3">
        <v>0.19</v>
      </c>
      <c r="D5" s="3">
        <v>1.1499999999999999</v>
      </c>
    </row>
    <row r="6" spans="1:5" x14ac:dyDescent="0.25">
      <c r="A6" s="7">
        <v>5</v>
      </c>
      <c r="B6" s="50">
        <v>45502</v>
      </c>
      <c r="C6" s="3">
        <v>0.13</v>
      </c>
      <c r="D6" s="3">
        <v>1.37</v>
      </c>
    </row>
    <row r="7" spans="1:5" x14ac:dyDescent="0.25">
      <c r="A7" s="7">
        <v>6</v>
      </c>
      <c r="B7" s="50">
        <v>45513</v>
      </c>
      <c r="C7" s="3">
        <v>0.14000000000000001</v>
      </c>
      <c r="D7" s="3">
        <v>0.95</v>
      </c>
    </row>
    <row r="8" spans="1:5" x14ac:dyDescent="0.25">
      <c r="A8" s="7">
        <v>7</v>
      </c>
      <c r="B8" s="50">
        <v>45526</v>
      </c>
      <c r="C8" s="3">
        <v>0.14000000000000001</v>
      </c>
      <c r="D8" s="3">
        <v>1.51</v>
      </c>
    </row>
    <row r="9" spans="1:5" x14ac:dyDescent="0.25">
      <c r="A9" s="7">
        <v>8</v>
      </c>
      <c r="B9" s="21">
        <v>45548</v>
      </c>
      <c r="E9" t="s">
        <v>831</v>
      </c>
    </row>
    <row r="10" spans="1:5" x14ac:dyDescent="0.25">
      <c r="A10" s="7">
        <v>9</v>
      </c>
      <c r="B10" s="50">
        <v>45559</v>
      </c>
      <c r="C10" s="3">
        <v>0.13</v>
      </c>
      <c r="D10" s="3">
        <v>0.96</v>
      </c>
    </row>
    <row r="11" spans="1:5" x14ac:dyDescent="0.25">
      <c r="A11" s="7">
        <v>10</v>
      </c>
      <c r="B11" s="50">
        <v>45571</v>
      </c>
      <c r="C11" s="7">
        <v>0.15</v>
      </c>
      <c r="D11" s="7">
        <v>0.78</v>
      </c>
    </row>
    <row r="12" spans="1:5" x14ac:dyDescent="0.25">
      <c r="A12" s="7">
        <v>11</v>
      </c>
      <c r="B12" s="50">
        <v>45582</v>
      </c>
      <c r="E12" t="s">
        <v>832</v>
      </c>
    </row>
    <row r="13" spans="1:5" x14ac:dyDescent="0.25">
      <c r="A13" s="7">
        <v>12</v>
      </c>
      <c r="B13" s="50">
        <v>45594</v>
      </c>
      <c r="C13" s="99">
        <v>0.11</v>
      </c>
      <c r="D13" s="99">
        <v>2.16</v>
      </c>
    </row>
    <row r="14" spans="1:5" x14ac:dyDescent="0.25">
      <c r="A14" s="7">
        <v>13</v>
      </c>
      <c r="B14" s="50">
        <v>45609</v>
      </c>
      <c r="C14" s="99">
        <v>0.12</v>
      </c>
      <c r="D14" s="99">
        <v>1.92</v>
      </c>
    </row>
    <row r="15" spans="1:5" x14ac:dyDescent="0.25">
      <c r="A15" s="7">
        <v>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BF48-D778-4DC7-9F65-DF2FE320A251}">
  <dimension ref="A1:AP897"/>
  <sheetViews>
    <sheetView topLeftCell="H1" workbookViewId="0">
      <selection activeCell="P1" sqref="P1:P1048576"/>
    </sheetView>
  </sheetViews>
  <sheetFormatPr defaultRowHeight="15" x14ac:dyDescent="0.25"/>
  <cols>
    <col min="1" max="3" width="9.42578125" style="7"/>
    <col min="4" max="4" width="13.5703125" style="7" customWidth="1"/>
    <col min="5" max="10" width="9.42578125" style="7"/>
    <col min="11" max="11" width="13.5703125" style="7" customWidth="1"/>
    <col min="12" max="12" width="13.5703125" customWidth="1"/>
    <col min="13" max="13" width="8.5703125" style="7"/>
    <col min="14" max="15" width="8.5703125" style="48"/>
    <col min="18" max="18" width="19.85546875" bestFit="1" customWidth="1"/>
    <col min="19" max="19" width="21.42578125" bestFit="1" customWidth="1"/>
    <col min="20" max="20" width="10.5703125" bestFit="1" customWidth="1"/>
    <col min="21" max="21" width="9.5703125" bestFit="1" customWidth="1"/>
    <col min="22" max="23" width="10.5703125" bestFit="1" customWidth="1"/>
    <col min="24" max="24" width="9.5703125" bestFit="1" customWidth="1"/>
    <col min="25" max="27" width="10.5703125" bestFit="1" customWidth="1"/>
    <col min="28" max="28" width="9.5703125" bestFit="1" customWidth="1"/>
    <col min="29" max="30" width="10.5703125" bestFit="1" customWidth="1"/>
    <col min="31" max="31" width="11.42578125" bestFit="1" customWidth="1"/>
    <col min="32" max="34" width="12.5703125" bestFit="1" customWidth="1"/>
    <col min="35" max="35" width="11.5703125" bestFit="1" customWidth="1"/>
    <col min="36" max="36" width="8.5703125" bestFit="1" customWidth="1"/>
    <col min="37" max="40" width="11.5703125" bestFit="1" customWidth="1"/>
    <col min="41" max="41" width="10" bestFit="1" customWidth="1"/>
    <col min="42" max="42" width="8.42578125" bestFit="1" customWidth="1"/>
  </cols>
  <sheetData>
    <row r="1" spans="1:42" s="24" customFormat="1" ht="45" x14ac:dyDescent="0.25">
      <c r="A1" s="6" t="s">
        <v>23</v>
      </c>
      <c r="B1" s="6" t="s">
        <v>24</v>
      </c>
      <c r="C1" s="6" t="s">
        <v>25</v>
      </c>
      <c r="D1" s="6" t="s">
        <v>31</v>
      </c>
      <c r="E1" s="6" t="s">
        <v>32</v>
      </c>
      <c r="F1" s="6" t="s">
        <v>26</v>
      </c>
      <c r="G1" s="6" t="s">
        <v>27</v>
      </c>
      <c r="H1" s="6" t="s">
        <v>28</v>
      </c>
      <c r="I1" s="6" t="s">
        <v>29</v>
      </c>
      <c r="J1" s="6" t="s">
        <v>30</v>
      </c>
      <c r="K1" s="6" t="s">
        <v>789</v>
      </c>
      <c r="L1" s="6" t="s">
        <v>790</v>
      </c>
      <c r="M1" s="6" t="s">
        <v>833</v>
      </c>
      <c r="N1" s="47" t="s">
        <v>834</v>
      </c>
      <c r="O1" s="47" t="s">
        <v>835</v>
      </c>
      <c r="R1"/>
      <c r="S1"/>
      <c r="T1"/>
      <c r="U1"/>
      <c r="V1"/>
      <c r="W1"/>
      <c r="X1"/>
      <c r="Y1"/>
      <c r="Z1"/>
      <c r="AA1"/>
      <c r="AB1"/>
      <c r="AC1"/>
      <c r="AD1"/>
      <c r="AE1"/>
      <c r="AF1"/>
      <c r="AG1"/>
      <c r="AH1"/>
      <c r="AI1"/>
      <c r="AJ1"/>
      <c r="AK1"/>
      <c r="AL1"/>
      <c r="AM1"/>
      <c r="AN1"/>
      <c r="AO1"/>
      <c r="AP1"/>
    </row>
    <row r="2" spans="1:42" x14ac:dyDescent="0.25">
      <c r="A2" s="7" t="s">
        <v>35</v>
      </c>
      <c r="B2" s="7" t="s">
        <v>36</v>
      </c>
      <c r="C2" s="7">
        <v>1</v>
      </c>
      <c r="D2" s="7" t="s">
        <v>37</v>
      </c>
      <c r="E2" s="7">
        <v>1998</v>
      </c>
      <c r="F2" s="7">
        <v>1</v>
      </c>
      <c r="G2" s="7">
        <v>1</v>
      </c>
      <c r="H2" s="7">
        <v>1</v>
      </c>
      <c r="I2" s="7">
        <v>1</v>
      </c>
      <c r="J2" s="7">
        <v>101</v>
      </c>
      <c r="K2" s="7">
        <v>1</v>
      </c>
      <c r="L2" s="21">
        <v>45443</v>
      </c>
      <c r="N2" s="48">
        <v>0.25</v>
      </c>
      <c r="O2" s="48">
        <v>4.25</v>
      </c>
      <c r="R2" s="30" t="s">
        <v>31</v>
      </c>
    </row>
    <row r="3" spans="1:42" x14ac:dyDescent="0.25">
      <c r="A3" s="7" t="s">
        <v>35</v>
      </c>
      <c r="B3" s="7" t="s">
        <v>36</v>
      </c>
      <c r="C3" s="7">
        <v>1</v>
      </c>
      <c r="D3" s="7" t="s">
        <v>39</v>
      </c>
      <c r="E3" s="7">
        <v>2002</v>
      </c>
      <c r="F3" s="7">
        <v>2</v>
      </c>
      <c r="G3" s="7">
        <v>1</v>
      </c>
      <c r="H3" s="7">
        <v>32</v>
      </c>
      <c r="I3" s="7">
        <v>2</v>
      </c>
      <c r="J3" s="7">
        <v>201</v>
      </c>
      <c r="K3" s="7">
        <v>1</v>
      </c>
      <c r="L3" s="21">
        <v>45443</v>
      </c>
      <c r="N3" s="48">
        <v>0.27</v>
      </c>
      <c r="O3" s="48">
        <v>6.26</v>
      </c>
      <c r="R3" t="s">
        <v>57</v>
      </c>
    </row>
    <row r="4" spans="1:42" x14ac:dyDescent="0.25">
      <c r="A4" s="7" t="s">
        <v>35</v>
      </c>
      <c r="B4" s="7" t="s">
        <v>36</v>
      </c>
      <c r="C4" s="7">
        <v>1</v>
      </c>
      <c r="D4" s="7" t="s">
        <v>41</v>
      </c>
      <c r="E4" s="7">
        <v>2016</v>
      </c>
      <c r="F4" s="7">
        <v>3</v>
      </c>
      <c r="G4" s="7">
        <v>1</v>
      </c>
      <c r="H4" s="7">
        <v>33</v>
      </c>
      <c r="I4" s="7">
        <v>3</v>
      </c>
      <c r="J4" s="7">
        <v>301</v>
      </c>
      <c r="K4" s="7">
        <v>1</v>
      </c>
      <c r="L4" s="21">
        <v>45443</v>
      </c>
      <c r="N4" s="48">
        <v>0.35</v>
      </c>
      <c r="O4" s="48">
        <v>8.01</v>
      </c>
      <c r="R4" t="s">
        <v>39</v>
      </c>
    </row>
    <row r="5" spans="1:42" x14ac:dyDescent="0.25">
      <c r="A5" s="7" t="s">
        <v>35</v>
      </c>
      <c r="B5" s="7" t="s">
        <v>36</v>
      </c>
      <c r="C5" s="7">
        <v>1</v>
      </c>
      <c r="D5" s="7" t="s">
        <v>42</v>
      </c>
      <c r="E5" s="7">
        <v>2023</v>
      </c>
      <c r="F5" s="7">
        <v>4</v>
      </c>
      <c r="G5" s="7">
        <v>1</v>
      </c>
      <c r="H5" s="7">
        <v>64</v>
      </c>
      <c r="I5" s="7">
        <v>4</v>
      </c>
      <c r="J5" s="7">
        <v>401</v>
      </c>
      <c r="K5" s="7">
        <v>1</v>
      </c>
      <c r="L5" s="21">
        <v>45443</v>
      </c>
      <c r="N5" s="48">
        <v>0.3</v>
      </c>
      <c r="O5" s="48">
        <v>5.92</v>
      </c>
      <c r="R5" t="s">
        <v>48</v>
      </c>
    </row>
    <row r="6" spans="1:42" x14ac:dyDescent="0.25">
      <c r="A6" s="7" t="s">
        <v>35</v>
      </c>
      <c r="B6" s="7" t="s">
        <v>36</v>
      </c>
      <c r="C6" s="7">
        <v>1</v>
      </c>
      <c r="D6" s="7" t="s">
        <v>49</v>
      </c>
      <c r="E6" s="7">
        <v>1985</v>
      </c>
      <c r="F6" s="7">
        <v>4</v>
      </c>
      <c r="G6" s="7">
        <v>2</v>
      </c>
      <c r="H6" s="7">
        <v>63</v>
      </c>
      <c r="I6" s="7">
        <v>5</v>
      </c>
      <c r="J6" s="7">
        <v>402</v>
      </c>
      <c r="K6" s="7">
        <v>1</v>
      </c>
      <c r="L6" s="21">
        <v>45443</v>
      </c>
      <c r="N6" s="48">
        <v>0.28999999999999998</v>
      </c>
      <c r="O6" s="48">
        <v>4.6100000000000003</v>
      </c>
      <c r="R6" t="s">
        <v>59</v>
      </c>
    </row>
    <row r="7" spans="1:42" x14ac:dyDescent="0.25">
      <c r="A7" s="7" t="s">
        <v>35</v>
      </c>
      <c r="B7" s="7" t="s">
        <v>36</v>
      </c>
      <c r="C7" s="7">
        <v>1</v>
      </c>
      <c r="D7" s="7" t="s">
        <v>48</v>
      </c>
      <c r="E7" s="7">
        <v>2018</v>
      </c>
      <c r="F7" s="7">
        <v>3</v>
      </c>
      <c r="G7" s="7">
        <v>2</v>
      </c>
      <c r="H7" s="7">
        <v>34</v>
      </c>
      <c r="I7" s="7">
        <v>6</v>
      </c>
      <c r="J7" s="7">
        <v>302</v>
      </c>
      <c r="K7" s="7">
        <v>1</v>
      </c>
      <c r="L7" s="21">
        <v>45443</v>
      </c>
      <c r="N7" s="48">
        <v>0.31</v>
      </c>
      <c r="O7" s="48">
        <v>6.55</v>
      </c>
      <c r="R7" t="s">
        <v>41</v>
      </c>
    </row>
    <row r="8" spans="1:42" x14ac:dyDescent="0.25">
      <c r="A8" s="7" t="s">
        <v>35</v>
      </c>
      <c r="B8" s="7" t="s">
        <v>36</v>
      </c>
      <c r="C8" s="7">
        <v>1</v>
      </c>
      <c r="D8" s="7" t="s">
        <v>46</v>
      </c>
      <c r="E8" s="7">
        <v>1999</v>
      </c>
      <c r="F8" s="7">
        <v>2</v>
      </c>
      <c r="G8" s="7">
        <v>2</v>
      </c>
      <c r="H8" s="7">
        <v>31</v>
      </c>
      <c r="I8" s="7">
        <v>7</v>
      </c>
      <c r="J8" s="7">
        <v>202</v>
      </c>
      <c r="K8" s="7">
        <v>1</v>
      </c>
      <c r="L8" s="21">
        <v>45443</v>
      </c>
      <c r="N8" s="48">
        <v>0.31</v>
      </c>
      <c r="O8" s="48">
        <v>5.84</v>
      </c>
      <c r="R8" t="s">
        <v>42</v>
      </c>
    </row>
    <row r="9" spans="1:42" x14ac:dyDescent="0.25">
      <c r="A9" s="7" t="s">
        <v>35</v>
      </c>
      <c r="B9" s="7" t="s">
        <v>36</v>
      </c>
      <c r="C9" s="7">
        <v>1</v>
      </c>
      <c r="D9" s="7" t="s">
        <v>44</v>
      </c>
      <c r="E9" s="7">
        <v>1983</v>
      </c>
      <c r="F9" s="7">
        <v>1</v>
      </c>
      <c r="G9" s="7">
        <v>2</v>
      </c>
      <c r="H9" s="7">
        <v>2</v>
      </c>
      <c r="I9" s="7">
        <v>8</v>
      </c>
      <c r="J9" s="7">
        <v>102</v>
      </c>
      <c r="K9" s="7">
        <v>1</v>
      </c>
      <c r="L9" s="21">
        <v>45443</v>
      </c>
      <c r="N9" s="48">
        <v>0.35</v>
      </c>
      <c r="O9" s="48">
        <v>5.28</v>
      </c>
      <c r="R9" t="s">
        <v>55</v>
      </c>
    </row>
    <row r="10" spans="1:42" x14ac:dyDescent="0.25">
      <c r="A10" s="7" t="s">
        <v>50</v>
      </c>
      <c r="B10" s="7" t="s">
        <v>51</v>
      </c>
      <c r="C10" s="7">
        <v>2</v>
      </c>
      <c r="D10" s="7" t="s">
        <v>52</v>
      </c>
      <c r="E10" s="7">
        <v>1999</v>
      </c>
      <c r="F10" s="7">
        <v>1</v>
      </c>
      <c r="G10" s="7">
        <v>3</v>
      </c>
      <c r="H10" s="7">
        <v>3</v>
      </c>
      <c r="I10" s="7">
        <v>9</v>
      </c>
      <c r="J10" s="7">
        <v>103</v>
      </c>
      <c r="K10" s="7">
        <v>1</v>
      </c>
      <c r="L10" s="21">
        <v>45443</v>
      </c>
      <c r="N10" s="48">
        <v>0.21</v>
      </c>
      <c r="O10" s="48">
        <v>2.14</v>
      </c>
      <c r="R10" t="s">
        <v>56</v>
      </c>
    </row>
    <row r="11" spans="1:42" x14ac:dyDescent="0.25">
      <c r="A11" s="7" t="s">
        <v>50</v>
      </c>
      <c r="B11" s="7" t="s">
        <v>51</v>
      </c>
      <c r="C11" s="7">
        <v>2</v>
      </c>
      <c r="D11" s="7" t="s">
        <v>53</v>
      </c>
      <c r="E11" s="7">
        <v>2020</v>
      </c>
      <c r="F11" s="7">
        <v>2</v>
      </c>
      <c r="G11" s="7">
        <v>3</v>
      </c>
      <c r="H11" s="7">
        <v>30</v>
      </c>
      <c r="I11" s="7">
        <v>10</v>
      </c>
      <c r="J11" s="7">
        <v>203</v>
      </c>
      <c r="K11" s="7">
        <v>1</v>
      </c>
      <c r="L11" s="21">
        <v>45443</v>
      </c>
      <c r="N11" s="48">
        <v>0.18</v>
      </c>
      <c r="O11" s="48">
        <v>2.87</v>
      </c>
      <c r="R11" t="s">
        <v>44</v>
      </c>
    </row>
    <row r="12" spans="1:42" x14ac:dyDescent="0.25">
      <c r="A12" s="7" t="s">
        <v>50</v>
      </c>
      <c r="B12" s="7" t="s">
        <v>51</v>
      </c>
      <c r="C12" s="7">
        <v>2</v>
      </c>
      <c r="D12" s="7" t="s">
        <v>54</v>
      </c>
      <c r="E12" s="7">
        <v>2016</v>
      </c>
      <c r="F12" s="7">
        <v>3</v>
      </c>
      <c r="G12" s="7">
        <v>3</v>
      </c>
      <c r="H12" s="7">
        <v>35</v>
      </c>
      <c r="I12" s="7">
        <v>11</v>
      </c>
      <c r="J12" s="7">
        <v>303</v>
      </c>
      <c r="K12" s="7">
        <v>1</v>
      </c>
      <c r="L12" s="21">
        <v>45443</v>
      </c>
      <c r="N12" s="48">
        <v>0.18</v>
      </c>
      <c r="O12" s="48">
        <v>3.48</v>
      </c>
      <c r="R12" t="s">
        <v>49</v>
      </c>
    </row>
    <row r="13" spans="1:42" x14ac:dyDescent="0.25">
      <c r="A13" s="7" t="s">
        <v>50</v>
      </c>
      <c r="B13" s="7" t="s">
        <v>51</v>
      </c>
      <c r="C13" s="7">
        <v>2</v>
      </c>
      <c r="D13" s="7" t="s">
        <v>55</v>
      </c>
      <c r="E13" s="7">
        <v>2008</v>
      </c>
      <c r="F13" s="7">
        <v>4</v>
      </c>
      <c r="G13" s="7">
        <v>3</v>
      </c>
      <c r="H13" s="7">
        <v>62</v>
      </c>
      <c r="I13" s="7">
        <v>12</v>
      </c>
      <c r="J13" s="7">
        <v>403</v>
      </c>
      <c r="K13" s="7">
        <v>1</v>
      </c>
      <c r="L13" s="21">
        <v>45443</v>
      </c>
      <c r="N13" s="48">
        <v>0.18</v>
      </c>
      <c r="O13" s="48">
        <v>2.15</v>
      </c>
      <c r="R13" t="s">
        <v>54</v>
      </c>
    </row>
    <row r="14" spans="1:42" x14ac:dyDescent="0.25">
      <c r="A14" s="7" t="s">
        <v>50</v>
      </c>
      <c r="B14" s="7" t="s">
        <v>51</v>
      </c>
      <c r="C14" s="7">
        <v>2</v>
      </c>
      <c r="D14" s="7" t="s">
        <v>60</v>
      </c>
      <c r="E14" s="7">
        <v>2001</v>
      </c>
      <c r="F14" s="7">
        <v>4</v>
      </c>
      <c r="G14" s="7">
        <v>4</v>
      </c>
      <c r="H14" s="7">
        <v>61</v>
      </c>
      <c r="I14" s="7">
        <v>13</v>
      </c>
      <c r="J14" s="7">
        <v>404</v>
      </c>
      <c r="K14" s="7">
        <v>1</v>
      </c>
      <c r="L14" s="21">
        <v>45443</v>
      </c>
      <c r="N14" s="48">
        <v>0.18</v>
      </c>
      <c r="O14" s="48">
        <v>1.97</v>
      </c>
      <c r="R14" t="s">
        <v>53</v>
      </c>
    </row>
    <row r="15" spans="1:42" x14ac:dyDescent="0.25">
      <c r="A15" s="7" t="s">
        <v>50</v>
      </c>
      <c r="B15" s="7" t="s">
        <v>51</v>
      </c>
      <c r="C15" s="7">
        <v>2</v>
      </c>
      <c r="D15" s="7" t="s">
        <v>59</v>
      </c>
      <c r="E15" s="7">
        <v>1989</v>
      </c>
      <c r="F15" s="7">
        <v>3</v>
      </c>
      <c r="G15" s="7">
        <v>4</v>
      </c>
      <c r="H15" s="7">
        <v>36</v>
      </c>
      <c r="I15" s="7">
        <v>14</v>
      </c>
      <c r="J15" s="7">
        <v>304</v>
      </c>
      <c r="K15" s="7">
        <v>1</v>
      </c>
      <c r="L15" s="21">
        <v>45443</v>
      </c>
      <c r="N15" s="48">
        <v>0.19</v>
      </c>
      <c r="O15" s="48">
        <v>3.16</v>
      </c>
      <c r="R15" t="s">
        <v>37</v>
      </c>
    </row>
    <row r="16" spans="1:42" x14ac:dyDescent="0.25">
      <c r="A16" s="7" t="s">
        <v>50</v>
      </c>
      <c r="B16" s="7" t="s">
        <v>51</v>
      </c>
      <c r="C16" s="7">
        <v>2</v>
      </c>
      <c r="D16" s="7" t="s">
        <v>57</v>
      </c>
      <c r="E16" s="7">
        <v>2004</v>
      </c>
      <c r="F16" s="7">
        <v>2</v>
      </c>
      <c r="G16" s="7">
        <v>4</v>
      </c>
      <c r="H16" s="7">
        <v>29</v>
      </c>
      <c r="I16" s="7">
        <v>15</v>
      </c>
      <c r="J16" s="7">
        <v>204</v>
      </c>
      <c r="K16" s="7">
        <v>1</v>
      </c>
      <c r="L16" s="21">
        <v>45443</v>
      </c>
      <c r="N16" s="48">
        <v>0.18</v>
      </c>
      <c r="O16" s="48">
        <v>4.7</v>
      </c>
      <c r="R16" t="s">
        <v>60</v>
      </c>
    </row>
    <row r="17" spans="1:31" x14ac:dyDescent="0.25">
      <c r="A17" s="7" t="s">
        <v>50</v>
      </c>
      <c r="B17" s="7" t="s">
        <v>51</v>
      </c>
      <c r="C17" s="7">
        <v>2</v>
      </c>
      <c r="D17" s="7" t="s">
        <v>56</v>
      </c>
      <c r="E17" s="7">
        <v>1984</v>
      </c>
      <c r="F17" s="7">
        <v>1</v>
      </c>
      <c r="G17" s="7">
        <v>4</v>
      </c>
      <c r="H17" s="7">
        <v>4</v>
      </c>
      <c r="I17" s="7">
        <v>16</v>
      </c>
      <c r="J17" s="7">
        <v>104</v>
      </c>
      <c r="K17" s="7">
        <v>1</v>
      </c>
      <c r="L17" s="21">
        <v>45443</v>
      </c>
      <c r="N17" s="48">
        <v>0.21</v>
      </c>
      <c r="O17" s="48">
        <v>3</v>
      </c>
      <c r="R17" t="s">
        <v>46</v>
      </c>
    </row>
    <row r="18" spans="1:31" x14ac:dyDescent="0.25">
      <c r="A18" s="7" t="s">
        <v>35</v>
      </c>
      <c r="B18" s="7" t="s">
        <v>36</v>
      </c>
      <c r="C18" s="7">
        <v>3</v>
      </c>
      <c r="D18" s="7" t="s">
        <v>48</v>
      </c>
      <c r="E18" s="7">
        <v>2018</v>
      </c>
      <c r="F18" s="7">
        <v>1</v>
      </c>
      <c r="G18" s="7">
        <v>5</v>
      </c>
      <c r="H18" s="7">
        <v>5</v>
      </c>
      <c r="I18" s="7">
        <v>17</v>
      </c>
      <c r="J18" s="7">
        <v>105</v>
      </c>
      <c r="K18" s="7">
        <v>1</v>
      </c>
      <c r="L18" s="21">
        <v>45443</v>
      </c>
      <c r="N18" s="48">
        <v>0.33</v>
      </c>
      <c r="O18" s="48">
        <v>3.66</v>
      </c>
      <c r="R18" t="s">
        <v>52</v>
      </c>
    </row>
    <row r="19" spans="1:31" x14ac:dyDescent="0.25">
      <c r="A19" s="7" t="s">
        <v>35</v>
      </c>
      <c r="B19" s="7" t="s">
        <v>36</v>
      </c>
      <c r="C19" s="7">
        <v>3</v>
      </c>
      <c r="D19" s="7" t="s">
        <v>42</v>
      </c>
      <c r="E19" s="7">
        <v>2023</v>
      </c>
      <c r="F19" s="7">
        <v>2</v>
      </c>
      <c r="G19" s="7">
        <v>5</v>
      </c>
      <c r="H19" s="7">
        <v>28</v>
      </c>
      <c r="I19" s="7">
        <v>18</v>
      </c>
      <c r="J19" s="7">
        <v>205</v>
      </c>
      <c r="K19" s="7">
        <v>1</v>
      </c>
      <c r="L19" s="21">
        <v>45443</v>
      </c>
      <c r="N19" s="48">
        <v>0.26</v>
      </c>
      <c r="O19" s="48">
        <v>4.55</v>
      </c>
      <c r="R19" t="s">
        <v>836</v>
      </c>
    </row>
    <row r="20" spans="1:31" x14ac:dyDescent="0.25">
      <c r="A20" s="7" t="s">
        <v>35</v>
      </c>
      <c r="B20" s="7" t="s">
        <v>36</v>
      </c>
      <c r="C20" s="7">
        <v>3</v>
      </c>
      <c r="D20" s="7" t="s">
        <v>39</v>
      </c>
      <c r="E20" s="7">
        <v>2002</v>
      </c>
      <c r="F20" s="7">
        <v>3</v>
      </c>
      <c r="G20" s="7">
        <v>5</v>
      </c>
      <c r="H20" s="7">
        <v>37</v>
      </c>
      <c r="I20" s="7">
        <v>19</v>
      </c>
      <c r="J20" s="7">
        <v>305</v>
      </c>
      <c r="K20" s="7">
        <v>1</v>
      </c>
      <c r="L20" s="21">
        <v>45443</v>
      </c>
      <c r="N20" s="48">
        <v>0.26</v>
      </c>
      <c r="O20" s="48">
        <v>6.97</v>
      </c>
      <c r="R20" t="s">
        <v>801</v>
      </c>
    </row>
    <row r="21" spans="1:31" x14ac:dyDescent="0.25">
      <c r="A21" s="7" t="s">
        <v>35</v>
      </c>
      <c r="B21" s="7" t="s">
        <v>36</v>
      </c>
      <c r="C21" s="7">
        <v>3</v>
      </c>
      <c r="D21" s="7" t="s">
        <v>46</v>
      </c>
      <c r="E21" s="7">
        <v>1999</v>
      </c>
      <c r="F21" s="7">
        <v>4</v>
      </c>
      <c r="G21" s="7">
        <v>5</v>
      </c>
      <c r="H21" s="7">
        <v>60</v>
      </c>
      <c r="I21" s="7">
        <v>20</v>
      </c>
      <c r="J21" s="7">
        <v>405</v>
      </c>
      <c r="K21" s="7">
        <v>1</v>
      </c>
      <c r="L21" s="21">
        <v>45443</v>
      </c>
      <c r="N21" s="48">
        <v>0.28000000000000003</v>
      </c>
      <c r="O21" s="48">
        <v>3.49</v>
      </c>
    </row>
    <row r="22" spans="1:31" x14ac:dyDescent="0.25">
      <c r="A22" s="7" t="s">
        <v>35</v>
      </c>
      <c r="B22" s="7" t="s">
        <v>36</v>
      </c>
      <c r="C22" s="7">
        <v>3</v>
      </c>
      <c r="D22" s="7" t="s">
        <v>44</v>
      </c>
      <c r="E22" s="7">
        <v>1983</v>
      </c>
      <c r="F22" s="7">
        <v>4</v>
      </c>
      <c r="G22" s="7">
        <v>6</v>
      </c>
      <c r="H22" s="7">
        <v>59</v>
      </c>
      <c r="I22" s="7">
        <v>21</v>
      </c>
      <c r="J22" s="7">
        <v>406</v>
      </c>
      <c r="K22" s="7">
        <v>1</v>
      </c>
      <c r="L22" s="21">
        <v>45443</v>
      </c>
      <c r="N22" s="48">
        <v>0.28999999999999998</v>
      </c>
      <c r="O22" s="48">
        <v>5.49</v>
      </c>
    </row>
    <row r="23" spans="1:31" x14ac:dyDescent="0.25">
      <c r="A23" s="7" t="s">
        <v>35</v>
      </c>
      <c r="B23" s="7" t="s">
        <v>36</v>
      </c>
      <c r="C23" s="7">
        <v>3</v>
      </c>
      <c r="D23" s="7" t="s">
        <v>49</v>
      </c>
      <c r="E23" s="7">
        <v>1985</v>
      </c>
      <c r="F23" s="7">
        <v>3</v>
      </c>
      <c r="G23" s="7">
        <v>6</v>
      </c>
      <c r="H23" s="7">
        <v>38</v>
      </c>
      <c r="I23" s="7">
        <v>22</v>
      </c>
      <c r="J23" s="7">
        <v>306</v>
      </c>
      <c r="K23" s="7">
        <v>1</v>
      </c>
      <c r="L23" s="21">
        <v>45443</v>
      </c>
      <c r="N23" s="48">
        <v>0.33</v>
      </c>
      <c r="O23" s="48">
        <v>9.6999999999999993</v>
      </c>
    </row>
    <row r="24" spans="1:31" x14ac:dyDescent="0.25">
      <c r="A24" s="7" t="s">
        <v>35</v>
      </c>
      <c r="B24" s="7" t="s">
        <v>36</v>
      </c>
      <c r="C24" s="7">
        <v>3</v>
      </c>
      <c r="D24" s="7" t="s">
        <v>37</v>
      </c>
      <c r="E24" s="7">
        <v>1998</v>
      </c>
      <c r="F24" s="7">
        <v>2</v>
      </c>
      <c r="G24" s="7">
        <v>6</v>
      </c>
      <c r="H24" s="7">
        <v>27</v>
      </c>
      <c r="I24" s="7">
        <v>23</v>
      </c>
      <c r="J24" s="7">
        <v>206</v>
      </c>
      <c r="K24" s="7">
        <v>1</v>
      </c>
      <c r="L24" s="21">
        <v>45443</v>
      </c>
      <c r="N24" s="48">
        <v>0.27</v>
      </c>
      <c r="O24" s="48">
        <v>6.47</v>
      </c>
      <c r="R24" s="30" t="s">
        <v>837</v>
      </c>
      <c r="S24" s="30" t="s">
        <v>838</v>
      </c>
    </row>
    <row r="25" spans="1:31" x14ac:dyDescent="0.25">
      <c r="A25" s="7" t="s">
        <v>35</v>
      </c>
      <c r="B25" s="7" t="s">
        <v>36</v>
      </c>
      <c r="C25" s="7">
        <v>3</v>
      </c>
      <c r="D25" s="7" t="s">
        <v>41</v>
      </c>
      <c r="E25" s="7">
        <v>2016</v>
      </c>
      <c r="F25" s="7">
        <v>1</v>
      </c>
      <c r="G25" s="7">
        <v>6</v>
      </c>
      <c r="H25" s="7">
        <v>6</v>
      </c>
      <c r="I25" s="7">
        <v>24</v>
      </c>
      <c r="J25" s="7">
        <v>106</v>
      </c>
      <c r="K25" s="7">
        <v>1</v>
      </c>
      <c r="L25" s="21">
        <v>45443</v>
      </c>
      <c r="N25" s="48">
        <v>0.36</v>
      </c>
      <c r="O25" s="48">
        <v>6.12</v>
      </c>
      <c r="R25" s="30" t="s">
        <v>839</v>
      </c>
      <c r="S25" s="21">
        <v>45443</v>
      </c>
      <c r="T25" s="21">
        <v>45460</v>
      </c>
      <c r="U25" s="21">
        <v>45474</v>
      </c>
      <c r="V25" s="21">
        <v>45487</v>
      </c>
      <c r="W25" s="21">
        <v>45502</v>
      </c>
      <c r="X25" s="21">
        <v>45513</v>
      </c>
      <c r="Y25" s="21">
        <v>45526</v>
      </c>
      <c r="Z25" s="21">
        <v>45548</v>
      </c>
      <c r="AA25" s="21">
        <v>45559</v>
      </c>
      <c r="AB25" s="21">
        <v>45571</v>
      </c>
      <c r="AC25" s="21">
        <v>45582</v>
      </c>
      <c r="AD25" s="21">
        <v>45594</v>
      </c>
      <c r="AE25" t="s">
        <v>801</v>
      </c>
    </row>
    <row r="26" spans="1:31" x14ac:dyDescent="0.25">
      <c r="A26" s="7" t="s">
        <v>50</v>
      </c>
      <c r="B26" s="7" t="s">
        <v>51</v>
      </c>
      <c r="C26" s="7">
        <v>4</v>
      </c>
      <c r="D26" s="7" t="s">
        <v>60</v>
      </c>
      <c r="E26" s="7">
        <v>2001</v>
      </c>
      <c r="F26" s="7">
        <v>1</v>
      </c>
      <c r="G26" s="7">
        <v>7</v>
      </c>
      <c r="H26" s="7">
        <v>7</v>
      </c>
      <c r="I26" s="7">
        <v>25</v>
      </c>
      <c r="J26" s="7">
        <v>107</v>
      </c>
      <c r="K26" s="7">
        <v>1</v>
      </c>
      <c r="L26" s="21">
        <v>45443</v>
      </c>
      <c r="N26" s="48">
        <v>0.17</v>
      </c>
      <c r="O26" s="48">
        <v>2.81</v>
      </c>
      <c r="R26" s="60" t="s">
        <v>57</v>
      </c>
      <c r="S26" s="61">
        <v>0.16999999999999998</v>
      </c>
      <c r="T26" s="61">
        <v>0.16</v>
      </c>
      <c r="U26" s="61">
        <v>0.24249999999999999</v>
      </c>
      <c r="V26" s="61">
        <v>0.34250000000000003</v>
      </c>
      <c r="W26" s="61">
        <v>0.47</v>
      </c>
      <c r="X26" s="61">
        <v>0.54749999999999999</v>
      </c>
      <c r="Y26" s="61">
        <v>0.67749999999999999</v>
      </c>
      <c r="Z26" s="61">
        <v>0.83499999999999996</v>
      </c>
      <c r="AA26" s="61">
        <v>0.79249999999999998</v>
      </c>
      <c r="AB26" s="61">
        <v>0.71</v>
      </c>
      <c r="AC26" s="61">
        <v>0.57750000000000001</v>
      </c>
      <c r="AD26" s="61">
        <v>0.38500000000000001</v>
      </c>
      <c r="AE26" s="61">
        <v>0.49249999999999999</v>
      </c>
    </row>
    <row r="27" spans="1:31" x14ac:dyDescent="0.25">
      <c r="A27" s="7" t="s">
        <v>50</v>
      </c>
      <c r="B27" s="7" t="s">
        <v>51</v>
      </c>
      <c r="C27" s="7">
        <v>4</v>
      </c>
      <c r="D27" s="7" t="s">
        <v>54</v>
      </c>
      <c r="E27" s="7">
        <v>2016</v>
      </c>
      <c r="F27" s="7">
        <v>2</v>
      </c>
      <c r="G27" s="7">
        <v>7</v>
      </c>
      <c r="H27" s="7">
        <v>26</v>
      </c>
      <c r="I27" s="7">
        <v>26</v>
      </c>
      <c r="J27" s="7">
        <v>207</v>
      </c>
      <c r="K27" s="7">
        <v>1</v>
      </c>
      <c r="L27" s="21">
        <v>45443</v>
      </c>
      <c r="N27" s="48">
        <v>0.17</v>
      </c>
      <c r="O27" s="48">
        <v>3</v>
      </c>
      <c r="R27" s="60" t="s">
        <v>39</v>
      </c>
      <c r="S27" s="61">
        <v>0.26500000000000001</v>
      </c>
      <c r="T27" s="61">
        <v>0.36</v>
      </c>
      <c r="U27" s="61">
        <v>0.51750000000000007</v>
      </c>
      <c r="V27" s="61">
        <v>0.56999999999999995</v>
      </c>
      <c r="W27" s="61">
        <v>0.65749999999999997</v>
      </c>
      <c r="X27" s="61">
        <v>0.67499999999999993</v>
      </c>
      <c r="Y27" s="61">
        <v>0.64749999999999996</v>
      </c>
      <c r="Z27" s="61">
        <v>0.83499999999999996</v>
      </c>
      <c r="AA27" s="61">
        <v>0.77249999999999996</v>
      </c>
      <c r="AB27" s="61">
        <v>0.6925</v>
      </c>
      <c r="AC27" s="61">
        <v>0.52</v>
      </c>
      <c r="AD27" s="61">
        <v>0.36749999999999999</v>
      </c>
      <c r="AE27" s="61">
        <v>0.57333333333333336</v>
      </c>
    </row>
    <row r="28" spans="1:31" x14ac:dyDescent="0.25">
      <c r="A28" s="7" t="s">
        <v>50</v>
      </c>
      <c r="B28" s="7" t="s">
        <v>51</v>
      </c>
      <c r="C28" s="7">
        <v>4</v>
      </c>
      <c r="D28" s="7" t="s">
        <v>55</v>
      </c>
      <c r="E28" s="7">
        <v>2008</v>
      </c>
      <c r="F28" s="7">
        <v>3</v>
      </c>
      <c r="G28" s="7">
        <v>7</v>
      </c>
      <c r="H28" s="7">
        <v>39</v>
      </c>
      <c r="I28" s="7">
        <v>27</v>
      </c>
      <c r="J28" s="7">
        <v>307</v>
      </c>
      <c r="K28" s="7">
        <v>1</v>
      </c>
      <c r="L28" s="21">
        <v>45443</v>
      </c>
      <c r="N28" s="48">
        <v>0.16</v>
      </c>
      <c r="O28" s="48">
        <v>3.6</v>
      </c>
      <c r="R28" s="60" t="s">
        <v>48</v>
      </c>
      <c r="S28" s="61">
        <v>0.28500000000000003</v>
      </c>
      <c r="T28" s="61">
        <v>0.375</v>
      </c>
      <c r="U28" s="61">
        <v>0.5</v>
      </c>
      <c r="V28" s="61">
        <v>0.61</v>
      </c>
      <c r="W28" s="61">
        <v>0.67249999999999999</v>
      </c>
      <c r="X28" s="61">
        <v>0.69000000000000006</v>
      </c>
      <c r="Y28" s="61">
        <v>0.74</v>
      </c>
      <c r="Z28" s="61">
        <v>0.83499999999999996</v>
      </c>
      <c r="AA28" s="61">
        <v>0.77749999999999997</v>
      </c>
      <c r="AB28" s="61">
        <v>0.72750000000000004</v>
      </c>
      <c r="AC28" s="61">
        <v>0.5575</v>
      </c>
      <c r="AD28" s="61">
        <v>0.34750000000000003</v>
      </c>
      <c r="AE28" s="61">
        <v>0.5931249999999999</v>
      </c>
    </row>
    <row r="29" spans="1:31" x14ac:dyDescent="0.25">
      <c r="A29" s="7" t="s">
        <v>50</v>
      </c>
      <c r="B29" s="7" t="s">
        <v>51</v>
      </c>
      <c r="C29" s="7">
        <v>4</v>
      </c>
      <c r="D29" s="7" t="s">
        <v>59</v>
      </c>
      <c r="E29" s="7">
        <v>1989</v>
      </c>
      <c r="F29" s="7">
        <v>4</v>
      </c>
      <c r="G29" s="7">
        <v>7</v>
      </c>
      <c r="H29" s="7">
        <v>58</v>
      </c>
      <c r="I29" s="7">
        <v>28</v>
      </c>
      <c r="J29" s="7">
        <v>407</v>
      </c>
      <c r="K29" s="7">
        <v>1</v>
      </c>
      <c r="L29" s="21">
        <v>45443</v>
      </c>
      <c r="N29" s="48">
        <v>0.19</v>
      </c>
      <c r="O29" s="48">
        <v>2.5</v>
      </c>
      <c r="R29" s="60" t="s">
        <v>59</v>
      </c>
      <c r="S29" s="61">
        <v>0.18250000000000002</v>
      </c>
      <c r="T29" s="61">
        <v>0.19000000000000003</v>
      </c>
      <c r="U29" s="61">
        <v>0.27500000000000002</v>
      </c>
      <c r="V29" s="61">
        <v>0.39249999999999996</v>
      </c>
      <c r="W29" s="61">
        <v>0.54749999999999999</v>
      </c>
      <c r="X29" s="61">
        <v>0.61499999999999999</v>
      </c>
      <c r="Y29" s="61">
        <v>0.69249999999999989</v>
      </c>
      <c r="Z29" s="61">
        <v>0.83749999999999991</v>
      </c>
      <c r="AA29" s="61">
        <v>0.78250000000000008</v>
      </c>
      <c r="AB29" s="61">
        <v>0.70499999999999985</v>
      </c>
      <c r="AC29" s="61">
        <v>0.50249999999999995</v>
      </c>
      <c r="AD29" s="61">
        <v>0.3075</v>
      </c>
      <c r="AE29" s="61">
        <v>0.50249999999999984</v>
      </c>
    </row>
    <row r="30" spans="1:31" x14ac:dyDescent="0.25">
      <c r="A30" s="7" t="s">
        <v>50</v>
      </c>
      <c r="B30" s="7" t="s">
        <v>51</v>
      </c>
      <c r="C30" s="7">
        <v>4</v>
      </c>
      <c r="D30" s="7" t="s">
        <v>52</v>
      </c>
      <c r="E30" s="7">
        <v>1999</v>
      </c>
      <c r="F30" s="7">
        <v>4</v>
      </c>
      <c r="G30" s="7">
        <v>8</v>
      </c>
      <c r="H30" s="7">
        <v>57</v>
      </c>
      <c r="I30" s="7">
        <v>29</v>
      </c>
      <c r="J30" s="7">
        <v>408</v>
      </c>
      <c r="K30" s="7">
        <v>1</v>
      </c>
      <c r="L30" s="21">
        <v>45443</v>
      </c>
      <c r="N30" s="48">
        <v>0.18</v>
      </c>
      <c r="O30" s="48">
        <v>1.88</v>
      </c>
      <c r="R30" s="60" t="s">
        <v>41</v>
      </c>
      <c r="S30" s="61">
        <v>0.33250000000000002</v>
      </c>
      <c r="T30" s="61">
        <v>0.42749999999999999</v>
      </c>
      <c r="U30" s="61">
        <v>0.57250000000000001</v>
      </c>
      <c r="V30" s="61">
        <v>0.64500000000000002</v>
      </c>
      <c r="W30" s="61">
        <v>0.71249999999999991</v>
      </c>
      <c r="X30" s="61">
        <v>0.71750000000000003</v>
      </c>
      <c r="Y30" s="61">
        <v>0.68500000000000005</v>
      </c>
      <c r="Z30" s="61">
        <v>0.84499999999999997</v>
      </c>
      <c r="AA30" s="61">
        <v>0.8</v>
      </c>
      <c r="AB30" s="61">
        <v>0.745</v>
      </c>
      <c r="AC30" s="61">
        <v>0.61</v>
      </c>
      <c r="AD30" s="61">
        <v>0.45999999999999996</v>
      </c>
      <c r="AE30" s="61">
        <v>0.62937500000000013</v>
      </c>
    </row>
    <row r="31" spans="1:31" x14ac:dyDescent="0.25">
      <c r="A31" s="7" t="s">
        <v>50</v>
      </c>
      <c r="B31" s="7" t="s">
        <v>51</v>
      </c>
      <c r="C31" s="7">
        <v>4</v>
      </c>
      <c r="D31" s="7" t="s">
        <v>57</v>
      </c>
      <c r="E31" s="7">
        <v>2004</v>
      </c>
      <c r="F31" s="7">
        <v>3</v>
      </c>
      <c r="G31" s="7">
        <v>8</v>
      </c>
      <c r="H31" s="7">
        <v>40</v>
      </c>
      <c r="I31" s="7">
        <v>30</v>
      </c>
      <c r="J31" s="7">
        <v>308</v>
      </c>
      <c r="K31" s="7">
        <v>1</v>
      </c>
      <c r="L31" s="21">
        <v>45443</v>
      </c>
      <c r="N31" s="48">
        <v>0.15</v>
      </c>
      <c r="O31" s="48">
        <v>2.44</v>
      </c>
      <c r="R31" s="60" t="s">
        <v>42</v>
      </c>
      <c r="S31" s="61">
        <v>0.26750000000000002</v>
      </c>
      <c r="T31" s="61">
        <v>0.29749999999999999</v>
      </c>
      <c r="U31" s="61">
        <v>0.44</v>
      </c>
      <c r="V31" s="61">
        <v>0.51</v>
      </c>
      <c r="W31" s="61">
        <v>0.59250000000000003</v>
      </c>
      <c r="X31" s="61">
        <v>0.63749999999999996</v>
      </c>
      <c r="Y31" s="61">
        <v>0.66249999999999998</v>
      </c>
      <c r="Z31" s="61">
        <v>0.80999999999999994</v>
      </c>
      <c r="AA31" s="61">
        <v>0.75250000000000006</v>
      </c>
      <c r="AB31" s="61">
        <v>0.67999999999999994</v>
      </c>
      <c r="AC31" s="61">
        <v>0.46249999999999997</v>
      </c>
      <c r="AD31" s="61">
        <v>0.26</v>
      </c>
      <c r="AE31" s="61">
        <v>0.53104166666666675</v>
      </c>
    </row>
    <row r="32" spans="1:31" x14ac:dyDescent="0.25">
      <c r="A32" s="7" t="s">
        <v>50</v>
      </c>
      <c r="B32" s="7" t="s">
        <v>51</v>
      </c>
      <c r="C32" s="7">
        <v>4</v>
      </c>
      <c r="D32" s="7" t="s">
        <v>56</v>
      </c>
      <c r="E32" s="7">
        <v>1984</v>
      </c>
      <c r="F32" s="7">
        <v>2</v>
      </c>
      <c r="G32" s="7">
        <v>8</v>
      </c>
      <c r="H32" s="7">
        <v>25</v>
      </c>
      <c r="I32" s="7">
        <v>31</v>
      </c>
      <c r="J32" s="7">
        <v>208</v>
      </c>
      <c r="K32" s="7">
        <v>1</v>
      </c>
      <c r="L32" s="21">
        <v>45443</v>
      </c>
      <c r="N32" s="48">
        <v>0.17</v>
      </c>
      <c r="O32" s="48">
        <v>2.5299999999999998</v>
      </c>
      <c r="R32" s="60" t="s">
        <v>55</v>
      </c>
      <c r="S32" s="61">
        <v>0.16500000000000001</v>
      </c>
      <c r="T32" s="61">
        <v>0.16500000000000001</v>
      </c>
      <c r="U32" s="61">
        <v>0.26750000000000002</v>
      </c>
      <c r="V32" s="61">
        <v>0.35499999999999998</v>
      </c>
      <c r="W32" s="61">
        <v>0.51750000000000007</v>
      </c>
      <c r="X32" s="61">
        <v>0.56000000000000005</v>
      </c>
      <c r="Y32" s="61">
        <v>0.66</v>
      </c>
      <c r="Z32" s="61">
        <v>0.80249999999999999</v>
      </c>
      <c r="AA32" s="61">
        <v>0.71250000000000002</v>
      </c>
      <c r="AB32" s="61">
        <v>0.66500000000000004</v>
      </c>
      <c r="AC32" s="61">
        <v>0.43500000000000005</v>
      </c>
      <c r="AD32" s="61">
        <v>0.2525</v>
      </c>
      <c r="AE32" s="61">
        <v>0.46312500000000001</v>
      </c>
    </row>
    <row r="33" spans="1:31" x14ac:dyDescent="0.25">
      <c r="A33" s="7" t="s">
        <v>50</v>
      </c>
      <c r="B33" s="7" t="s">
        <v>51</v>
      </c>
      <c r="C33" s="7">
        <v>4</v>
      </c>
      <c r="D33" s="7" t="s">
        <v>53</v>
      </c>
      <c r="E33" s="7">
        <v>2020</v>
      </c>
      <c r="F33" s="7">
        <v>1</v>
      </c>
      <c r="G33" s="7">
        <v>8</v>
      </c>
      <c r="H33" s="7">
        <v>8</v>
      </c>
      <c r="I33" s="7">
        <v>32</v>
      </c>
      <c r="J33" s="7">
        <v>108</v>
      </c>
      <c r="K33" s="7">
        <v>1</v>
      </c>
      <c r="L33" s="21">
        <v>45443</v>
      </c>
      <c r="N33" s="48">
        <v>0.16</v>
      </c>
      <c r="O33" s="48">
        <v>2.88</v>
      </c>
      <c r="R33" s="60" t="s">
        <v>56</v>
      </c>
      <c r="S33" s="61">
        <v>0.17750000000000002</v>
      </c>
      <c r="T33" s="61">
        <v>0.17250000000000001</v>
      </c>
      <c r="U33" s="61">
        <v>0.2525</v>
      </c>
      <c r="V33" s="61">
        <v>0.38749999999999996</v>
      </c>
      <c r="W33" s="61">
        <v>0.54249999999999998</v>
      </c>
      <c r="X33" s="61">
        <v>0.61249999999999993</v>
      </c>
      <c r="Y33" s="61">
        <v>0.72</v>
      </c>
      <c r="Z33" s="61">
        <v>0.83749999999999991</v>
      </c>
      <c r="AA33" s="61">
        <v>0.8</v>
      </c>
      <c r="AB33" s="61">
        <v>0.73</v>
      </c>
      <c r="AC33" s="61">
        <v>0.59749999999999992</v>
      </c>
      <c r="AD33" s="61">
        <v>0.40999999999999992</v>
      </c>
      <c r="AE33" s="61">
        <v>0.52</v>
      </c>
    </row>
    <row r="34" spans="1:31" x14ac:dyDescent="0.25">
      <c r="A34" s="7" t="s">
        <v>35</v>
      </c>
      <c r="B34" s="7" t="s">
        <v>36</v>
      </c>
      <c r="C34" s="7">
        <v>5</v>
      </c>
      <c r="D34" s="7" t="s">
        <v>39</v>
      </c>
      <c r="E34" s="7">
        <v>2002</v>
      </c>
      <c r="F34" s="7">
        <v>1</v>
      </c>
      <c r="G34" s="7">
        <v>9</v>
      </c>
      <c r="H34" s="7">
        <v>9</v>
      </c>
      <c r="I34" s="7">
        <v>33</v>
      </c>
      <c r="J34" s="7">
        <v>109</v>
      </c>
      <c r="K34" s="7">
        <v>1</v>
      </c>
      <c r="L34" s="21">
        <v>45443</v>
      </c>
      <c r="N34" s="48">
        <v>0.27</v>
      </c>
      <c r="O34" s="48">
        <v>3.8</v>
      </c>
      <c r="R34" s="60" t="s">
        <v>44</v>
      </c>
      <c r="S34" s="61">
        <v>0.27749999999999997</v>
      </c>
      <c r="T34" s="61">
        <v>0.34250000000000003</v>
      </c>
      <c r="U34" s="61">
        <v>0.49</v>
      </c>
      <c r="V34" s="61">
        <v>0.59000000000000008</v>
      </c>
      <c r="W34" s="61">
        <v>0.67500000000000004</v>
      </c>
      <c r="X34" s="61">
        <v>0.71249999999999991</v>
      </c>
      <c r="Y34" s="61">
        <v>0.74</v>
      </c>
      <c r="Z34" s="61">
        <v>0.84249999999999992</v>
      </c>
      <c r="AA34" s="61">
        <v>0.78</v>
      </c>
      <c r="AB34" s="61">
        <v>0.69750000000000001</v>
      </c>
      <c r="AC34" s="61">
        <v>0.54749999999999999</v>
      </c>
      <c r="AD34" s="61">
        <v>0.32</v>
      </c>
      <c r="AE34" s="61">
        <v>0.58458333333333334</v>
      </c>
    </row>
    <row r="35" spans="1:31" x14ac:dyDescent="0.25">
      <c r="A35" s="7" t="s">
        <v>35</v>
      </c>
      <c r="B35" s="7" t="s">
        <v>36</v>
      </c>
      <c r="C35" s="7">
        <v>5</v>
      </c>
      <c r="D35" s="7" t="s">
        <v>41</v>
      </c>
      <c r="E35" s="7">
        <v>2016</v>
      </c>
      <c r="F35" s="7">
        <v>2</v>
      </c>
      <c r="G35" s="7">
        <v>9</v>
      </c>
      <c r="H35" s="7">
        <v>24</v>
      </c>
      <c r="I35" s="7">
        <v>34</v>
      </c>
      <c r="J35" s="7">
        <v>209</v>
      </c>
      <c r="K35" s="7">
        <v>1</v>
      </c>
      <c r="L35" s="21">
        <v>45443</v>
      </c>
      <c r="N35" s="48">
        <v>0.34</v>
      </c>
      <c r="O35" s="48">
        <v>11.01</v>
      </c>
      <c r="R35" s="60" t="s">
        <v>49</v>
      </c>
      <c r="S35" s="61">
        <v>0.28250000000000003</v>
      </c>
      <c r="T35" s="61">
        <v>0.33</v>
      </c>
      <c r="U35" s="61">
        <v>0.5</v>
      </c>
      <c r="V35" s="61">
        <v>0.57999999999999996</v>
      </c>
      <c r="W35" s="61">
        <v>0.66249999999999998</v>
      </c>
      <c r="X35" s="61">
        <v>0.69249999999999989</v>
      </c>
      <c r="Y35" s="61">
        <v>0.69500000000000006</v>
      </c>
      <c r="Z35" s="61">
        <v>0.82499999999999996</v>
      </c>
      <c r="AA35" s="61">
        <v>0.78249999999999997</v>
      </c>
      <c r="AB35" s="61">
        <v>0.73250000000000004</v>
      </c>
      <c r="AC35" s="61">
        <v>0.56249999999999989</v>
      </c>
      <c r="AD35" s="61">
        <v>0.37250000000000005</v>
      </c>
      <c r="AE35" s="61">
        <v>0.58479166666666671</v>
      </c>
    </row>
    <row r="36" spans="1:31" x14ac:dyDescent="0.25">
      <c r="A36" s="7" t="s">
        <v>35</v>
      </c>
      <c r="B36" s="7" t="s">
        <v>36</v>
      </c>
      <c r="C36" s="7">
        <v>5</v>
      </c>
      <c r="D36" s="7" t="s">
        <v>42</v>
      </c>
      <c r="E36" s="7">
        <v>2023</v>
      </c>
      <c r="F36" s="7">
        <v>3</v>
      </c>
      <c r="G36" s="7">
        <v>9</v>
      </c>
      <c r="H36" s="7">
        <v>41</v>
      </c>
      <c r="I36" s="7">
        <v>35</v>
      </c>
      <c r="J36" s="7">
        <v>309</v>
      </c>
      <c r="K36" s="7">
        <v>1</v>
      </c>
      <c r="L36" s="21">
        <v>45443</v>
      </c>
      <c r="N36" s="48">
        <v>0.26</v>
      </c>
      <c r="O36" s="48">
        <v>6.75</v>
      </c>
      <c r="R36" s="60" t="s">
        <v>54</v>
      </c>
      <c r="S36" s="61">
        <v>0.17499999999999999</v>
      </c>
      <c r="T36" s="61">
        <v>0.185</v>
      </c>
      <c r="U36" s="61">
        <v>0.26750000000000002</v>
      </c>
      <c r="V36" s="61">
        <v>0.37750000000000006</v>
      </c>
      <c r="W36" s="61">
        <v>0.4975</v>
      </c>
      <c r="X36" s="61">
        <v>0.57250000000000001</v>
      </c>
      <c r="Y36" s="61">
        <v>0.6349999999999999</v>
      </c>
      <c r="Z36" s="61">
        <v>0.8075</v>
      </c>
      <c r="AA36" s="61">
        <v>0.73</v>
      </c>
      <c r="AB36" s="61">
        <v>0.67</v>
      </c>
      <c r="AC36" s="61">
        <v>0.4425</v>
      </c>
      <c r="AD36" s="61">
        <v>0.28500000000000003</v>
      </c>
      <c r="AE36" s="61">
        <v>0.47041666666666643</v>
      </c>
    </row>
    <row r="37" spans="1:31" x14ac:dyDescent="0.25">
      <c r="A37" s="7" t="s">
        <v>35</v>
      </c>
      <c r="B37" s="7" t="s">
        <v>36</v>
      </c>
      <c r="C37" s="7">
        <v>5</v>
      </c>
      <c r="D37" s="7" t="s">
        <v>48</v>
      </c>
      <c r="E37" s="7">
        <v>2018</v>
      </c>
      <c r="F37" s="7">
        <v>4</v>
      </c>
      <c r="G37" s="7">
        <v>10</v>
      </c>
      <c r="H37" s="7">
        <v>55</v>
      </c>
      <c r="I37" s="7">
        <v>37</v>
      </c>
      <c r="J37" s="7">
        <v>410</v>
      </c>
      <c r="K37" s="7">
        <v>1</v>
      </c>
      <c r="L37" s="21">
        <v>45443</v>
      </c>
      <c r="N37" s="48">
        <v>0.24</v>
      </c>
      <c r="O37" s="48">
        <v>6.77</v>
      </c>
      <c r="R37" s="60" t="s">
        <v>53</v>
      </c>
      <c r="S37" s="61">
        <v>0.17</v>
      </c>
      <c r="T37" s="61">
        <v>0.17</v>
      </c>
      <c r="U37" s="61">
        <v>0.23249999999999998</v>
      </c>
      <c r="V37" s="61">
        <v>0.33749999999999997</v>
      </c>
      <c r="W37" s="61">
        <v>0.4975</v>
      </c>
      <c r="X37" s="61">
        <v>0.55499999999999994</v>
      </c>
      <c r="Y37" s="61">
        <v>0.69750000000000001</v>
      </c>
      <c r="Z37" s="61">
        <v>0.82250000000000001</v>
      </c>
      <c r="AA37" s="61">
        <v>0.76749999999999996</v>
      </c>
      <c r="AB37" s="61">
        <v>0.73250000000000004</v>
      </c>
      <c r="AC37" s="61">
        <v>0.57250000000000001</v>
      </c>
      <c r="AD37" s="61">
        <v>0.375</v>
      </c>
      <c r="AE37" s="61">
        <v>0.49416666666666659</v>
      </c>
    </row>
    <row r="38" spans="1:31" x14ac:dyDescent="0.25">
      <c r="A38" s="7" t="s">
        <v>35</v>
      </c>
      <c r="B38" s="7" t="s">
        <v>36</v>
      </c>
      <c r="C38" s="7">
        <v>5</v>
      </c>
      <c r="D38" s="7" t="s">
        <v>37</v>
      </c>
      <c r="E38" s="7">
        <v>1998</v>
      </c>
      <c r="F38" s="7">
        <v>4</v>
      </c>
      <c r="G38" s="7">
        <v>9</v>
      </c>
      <c r="H38" s="7">
        <v>56</v>
      </c>
      <c r="I38" s="7">
        <v>37</v>
      </c>
      <c r="J38" s="7">
        <v>409</v>
      </c>
      <c r="K38" s="7">
        <v>1</v>
      </c>
      <c r="L38" s="21">
        <v>45443</v>
      </c>
      <c r="N38" s="48">
        <v>0.3</v>
      </c>
      <c r="O38" s="48">
        <v>5.0199999999999996</v>
      </c>
      <c r="R38" s="60" t="s">
        <v>37</v>
      </c>
      <c r="S38" s="61">
        <v>0.26750000000000002</v>
      </c>
      <c r="T38" s="61">
        <v>0.34</v>
      </c>
      <c r="U38" s="61">
        <v>0.47499999999999998</v>
      </c>
      <c r="V38" s="61">
        <v>0.54749999999999999</v>
      </c>
      <c r="W38" s="61">
        <v>0.63</v>
      </c>
      <c r="X38" s="61">
        <v>0.66</v>
      </c>
      <c r="Y38" s="61">
        <v>0.74</v>
      </c>
      <c r="Z38" s="61">
        <v>0.84</v>
      </c>
      <c r="AA38" s="61">
        <v>0.76750000000000007</v>
      </c>
      <c r="AB38" s="61">
        <v>0.71499999999999997</v>
      </c>
      <c r="AC38" s="61">
        <v>0.53499999999999992</v>
      </c>
      <c r="AD38" s="61">
        <v>0.28750000000000003</v>
      </c>
      <c r="AE38" s="61">
        <v>0.56708333333333327</v>
      </c>
    </row>
    <row r="39" spans="1:31" x14ac:dyDescent="0.25">
      <c r="A39" s="7" t="s">
        <v>35</v>
      </c>
      <c r="B39" s="7" t="s">
        <v>36</v>
      </c>
      <c r="C39" s="7">
        <v>5</v>
      </c>
      <c r="D39" s="7" t="s">
        <v>44</v>
      </c>
      <c r="E39" s="7">
        <v>1983</v>
      </c>
      <c r="F39" s="7">
        <v>3</v>
      </c>
      <c r="G39" s="7">
        <v>10</v>
      </c>
      <c r="H39" s="7">
        <v>42</v>
      </c>
      <c r="I39" s="7">
        <v>38</v>
      </c>
      <c r="J39" s="7">
        <v>310</v>
      </c>
      <c r="K39" s="7">
        <v>1</v>
      </c>
      <c r="L39" s="21">
        <v>45443</v>
      </c>
      <c r="N39" s="48">
        <v>0.24</v>
      </c>
      <c r="O39" s="48">
        <v>4.42</v>
      </c>
      <c r="R39" s="60" t="s">
        <v>60</v>
      </c>
      <c r="S39" s="61">
        <v>0.17</v>
      </c>
      <c r="T39" s="61">
        <v>0.17250000000000001</v>
      </c>
      <c r="U39" s="61">
        <v>0.26749999999999996</v>
      </c>
      <c r="V39" s="61">
        <v>0.36250000000000004</v>
      </c>
      <c r="W39" s="61">
        <v>0.53749999999999998</v>
      </c>
      <c r="X39" s="61">
        <v>0.57000000000000006</v>
      </c>
      <c r="Y39" s="61">
        <v>0.70500000000000007</v>
      </c>
      <c r="Z39" s="61">
        <v>0.82000000000000006</v>
      </c>
      <c r="AA39" s="61">
        <v>0.73749999999999993</v>
      </c>
      <c r="AB39" s="61">
        <v>0.66999999999999993</v>
      </c>
      <c r="AC39" s="61">
        <v>0.48249999999999998</v>
      </c>
      <c r="AD39" s="61">
        <v>0.30249999999999999</v>
      </c>
      <c r="AE39" s="61">
        <v>0.48312500000000008</v>
      </c>
    </row>
    <row r="40" spans="1:31" x14ac:dyDescent="0.25">
      <c r="A40" s="7" t="s">
        <v>35</v>
      </c>
      <c r="B40" s="7" t="s">
        <v>36</v>
      </c>
      <c r="C40" s="7">
        <v>5</v>
      </c>
      <c r="D40" s="7" t="s">
        <v>49</v>
      </c>
      <c r="E40" s="7">
        <v>1985</v>
      </c>
      <c r="F40" s="7">
        <v>2</v>
      </c>
      <c r="G40" s="7">
        <v>10</v>
      </c>
      <c r="H40" s="7">
        <v>23</v>
      </c>
      <c r="I40" s="7">
        <v>39</v>
      </c>
      <c r="J40" s="7">
        <v>210</v>
      </c>
      <c r="K40" s="7">
        <v>1</v>
      </c>
      <c r="L40" s="21">
        <v>45443</v>
      </c>
      <c r="N40" s="48">
        <v>0.28000000000000003</v>
      </c>
      <c r="O40" s="48">
        <v>7.12</v>
      </c>
      <c r="R40" s="60" t="s">
        <v>46</v>
      </c>
      <c r="S40" s="61">
        <v>0.27250000000000002</v>
      </c>
      <c r="T40" s="61">
        <v>0.3175</v>
      </c>
      <c r="U40" s="61">
        <v>0.45999999999999996</v>
      </c>
      <c r="V40" s="61">
        <v>0.5675</v>
      </c>
      <c r="W40" s="61">
        <v>0.66749999999999998</v>
      </c>
      <c r="X40" s="61">
        <v>0.6925</v>
      </c>
      <c r="Y40" s="61">
        <v>0.75249999999999995</v>
      </c>
      <c r="Z40" s="61">
        <v>0.85499999999999998</v>
      </c>
      <c r="AA40" s="61">
        <v>0.80999999999999994</v>
      </c>
      <c r="AB40" s="61">
        <v>0.72499999999999998</v>
      </c>
      <c r="AC40" s="61">
        <v>0.61250000000000004</v>
      </c>
      <c r="AD40" s="61">
        <v>0.42000000000000004</v>
      </c>
      <c r="AE40" s="61">
        <v>0.59604166666666669</v>
      </c>
    </row>
    <row r="41" spans="1:31" x14ac:dyDescent="0.25">
      <c r="A41" s="7" t="s">
        <v>35</v>
      </c>
      <c r="B41" s="7" t="s">
        <v>36</v>
      </c>
      <c r="C41" s="7">
        <v>5</v>
      </c>
      <c r="D41" s="7" t="s">
        <v>46</v>
      </c>
      <c r="E41" s="7">
        <v>1999</v>
      </c>
      <c r="F41" s="7">
        <v>1</v>
      </c>
      <c r="G41" s="7">
        <v>10</v>
      </c>
      <c r="H41" s="7">
        <v>10</v>
      </c>
      <c r="I41" s="7">
        <v>40</v>
      </c>
      <c r="J41" s="7">
        <v>110</v>
      </c>
      <c r="K41" s="7">
        <v>1</v>
      </c>
      <c r="L41" s="21">
        <v>45443</v>
      </c>
      <c r="N41" s="48">
        <v>0.27</v>
      </c>
      <c r="O41" s="48">
        <v>5.12</v>
      </c>
      <c r="R41" s="60" t="s">
        <v>52</v>
      </c>
      <c r="S41" s="61">
        <v>0.17750000000000002</v>
      </c>
      <c r="T41" s="61">
        <v>0.17499999999999999</v>
      </c>
      <c r="U41" s="61">
        <v>0.2525</v>
      </c>
      <c r="V41" s="61">
        <v>0.35500000000000004</v>
      </c>
      <c r="W41" s="61">
        <v>0.5</v>
      </c>
      <c r="X41" s="61">
        <v>0.56000000000000005</v>
      </c>
      <c r="Y41" s="61">
        <v>0.62749999999999995</v>
      </c>
      <c r="Z41" s="61">
        <v>0.82000000000000006</v>
      </c>
      <c r="AA41" s="61">
        <v>0.73</v>
      </c>
      <c r="AB41" s="61">
        <v>0.69499999999999995</v>
      </c>
      <c r="AC41" s="61">
        <v>0.54250000000000009</v>
      </c>
      <c r="AD41" s="61">
        <v>0.38</v>
      </c>
      <c r="AE41" s="61">
        <v>0.4845833333333332</v>
      </c>
    </row>
    <row r="42" spans="1:31" x14ac:dyDescent="0.25">
      <c r="A42" s="7" t="s">
        <v>50</v>
      </c>
      <c r="B42" s="7" t="s">
        <v>51</v>
      </c>
      <c r="C42" s="7">
        <v>6</v>
      </c>
      <c r="D42" s="7" t="s">
        <v>59</v>
      </c>
      <c r="E42" s="7">
        <v>1989</v>
      </c>
      <c r="F42" s="7">
        <v>1</v>
      </c>
      <c r="G42" s="7">
        <v>11</v>
      </c>
      <c r="H42" s="7">
        <v>11</v>
      </c>
      <c r="I42" s="7">
        <v>41</v>
      </c>
      <c r="J42" s="7">
        <v>111</v>
      </c>
      <c r="K42" s="7">
        <v>1</v>
      </c>
      <c r="L42" s="21">
        <v>45443</v>
      </c>
      <c r="N42" s="48">
        <v>0.18</v>
      </c>
      <c r="O42" s="48">
        <v>2.46</v>
      </c>
      <c r="R42" s="60" t="s">
        <v>801</v>
      </c>
      <c r="S42" s="61">
        <v>0.22734374999999998</v>
      </c>
      <c r="T42" s="61">
        <v>0.26124999999999998</v>
      </c>
      <c r="U42" s="61">
        <v>0.37578125000000001</v>
      </c>
      <c r="V42" s="61">
        <v>0.47062500000000002</v>
      </c>
      <c r="W42" s="61">
        <v>0.58624999999999983</v>
      </c>
      <c r="X42" s="61">
        <v>0.62937500000000013</v>
      </c>
      <c r="Y42" s="61">
        <v>0.69234374999999992</v>
      </c>
      <c r="Z42" s="61">
        <v>0.82937499999999997</v>
      </c>
      <c r="AA42" s="61">
        <v>0.7684375</v>
      </c>
      <c r="AB42" s="61">
        <v>0.70578125000000014</v>
      </c>
      <c r="AC42" s="61">
        <v>0.53499999999999992</v>
      </c>
      <c r="AD42" s="61">
        <v>0.34578124999999998</v>
      </c>
      <c r="AE42" s="61">
        <v>0.53561197916666659</v>
      </c>
    </row>
    <row r="43" spans="1:31" x14ac:dyDescent="0.25">
      <c r="A43" s="7" t="s">
        <v>50</v>
      </c>
      <c r="B43" s="7" t="s">
        <v>51</v>
      </c>
      <c r="C43" s="7">
        <v>6</v>
      </c>
      <c r="D43" s="7" t="s">
        <v>52</v>
      </c>
      <c r="E43" s="7">
        <v>1999</v>
      </c>
      <c r="F43" s="7">
        <v>2</v>
      </c>
      <c r="G43" s="7">
        <v>11</v>
      </c>
      <c r="H43" s="7">
        <v>22</v>
      </c>
      <c r="I43" s="7">
        <v>42</v>
      </c>
      <c r="J43" s="7">
        <v>211</v>
      </c>
      <c r="K43" s="7">
        <v>1</v>
      </c>
      <c r="L43" s="21">
        <v>45443</v>
      </c>
      <c r="N43" s="48">
        <v>0.16</v>
      </c>
      <c r="O43" s="48">
        <v>3.28</v>
      </c>
    </row>
    <row r="44" spans="1:31" x14ac:dyDescent="0.25">
      <c r="A44" s="7" t="s">
        <v>50</v>
      </c>
      <c r="B44" s="7" t="s">
        <v>51</v>
      </c>
      <c r="C44" s="7">
        <v>6</v>
      </c>
      <c r="D44" s="7" t="s">
        <v>56</v>
      </c>
      <c r="E44" s="7">
        <v>1984</v>
      </c>
      <c r="F44" s="7">
        <v>3</v>
      </c>
      <c r="G44" s="7">
        <v>11</v>
      </c>
      <c r="H44" s="7">
        <v>43</v>
      </c>
      <c r="I44" s="7">
        <v>43</v>
      </c>
      <c r="J44" s="7">
        <v>311</v>
      </c>
      <c r="K44" s="7">
        <v>1</v>
      </c>
      <c r="L44" s="21">
        <v>45443</v>
      </c>
      <c r="N44" s="48">
        <v>0.16</v>
      </c>
      <c r="O44" s="48">
        <v>1.7</v>
      </c>
    </row>
    <row r="45" spans="1:31" x14ac:dyDescent="0.25">
      <c r="A45" s="7" t="s">
        <v>50</v>
      </c>
      <c r="B45" s="7" t="s">
        <v>51</v>
      </c>
      <c r="C45" s="7">
        <v>6</v>
      </c>
      <c r="D45" s="7" t="s">
        <v>57</v>
      </c>
      <c r="E45" s="7">
        <v>2004</v>
      </c>
      <c r="F45" s="7">
        <v>4</v>
      </c>
      <c r="G45" s="7">
        <v>11</v>
      </c>
      <c r="H45" s="7">
        <v>54</v>
      </c>
      <c r="I45" s="7">
        <v>44</v>
      </c>
      <c r="J45" s="7">
        <v>411</v>
      </c>
      <c r="K45" s="7">
        <v>1</v>
      </c>
      <c r="L45" s="21">
        <v>45443</v>
      </c>
      <c r="N45" s="48">
        <v>0.17</v>
      </c>
      <c r="O45" s="48">
        <v>2.04</v>
      </c>
    </row>
    <row r="46" spans="1:31" x14ac:dyDescent="0.25">
      <c r="A46" s="7" t="s">
        <v>50</v>
      </c>
      <c r="B46" s="7" t="s">
        <v>51</v>
      </c>
      <c r="C46" s="7">
        <v>6</v>
      </c>
      <c r="D46" s="7" t="s">
        <v>53</v>
      </c>
      <c r="E46" s="7">
        <v>2020</v>
      </c>
      <c r="F46" s="7">
        <v>4</v>
      </c>
      <c r="G46" s="7">
        <v>12</v>
      </c>
      <c r="H46" s="7">
        <v>53</v>
      </c>
      <c r="I46" s="7">
        <v>45</v>
      </c>
      <c r="J46" s="7">
        <v>412</v>
      </c>
      <c r="K46" s="7">
        <v>1</v>
      </c>
      <c r="L46" s="21">
        <v>45443</v>
      </c>
      <c r="N46" s="48">
        <v>0.18</v>
      </c>
      <c r="O46" s="48">
        <v>1.7</v>
      </c>
    </row>
    <row r="47" spans="1:31" x14ac:dyDescent="0.25">
      <c r="A47" s="7" t="s">
        <v>50</v>
      </c>
      <c r="B47" s="7" t="s">
        <v>51</v>
      </c>
      <c r="C47" s="7">
        <v>6</v>
      </c>
      <c r="D47" s="7" t="s">
        <v>60</v>
      </c>
      <c r="E47" s="7">
        <v>2001</v>
      </c>
      <c r="F47" s="7">
        <v>3</v>
      </c>
      <c r="G47" s="7">
        <v>12</v>
      </c>
      <c r="H47" s="7">
        <v>44</v>
      </c>
      <c r="I47" s="7">
        <v>46</v>
      </c>
      <c r="J47" s="7">
        <v>312</v>
      </c>
      <c r="K47" s="7">
        <v>1</v>
      </c>
      <c r="L47" s="21">
        <v>45443</v>
      </c>
      <c r="N47" s="48">
        <v>0.16</v>
      </c>
      <c r="O47" s="48">
        <v>2.57</v>
      </c>
    </row>
    <row r="48" spans="1:31" x14ac:dyDescent="0.25">
      <c r="A48" s="7" t="s">
        <v>50</v>
      </c>
      <c r="B48" s="7" t="s">
        <v>51</v>
      </c>
      <c r="C48" s="7">
        <v>6</v>
      </c>
      <c r="D48" s="7" t="s">
        <v>55</v>
      </c>
      <c r="E48" s="7">
        <v>2008</v>
      </c>
      <c r="F48" s="7">
        <v>2</v>
      </c>
      <c r="G48" s="7">
        <v>12</v>
      </c>
      <c r="H48" s="7">
        <v>21</v>
      </c>
      <c r="I48" s="7">
        <v>47</v>
      </c>
      <c r="J48" s="7">
        <v>212</v>
      </c>
      <c r="K48" s="7">
        <v>1</v>
      </c>
      <c r="L48" s="21">
        <v>45443</v>
      </c>
      <c r="N48" s="48">
        <v>0.15</v>
      </c>
      <c r="O48" s="48">
        <v>2.19</v>
      </c>
    </row>
    <row r="49" spans="1:15" x14ac:dyDescent="0.25">
      <c r="A49" s="7" t="s">
        <v>50</v>
      </c>
      <c r="B49" s="7" t="s">
        <v>51</v>
      </c>
      <c r="C49" s="7">
        <v>6</v>
      </c>
      <c r="D49" s="7" t="s">
        <v>54</v>
      </c>
      <c r="E49" s="7">
        <v>2016</v>
      </c>
      <c r="F49" s="7">
        <v>1</v>
      </c>
      <c r="G49" s="7">
        <v>12</v>
      </c>
      <c r="H49" s="7">
        <v>12</v>
      </c>
      <c r="I49" s="7">
        <v>48</v>
      </c>
      <c r="J49" s="7">
        <v>112</v>
      </c>
      <c r="K49" s="7">
        <v>1</v>
      </c>
      <c r="L49" s="21">
        <v>45443</v>
      </c>
      <c r="N49" s="48">
        <v>0.17</v>
      </c>
      <c r="O49" s="48">
        <v>2.11</v>
      </c>
    </row>
    <row r="50" spans="1:15" x14ac:dyDescent="0.25">
      <c r="A50" s="7" t="s">
        <v>35</v>
      </c>
      <c r="B50" s="7" t="s">
        <v>36</v>
      </c>
      <c r="C50" s="7">
        <v>7</v>
      </c>
      <c r="D50" s="7" t="s">
        <v>49</v>
      </c>
      <c r="E50" s="7">
        <v>1985</v>
      </c>
      <c r="F50" s="7">
        <v>1</v>
      </c>
      <c r="G50" s="7">
        <v>13</v>
      </c>
      <c r="H50" s="7">
        <v>13</v>
      </c>
      <c r="I50" s="7">
        <v>49</v>
      </c>
      <c r="J50" s="7">
        <v>113</v>
      </c>
      <c r="K50" s="7">
        <v>1</v>
      </c>
      <c r="L50" s="21">
        <v>45443</v>
      </c>
      <c r="N50" s="48">
        <v>0.23</v>
      </c>
      <c r="O50" s="48">
        <v>13.61</v>
      </c>
    </row>
    <row r="51" spans="1:15" x14ac:dyDescent="0.25">
      <c r="A51" s="7" t="s">
        <v>35</v>
      </c>
      <c r="B51" s="7" t="s">
        <v>36</v>
      </c>
      <c r="C51" s="7">
        <v>7</v>
      </c>
      <c r="D51" s="7" t="s">
        <v>44</v>
      </c>
      <c r="E51" s="7">
        <v>1983</v>
      </c>
      <c r="F51" s="7">
        <v>2</v>
      </c>
      <c r="G51" s="7">
        <v>13</v>
      </c>
      <c r="H51" s="7">
        <v>20</v>
      </c>
      <c r="I51" s="7">
        <v>50</v>
      </c>
      <c r="J51" s="7">
        <v>213</v>
      </c>
      <c r="K51" s="7">
        <v>1</v>
      </c>
      <c r="L51" s="21">
        <v>45443</v>
      </c>
      <c r="N51" s="48">
        <v>0.23</v>
      </c>
      <c r="O51" s="48">
        <v>6.27</v>
      </c>
    </row>
    <row r="52" spans="1:15" x14ac:dyDescent="0.25">
      <c r="A52" s="7" t="s">
        <v>35</v>
      </c>
      <c r="B52" s="7" t="s">
        <v>36</v>
      </c>
      <c r="C52" s="7">
        <v>7</v>
      </c>
      <c r="D52" s="7" t="s">
        <v>46</v>
      </c>
      <c r="E52" s="7">
        <v>1999</v>
      </c>
      <c r="F52" s="7">
        <v>3</v>
      </c>
      <c r="G52" s="7">
        <v>13</v>
      </c>
      <c r="H52" s="7">
        <v>45</v>
      </c>
      <c r="I52" s="7">
        <v>51</v>
      </c>
      <c r="J52" s="7">
        <v>313</v>
      </c>
      <c r="K52" s="7">
        <v>1</v>
      </c>
      <c r="L52" s="21">
        <v>45443</v>
      </c>
      <c r="N52" s="48">
        <v>0.23</v>
      </c>
      <c r="O52" s="48">
        <v>4.3499999999999996</v>
      </c>
    </row>
    <row r="53" spans="1:15" x14ac:dyDescent="0.25">
      <c r="A53" s="7" t="s">
        <v>35</v>
      </c>
      <c r="B53" s="7" t="s">
        <v>36</v>
      </c>
      <c r="C53" s="7">
        <v>7</v>
      </c>
      <c r="D53" s="7" t="s">
        <v>41</v>
      </c>
      <c r="E53" s="7">
        <v>2016</v>
      </c>
      <c r="F53" s="7">
        <v>4</v>
      </c>
      <c r="G53" s="7">
        <v>13</v>
      </c>
      <c r="H53" s="7">
        <v>52</v>
      </c>
      <c r="I53" s="7">
        <v>52</v>
      </c>
      <c r="J53" s="7">
        <v>413</v>
      </c>
      <c r="K53" s="7">
        <v>1</v>
      </c>
      <c r="L53" s="21">
        <v>45443</v>
      </c>
      <c r="N53" s="48">
        <v>0.28000000000000003</v>
      </c>
      <c r="O53" s="48">
        <v>6.91</v>
      </c>
    </row>
    <row r="54" spans="1:15" x14ac:dyDescent="0.25">
      <c r="A54" s="7" t="s">
        <v>35</v>
      </c>
      <c r="B54" s="7" t="s">
        <v>36</v>
      </c>
      <c r="C54" s="7">
        <v>7</v>
      </c>
      <c r="D54" s="7" t="s">
        <v>39</v>
      </c>
      <c r="E54" s="7">
        <v>2002</v>
      </c>
      <c r="F54" s="7">
        <v>4</v>
      </c>
      <c r="G54" s="7">
        <v>14</v>
      </c>
      <c r="H54" s="7">
        <v>51</v>
      </c>
      <c r="I54" s="7">
        <v>53</v>
      </c>
      <c r="J54" s="7">
        <v>414</v>
      </c>
      <c r="K54" s="7">
        <v>1</v>
      </c>
      <c r="L54" s="21">
        <v>45443</v>
      </c>
      <c r="N54" s="48">
        <v>0.26</v>
      </c>
      <c r="O54" s="48">
        <v>3</v>
      </c>
    </row>
    <row r="55" spans="1:15" x14ac:dyDescent="0.25">
      <c r="A55" s="7" t="s">
        <v>35</v>
      </c>
      <c r="B55" s="7" t="s">
        <v>36</v>
      </c>
      <c r="C55" s="7">
        <v>7</v>
      </c>
      <c r="D55" s="7" t="s">
        <v>37</v>
      </c>
      <c r="E55" s="7">
        <v>1998</v>
      </c>
      <c r="F55" s="7">
        <v>3</v>
      </c>
      <c r="G55" s="7">
        <v>14</v>
      </c>
      <c r="H55" s="7">
        <v>46</v>
      </c>
      <c r="I55" s="7">
        <v>54</v>
      </c>
      <c r="J55" s="7">
        <v>314</v>
      </c>
      <c r="K55" s="7">
        <v>1</v>
      </c>
      <c r="L55" s="21">
        <v>45443</v>
      </c>
      <c r="N55" s="48">
        <v>0.25</v>
      </c>
      <c r="O55" s="48">
        <v>5</v>
      </c>
    </row>
    <row r="56" spans="1:15" x14ac:dyDescent="0.25">
      <c r="A56" s="7" t="s">
        <v>35</v>
      </c>
      <c r="B56" s="7" t="s">
        <v>36</v>
      </c>
      <c r="C56" s="7">
        <v>7</v>
      </c>
      <c r="D56" s="7" t="s">
        <v>48</v>
      </c>
      <c r="E56" s="7">
        <v>2018</v>
      </c>
      <c r="F56" s="7">
        <v>2</v>
      </c>
      <c r="G56" s="7">
        <v>14</v>
      </c>
      <c r="H56" s="7">
        <v>19</v>
      </c>
      <c r="I56" s="7">
        <v>55</v>
      </c>
      <c r="J56" s="7">
        <v>214</v>
      </c>
      <c r="K56" s="7">
        <v>1</v>
      </c>
      <c r="L56" s="21">
        <v>45443</v>
      </c>
      <c r="N56" s="48">
        <v>0.26</v>
      </c>
      <c r="O56" s="48">
        <v>4.17</v>
      </c>
    </row>
    <row r="57" spans="1:15" x14ac:dyDescent="0.25">
      <c r="A57" s="7" t="s">
        <v>35</v>
      </c>
      <c r="B57" s="7" t="s">
        <v>36</v>
      </c>
      <c r="C57" s="7">
        <v>7</v>
      </c>
      <c r="D57" s="7" t="s">
        <v>42</v>
      </c>
      <c r="E57" s="7">
        <v>2023</v>
      </c>
      <c r="F57" s="7">
        <v>1</v>
      </c>
      <c r="G57" s="7">
        <v>14</v>
      </c>
      <c r="H57" s="7">
        <v>14</v>
      </c>
      <c r="I57" s="7">
        <v>56</v>
      </c>
      <c r="J57" s="7">
        <v>114</v>
      </c>
      <c r="K57" s="7">
        <v>1</v>
      </c>
      <c r="L57" s="21">
        <v>45443</v>
      </c>
      <c r="N57" s="48">
        <v>0.25</v>
      </c>
      <c r="O57" s="48">
        <v>3.78</v>
      </c>
    </row>
    <row r="58" spans="1:15" x14ac:dyDescent="0.25">
      <c r="A58" s="7" t="s">
        <v>50</v>
      </c>
      <c r="B58" s="7" t="s">
        <v>51</v>
      </c>
      <c r="C58" s="7">
        <v>8</v>
      </c>
      <c r="D58" s="7" t="s">
        <v>55</v>
      </c>
      <c r="E58" s="7">
        <v>2008</v>
      </c>
      <c r="F58" s="7">
        <v>1</v>
      </c>
      <c r="G58" s="7">
        <v>15</v>
      </c>
      <c r="H58" s="7">
        <v>15</v>
      </c>
      <c r="I58" s="7">
        <v>57</v>
      </c>
      <c r="J58" s="7">
        <v>115</v>
      </c>
      <c r="K58" s="7">
        <v>1</v>
      </c>
      <c r="L58" s="21">
        <v>45443</v>
      </c>
      <c r="N58" s="48">
        <v>0.17</v>
      </c>
      <c r="O58" s="48">
        <v>1.46</v>
      </c>
    </row>
    <row r="59" spans="1:15" x14ac:dyDescent="0.25">
      <c r="A59" s="7" t="s">
        <v>50</v>
      </c>
      <c r="B59" s="7" t="s">
        <v>51</v>
      </c>
      <c r="C59" s="7">
        <v>8</v>
      </c>
      <c r="D59" s="7" t="s">
        <v>59</v>
      </c>
      <c r="E59" s="7">
        <v>1989</v>
      </c>
      <c r="F59" s="7">
        <v>2</v>
      </c>
      <c r="G59" s="7">
        <v>15</v>
      </c>
      <c r="H59" s="7">
        <v>18</v>
      </c>
      <c r="I59" s="7">
        <v>58</v>
      </c>
      <c r="J59" s="7">
        <v>215</v>
      </c>
      <c r="K59" s="7">
        <v>1</v>
      </c>
      <c r="L59" s="21">
        <v>45443</v>
      </c>
      <c r="N59" s="48">
        <v>0.17</v>
      </c>
      <c r="O59" s="48">
        <v>3.41</v>
      </c>
    </row>
    <row r="60" spans="1:15" x14ac:dyDescent="0.25">
      <c r="A60" s="7" t="s">
        <v>50</v>
      </c>
      <c r="B60" s="7" t="s">
        <v>51</v>
      </c>
      <c r="C60" s="7">
        <v>8</v>
      </c>
      <c r="D60" s="7" t="s">
        <v>52</v>
      </c>
      <c r="E60" s="7">
        <v>1999</v>
      </c>
      <c r="F60" s="7">
        <v>3</v>
      </c>
      <c r="G60" s="7">
        <v>15</v>
      </c>
      <c r="H60" s="7">
        <v>47</v>
      </c>
      <c r="I60" s="7">
        <v>59</v>
      </c>
      <c r="J60" s="7">
        <v>315</v>
      </c>
      <c r="K60" s="7">
        <v>1</v>
      </c>
      <c r="L60" s="21">
        <v>45443</v>
      </c>
      <c r="N60" s="48">
        <v>0.16</v>
      </c>
      <c r="O60" s="48">
        <v>2.23</v>
      </c>
    </row>
    <row r="61" spans="1:15" x14ac:dyDescent="0.25">
      <c r="A61" s="7" t="s">
        <v>50</v>
      </c>
      <c r="B61" s="7" t="s">
        <v>51</v>
      </c>
      <c r="C61" s="7">
        <v>8</v>
      </c>
      <c r="D61" s="7" t="s">
        <v>54</v>
      </c>
      <c r="E61" s="7">
        <v>2016</v>
      </c>
      <c r="F61" s="7">
        <v>4</v>
      </c>
      <c r="G61" s="7">
        <v>15</v>
      </c>
      <c r="H61" s="7">
        <v>50</v>
      </c>
      <c r="I61" s="7">
        <v>60</v>
      </c>
      <c r="J61" s="7">
        <v>415</v>
      </c>
      <c r="K61" s="7">
        <v>1</v>
      </c>
      <c r="L61" s="21">
        <v>45443</v>
      </c>
      <c r="N61" s="48">
        <v>0.18</v>
      </c>
      <c r="O61" s="48">
        <v>2.21</v>
      </c>
    </row>
    <row r="62" spans="1:15" x14ac:dyDescent="0.25">
      <c r="A62" s="7" t="s">
        <v>50</v>
      </c>
      <c r="B62" s="7" t="s">
        <v>51</v>
      </c>
      <c r="C62" s="7">
        <v>8</v>
      </c>
      <c r="D62" s="7" t="s">
        <v>56</v>
      </c>
      <c r="E62" s="7">
        <v>1984</v>
      </c>
      <c r="F62" s="7">
        <v>4</v>
      </c>
      <c r="G62" s="7">
        <v>16</v>
      </c>
      <c r="H62" s="7">
        <v>49</v>
      </c>
      <c r="I62" s="7">
        <v>61</v>
      </c>
      <c r="J62" s="7">
        <v>416</v>
      </c>
      <c r="K62" s="7">
        <v>1</v>
      </c>
      <c r="L62" s="21">
        <v>45443</v>
      </c>
      <c r="N62" s="48">
        <v>0.17</v>
      </c>
      <c r="O62" s="48">
        <v>1.69</v>
      </c>
    </row>
    <row r="63" spans="1:15" x14ac:dyDescent="0.25">
      <c r="A63" s="7" t="s">
        <v>50</v>
      </c>
      <c r="B63" s="7" t="s">
        <v>51</v>
      </c>
      <c r="C63" s="7">
        <v>8</v>
      </c>
      <c r="D63" s="7" t="s">
        <v>53</v>
      </c>
      <c r="E63" s="7">
        <v>2020</v>
      </c>
      <c r="F63" s="7">
        <v>3</v>
      </c>
      <c r="G63" s="7">
        <v>16</v>
      </c>
      <c r="H63" s="7">
        <v>48</v>
      </c>
      <c r="I63" s="7">
        <v>62</v>
      </c>
      <c r="J63" s="7">
        <v>316</v>
      </c>
      <c r="K63" s="7">
        <v>1</v>
      </c>
      <c r="L63" s="21">
        <v>45443</v>
      </c>
      <c r="N63" s="48">
        <v>0.16</v>
      </c>
      <c r="O63" s="48">
        <v>2.99</v>
      </c>
    </row>
    <row r="64" spans="1:15" x14ac:dyDescent="0.25">
      <c r="A64" s="7" t="s">
        <v>50</v>
      </c>
      <c r="B64" s="7" t="s">
        <v>51</v>
      </c>
      <c r="C64" s="7">
        <v>8</v>
      </c>
      <c r="D64" s="7" t="s">
        <v>60</v>
      </c>
      <c r="E64" s="7">
        <v>2001</v>
      </c>
      <c r="F64" s="7">
        <v>2</v>
      </c>
      <c r="G64" s="7">
        <v>16</v>
      </c>
      <c r="H64" s="7">
        <v>17</v>
      </c>
      <c r="I64" s="7">
        <v>63</v>
      </c>
      <c r="J64" s="7">
        <v>216</v>
      </c>
      <c r="K64" s="7">
        <v>1</v>
      </c>
      <c r="L64" s="21">
        <v>45443</v>
      </c>
      <c r="N64" s="48">
        <v>0.17</v>
      </c>
      <c r="O64" s="48">
        <v>1.42</v>
      </c>
    </row>
    <row r="65" spans="1:15" x14ac:dyDescent="0.25">
      <c r="A65" s="7" t="s">
        <v>50</v>
      </c>
      <c r="B65" s="7" t="s">
        <v>51</v>
      </c>
      <c r="C65" s="7">
        <v>8</v>
      </c>
      <c r="D65" s="7" t="s">
        <v>57</v>
      </c>
      <c r="E65" s="7">
        <v>2004</v>
      </c>
      <c r="F65" s="7">
        <v>1</v>
      </c>
      <c r="G65" s="7">
        <v>16</v>
      </c>
      <c r="H65" s="7">
        <v>16</v>
      </c>
      <c r="I65" s="7">
        <v>64</v>
      </c>
      <c r="J65" s="7">
        <v>116</v>
      </c>
      <c r="K65" s="7">
        <v>1</v>
      </c>
      <c r="L65" s="21">
        <v>45443</v>
      </c>
      <c r="N65" s="48">
        <v>0.18</v>
      </c>
      <c r="O65" s="48">
        <v>1.39</v>
      </c>
    </row>
    <row r="66" spans="1:15" x14ac:dyDescent="0.25">
      <c r="A66" s="7" t="s">
        <v>35</v>
      </c>
      <c r="B66" s="7" t="s">
        <v>36</v>
      </c>
      <c r="C66" s="7">
        <v>1</v>
      </c>
      <c r="D66" s="7" t="s">
        <v>37</v>
      </c>
      <c r="E66" s="7">
        <v>1998</v>
      </c>
      <c r="F66" s="7">
        <v>1</v>
      </c>
      <c r="G66" s="7">
        <v>1</v>
      </c>
      <c r="H66" s="7">
        <v>1</v>
      </c>
      <c r="I66" s="7">
        <v>1</v>
      </c>
      <c r="J66" s="7">
        <v>101</v>
      </c>
      <c r="K66" s="7">
        <v>2</v>
      </c>
      <c r="L66" s="21">
        <v>45460</v>
      </c>
      <c r="N66" s="48">
        <v>0.37</v>
      </c>
      <c r="O66" s="48">
        <v>7.56</v>
      </c>
    </row>
    <row r="67" spans="1:15" x14ac:dyDescent="0.25">
      <c r="A67" s="7" t="s">
        <v>35</v>
      </c>
      <c r="B67" s="7" t="s">
        <v>36</v>
      </c>
      <c r="C67" s="7">
        <v>1</v>
      </c>
      <c r="D67" s="7" t="s">
        <v>39</v>
      </c>
      <c r="E67" s="7">
        <v>2002</v>
      </c>
      <c r="F67" s="7">
        <v>2</v>
      </c>
      <c r="G67" s="7">
        <v>1</v>
      </c>
      <c r="H67" s="7">
        <v>32</v>
      </c>
      <c r="I67" s="7">
        <v>2</v>
      </c>
      <c r="J67" s="7">
        <v>201</v>
      </c>
      <c r="K67" s="7">
        <v>2</v>
      </c>
      <c r="L67" s="21">
        <v>45460</v>
      </c>
      <c r="N67" s="48">
        <v>0.36</v>
      </c>
      <c r="O67" s="48">
        <v>7.79</v>
      </c>
    </row>
    <row r="68" spans="1:15" x14ac:dyDescent="0.25">
      <c r="A68" s="7" t="s">
        <v>35</v>
      </c>
      <c r="B68" s="7" t="s">
        <v>36</v>
      </c>
      <c r="C68" s="7">
        <v>1</v>
      </c>
      <c r="D68" s="7" t="s">
        <v>41</v>
      </c>
      <c r="E68" s="7">
        <v>2016</v>
      </c>
      <c r="F68" s="7">
        <v>3</v>
      </c>
      <c r="G68" s="7">
        <v>1</v>
      </c>
      <c r="H68" s="7">
        <v>33</v>
      </c>
      <c r="I68" s="7">
        <v>3</v>
      </c>
      <c r="J68" s="7">
        <v>301</v>
      </c>
      <c r="K68" s="7">
        <v>2</v>
      </c>
      <c r="L68" s="21">
        <v>45460</v>
      </c>
      <c r="N68" s="48">
        <v>0.39</v>
      </c>
      <c r="O68" s="48">
        <v>7.44</v>
      </c>
    </row>
    <row r="69" spans="1:15" x14ac:dyDescent="0.25">
      <c r="A69" s="7" t="s">
        <v>35</v>
      </c>
      <c r="B69" s="7" t="s">
        <v>36</v>
      </c>
      <c r="C69" s="7">
        <v>1</v>
      </c>
      <c r="D69" s="7" t="s">
        <v>42</v>
      </c>
      <c r="E69" s="7">
        <v>2023</v>
      </c>
      <c r="F69" s="7">
        <v>4</v>
      </c>
      <c r="G69" s="7">
        <v>1</v>
      </c>
      <c r="H69" s="7">
        <v>64</v>
      </c>
      <c r="I69" s="7">
        <v>4</v>
      </c>
      <c r="J69" s="7">
        <v>401</v>
      </c>
      <c r="K69" s="7">
        <v>2</v>
      </c>
      <c r="L69" s="21">
        <v>45460</v>
      </c>
      <c r="N69" s="48">
        <v>0.31</v>
      </c>
      <c r="O69" s="48">
        <v>5.48</v>
      </c>
    </row>
    <row r="70" spans="1:15" x14ac:dyDescent="0.25">
      <c r="A70" s="7" t="s">
        <v>35</v>
      </c>
      <c r="B70" s="7" t="s">
        <v>36</v>
      </c>
      <c r="C70" s="7">
        <v>1</v>
      </c>
      <c r="D70" s="7" t="s">
        <v>49</v>
      </c>
      <c r="E70" s="7">
        <v>1985</v>
      </c>
      <c r="F70" s="7">
        <v>4</v>
      </c>
      <c r="G70" s="7">
        <v>2</v>
      </c>
      <c r="H70" s="7">
        <v>63</v>
      </c>
      <c r="I70" s="7">
        <v>5</v>
      </c>
      <c r="J70" s="7">
        <v>402</v>
      </c>
      <c r="K70" s="7">
        <v>2</v>
      </c>
      <c r="L70" s="21">
        <v>45460</v>
      </c>
      <c r="N70" s="48">
        <v>0.36</v>
      </c>
      <c r="O70" s="48">
        <v>6.64</v>
      </c>
    </row>
    <row r="71" spans="1:15" x14ac:dyDescent="0.25">
      <c r="A71" s="7" t="s">
        <v>35</v>
      </c>
      <c r="B71" s="7" t="s">
        <v>36</v>
      </c>
      <c r="C71" s="7">
        <v>1</v>
      </c>
      <c r="D71" s="7" t="s">
        <v>48</v>
      </c>
      <c r="E71" s="7">
        <v>2018</v>
      </c>
      <c r="F71" s="7">
        <v>3</v>
      </c>
      <c r="G71" s="7">
        <v>2</v>
      </c>
      <c r="H71" s="7">
        <v>34</v>
      </c>
      <c r="I71" s="7">
        <v>6</v>
      </c>
      <c r="J71" s="7">
        <v>302</v>
      </c>
      <c r="K71" s="7">
        <v>2</v>
      </c>
      <c r="L71" s="21">
        <v>45460</v>
      </c>
      <c r="N71" s="48">
        <v>0.42</v>
      </c>
      <c r="O71" s="48">
        <v>5.83</v>
      </c>
    </row>
    <row r="72" spans="1:15" x14ac:dyDescent="0.25">
      <c r="A72" s="7" t="s">
        <v>35</v>
      </c>
      <c r="B72" s="7" t="s">
        <v>36</v>
      </c>
      <c r="C72" s="7">
        <v>1</v>
      </c>
      <c r="D72" s="7" t="s">
        <v>46</v>
      </c>
      <c r="E72" s="7">
        <v>1999</v>
      </c>
      <c r="F72" s="7">
        <v>2</v>
      </c>
      <c r="G72" s="7">
        <v>2</v>
      </c>
      <c r="H72" s="7">
        <v>31</v>
      </c>
      <c r="I72" s="7">
        <v>7</v>
      </c>
      <c r="J72" s="7">
        <v>202</v>
      </c>
      <c r="K72" s="7">
        <v>2</v>
      </c>
      <c r="L72" s="21">
        <v>45460</v>
      </c>
      <c r="N72" s="48">
        <v>0.35</v>
      </c>
      <c r="O72" s="48">
        <v>5.95</v>
      </c>
    </row>
    <row r="73" spans="1:15" x14ac:dyDescent="0.25">
      <c r="A73" s="7" t="s">
        <v>35</v>
      </c>
      <c r="B73" s="7" t="s">
        <v>36</v>
      </c>
      <c r="C73" s="7">
        <v>1</v>
      </c>
      <c r="D73" s="7" t="s">
        <v>44</v>
      </c>
      <c r="E73" s="7">
        <v>1983</v>
      </c>
      <c r="F73" s="7">
        <v>1</v>
      </c>
      <c r="G73" s="7">
        <v>2</v>
      </c>
      <c r="H73" s="7">
        <v>2</v>
      </c>
      <c r="I73" s="7">
        <v>8</v>
      </c>
      <c r="J73" s="7">
        <v>102</v>
      </c>
      <c r="K73" s="7">
        <v>2</v>
      </c>
      <c r="L73" s="21">
        <v>45460</v>
      </c>
      <c r="N73" s="48">
        <v>0.49</v>
      </c>
      <c r="O73" s="48">
        <v>6.24</v>
      </c>
    </row>
    <row r="74" spans="1:15" x14ac:dyDescent="0.25">
      <c r="A74" s="7" t="s">
        <v>50</v>
      </c>
      <c r="B74" s="7" t="s">
        <v>51</v>
      </c>
      <c r="C74" s="7">
        <v>2</v>
      </c>
      <c r="D74" s="7" t="s">
        <v>52</v>
      </c>
      <c r="E74" s="7">
        <v>1999</v>
      </c>
      <c r="F74" s="7">
        <v>1</v>
      </c>
      <c r="G74" s="7">
        <v>3</v>
      </c>
      <c r="H74" s="7">
        <v>3</v>
      </c>
      <c r="I74" s="7">
        <v>9</v>
      </c>
      <c r="J74" s="7">
        <v>103</v>
      </c>
      <c r="K74" s="7">
        <v>2</v>
      </c>
      <c r="L74" s="21">
        <v>45460</v>
      </c>
      <c r="N74" s="48">
        <v>0.19</v>
      </c>
      <c r="O74" s="48">
        <v>2.25</v>
      </c>
    </row>
    <row r="75" spans="1:15" x14ac:dyDescent="0.25">
      <c r="A75" s="7" t="s">
        <v>50</v>
      </c>
      <c r="B75" s="7" t="s">
        <v>51</v>
      </c>
      <c r="C75" s="7">
        <v>2</v>
      </c>
      <c r="D75" s="7" t="s">
        <v>53</v>
      </c>
      <c r="E75" s="7">
        <v>2020</v>
      </c>
      <c r="F75" s="7">
        <v>2</v>
      </c>
      <c r="G75" s="7">
        <v>3</v>
      </c>
      <c r="H75" s="7">
        <v>30</v>
      </c>
      <c r="I75" s="7">
        <v>10</v>
      </c>
      <c r="J75" s="7">
        <v>203</v>
      </c>
      <c r="K75" s="7">
        <v>2</v>
      </c>
      <c r="L75" s="21">
        <v>45460</v>
      </c>
      <c r="N75" s="48">
        <v>0.17</v>
      </c>
      <c r="O75" s="48">
        <v>3.3</v>
      </c>
    </row>
    <row r="76" spans="1:15" x14ac:dyDescent="0.25">
      <c r="A76" s="7" t="s">
        <v>50</v>
      </c>
      <c r="B76" s="7" t="s">
        <v>51</v>
      </c>
      <c r="C76" s="7">
        <v>2</v>
      </c>
      <c r="D76" s="7" t="s">
        <v>54</v>
      </c>
      <c r="E76" s="7">
        <v>2016</v>
      </c>
      <c r="F76" s="7">
        <v>3</v>
      </c>
      <c r="G76" s="7">
        <v>3</v>
      </c>
      <c r="H76" s="7">
        <v>35</v>
      </c>
      <c r="I76" s="7">
        <v>11</v>
      </c>
      <c r="J76" s="7">
        <v>303</v>
      </c>
      <c r="K76" s="7">
        <v>2</v>
      </c>
      <c r="L76" s="21">
        <v>45460</v>
      </c>
      <c r="N76" s="48">
        <v>0.21</v>
      </c>
      <c r="O76" s="48">
        <v>2.0699999999999998</v>
      </c>
    </row>
    <row r="77" spans="1:15" x14ac:dyDescent="0.25">
      <c r="A77" s="7" t="s">
        <v>50</v>
      </c>
      <c r="B77" s="7" t="s">
        <v>51</v>
      </c>
      <c r="C77" s="7">
        <v>2</v>
      </c>
      <c r="D77" s="7" t="s">
        <v>55</v>
      </c>
      <c r="E77" s="7">
        <v>2008</v>
      </c>
      <c r="F77" s="7">
        <v>4</v>
      </c>
      <c r="G77" s="7">
        <v>3</v>
      </c>
      <c r="H77" s="7">
        <v>62</v>
      </c>
      <c r="I77" s="7">
        <v>12</v>
      </c>
      <c r="J77" s="7">
        <v>403</v>
      </c>
      <c r="K77" s="7">
        <v>2</v>
      </c>
      <c r="L77" s="21">
        <v>45460</v>
      </c>
      <c r="N77" s="48">
        <v>0.18</v>
      </c>
      <c r="O77" s="48">
        <v>2.23</v>
      </c>
    </row>
    <row r="78" spans="1:15" x14ac:dyDescent="0.25">
      <c r="A78" s="7" t="s">
        <v>50</v>
      </c>
      <c r="B78" s="7" t="s">
        <v>51</v>
      </c>
      <c r="C78" s="7">
        <v>2</v>
      </c>
      <c r="D78" s="7" t="s">
        <v>60</v>
      </c>
      <c r="E78" s="7">
        <v>2001</v>
      </c>
      <c r="F78" s="7">
        <v>4</v>
      </c>
      <c r="G78" s="7">
        <v>4</v>
      </c>
      <c r="H78" s="7">
        <v>61</v>
      </c>
      <c r="I78" s="7">
        <v>13</v>
      </c>
      <c r="J78" s="7">
        <v>404</v>
      </c>
      <c r="K78" s="7">
        <v>2</v>
      </c>
      <c r="L78" s="21">
        <v>45460</v>
      </c>
      <c r="N78" s="48">
        <v>0.18</v>
      </c>
      <c r="O78" s="48">
        <v>2.31</v>
      </c>
    </row>
    <row r="79" spans="1:15" x14ac:dyDescent="0.25">
      <c r="A79" s="7" t="s">
        <v>50</v>
      </c>
      <c r="B79" s="7" t="s">
        <v>51</v>
      </c>
      <c r="C79" s="7">
        <v>2</v>
      </c>
      <c r="D79" s="7" t="s">
        <v>59</v>
      </c>
      <c r="E79" s="7">
        <v>1989</v>
      </c>
      <c r="F79" s="7">
        <v>3</v>
      </c>
      <c r="G79" s="7">
        <v>4</v>
      </c>
      <c r="H79" s="7">
        <v>36</v>
      </c>
      <c r="I79" s="7">
        <v>14</v>
      </c>
      <c r="J79" s="7">
        <v>304</v>
      </c>
      <c r="K79" s="7">
        <v>2</v>
      </c>
      <c r="L79" s="21">
        <v>45460</v>
      </c>
      <c r="N79" s="48">
        <v>0.2</v>
      </c>
      <c r="O79" s="48">
        <v>2.95</v>
      </c>
    </row>
    <row r="80" spans="1:15" x14ac:dyDescent="0.25">
      <c r="A80" s="7" t="s">
        <v>50</v>
      </c>
      <c r="B80" s="7" t="s">
        <v>51</v>
      </c>
      <c r="C80" s="7">
        <v>2</v>
      </c>
      <c r="D80" s="7" t="s">
        <v>57</v>
      </c>
      <c r="E80" s="7">
        <v>2004</v>
      </c>
      <c r="F80" s="7">
        <v>2</v>
      </c>
      <c r="G80" s="7">
        <v>4</v>
      </c>
      <c r="H80" s="7">
        <v>29</v>
      </c>
      <c r="I80" s="7">
        <v>15</v>
      </c>
      <c r="J80" s="7">
        <v>204</v>
      </c>
      <c r="K80" s="7">
        <v>2</v>
      </c>
      <c r="L80" s="21">
        <v>45460</v>
      </c>
      <c r="N80" s="48">
        <v>0.16</v>
      </c>
      <c r="O80" s="48">
        <v>2.08</v>
      </c>
    </row>
    <row r="81" spans="1:15" x14ac:dyDescent="0.25">
      <c r="A81" s="7" t="s">
        <v>50</v>
      </c>
      <c r="B81" s="7" t="s">
        <v>51</v>
      </c>
      <c r="C81" s="7">
        <v>2</v>
      </c>
      <c r="D81" s="7" t="s">
        <v>56</v>
      </c>
      <c r="E81" s="7">
        <v>1984</v>
      </c>
      <c r="F81" s="7">
        <v>1</v>
      </c>
      <c r="G81" s="7">
        <v>4</v>
      </c>
      <c r="H81" s="7">
        <v>4</v>
      </c>
      <c r="I81" s="7">
        <v>16</v>
      </c>
      <c r="J81" s="7">
        <v>104</v>
      </c>
      <c r="K81" s="7">
        <v>2</v>
      </c>
      <c r="L81" s="21">
        <v>45460</v>
      </c>
      <c r="N81" s="48">
        <v>0.19</v>
      </c>
      <c r="O81" s="48">
        <v>1.94</v>
      </c>
    </row>
    <row r="82" spans="1:15" x14ac:dyDescent="0.25">
      <c r="A82" s="7" t="s">
        <v>35</v>
      </c>
      <c r="B82" s="7" t="s">
        <v>36</v>
      </c>
      <c r="C82" s="7">
        <v>3</v>
      </c>
      <c r="D82" s="7" t="s">
        <v>48</v>
      </c>
      <c r="E82" s="7">
        <v>2018</v>
      </c>
      <c r="F82" s="7">
        <v>1</v>
      </c>
      <c r="G82" s="7">
        <v>5</v>
      </c>
      <c r="H82" s="7">
        <v>5</v>
      </c>
      <c r="I82" s="7">
        <v>17</v>
      </c>
      <c r="J82" s="7">
        <v>105</v>
      </c>
      <c r="K82" s="7">
        <v>2</v>
      </c>
      <c r="L82" s="21">
        <v>45460</v>
      </c>
      <c r="N82" s="48">
        <v>0.44</v>
      </c>
      <c r="O82" s="48">
        <v>6.28</v>
      </c>
    </row>
    <row r="83" spans="1:15" x14ac:dyDescent="0.25">
      <c r="A83" s="7" t="s">
        <v>35</v>
      </c>
      <c r="B83" s="7" t="s">
        <v>36</v>
      </c>
      <c r="C83" s="7">
        <v>3</v>
      </c>
      <c r="D83" s="7" t="s">
        <v>42</v>
      </c>
      <c r="E83" s="7">
        <v>2023</v>
      </c>
      <c r="F83" s="7">
        <v>2</v>
      </c>
      <c r="G83" s="7">
        <v>5</v>
      </c>
      <c r="H83" s="7">
        <v>28</v>
      </c>
      <c r="I83" s="7">
        <v>18</v>
      </c>
      <c r="J83" s="7">
        <v>205</v>
      </c>
      <c r="K83" s="7">
        <v>2</v>
      </c>
      <c r="L83" s="21">
        <v>45460</v>
      </c>
      <c r="N83" s="48">
        <v>0.26</v>
      </c>
      <c r="O83" s="48">
        <v>3.2</v>
      </c>
    </row>
    <row r="84" spans="1:15" x14ac:dyDescent="0.25">
      <c r="A84" s="7" t="s">
        <v>35</v>
      </c>
      <c r="B84" s="7" t="s">
        <v>36</v>
      </c>
      <c r="C84" s="7">
        <v>3</v>
      </c>
      <c r="D84" s="7" t="s">
        <v>39</v>
      </c>
      <c r="E84" s="7">
        <v>2002</v>
      </c>
      <c r="F84" s="7">
        <v>3</v>
      </c>
      <c r="G84" s="7">
        <v>5</v>
      </c>
      <c r="H84" s="7">
        <v>37</v>
      </c>
      <c r="I84" s="7">
        <v>19</v>
      </c>
      <c r="J84" s="7">
        <v>305</v>
      </c>
      <c r="K84" s="7">
        <v>2</v>
      </c>
      <c r="L84" s="21">
        <v>45460</v>
      </c>
      <c r="N84" s="48">
        <v>0.33</v>
      </c>
      <c r="O84" s="48">
        <v>6.98</v>
      </c>
    </row>
    <row r="85" spans="1:15" x14ac:dyDescent="0.25">
      <c r="A85" s="7" t="s">
        <v>35</v>
      </c>
      <c r="B85" s="7" t="s">
        <v>36</v>
      </c>
      <c r="C85" s="7">
        <v>3</v>
      </c>
      <c r="D85" s="7" t="s">
        <v>46</v>
      </c>
      <c r="E85" s="7">
        <v>1999</v>
      </c>
      <c r="F85" s="7">
        <v>4</v>
      </c>
      <c r="G85" s="7">
        <v>5</v>
      </c>
      <c r="H85" s="7">
        <v>60</v>
      </c>
      <c r="I85" s="7">
        <v>20</v>
      </c>
      <c r="J85" s="7">
        <v>405</v>
      </c>
      <c r="K85" s="7">
        <v>2</v>
      </c>
      <c r="L85" s="21">
        <v>45460</v>
      </c>
      <c r="N85" s="48">
        <v>0.35</v>
      </c>
      <c r="O85" s="48">
        <v>7.1</v>
      </c>
    </row>
    <row r="86" spans="1:15" x14ac:dyDescent="0.25">
      <c r="A86" s="7" t="s">
        <v>35</v>
      </c>
      <c r="B86" s="7" t="s">
        <v>36</v>
      </c>
      <c r="C86" s="7">
        <v>3</v>
      </c>
      <c r="D86" s="7" t="s">
        <v>44</v>
      </c>
      <c r="E86" s="7">
        <v>1983</v>
      </c>
      <c r="F86" s="7">
        <v>4</v>
      </c>
      <c r="G86" s="7">
        <v>6</v>
      </c>
      <c r="H86" s="7">
        <v>59</v>
      </c>
      <c r="I86" s="7">
        <v>21</v>
      </c>
      <c r="J86" s="7">
        <v>406</v>
      </c>
      <c r="K86" s="7">
        <v>2</v>
      </c>
      <c r="L86" s="21">
        <v>45460</v>
      </c>
      <c r="N86" s="48">
        <v>0.3</v>
      </c>
      <c r="O86" s="48">
        <v>4.8</v>
      </c>
    </row>
    <row r="87" spans="1:15" x14ac:dyDescent="0.25">
      <c r="A87" s="7" t="s">
        <v>35</v>
      </c>
      <c r="B87" s="7" t="s">
        <v>36</v>
      </c>
      <c r="C87" s="7">
        <v>3</v>
      </c>
      <c r="D87" s="7" t="s">
        <v>49</v>
      </c>
      <c r="E87" s="7">
        <v>1985</v>
      </c>
      <c r="F87" s="7">
        <v>3</v>
      </c>
      <c r="G87" s="7">
        <v>6</v>
      </c>
      <c r="H87" s="7">
        <v>38</v>
      </c>
      <c r="I87" s="7">
        <v>22</v>
      </c>
      <c r="J87" s="7">
        <v>306</v>
      </c>
      <c r="K87" s="7">
        <v>2</v>
      </c>
      <c r="L87" s="21">
        <v>45460</v>
      </c>
      <c r="N87" s="48">
        <v>0.39</v>
      </c>
      <c r="O87" s="48">
        <v>11.22</v>
      </c>
    </row>
    <row r="88" spans="1:15" x14ac:dyDescent="0.25">
      <c r="A88" s="7" t="s">
        <v>35</v>
      </c>
      <c r="B88" s="7" t="s">
        <v>36</v>
      </c>
      <c r="C88" s="7">
        <v>3</v>
      </c>
      <c r="D88" s="7" t="s">
        <v>37</v>
      </c>
      <c r="E88" s="7">
        <v>1998</v>
      </c>
      <c r="F88" s="7">
        <v>2</v>
      </c>
      <c r="G88" s="7">
        <v>6</v>
      </c>
      <c r="H88" s="7">
        <v>27</v>
      </c>
      <c r="I88" s="7">
        <v>23</v>
      </c>
      <c r="J88" s="7">
        <v>206</v>
      </c>
      <c r="K88" s="7">
        <v>2</v>
      </c>
      <c r="L88" s="21">
        <v>45460</v>
      </c>
      <c r="N88" s="48">
        <v>0.33</v>
      </c>
      <c r="O88" s="48">
        <v>10.02</v>
      </c>
    </row>
    <row r="89" spans="1:15" x14ac:dyDescent="0.25">
      <c r="A89" s="7" t="s">
        <v>35</v>
      </c>
      <c r="B89" s="7" t="s">
        <v>36</v>
      </c>
      <c r="C89" s="7">
        <v>3</v>
      </c>
      <c r="D89" s="7" t="s">
        <v>41</v>
      </c>
      <c r="E89" s="7">
        <v>2016</v>
      </c>
      <c r="F89" s="7">
        <v>1</v>
      </c>
      <c r="G89" s="7">
        <v>6</v>
      </c>
      <c r="H89" s="7">
        <v>6</v>
      </c>
      <c r="I89" s="7">
        <v>24</v>
      </c>
      <c r="J89" s="7">
        <v>106</v>
      </c>
      <c r="K89" s="7">
        <v>2</v>
      </c>
      <c r="L89" s="21">
        <v>45460</v>
      </c>
      <c r="N89" s="48">
        <v>0.51</v>
      </c>
      <c r="O89" s="48">
        <v>8.34</v>
      </c>
    </row>
    <row r="90" spans="1:15" x14ac:dyDescent="0.25">
      <c r="A90" s="7" t="s">
        <v>50</v>
      </c>
      <c r="B90" s="7" t="s">
        <v>51</v>
      </c>
      <c r="C90" s="7">
        <v>4</v>
      </c>
      <c r="D90" s="7" t="s">
        <v>60</v>
      </c>
      <c r="E90" s="7">
        <v>2001</v>
      </c>
      <c r="F90" s="7">
        <v>1</v>
      </c>
      <c r="G90" s="7">
        <v>7</v>
      </c>
      <c r="H90" s="7">
        <v>7</v>
      </c>
      <c r="I90" s="7">
        <v>25</v>
      </c>
      <c r="J90" s="7">
        <v>107</v>
      </c>
      <c r="K90" s="7">
        <v>2</v>
      </c>
      <c r="L90" s="21">
        <v>45460</v>
      </c>
      <c r="N90" s="48">
        <v>0.19</v>
      </c>
      <c r="O90" s="48">
        <v>2.63</v>
      </c>
    </row>
    <row r="91" spans="1:15" x14ac:dyDescent="0.25">
      <c r="A91" s="7" t="s">
        <v>50</v>
      </c>
      <c r="B91" s="7" t="s">
        <v>51</v>
      </c>
      <c r="C91" s="7">
        <v>4</v>
      </c>
      <c r="D91" s="7" t="s">
        <v>54</v>
      </c>
      <c r="E91" s="7">
        <v>2016</v>
      </c>
      <c r="F91" s="7">
        <v>2</v>
      </c>
      <c r="G91" s="7">
        <v>7</v>
      </c>
      <c r="H91" s="7">
        <v>26</v>
      </c>
      <c r="I91" s="7">
        <v>26</v>
      </c>
      <c r="J91" s="7">
        <v>207</v>
      </c>
      <c r="K91" s="7">
        <v>2</v>
      </c>
      <c r="L91" s="21">
        <v>45460</v>
      </c>
      <c r="N91" s="48">
        <v>0.17</v>
      </c>
      <c r="O91" s="48">
        <v>2.1</v>
      </c>
    </row>
    <row r="92" spans="1:15" x14ac:dyDescent="0.25">
      <c r="A92" s="7" t="s">
        <v>50</v>
      </c>
      <c r="B92" s="7" t="s">
        <v>51</v>
      </c>
      <c r="C92" s="7">
        <v>4</v>
      </c>
      <c r="D92" s="7" t="s">
        <v>55</v>
      </c>
      <c r="E92" s="7">
        <v>2008</v>
      </c>
      <c r="F92" s="7">
        <v>3</v>
      </c>
      <c r="G92" s="7">
        <v>7</v>
      </c>
      <c r="H92" s="7">
        <v>39</v>
      </c>
      <c r="I92" s="7">
        <v>27</v>
      </c>
      <c r="J92" s="7">
        <v>307</v>
      </c>
      <c r="K92" s="7">
        <v>2</v>
      </c>
      <c r="L92" s="21">
        <v>45460</v>
      </c>
      <c r="N92" s="48">
        <v>0.15</v>
      </c>
      <c r="O92" s="48">
        <v>2.52</v>
      </c>
    </row>
    <row r="93" spans="1:15" x14ac:dyDescent="0.25">
      <c r="A93" s="7" t="s">
        <v>50</v>
      </c>
      <c r="B93" s="7" t="s">
        <v>51</v>
      </c>
      <c r="C93" s="7">
        <v>4</v>
      </c>
      <c r="D93" s="7" t="s">
        <v>59</v>
      </c>
      <c r="E93" s="7">
        <v>1989</v>
      </c>
      <c r="F93" s="7">
        <v>4</v>
      </c>
      <c r="G93" s="7">
        <v>7</v>
      </c>
      <c r="H93" s="7">
        <v>58</v>
      </c>
      <c r="I93" s="7">
        <v>28</v>
      </c>
      <c r="J93" s="7">
        <v>407</v>
      </c>
      <c r="K93" s="7">
        <v>2</v>
      </c>
      <c r="L93" s="21">
        <v>45460</v>
      </c>
      <c r="N93" s="48">
        <v>0.2</v>
      </c>
      <c r="O93" s="48">
        <v>2.09</v>
      </c>
    </row>
    <row r="94" spans="1:15" x14ac:dyDescent="0.25">
      <c r="A94" s="7" t="s">
        <v>50</v>
      </c>
      <c r="B94" s="7" t="s">
        <v>51</v>
      </c>
      <c r="C94" s="7">
        <v>4</v>
      </c>
      <c r="D94" s="7" t="s">
        <v>52</v>
      </c>
      <c r="E94" s="7">
        <v>1999</v>
      </c>
      <c r="F94" s="7">
        <v>4</v>
      </c>
      <c r="G94" s="7">
        <v>8</v>
      </c>
      <c r="H94" s="7">
        <v>57</v>
      </c>
      <c r="I94" s="7">
        <v>29</v>
      </c>
      <c r="J94" s="7">
        <v>408</v>
      </c>
      <c r="K94" s="7">
        <v>2</v>
      </c>
      <c r="L94" s="21">
        <v>45460</v>
      </c>
      <c r="N94" s="48">
        <v>0.18</v>
      </c>
      <c r="O94" s="48">
        <v>1.76</v>
      </c>
    </row>
    <row r="95" spans="1:15" x14ac:dyDescent="0.25">
      <c r="A95" s="7" t="s">
        <v>50</v>
      </c>
      <c r="B95" s="7" t="s">
        <v>51</v>
      </c>
      <c r="C95" s="7">
        <v>4</v>
      </c>
      <c r="D95" s="7" t="s">
        <v>57</v>
      </c>
      <c r="E95" s="7">
        <v>2004</v>
      </c>
      <c r="F95" s="7">
        <v>3</v>
      </c>
      <c r="G95" s="7">
        <v>8</v>
      </c>
      <c r="H95" s="7">
        <v>40</v>
      </c>
      <c r="I95" s="7">
        <v>30</v>
      </c>
      <c r="J95" s="7">
        <v>308</v>
      </c>
      <c r="K95" s="7">
        <v>2</v>
      </c>
      <c r="L95" s="21">
        <v>45460</v>
      </c>
      <c r="N95" s="48">
        <v>0.15</v>
      </c>
      <c r="O95" s="48">
        <v>1.92</v>
      </c>
    </row>
    <row r="96" spans="1:15" x14ac:dyDescent="0.25">
      <c r="A96" s="7" t="s">
        <v>50</v>
      </c>
      <c r="B96" s="7" t="s">
        <v>51</v>
      </c>
      <c r="C96" s="7">
        <v>4</v>
      </c>
      <c r="D96" s="7" t="s">
        <v>56</v>
      </c>
      <c r="E96" s="7">
        <v>1984</v>
      </c>
      <c r="F96" s="7">
        <v>2</v>
      </c>
      <c r="G96" s="7">
        <v>8</v>
      </c>
      <c r="H96" s="7">
        <v>25</v>
      </c>
      <c r="I96" s="7">
        <v>31</v>
      </c>
      <c r="J96" s="7">
        <v>208</v>
      </c>
      <c r="K96" s="7">
        <v>2</v>
      </c>
      <c r="L96" s="21">
        <v>45460</v>
      </c>
      <c r="N96" s="48">
        <v>0.16</v>
      </c>
      <c r="O96" s="48">
        <v>1.22</v>
      </c>
    </row>
    <row r="97" spans="1:15" x14ac:dyDescent="0.25">
      <c r="A97" s="7" t="s">
        <v>50</v>
      </c>
      <c r="B97" s="7" t="s">
        <v>51</v>
      </c>
      <c r="C97" s="7">
        <v>4</v>
      </c>
      <c r="D97" s="7" t="s">
        <v>53</v>
      </c>
      <c r="E97" s="7">
        <v>2020</v>
      </c>
      <c r="F97" s="7">
        <v>1</v>
      </c>
      <c r="G97" s="7">
        <v>8</v>
      </c>
      <c r="H97" s="7">
        <v>8</v>
      </c>
      <c r="I97" s="7">
        <v>32</v>
      </c>
      <c r="J97" s="7">
        <v>108</v>
      </c>
      <c r="K97" s="7">
        <v>2</v>
      </c>
      <c r="L97" s="21">
        <v>45460</v>
      </c>
      <c r="N97" s="48">
        <v>0.18</v>
      </c>
      <c r="O97" s="48">
        <v>2.66</v>
      </c>
    </row>
    <row r="98" spans="1:15" x14ac:dyDescent="0.25">
      <c r="A98" s="7" t="s">
        <v>35</v>
      </c>
      <c r="B98" s="7" t="s">
        <v>36</v>
      </c>
      <c r="C98" s="7">
        <v>5</v>
      </c>
      <c r="D98" s="7" t="s">
        <v>39</v>
      </c>
      <c r="E98" s="7">
        <v>2002</v>
      </c>
      <c r="F98" s="7">
        <v>1</v>
      </c>
      <c r="G98" s="7">
        <v>9</v>
      </c>
      <c r="H98" s="7">
        <v>9</v>
      </c>
      <c r="I98" s="7">
        <v>33</v>
      </c>
      <c r="J98" s="7">
        <v>109</v>
      </c>
      <c r="K98" s="7">
        <v>2</v>
      </c>
      <c r="L98" s="21">
        <v>45460</v>
      </c>
      <c r="N98" s="48">
        <v>0.39</v>
      </c>
      <c r="O98" s="48">
        <v>5.71</v>
      </c>
    </row>
    <row r="99" spans="1:15" x14ac:dyDescent="0.25">
      <c r="A99" s="7" t="s">
        <v>35</v>
      </c>
      <c r="B99" s="7" t="s">
        <v>36</v>
      </c>
      <c r="C99" s="7">
        <v>5</v>
      </c>
      <c r="D99" s="7" t="s">
        <v>41</v>
      </c>
      <c r="E99" s="7">
        <v>2016</v>
      </c>
      <c r="F99" s="7">
        <v>2</v>
      </c>
      <c r="G99" s="7">
        <v>9</v>
      </c>
      <c r="H99" s="7">
        <v>24</v>
      </c>
      <c r="I99" s="7">
        <v>34</v>
      </c>
      <c r="J99" s="7">
        <v>209</v>
      </c>
      <c r="K99" s="7">
        <v>2</v>
      </c>
      <c r="L99" s="21">
        <v>45460</v>
      </c>
      <c r="N99" s="48">
        <v>0.48</v>
      </c>
      <c r="O99" s="48">
        <v>11.14</v>
      </c>
    </row>
    <row r="100" spans="1:15" x14ac:dyDescent="0.25">
      <c r="A100" s="7" t="s">
        <v>35</v>
      </c>
      <c r="B100" s="7" t="s">
        <v>36</v>
      </c>
      <c r="C100" s="7">
        <v>5</v>
      </c>
      <c r="D100" s="7" t="s">
        <v>42</v>
      </c>
      <c r="E100" s="7">
        <v>2023</v>
      </c>
      <c r="F100" s="7">
        <v>3</v>
      </c>
      <c r="G100" s="7">
        <v>9</v>
      </c>
      <c r="H100" s="7">
        <v>41</v>
      </c>
      <c r="I100" s="7">
        <v>35</v>
      </c>
      <c r="J100" s="7">
        <v>309</v>
      </c>
      <c r="K100" s="7">
        <v>2</v>
      </c>
      <c r="L100" s="21">
        <v>45460</v>
      </c>
      <c r="N100" s="48">
        <v>0.35</v>
      </c>
      <c r="O100" s="48">
        <v>11.79</v>
      </c>
    </row>
    <row r="101" spans="1:15" x14ac:dyDescent="0.25">
      <c r="A101" s="7" t="s">
        <v>35</v>
      </c>
      <c r="B101" s="7" t="s">
        <v>36</v>
      </c>
      <c r="C101" s="7">
        <v>5</v>
      </c>
      <c r="D101" s="7" t="s">
        <v>48</v>
      </c>
      <c r="E101" s="7">
        <v>2018</v>
      </c>
      <c r="F101" s="7">
        <v>4</v>
      </c>
      <c r="G101" s="7">
        <v>10</v>
      </c>
      <c r="H101" s="7">
        <v>55</v>
      </c>
      <c r="I101" s="7">
        <v>37</v>
      </c>
      <c r="J101" s="7">
        <v>410</v>
      </c>
      <c r="K101" s="7">
        <v>2</v>
      </c>
      <c r="L101" s="21">
        <v>45460</v>
      </c>
      <c r="N101" s="48">
        <v>0.35</v>
      </c>
      <c r="O101" s="48">
        <v>5.67</v>
      </c>
    </row>
    <row r="102" spans="1:15" x14ac:dyDescent="0.25">
      <c r="A102" s="7" t="s">
        <v>35</v>
      </c>
      <c r="B102" s="7" t="s">
        <v>36</v>
      </c>
      <c r="C102" s="7">
        <v>5</v>
      </c>
      <c r="D102" s="7" t="s">
        <v>37</v>
      </c>
      <c r="E102" s="7">
        <v>1998</v>
      </c>
      <c r="F102" s="7">
        <v>4</v>
      </c>
      <c r="G102" s="7">
        <v>9</v>
      </c>
      <c r="H102" s="7">
        <v>56</v>
      </c>
      <c r="I102" s="7">
        <v>37</v>
      </c>
      <c r="J102" s="7">
        <v>409</v>
      </c>
      <c r="K102" s="7">
        <v>2</v>
      </c>
      <c r="L102" s="21">
        <v>45460</v>
      </c>
      <c r="N102" s="48">
        <v>0.34</v>
      </c>
      <c r="O102" s="48">
        <v>2.86</v>
      </c>
    </row>
    <row r="103" spans="1:15" x14ac:dyDescent="0.25">
      <c r="A103" s="7" t="s">
        <v>35</v>
      </c>
      <c r="B103" s="7" t="s">
        <v>36</v>
      </c>
      <c r="C103" s="7">
        <v>5</v>
      </c>
      <c r="D103" s="7" t="s">
        <v>44</v>
      </c>
      <c r="E103" s="7">
        <v>1983</v>
      </c>
      <c r="F103" s="7">
        <v>3</v>
      </c>
      <c r="G103" s="7">
        <v>10</v>
      </c>
      <c r="H103" s="7">
        <v>42</v>
      </c>
      <c r="I103" s="7">
        <v>38</v>
      </c>
      <c r="J103" s="7">
        <v>310</v>
      </c>
      <c r="K103" s="7">
        <v>2</v>
      </c>
      <c r="L103" s="21">
        <v>45460</v>
      </c>
      <c r="N103" s="48">
        <v>0.32</v>
      </c>
      <c r="O103" s="48">
        <v>9.4499999999999993</v>
      </c>
    </row>
    <row r="104" spans="1:15" x14ac:dyDescent="0.25">
      <c r="A104" s="7" t="s">
        <v>35</v>
      </c>
      <c r="B104" s="7" t="s">
        <v>36</v>
      </c>
      <c r="C104" s="7">
        <v>5</v>
      </c>
      <c r="D104" s="7" t="s">
        <v>49</v>
      </c>
      <c r="E104" s="7">
        <v>1985</v>
      </c>
      <c r="F104" s="7">
        <v>2</v>
      </c>
      <c r="G104" s="7">
        <v>10</v>
      </c>
      <c r="H104" s="7">
        <v>23</v>
      </c>
      <c r="I104" s="7">
        <v>39</v>
      </c>
      <c r="J104" s="7">
        <v>210</v>
      </c>
      <c r="K104" s="7">
        <v>2</v>
      </c>
      <c r="L104" s="21">
        <v>45460</v>
      </c>
      <c r="N104" s="48">
        <v>0.33</v>
      </c>
      <c r="O104" s="48">
        <v>5.04</v>
      </c>
    </row>
    <row r="105" spans="1:15" x14ac:dyDescent="0.25">
      <c r="A105" s="7" t="s">
        <v>35</v>
      </c>
      <c r="B105" s="7" t="s">
        <v>36</v>
      </c>
      <c r="C105" s="7">
        <v>5</v>
      </c>
      <c r="D105" s="7" t="s">
        <v>46</v>
      </c>
      <c r="E105" s="7">
        <v>1999</v>
      </c>
      <c r="F105" s="7">
        <v>1</v>
      </c>
      <c r="G105" s="7">
        <v>10</v>
      </c>
      <c r="H105" s="7">
        <v>10</v>
      </c>
      <c r="I105" s="7">
        <v>40</v>
      </c>
      <c r="J105" s="7">
        <v>110</v>
      </c>
      <c r="K105" s="7">
        <v>2</v>
      </c>
      <c r="L105" s="21">
        <v>45460</v>
      </c>
      <c r="N105" s="48">
        <v>0.33</v>
      </c>
      <c r="O105" s="48">
        <v>3.76</v>
      </c>
    </row>
    <row r="106" spans="1:15" x14ac:dyDescent="0.25">
      <c r="A106" s="7" t="s">
        <v>50</v>
      </c>
      <c r="B106" s="7" t="s">
        <v>51</v>
      </c>
      <c r="C106" s="7">
        <v>6</v>
      </c>
      <c r="D106" s="7" t="s">
        <v>59</v>
      </c>
      <c r="E106" s="7">
        <v>1989</v>
      </c>
      <c r="F106" s="7">
        <v>1</v>
      </c>
      <c r="G106" s="7">
        <v>11</v>
      </c>
      <c r="H106" s="7">
        <v>11</v>
      </c>
      <c r="I106" s="7">
        <v>41</v>
      </c>
      <c r="J106" s="7">
        <v>111</v>
      </c>
      <c r="K106" s="7">
        <v>2</v>
      </c>
      <c r="L106" s="21">
        <v>45460</v>
      </c>
      <c r="N106" s="48">
        <v>0.19</v>
      </c>
      <c r="O106" s="48">
        <v>2.6</v>
      </c>
    </row>
    <row r="107" spans="1:15" x14ac:dyDescent="0.25">
      <c r="A107" s="7" t="s">
        <v>50</v>
      </c>
      <c r="B107" s="7" t="s">
        <v>51</v>
      </c>
      <c r="C107" s="7">
        <v>6</v>
      </c>
      <c r="D107" s="7" t="s">
        <v>52</v>
      </c>
      <c r="E107" s="7">
        <v>1999</v>
      </c>
      <c r="F107" s="7">
        <v>2</v>
      </c>
      <c r="G107" s="7">
        <v>11</v>
      </c>
      <c r="H107" s="7">
        <v>22</v>
      </c>
      <c r="I107" s="7">
        <v>42</v>
      </c>
      <c r="J107" s="7">
        <v>211</v>
      </c>
      <c r="K107" s="7">
        <v>2</v>
      </c>
      <c r="L107" s="21">
        <v>45460</v>
      </c>
      <c r="N107" s="48">
        <v>0.15</v>
      </c>
      <c r="O107" s="48">
        <v>2.97</v>
      </c>
    </row>
    <row r="108" spans="1:15" x14ac:dyDescent="0.25">
      <c r="A108" s="7" t="s">
        <v>50</v>
      </c>
      <c r="B108" s="7" t="s">
        <v>51</v>
      </c>
      <c r="C108" s="7">
        <v>6</v>
      </c>
      <c r="D108" s="7" t="s">
        <v>56</v>
      </c>
      <c r="E108" s="7">
        <v>1984</v>
      </c>
      <c r="F108" s="7">
        <v>3</v>
      </c>
      <c r="G108" s="7">
        <v>11</v>
      </c>
      <c r="H108" s="7">
        <v>43</v>
      </c>
      <c r="I108" s="7">
        <v>43</v>
      </c>
      <c r="J108" s="7">
        <v>311</v>
      </c>
      <c r="K108" s="7">
        <v>2</v>
      </c>
      <c r="L108" s="21">
        <v>45460</v>
      </c>
      <c r="N108" s="48">
        <v>0.17</v>
      </c>
      <c r="O108" s="48">
        <v>2.91</v>
      </c>
    </row>
    <row r="109" spans="1:15" x14ac:dyDescent="0.25">
      <c r="A109" s="7" t="s">
        <v>50</v>
      </c>
      <c r="B109" s="7" t="s">
        <v>51</v>
      </c>
      <c r="C109" s="7">
        <v>6</v>
      </c>
      <c r="D109" s="7" t="s">
        <v>57</v>
      </c>
      <c r="E109" s="7">
        <v>2004</v>
      </c>
      <c r="F109" s="7">
        <v>4</v>
      </c>
      <c r="G109" s="7">
        <v>11</v>
      </c>
      <c r="H109" s="7">
        <v>54</v>
      </c>
      <c r="I109" s="7">
        <v>44</v>
      </c>
      <c r="J109" s="7">
        <v>411</v>
      </c>
      <c r="K109" s="7">
        <v>2</v>
      </c>
      <c r="L109" s="21">
        <v>45460</v>
      </c>
      <c r="N109" s="48">
        <v>0.17</v>
      </c>
      <c r="O109" s="48">
        <v>1.71</v>
      </c>
    </row>
    <row r="110" spans="1:15" x14ac:dyDescent="0.25">
      <c r="A110" s="7" t="s">
        <v>50</v>
      </c>
      <c r="B110" s="7" t="s">
        <v>51</v>
      </c>
      <c r="C110" s="7">
        <v>6</v>
      </c>
      <c r="D110" s="7" t="s">
        <v>53</v>
      </c>
      <c r="E110" s="7">
        <v>2020</v>
      </c>
      <c r="F110" s="7">
        <v>4</v>
      </c>
      <c r="G110" s="7">
        <v>12</v>
      </c>
      <c r="H110" s="7">
        <v>53</v>
      </c>
      <c r="I110" s="7">
        <v>45</v>
      </c>
      <c r="J110" s="7">
        <v>412</v>
      </c>
      <c r="K110" s="7">
        <v>2</v>
      </c>
      <c r="L110" s="21">
        <v>45460</v>
      </c>
      <c r="N110" s="48">
        <v>0.17</v>
      </c>
      <c r="O110" s="48">
        <v>3.27</v>
      </c>
    </row>
    <row r="111" spans="1:15" x14ac:dyDescent="0.25">
      <c r="A111" s="7" t="s">
        <v>50</v>
      </c>
      <c r="B111" s="7" t="s">
        <v>51</v>
      </c>
      <c r="C111" s="7">
        <v>6</v>
      </c>
      <c r="D111" s="7" t="s">
        <v>60</v>
      </c>
      <c r="E111" s="7">
        <v>2001</v>
      </c>
      <c r="F111" s="7">
        <v>3</v>
      </c>
      <c r="G111" s="7">
        <v>12</v>
      </c>
      <c r="H111" s="7">
        <v>44</v>
      </c>
      <c r="I111" s="7">
        <v>46</v>
      </c>
      <c r="J111" s="7">
        <v>312</v>
      </c>
      <c r="K111" s="7">
        <v>2</v>
      </c>
      <c r="L111" s="21">
        <v>45460</v>
      </c>
      <c r="N111" s="48">
        <v>0.15</v>
      </c>
      <c r="O111" s="48">
        <v>2.46</v>
      </c>
    </row>
    <row r="112" spans="1:15" x14ac:dyDescent="0.25">
      <c r="A112" s="7" t="s">
        <v>50</v>
      </c>
      <c r="B112" s="7" t="s">
        <v>51</v>
      </c>
      <c r="C112" s="7">
        <v>6</v>
      </c>
      <c r="D112" s="7" t="s">
        <v>55</v>
      </c>
      <c r="E112" s="7">
        <v>2008</v>
      </c>
      <c r="F112" s="7">
        <v>2</v>
      </c>
      <c r="G112" s="7">
        <v>12</v>
      </c>
      <c r="H112" s="7">
        <v>21</v>
      </c>
      <c r="I112" s="7">
        <v>47</v>
      </c>
      <c r="J112" s="7">
        <v>212</v>
      </c>
      <c r="K112" s="7">
        <v>2</v>
      </c>
      <c r="L112" s="21">
        <v>45460</v>
      </c>
      <c r="N112" s="48">
        <v>0.17</v>
      </c>
      <c r="O112" s="48">
        <v>2.4700000000000002</v>
      </c>
    </row>
    <row r="113" spans="1:15" x14ac:dyDescent="0.25">
      <c r="A113" s="7" t="s">
        <v>50</v>
      </c>
      <c r="B113" s="7" t="s">
        <v>51</v>
      </c>
      <c r="C113" s="7">
        <v>6</v>
      </c>
      <c r="D113" s="7" t="s">
        <v>54</v>
      </c>
      <c r="E113" s="7">
        <v>2016</v>
      </c>
      <c r="F113" s="7">
        <v>1</v>
      </c>
      <c r="G113" s="7">
        <v>12</v>
      </c>
      <c r="H113" s="7">
        <v>12</v>
      </c>
      <c r="I113" s="7">
        <v>48</v>
      </c>
      <c r="J113" s="7">
        <v>112</v>
      </c>
      <c r="K113" s="7">
        <v>2</v>
      </c>
      <c r="L113" s="21">
        <v>45460</v>
      </c>
      <c r="N113" s="48">
        <v>0.17</v>
      </c>
      <c r="O113" s="48">
        <v>1.78</v>
      </c>
    </row>
    <row r="114" spans="1:15" x14ac:dyDescent="0.25">
      <c r="A114" s="7" t="s">
        <v>35</v>
      </c>
      <c r="B114" s="7" t="s">
        <v>36</v>
      </c>
      <c r="C114" s="7">
        <v>7</v>
      </c>
      <c r="D114" s="7" t="s">
        <v>49</v>
      </c>
      <c r="E114" s="7">
        <v>1985</v>
      </c>
      <c r="F114" s="7">
        <v>1</v>
      </c>
      <c r="G114" s="7">
        <v>13</v>
      </c>
      <c r="H114" s="7">
        <v>13</v>
      </c>
      <c r="I114" s="7">
        <v>49</v>
      </c>
      <c r="J114" s="7">
        <v>113</v>
      </c>
      <c r="K114" s="7">
        <v>2</v>
      </c>
      <c r="L114" s="21">
        <v>45460</v>
      </c>
      <c r="N114" s="48">
        <v>0.24</v>
      </c>
      <c r="O114" s="48">
        <v>5.33</v>
      </c>
    </row>
    <row r="115" spans="1:15" x14ac:dyDescent="0.25">
      <c r="A115" s="7" t="s">
        <v>35</v>
      </c>
      <c r="B115" s="7" t="s">
        <v>36</v>
      </c>
      <c r="C115" s="7">
        <v>7</v>
      </c>
      <c r="D115" s="7" t="s">
        <v>44</v>
      </c>
      <c r="E115" s="7">
        <v>1983</v>
      </c>
      <c r="F115" s="7">
        <v>2</v>
      </c>
      <c r="G115" s="7">
        <v>13</v>
      </c>
      <c r="H115" s="7">
        <v>20</v>
      </c>
      <c r="I115" s="7">
        <v>50</v>
      </c>
      <c r="J115" s="7">
        <v>213</v>
      </c>
      <c r="K115" s="7">
        <v>2</v>
      </c>
      <c r="L115" s="21">
        <v>45460</v>
      </c>
      <c r="N115" s="48">
        <v>0.26</v>
      </c>
      <c r="O115" s="48">
        <v>7.48</v>
      </c>
    </row>
    <row r="116" spans="1:15" x14ac:dyDescent="0.25">
      <c r="A116" s="7" t="s">
        <v>35</v>
      </c>
      <c r="B116" s="7" t="s">
        <v>36</v>
      </c>
      <c r="C116" s="7">
        <v>7</v>
      </c>
      <c r="D116" s="7" t="s">
        <v>46</v>
      </c>
      <c r="E116" s="7">
        <v>1999</v>
      </c>
      <c r="F116" s="7">
        <v>3</v>
      </c>
      <c r="G116" s="7">
        <v>13</v>
      </c>
      <c r="H116" s="7">
        <v>45</v>
      </c>
      <c r="I116" s="7">
        <v>51</v>
      </c>
      <c r="J116" s="7">
        <v>313</v>
      </c>
      <c r="K116" s="7">
        <v>2</v>
      </c>
      <c r="L116" s="21">
        <v>45460</v>
      </c>
      <c r="N116" s="48">
        <v>0.24</v>
      </c>
      <c r="O116" s="48">
        <v>6.27</v>
      </c>
    </row>
    <row r="117" spans="1:15" x14ac:dyDescent="0.25">
      <c r="A117" s="7" t="s">
        <v>35</v>
      </c>
      <c r="B117" s="7" t="s">
        <v>36</v>
      </c>
      <c r="C117" s="7">
        <v>7</v>
      </c>
      <c r="D117" s="7" t="s">
        <v>41</v>
      </c>
      <c r="E117" s="7">
        <v>2016</v>
      </c>
      <c r="F117" s="7">
        <v>4</v>
      </c>
      <c r="G117" s="7">
        <v>13</v>
      </c>
      <c r="H117" s="7">
        <v>52</v>
      </c>
      <c r="I117" s="7">
        <v>52</v>
      </c>
      <c r="J117" s="7">
        <v>413</v>
      </c>
      <c r="K117" s="7">
        <v>2</v>
      </c>
      <c r="L117" s="21">
        <v>45460</v>
      </c>
      <c r="N117" s="48">
        <v>0.33</v>
      </c>
      <c r="O117" s="48">
        <v>4.4400000000000004</v>
      </c>
    </row>
    <row r="118" spans="1:15" x14ac:dyDescent="0.25">
      <c r="A118" s="7" t="s">
        <v>35</v>
      </c>
      <c r="B118" s="7" t="s">
        <v>36</v>
      </c>
      <c r="C118" s="7">
        <v>7</v>
      </c>
      <c r="D118" s="7" t="s">
        <v>39</v>
      </c>
      <c r="E118" s="7">
        <v>2002</v>
      </c>
      <c r="F118" s="7">
        <v>4</v>
      </c>
      <c r="G118" s="7">
        <v>14</v>
      </c>
      <c r="H118" s="7">
        <v>51</v>
      </c>
      <c r="I118" s="7">
        <v>53</v>
      </c>
      <c r="J118" s="7">
        <v>414</v>
      </c>
      <c r="K118" s="7">
        <v>2</v>
      </c>
      <c r="L118" s="21">
        <v>45460</v>
      </c>
      <c r="N118" s="48">
        <v>0.36</v>
      </c>
      <c r="O118" s="48">
        <v>5.1100000000000003</v>
      </c>
    </row>
    <row r="119" spans="1:15" x14ac:dyDescent="0.25">
      <c r="A119" s="7" t="s">
        <v>35</v>
      </c>
      <c r="B119" s="7" t="s">
        <v>36</v>
      </c>
      <c r="C119" s="7">
        <v>7</v>
      </c>
      <c r="D119" s="7" t="s">
        <v>37</v>
      </c>
      <c r="E119" s="7">
        <v>1998</v>
      </c>
      <c r="F119" s="7">
        <v>3</v>
      </c>
      <c r="G119" s="7">
        <v>14</v>
      </c>
      <c r="H119" s="7">
        <v>46</v>
      </c>
      <c r="I119" s="7">
        <v>54</v>
      </c>
      <c r="J119" s="7">
        <v>314</v>
      </c>
      <c r="K119" s="7">
        <v>2</v>
      </c>
      <c r="L119" s="21">
        <v>45460</v>
      </c>
      <c r="N119" s="48">
        <v>0.32</v>
      </c>
      <c r="O119" s="48">
        <v>5.84</v>
      </c>
    </row>
    <row r="120" spans="1:15" x14ac:dyDescent="0.25">
      <c r="A120" s="7" t="s">
        <v>35</v>
      </c>
      <c r="B120" s="7" t="s">
        <v>36</v>
      </c>
      <c r="C120" s="7">
        <v>7</v>
      </c>
      <c r="D120" s="7" t="s">
        <v>48</v>
      </c>
      <c r="E120" s="7">
        <v>2018</v>
      </c>
      <c r="F120" s="7">
        <v>2</v>
      </c>
      <c r="G120" s="7">
        <v>14</v>
      </c>
      <c r="H120" s="7">
        <v>19</v>
      </c>
      <c r="I120" s="7">
        <v>55</v>
      </c>
      <c r="J120" s="7">
        <v>214</v>
      </c>
      <c r="K120" s="7">
        <v>2</v>
      </c>
      <c r="L120" s="21">
        <v>45460</v>
      </c>
      <c r="N120" s="48">
        <v>0.28999999999999998</v>
      </c>
      <c r="O120" s="48">
        <v>6.75</v>
      </c>
    </row>
    <row r="121" spans="1:15" x14ac:dyDescent="0.25">
      <c r="A121" s="7" t="s">
        <v>35</v>
      </c>
      <c r="B121" s="7" t="s">
        <v>36</v>
      </c>
      <c r="C121" s="7">
        <v>7</v>
      </c>
      <c r="D121" s="7" t="s">
        <v>42</v>
      </c>
      <c r="E121" s="7">
        <v>2023</v>
      </c>
      <c r="F121" s="7">
        <v>1</v>
      </c>
      <c r="G121" s="7">
        <v>14</v>
      </c>
      <c r="H121" s="7">
        <v>14</v>
      </c>
      <c r="I121" s="7">
        <v>56</v>
      </c>
      <c r="J121" s="7">
        <v>114</v>
      </c>
      <c r="K121" s="7">
        <v>2</v>
      </c>
      <c r="L121" s="21">
        <v>45460</v>
      </c>
      <c r="N121" s="48">
        <v>0.27</v>
      </c>
      <c r="O121" s="48">
        <v>6.62</v>
      </c>
    </row>
    <row r="122" spans="1:15" x14ac:dyDescent="0.25">
      <c r="A122" s="7" t="s">
        <v>50</v>
      </c>
      <c r="B122" s="7" t="s">
        <v>51</v>
      </c>
      <c r="C122" s="7">
        <v>8</v>
      </c>
      <c r="D122" s="7" t="s">
        <v>55</v>
      </c>
      <c r="E122" s="7">
        <v>2008</v>
      </c>
      <c r="F122" s="7">
        <v>1</v>
      </c>
      <c r="G122" s="7">
        <v>15</v>
      </c>
      <c r="H122" s="7">
        <v>15</v>
      </c>
      <c r="I122" s="7">
        <v>57</v>
      </c>
      <c r="J122" s="7">
        <v>115</v>
      </c>
      <c r="K122" s="7">
        <v>2</v>
      </c>
      <c r="L122" s="21">
        <v>45460</v>
      </c>
      <c r="N122" s="48">
        <v>0.16</v>
      </c>
      <c r="O122" s="48">
        <v>2.2400000000000002</v>
      </c>
    </row>
    <row r="123" spans="1:15" x14ac:dyDescent="0.25">
      <c r="A123" s="7" t="s">
        <v>50</v>
      </c>
      <c r="B123" s="7" t="s">
        <v>51</v>
      </c>
      <c r="C123" s="7">
        <v>8</v>
      </c>
      <c r="D123" s="7" t="s">
        <v>59</v>
      </c>
      <c r="E123" s="7">
        <v>1989</v>
      </c>
      <c r="F123" s="7">
        <v>2</v>
      </c>
      <c r="G123" s="7">
        <v>15</v>
      </c>
      <c r="H123" s="7">
        <v>18</v>
      </c>
      <c r="I123" s="7">
        <v>58</v>
      </c>
      <c r="J123" s="7">
        <v>215</v>
      </c>
      <c r="K123" s="7">
        <v>2</v>
      </c>
      <c r="L123" s="21">
        <v>45460</v>
      </c>
      <c r="N123" s="48">
        <v>0.17</v>
      </c>
      <c r="O123" s="48">
        <v>1.86</v>
      </c>
    </row>
    <row r="124" spans="1:15" x14ac:dyDescent="0.25">
      <c r="A124" s="7" t="s">
        <v>50</v>
      </c>
      <c r="B124" s="7" t="s">
        <v>51</v>
      </c>
      <c r="C124" s="7">
        <v>8</v>
      </c>
      <c r="D124" s="7" t="s">
        <v>52</v>
      </c>
      <c r="E124" s="7">
        <v>1999</v>
      </c>
      <c r="F124" s="7">
        <v>3</v>
      </c>
      <c r="G124" s="7">
        <v>15</v>
      </c>
      <c r="H124" s="7">
        <v>47</v>
      </c>
      <c r="I124" s="7">
        <v>59</v>
      </c>
      <c r="J124" s="7">
        <v>315</v>
      </c>
      <c r="K124" s="7">
        <v>2</v>
      </c>
      <c r="L124" s="21">
        <v>45460</v>
      </c>
      <c r="N124" s="48">
        <v>0.18</v>
      </c>
      <c r="O124" s="48">
        <v>8.39</v>
      </c>
    </row>
    <row r="125" spans="1:15" x14ac:dyDescent="0.25">
      <c r="A125" s="7" t="s">
        <v>50</v>
      </c>
      <c r="B125" s="7" t="s">
        <v>51</v>
      </c>
      <c r="C125" s="7">
        <v>8</v>
      </c>
      <c r="D125" s="7" t="s">
        <v>54</v>
      </c>
      <c r="E125" s="7">
        <v>2016</v>
      </c>
      <c r="F125" s="7">
        <v>4</v>
      </c>
      <c r="G125" s="7">
        <v>15</v>
      </c>
      <c r="H125" s="7">
        <v>50</v>
      </c>
      <c r="I125" s="7">
        <v>60</v>
      </c>
      <c r="J125" s="7">
        <v>415</v>
      </c>
      <c r="K125" s="7">
        <v>2</v>
      </c>
      <c r="L125" s="21">
        <v>45460</v>
      </c>
      <c r="N125" s="48">
        <v>0.19</v>
      </c>
      <c r="O125" s="48">
        <v>1.92</v>
      </c>
    </row>
    <row r="126" spans="1:15" x14ac:dyDescent="0.25">
      <c r="A126" s="7" t="s">
        <v>50</v>
      </c>
      <c r="B126" s="7" t="s">
        <v>51</v>
      </c>
      <c r="C126" s="7">
        <v>8</v>
      </c>
      <c r="D126" s="7" t="s">
        <v>56</v>
      </c>
      <c r="E126" s="7">
        <v>1984</v>
      </c>
      <c r="F126" s="7">
        <v>4</v>
      </c>
      <c r="G126" s="7">
        <v>16</v>
      </c>
      <c r="H126" s="7">
        <v>49</v>
      </c>
      <c r="I126" s="7">
        <v>61</v>
      </c>
      <c r="J126" s="7">
        <v>416</v>
      </c>
      <c r="K126" s="7">
        <v>2</v>
      </c>
      <c r="L126" s="21">
        <v>45460</v>
      </c>
      <c r="N126" s="48">
        <v>0.17</v>
      </c>
      <c r="O126" s="48">
        <v>2.4</v>
      </c>
    </row>
    <row r="127" spans="1:15" x14ac:dyDescent="0.25">
      <c r="A127" s="7" t="s">
        <v>50</v>
      </c>
      <c r="B127" s="7" t="s">
        <v>51</v>
      </c>
      <c r="C127" s="7">
        <v>8</v>
      </c>
      <c r="D127" s="7" t="s">
        <v>53</v>
      </c>
      <c r="E127" s="7">
        <v>2020</v>
      </c>
      <c r="F127" s="7">
        <v>3</v>
      </c>
      <c r="G127" s="7">
        <v>16</v>
      </c>
      <c r="H127" s="7">
        <v>48</v>
      </c>
      <c r="I127" s="7">
        <v>62</v>
      </c>
      <c r="J127" s="7">
        <v>316</v>
      </c>
      <c r="K127" s="7">
        <v>2</v>
      </c>
      <c r="L127" s="21">
        <v>45460</v>
      </c>
      <c r="N127" s="48">
        <v>0.16</v>
      </c>
      <c r="O127" s="48">
        <v>4.4400000000000004</v>
      </c>
    </row>
    <row r="128" spans="1:15" x14ac:dyDescent="0.25">
      <c r="A128" s="7" t="s">
        <v>50</v>
      </c>
      <c r="B128" s="7" t="s">
        <v>51</v>
      </c>
      <c r="C128" s="7">
        <v>8</v>
      </c>
      <c r="D128" s="7" t="s">
        <v>60</v>
      </c>
      <c r="E128" s="7">
        <v>2001</v>
      </c>
      <c r="F128" s="7">
        <v>2</v>
      </c>
      <c r="G128" s="7">
        <v>16</v>
      </c>
      <c r="H128" s="7">
        <v>17</v>
      </c>
      <c r="I128" s="7">
        <v>63</v>
      </c>
      <c r="J128" s="7">
        <v>216</v>
      </c>
      <c r="K128" s="7">
        <v>2</v>
      </c>
      <c r="L128" s="21">
        <v>45460</v>
      </c>
      <c r="N128" s="48">
        <v>0.17</v>
      </c>
      <c r="O128" s="48">
        <v>1.7</v>
      </c>
    </row>
    <row r="129" spans="1:15" x14ac:dyDescent="0.25">
      <c r="A129" s="7" t="s">
        <v>50</v>
      </c>
      <c r="B129" s="7" t="s">
        <v>51</v>
      </c>
      <c r="C129" s="7">
        <v>8</v>
      </c>
      <c r="D129" s="7" t="s">
        <v>57</v>
      </c>
      <c r="E129" s="7">
        <v>2004</v>
      </c>
      <c r="F129" s="7">
        <v>1</v>
      </c>
      <c r="G129" s="7">
        <v>16</v>
      </c>
      <c r="H129" s="7">
        <v>16</v>
      </c>
      <c r="I129" s="7">
        <v>64</v>
      </c>
      <c r="J129" s="7">
        <v>116</v>
      </c>
      <c r="K129" s="7">
        <v>2</v>
      </c>
      <c r="L129" s="21">
        <v>45460</v>
      </c>
      <c r="N129" s="48">
        <v>0.16</v>
      </c>
      <c r="O129" s="48">
        <v>1.99</v>
      </c>
    </row>
    <row r="130" spans="1:15" x14ac:dyDescent="0.25">
      <c r="A130" s="7" t="s">
        <v>35</v>
      </c>
      <c r="B130" s="7" t="s">
        <v>36</v>
      </c>
      <c r="C130" s="7">
        <v>1</v>
      </c>
      <c r="D130" s="7" t="s">
        <v>37</v>
      </c>
      <c r="E130" s="7">
        <v>1998</v>
      </c>
      <c r="F130" s="7">
        <v>1</v>
      </c>
      <c r="G130" s="7">
        <v>1</v>
      </c>
      <c r="H130" s="7">
        <v>1</v>
      </c>
      <c r="I130" s="7">
        <v>1</v>
      </c>
      <c r="J130" s="7">
        <v>101</v>
      </c>
      <c r="K130" s="7">
        <v>3</v>
      </c>
      <c r="L130" s="21">
        <v>45474</v>
      </c>
      <c r="N130" s="48">
        <v>0.47</v>
      </c>
      <c r="O130" s="48">
        <v>9.18</v>
      </c>
    </row>
    <row r="131" spans="1:15" x14ac:dyDescent="0.25">
      <c r="A131" s="7" t="s">
        <v>35</v>
      </c>
      <c r="B131" s="7" t="s">
        <v>36</v>
      </c>
      <c r="C131" s="7">
        <v>1</v>
      </c>
      <c r="D131" s="7" t="s">
        <v>39</v>
      </c>
      <c r="E131" s="7">
        <v>2002</v>
      </c>
      <c r="F131" s="7">
        <v>2</v>
      </c>
      <c r="G131" s="7">
        <v>1</v>
      </c>
      <c r="H131" s="7">
        <v>32</v>
      </c>
      <c r="I131" s="7">
        <v>2</v>
      </c>
      <c r="J131" s="7">
        <v>201</v>
      </c>
      <c r="K131" s="7">
        <v>3</v>
      </c>
      <c r="L131" s="21">
        <v>45474</v>
      </c>
      <c r="N131" s="48">
        <v>0.5</v>
      </c>
      <c r="O131" s="48">
        <v>6.44</v>
      </c>
    </row>
    <row r="132" spans="1:15" x14ac:dyDescent="0.25">
      <c r="A132" s="7" t="s">
        <v>35</v>
      </c>
      <c r="B132" s="7" t="s">
        <v>36</v>
      </c>
      <c r="C132" s="7">
        <v>1</v>
      </c>
      <c r="D132" s="7" t="s">
        <v>41</v>
      </c>
      <c r="E132" s="7">
        <v>2016</v>
      </c>
      <c r="F132" s="7">
        <v>3</v>
      </c>
      <c r="G132" s="7">
        <v>1</v>
      </c>
      <c r="H132" s="7">
        <v>33</v>
      </c>
      <c r="I132" s="7">
        <v>3</v>
      </c>
      <c r="J132" s="7">
        <v>301</v>
      </c>
      <c r="K132" s="7">
        <v>3</v>
      </c>
      <c r="L132" s="21">
        <v>45474</v>
      </c>
      <c r="N132" s="48">
        <v>0.54</v>
      </c>
      <c r="O132" s="48">
        <v>8.56</v>
      </c>
    </row>
    <row r="133" spans="1:15" x14ac:dyDescent="0.25">
      <c r="A133" s="7" t="s">
        <v>35</v>
      </c>
      <c r="B133" s="7" t="s">
        <v>36</v>
      </c>
      <c r="C133" s="7">
        <v>1</v>
      </c>
      <c r="D133" s="7" t="s">
        <v>42</v>
      </c>
      <c r="E133" s="7">
        <v>2023</v>
      </c>
      <c r="F133" s="7">
        <v>4</v>
      </c>
      <c r="G133" s="7">
        <v>1</v>
      </c>
      <c r="H133" s="7">
        <v>64</v>
      </c>
      <c r="I133" s="7">
        <v>4</v>
      </c>
      <c r="J133" s="7">
        <v>401</v>
      </c>
      <c r="K133" s="7">
        <v>3</v>
      </c>
      <c r="L133" s="21">
        <v>45474</v>
      </c>
      <c r="N133" s="48">
        <v>0.42</v>
      </c>
      <c r="O133" s="48">
        <v>10.09</v>
      </c>
    </row>
    <row r="134" spans="1:15" x14ac:dyDescent="0.25">
      <c r="A134" s="7" t="s">
        <v>35</v>
      </c>
      <c r="B134" s="7" t="s">
        <v>36</v>
      </c>
      <c r="C134" s="7">
        <v>1</v>
      </c>
      <c r="D134" s="7" t="s">
        <v>49</v>
      </c>
      <c r="E134" s="7">
        <v>1985</v>
      </c>
      <c r="F134" s="7">
        <v>4</v>
      </c>
      <c r="G134" s="7">
        <v>2</v>
      </c>
      <c r="H134" s="7">
        <v>63</v>
      </c>
      <c r="I134" s="7">
        <v>5</v>
      </c>
      <c r="J134" s="7">
        <v>402</v>
      </c>
      <c r="K134" s="7">
        <v>3</v>
      </c>
      <c r="L134" s="21">
        <v>45474</v>
      </c>
      <c r="N134" s="48">
        <v>0.54</v>
      </c>
      <c r="O134" s="48">
        <v>6.8</v>
      </c>
    </row>
    <row r="135" spans="1:15" x14ac:dyDescent="0.25">
      <c r="A135" s="7" t="s">
        <v>35</v>
      </c>
      <c r="B135" s="7" t="s">
        <v>36</v>
      </c>
      <c r="C135" s="7">
        <v>1</v>
      </c>
      <c r="D135" s="7" t="s">
        <v>48</v>
      </c>
      <c r="E135" s="7">
        <v>2018</v>
      </c>
      <c r="F135" s="7">
        <v>3</v>
      </c>
      <c r="G135" s="7">
        <v>2</v>
      </c>
      <c r="H135" s="7">
        <v>34</v>
      </c>
      <c r="I135" s="7">
        <v>6</v>
      </c>
      <c r="J135" s="7">
        <v>302</v>
      </c>
      <c r="K135" s="7">
        <v>3</v>
      </c>
      <c r="L135" s="21">
        <v>45474</v>
      </c>
      <c r="N135" s="48">
        <v>0.53</v>
      </c>
      <c r="O135" s="48">
        <v>17.829999999999998</v>
      </c>
    </row>
    <row r="136" spans="1:15" x14ac:dyDescent="0.25">
      <c r="A136" s="7" t="s">
        <v>35</v>
      </c>
      <c r="B136" s="7" t="s">
        <v>36</v>
      </c>
      <c r="C136" s="7">
        <v>1</v>
      </c>
      <c r="D136" s="7" t="s">
        <v>46</v>
      </c>
      <c r="E136" s="7">
        <v>1999</v>
      </c>
      <c r="F136" s="7">
        <v>2</v>
      </c>
      <c r="G136" s="7">
        <v>2</v>
      </c>
      <c r="H136" s="7">
        <v>31</v>
      </c>
      <c r="I136" s="7">
        <v>7</v>
      </c>
      <c r="J136" s="7">
        <v>202</v>
      </c>
      <c r="K136" s="7">
        <v>3</v>
      </c>
      <c r="L136" s="21">
        <v>45474</v>
      </c>
      <c r="N136" s="48">
        <v>0.52</v>
      </c>
      <c r="O136" s="48">
        <v>10.210000000000001</v>
      </c>
    </row>
    <row r="137" spans="1:15" x14ac:dyDescent="0.25">
      <c r="A137" s="7" t="s">
        <v>35</v>
      </c>
      <c r="B137" s="7" t="s">
        <v>36</v>
      </c>
      <c r="C137" s="7">
        <v>1</v>
      </c>
      <c r="D137" s="7" t="s">
        <v>44</v>
      </c>
      <c r="E137" s="7">
        <v>1983</v>
      </c>
      <c r="F137" s="7">
        <v>1</v>
      </c>
      <c r="G137" s="7">
        <v>2</v>
      </c>
      <c r="H137" s="7">
        <v>2</v>
      </c>
      <c r="I137" s="7">
        <v>8</v>
      </c>
      <c r="J137" s="7">
        <v>102</v>
      </c>
      <c r="K137" s="7">
        <v>3</v>
      </c>
      <c r="L137" s="21">
        <v>45474</v>
      </c>
      <c r="N137" s="48">
        <v>0.59</v>
      </c>
      <c r="O137" s="48">
        <v>5.32</v>
      </c>
    </row>
    <row r="138" spans="1:15" x14ac:dyDescent="0.25">
      <c r="A138" s="7" t="s">
        <v>50</v>
      </c>
      <c r="B138" s="7" t="s">
        <v>51</v>
      </c>
      <c r="C138" s="7">
        <v>2</v>
      </c>
      <c r="D138" s="7" t="s">
        <v>52</v>
      </c>
      <c r="E138" s="7">
        <v>1999</v>
      </c>
      <c r="F138" s="7">
        <v>1</v>
      </c>
      <c r="G138" s="7">
        <v>3</v>
      </c>
      <c r="H138" s="7">
        <v>3</v>
      </c>
      <c r="I138" s="7">
        <v>9</v>
      </c>
      <c r="J138" s="7">
        <v>103</v>
      </c>
      <c r="K138" s="7">
        <v>3</v>
      </c>
      <c r="L138" s="21">
        <v>45474</v>
      </c>
      <c r="N138" s="48">
        <v>0.28999999999999998</v>
      </c>
      <c r="O138" s="48">
        <v>3.89</v>
      </c>
    </row>
    <row r="139" spans="1:15" x14ac:dyDescent="0.25">
      <c r="A139" s="7" t="s">
        <v>50</v>
      </c>
      <c r="B139" s="7" t="s">
        <v>51</v>
      </c>
      <c r="C139" s="7">
        <v>2</v>
      </c>
      <c r="D139" s="7" t="s">
        <v>53</v>
      </c>
      <c r="E139" s="7">
        <v>2020</v>
      </c>
      <c r="F139" s="7">
        <v>2</v>
      </c>
      <c r="G139" s="7">
        <v>3</v>
      </c>
      <c r="H139" s="7">
        <v>30</v>
      </c>
      <c r="I139" s="7">
        <v>10</v>
      </c>
      <c r="J139" s="7">
        <v>203</v>
      </c>
      <c r="K139" s="7">
        <v>3</v>
      </c>
      <c r="L139" s="21">
        <v>45474</v>
      </c>
      <c r="N139" s="48">
        <v>0.24</v>
      </c>
      <c r="O139" s="48">
        <v>4.99</v>
      </c>
    </row>
    <row r="140" spans="1:15" x14ac:dyDescent="0.25">
      <c r="A140" s="7" t="s">
        <v>50</v>
      </c>
      <c r="B140" s="7" t="s">
        <v>51</v>
      </c>
      <c r="C140" s="7">
        <v>2</v>
      </c>
      <c r="D140" s="7" t="s">
        <v>54</v>
      </c>
      <c r="E140" s="7">
        <v>2016</v>
      </c>
      <c r="F140" s="7">
        <v>3</v>
      </c>
      <c r="G140" s="7">
        <v>3</v>
      </c>
      <c r="H140" s="7">
        <v>35</v>
      </c>
      <c r="I140" s="7">
        <v>11</v>
      </c>
      <c r="J140" s="7">
        <v>303</v>
      </c>
      <c r="K140" s="7">
        <v>3</v>
      </c>
      <c r="L140" s="21">
        <v>45474</v>
      </c>
      <c r="N140" s="48">
        <v>0.3</v>
      </c>
      <c r="O140" s="48">
        <v>3.69</v>
      </c>
    </row>
    <row r="141" spans="1:15" x14ac:dyDescent="0.25">
      <c r="A141" s="7" t="s">
        <v>50</v>
      </c>
      <c r="B141" s="7" t="s">
        <v>51</v>
      </c>
      <c r="C141" s="7">
        <v>2</v>
      </c>
      <c r="D141" s="7" t="s">
        <v>55</v>
      </c>
      <c r="E141" s="7">
        <v>2008</v>
      </c>
      <c r="F141" s="7">
        <v>4</v>
      </c>
      <c r="G141" s="7">
        <v>3</v>
      </c>
      <c r="H141" s="7">
        <v>62</v>
      </c>
      <c r="I141" s="7">
        <v>12</v>
      </c>
      <c r="J141" s="7">
        <v>403</v>
      </c>
      <c r="K141" s="7">
        <v>3</v>
      </c>
      <c r="L141" s="21">
        <v>45474</v>
      </c>
      <c r="N141" s="48">
        <v>0.28999999999999998</v>
      </c>
      <c r="O141" s="48">
        <v>3.56</v>
      </c>
    </row>
    <row r="142" spans="1:15" x14ac:dyDescent="0.25">
      <c r="A142" s="7" t="s">
        <v>50</v>
      </c>
      <c r="B142" s="7" t="s">
        <v>51</v>
      </c>
      <c r="C142" s="7">
        <v>2</v>
      </c>
      <c r="D142" s="7" t="s">
        <v>60</v>
      </c>
      <c r="E142" s="7">
        <v>2001</v>
      </c>
      <c r="F142" s="7">
        <v>4</v>
      </c>
      <c r="G142" s="7">
        <v>4</v>
      </c>
      <c r="H142" s="7">
        <v>61</v>
      </c>
      <c r="I142" s="7">
        <v>13</v>
      </c>
      <c r="J142" s="7">
        <v>404</v>
      </c>
      <c r="K142" s="7">
        <v>3</v>
      </c>
      <c r="L142" s="21">
        <v>45474</v>
      </c>
      <c r="N142" s="48">
        <v>0.3</v>
      </c>
      <c r="O142" s="48">
        <v>6.17</v>
      </c>
    </row>
    <row r="143" spans="1:15" x14ac:dyDescent="0.25">
      <c r="A143" s="7" t="s">
        <v>50</v>
      </c>
      <c r="B143" s="7" t="s">
        <v>51</v>
      </c>
      <c r="C143" s="7">
        <v>2</v>
      </c>
      <c r="D143" s="7" t="s">
        <v>59</v>
      </c>
      <c r="E143" s="7">
        <v>1989</v>
      </c>
      <c r="F143" s="7">
        <v>3</v>
      </c>
      <c r="G143" s="7">
        <v>4</v>
      </c>
      <c r="H143" s="7">
        <v>36</v>
      </c>
      <c r="I143" s="7">
        <v>14</v>
      </c>
      <c r="J143" s="7">
        <v>304</v>
      </c>
      <c r="K143" s="7">
        <v>3</v>
      </c>
      <c r="L143" s="21">
        <v>45474</v>
      </c>
      <c r="N143" s="48">
        <v>0.28000000000000003</v>
      </c>
      <c r="O143" s="48">
        <v>5.59</v>
      </c>
    </row>
    <row r="144" spans="1:15" x14ac:dyDescent="0.25">
      <c r="A144" s="7" t="s">
        <v>50</v>
      </c>
      <c r="B144" s="7" t="s">
        <v>51</v>
      </c>
      <c r="C144" s="7">
        <v>2</v>
      </c>
      <c r="D144" s="7" t="s">
        <v>57</v>
      </c>
      <c r="E144" s="7">
        <v>2004</v>
      </c>
      <c r="F144" s="7">
        <v>2</v>
      </c>
      <c r="G144" s="7">
        <v>4</v>
      </c>
      <c r="H144" s="7">
        <v>29</v>
      </c>
      <c r="I144" s="7">
        <v>15</v>
      </c>
      <c r="J144" s="7">
        <v>204</v>
      </c>
      <c r="K144" s="7">
        <v>3</v>
      </c>
      <c r="L144" s="21">
        <v>45474</v>
      </c>
      <c r="N144" s="48">
        <v>0.25</v>
      </c>
      <c r="O144" s="48">
        <v>5.34</v>
      </c>
    </row>
    <row r="145" spans="1:15" x14ac:dyDescent="0.25">
      <c r="A145" s="7" t="s">
        <v>50</v>
      </c>
      <c r="B145" s="7" t="s">
        <v>51</v>
      </c>
      <c r="C145" s="7">
        <v>2</v>
      </c>
      <c r="D145" s="7" t="s">
        <v>56</v>
      </c>
      <c r="E145" s="7">
        <v>1984</v>
      </c>
      <c r="F145" s="7">
        <v>1</v>
      </c>
      <c r="G145" s="7">
        <v>4</v>
      </c>
      <c r="H145" s="7">
        <v>4</v>
      </c>
      <c r="I145" s="7">
        <v>16</v>
      </c>
      <c r="J145" s="7">
        <v>104</v>
      </c>
      <c r="K145" s="7">
        <v>3</v>
      </c>
      <c r="L145" s="21">
        <v>45474</v>
      </c>
      <c r="N145" s="48">
        <v>0.27</v>
      </c>
      <c r="O145" s="48">
        <v>3.65</v>
      </c>
    </row>
    <row r="146" spans="1:15" x14ac:dyDescent="0.25">
      <c r="A146" s="7" t="s">
        <v>35</v>
      </c>
      <c r="B146" s="7" t="s">
        <v>36</v>
      </c>
      <c r="C146" s="7">
        <v>3</v>
      </c>
      <c r="D146" s="7" t="s">
        <v>48</v>
      </c>
      <c r="E146" s="7">
        <v>2018</v>
      </c>
      <c r="F146" s="7">
        <v>1</v>
      </c>
      <c r="G146" s="7">
        <v>5</v>
      </c>
      <c r="H146" s="7">
        <v>5</v>
      </c>
      <c r="I146" s="7">
        <v>17</v>
      </c>
      <c r="J146" s="7">
        <v>105</v>
      </c>
      <c r="K146" s="7">
        <v>3</v>
      </c>
      <c r="L146" s="21">
        <v>45474</v>
      </c>
      <c r="N146" s="48">
        <v>0.59</v>
      </c>
      <c r="O146" s="48">
        <v>5.5</v>
      </c>
    </row>
    <row r="147" spans="1:15" x14ac:dyDescent="0.25">
      <c r="A147" s="7" t="s">
        <v>35</v>
      </c>
      <c r="B147" s="7" t="s">
        <v>36</v>
      </c>
      <c r="C147" s="7">
        <v>3</v>
      </c>
      <c r="D147" s="7" t="s">
        <v>42</v>
      </c>
      <c r="E147" s="7">
        <v>2023</v>
      </c>
      <c r="F147" s="7">
        <v>2</v>
      </c>
      <c r="G147" s="7">
        <v>5</v>
      </c>
      <c r="H147" s="7">
        <v>28</v>
      </c>
      <c r="I147" s="7">
        <v>18</v>
      </c>
      <c r="J147" s="7">
        <v>205</v>
      </c>
      <c r="K147" s="7">
        <v>3</v>
      </c>
      <c r="L147" s="21">
        <v>45474</v>
      </c>
      <c r="N147" s="48">
        <v>0.38</v>
      </c>
      <c r="O147" s="48">
        <v>6.47</v>
      </c>
    </row>
    <row r="148" spans="1:15" x14ac:dyDescent="0.25">
      <c r="A148" s="7" t="s">
        <v>35</v>
      </c>
      <c r="B148" s="7" t="s">
        <v>36</v>
      </c>
      <c r="C148" s="7">
        <v>3</v>
      </c>
      <c r="D148" s="7" t="s">
        <v>39</v>
      </c>
      <c r="E148" s="7">
        <v>2002</v>
      </c>
      <c r="F148" s="7">
        <v>3</v>
      </c>
      <c r="G148" s="7">
        <v>5</v>
      </c>
      <c r="H148" s="7">
        <v>37</v>
      </c>
      <c r="I148" s="7">
        <v>19</v>
      </c>
      <c r="J148" s="7">
        <v>305</v>
      </c>
      <c r="K148" s="7">
        <v>3</v>
      </c>
      <c r="L148" s="21">
        <v>45474</v>
      </c>
      <c r="N148" s="48">
        <v>0.49</v>
      </c>
      <c r="O148" s="48">
        <v>8.1999999999999993</v>
      </c>
    </row>
    <row r="149" spans="1:15" x14ac:dyDescent="0.25">
      <c r="A149" s="7" t="s">
        <v>35</v>
      </c>
      <c r="B149" s="7" t="s">
        <v>36</v>
      </c>
      <c r="C149" s="7">
        <v>3</v>
      </c>
      <c r="D149" s="7" t="s">
        <v>46</v>
      </c>
      <c r="E149" s="7">
        <v>1999</v>
      </c>
      <c r="F149" s="7">
        <v>4</v>
      </c>
      <c r="G149" s="7">
        <v>5</v>
      </c>
      <c r="H149" s="7">
        <v>60</v>
      </c>
      <c r="I149" s="7">
        <v>20</v>
      </c>
      <c r="J149" s="7">
        <v>405</v>
      </c>
      <c r="K149" s="7">
        <v>3</v>
      </c>
      <c r="L149" s="21">
        <v>45474</v>
      </c>
      <c r="N149" s="48">
        <v>0.51</v>
      </c>
      <c r="O149" s="48">
        <v>7.73</v>
      </c>
    </row>
    <row r="150" spans="1:15" x14ac:dyDescent="0.25">
      <c r="A150" s="7" t="s">
        <v>35</v>
      </c>
      <c r="B150" s="7" t="s">
        <v>36</v>
      </c>
      <c r="C150" s="7">
        <v>3</v>
      </c>
      <c r="D150" s="7" t="s">
        <v>44</v>
      </c>
      <c r="E150" s="7">
        <v>1983</v>
      </c>
      <c r="F150" s="7">
        <v>4</v>
      </c>
      <c r="G150" s="7">
        <v>6</v>
      </c>
      <c r="H150" s="7">
        <v>59</v>
      </c>
      <c r="I150" s="7">
        <v>21</v>
      </c>
      <c r="J150" s="7">
        <v>406</v>
      </c>
      <c r="K150" s="7">
        <v>3</v>
      </c>
      <c r="L150" s="21">
        <v>45474</v>
      </c>
      <c r="N150" s="48">
        <v>0.46</v>
      </c>
      <c r="O150" s="48">
        <v>5</v>
      </c>
    </row>
    <row r="151" spans="1:15" x14ac:dyDescent="0.25">
      <c r="A151" s="7" t="s">
        <v>35</v>
      </c>
      <c r="B151" s="7" t="s">
        <v>36</v>
      </c>
      <c r="C151" s="7">
        <v>3</v>
      </c>
      <c r="D151" s="7" t="s">
        <v>49</v>
      </c>
      <c r="E151" s="7">
        <v>1985</v>
      </c>
      <c r="F151" s="7">
        <v>3</v>
      </c>
      <c r="G151" s="7">
        <v>6</v>
      </c>
      <c r="H151" s="7">
        <v>38</v>
      </c>
      <c r="I151" s="7">
        <v>22</v>
      </c>
      <c r="J151" s="7">
        <v>306</v>
      </c>
      <c r="K151" s="7">
        <v>3</v>
      </c>
      <c r="L151" s="21">
        <v>45474</v>
      </c>
      <c r="N151" s="48">
        <v>0.55000000000000004</v>
      </c>
      <c r="O151" s="48">
        <v>9.65</v>
      </c>
    </row>
    <row r="152" spans="1:15" x14ac:dyDescent="0.25">
      <c r="A152" s="7" t="s">
        <v>35</v>
      </c>
      <c r="B152" s="7" t="s">
        <v>36</v>
      </c>
      <c r="C152" s="7">
        <v>3</v>
      </c>
      <c r="D152" s="7" t="s">
        <v>37</v>
      </c>
      <c r="E152" s="7">
        <v>1998</v>
      </c>
      <c r="F152" s="7">
        <v>2</v>
      </c>
      <c r="G152" s="7">
        <v>6</v>
      </c>
      <c r="H152" s="7">
        <v>27</v>
      </c>
      <c r="I152" s="7">
        <v>23</v>
      </c>
      <c r="J152" s="7">
        <v>206</v>
      </c>
      <c r="K152" s="7">
        <v>3</v>
      </c>
      <c r="L152" s="21">
        <v>45474</v>
      </c>
      <c r="N152" s="48">
        <v>0.47</v>
      </c>
      <c r="O152" s="48">
        <v>12.94</v>
      </c>
    </row>
    <row r="153" spans="1:15" x14ac:dyDescent="0.25">
      <c r="A153" s="7" t="s">
        <v>35</v>
      </c>
      <c r="B153" s="7" t="s">
        <v>36</v>
      </c>
      <c r="C153" s="7">
        <v>3</v>
      </c>
      <c r="D153" s="7" t="s">
        <v>41</v>
      </c>
      <c r="E153" s="7">
        <v>2016</v>
      </c>
      <c r="F153" s="7">
        <v>1</v>
      </c>
      <c r="G153" s="7">
        <v>6</v>
      </c>
      <c r="H153" s="7">
        <v>6</v>
      </c>
      <c r="I153" s="7">
        <v>24</v>
      </c>
      <c r="J153" s="7">
        <v>106</v>
      </c>
      <c r="K153" s="7">
        <v>3</v>
      </c>
      <c r="L153" s="21">
        <v>45474</v>
      </c>
      <c r="N153" s="48">
        <v>0.66</v>
      </c>
      <c r="O153" s="48">
        <v>7.45</v>
      </c>
    </row>
    <row r="154" spans="1:15" x14ac:dyDescent="0.25">
      <c r="A154" s="7" t="s">
        <v>50</v>
      </c>
      <c r="B154" s="7" t="s">
        <v>51</v>
      </c>
      <c r="C154" s="7">
        <v>4</v>
      </c>
      <c r="D154" s="7" t="s">
        <v>60</v>
      </c>
      <c r="E154" s="7">
        <v>2001</v>
      </c>
      <c r="F154" s="7">
        <v>1</v>
      </c>
      <c r="G154" s="7">
        <v>7</v>
      </c>
      <c r="H154" s="7">
        <v>7</v>
      </c>
      <c r="I154" s="7">
        <v>25</v>
      </c>
      <c r="J154" s="7">
        <v>107</v>
      </c>
      <c r="K154" s="7">
        <v>3</v>
      </c>
      <c r="L154" s="21">
        <v>45474</v>
      </c>
      <c r="N154" s="48">
        <v>0.3</v>
      </c>
      <c r="O154" s="48">
        <v>4.01</v>
      </c>
    </row>
    <row r="155" spans="1:15" x14ac:dyDescent="0.25">
      <c r="A155" s="7" t="s">
        <v>50</v>
      </c>
      <c r="B155" s="7" t="s">
        <v>51</v>
      </c>
      <c r="C155" s="7">
        <v>4</v>
      </c>
      <c r="D155" s="7" t="s">
        <v>54</v>
      </c>
      <c r="E155" s="7">
        <v>2016</v>
      </c>
      <c r="F155" s="7">
        <v>2</v>
      </c>
      <c r="G155" s="7">
        <v>7</v>
      </c>
      <c r="H155" s="7">
        <v>26</v>
      </c>
      <c r="I155" s="7">
        <v>26</v>
      </c>
      <c r="J155" s="7">
        <v>207</v>
      </c>
      <c r="K155" s="7">
        <v>3</v>
      </c>
      <c r="L155" s="21">
        <v>45474</v>
      </c>
      <c r="N155" s="48">
        <v>0.26</v>
      </c>
      <c r="O155" s="48">
        <v>4.45</v>
      </c>
    </row>
    <row r="156" spans="1:15" x14ac:dyDescent="0.25">
      <c r="A156" s="7" t="s">
        <v>50</v>
      </c>
      <c r="B156" s="7" t="s">
        <v>51</v>
      </c>
      <c r="C156" s="7">
        <v>4</v>
      </c>
      <c r="D156" s="7" t="s">
        <v>55</v>
      </c>
      <c r="E156" s="7">
        <v>2008</v>
      </c>
      <c r="F156" s="7">
        <v>3</v>
      </c>
      <c r="G156" s="7">
        <v>7</v>
      </c>
      <c r="H156" s="7">
        <v>39</v>
      </c>
      <c r="I156" s="7">
        <v>27</v>
      </c>
      <c r="J156" s="7">
        <v>307</v>
      </c>
      <c r="K156" s="7">
        <v>3</v>
      </c>
      <c r="L156" s="21">
        <v>45474</v>
      </c>
      <c r="N156" s="48">
        <v>0.25</v>
      </c>
      <c r="O156" s="48">
        <v>4.25</v>
      </c>
    </row>
    <row r="157" spans="1:15" x14ac:dyDescent="0.25">
      <c r="A157" s="7" t="s">
        <v>50</v>
      </c>
      <c r="B157" s="7" t="s">
        <v>51</v>
      </c>
      <c r="C157" s="7">
        <v>4</v>
      </c>
      <c r="D157" s="7" t="s">
        <v>59</v>
      </c>
      <c r="E157" s="7">
        <v>1989</v>
      </c>
      <c r="F157" s="7">
        <v>4</v>
      </c>
      <c r="G157" s="7">
        <v>7</v>
      </c>
      <c r="H157" s="7">
        <v>58</v>
      </c>
      <c r="I157" s="7">
        <v>28</v>
      </c>
      <c r="J157" s="7">
        <v>407</v>
      </c>
      <c r="K157" s="7">
        <v>3</v>
      </c>
      <c r="L157" s="21">
        <v>45474</v>
      </c>
      <c r="N157" s="48">
        <v>0.28999999999999998</v>
      </c>
      <c r="O157" s="48">
        <v>2.92</v>
      </c>
    </row>
    <row r="158" spans="1:15" x14ac:dyDescent="0.25">
      <c r="A158" s="7" t="s">
        <v>50</v>
      </c>
      <c r="B158" s="7" t="s">
        <v>51</v>
      </c>
      <c r="C158" s="7">
        <v>4</v>
      </c>
      <c r="D158" s="7" t="s">
        <v>52</v>
      </c>
      <c r="E158" s="7">
        <v>1999</v>
      </c>
      <c r="F158" s="7">
        <v>4</v>
      </c>
      <c r="G158" s="7">
        <v>8</v>
      </c>
      <c r="H158" s="7">
        <v>57</v>
      </c>
      <c r="I158" s="7">
        <v>29</v>
      </c>
      <c r="J158" s="7">
        <v>408</v>
      </c>
      <c r="K158" s="7">
        <v>3</v>
      </c>
      <c r="L158" s="21">
        <v>45474</v>
      </c>
      <c r="N158" s="48">
        <v>0.26</v>
      </c>
      <c r="O158" s="48">
        <v>2</v>
      </c>
    </row>
    <row r="159" spans="1:15" x14ac:dyDescent="0.25">
      <c r="A159" s="7" t="s">
        <v>50</v>
      </c>
      <c r="B159" s="7" t="s">
        <v>51</v>
      </c>
      <c r="C159" s="7">
        <v>4</v>
      </c>
      <c r="D159" s="7" t="s">
        <v>57</v>
      </c>
      <c r="E159" s="7">
        <v>2004</v>
      </c>
      <c r="F159" s="7">
        <v>3</v>
      </c>
      <c r="G159" s="7">
        <v>8</v>
      </c>
      <c r="H159" s="7">
        <v>40</v>
      </c>
      <c r="I159" s="7">
        <v>30</v>
      </c>
      <c r="J159" s="7">
        <v>308</v>
      </c>
      <c r="K159" s="7">
        <v>3</v>
      </c>
      <c r="L159" s="21">
        <v>45474</v>
      </c>
      <c r="N159" s="48">
        <v>0.22</v>
      </c>
      <c r="O159" s="48">
        <v>3.85</v>
      </c>
    </row>
    <row r="160" spans="1:15" x14ac:dyDescent="0.25">
      <c r="A160" s="7" t="s">
        <v>50</v>
      </c>
      <c r="B160" s="7" t="s">
        <v>51</v>
      </c>
      <c r="C160" s="7">
        <v>4</v>
      </c>
      <c r="D160" s="7" t="s">
        <v>56</v>
      </c>
      <c r="E160" s="7">
        <v>1984</v>
      </c>
      <c r="F160" s="7">
        <v>2</v>
      </c>
      <c r="G160" s="7">
        <v>8</v>
      </c>
      <c r="H160" s="7">
        <v>25</v>
      </c>
      <c r="I160" s="7">
        <v>31</v>
      </c>
      <c r="J160" s="7">
        <v>208</v>
      </c>
      <c r="K160" s="7">
        <v>3</v>
      </c>
      <c r="L160" s="21">
        <v>45474</v>
      </c>
      <c r="N160" s="48">
        <v>0.23</v>
      </c>
      <c r="O160" s="48">
        <v>4.29</v>
      </c>
    </row>
    <row r="161" spans="1:15" x14ac:dyDescent="0.25">
      <c r="A161" s="7" t="s">
        <v>50</v>
      </c>
      <c r="B161" s="7" t="s">
        <v>51</v>
      </c>
      <c r="C161" s="7">
        <v>4</v>
      </c>
      <c r="D161" s="7" t="s">
        <v>53</v>
      </c>
      <c r="E161" s="7">
        <v>2020</v>
      </c>
      <c r="F161" s="7">
        <v>1</v>
      </c>
      <c r="G161" s="7">
        <v>8</v>
      </c>
      <c r="H161" s="7">
        <v>8</v>
      </c>
      <c r="I161" s="7">
        <v>32</v>
      </c>
      <c r="J161" s="7">
        <v>108</v>
      </c>
      <c r="K161" s="7">
        <v>3</v>
      </c>
      <c r="L161" s="21">
        <v>45474</v>
      </c>
      <c r="N161" s="48">
        <v>0.23</v>
      </c>
      <c r="O161" s="48">
        <v>6.89</v>
      </c>
    </row>
    <row r="162" spans="1:15" x14ac:dyDescent="0.25">
      <c r="A162" s="7" t="s">
        <v>35</v>
      </c>
      <c r="B162" s="7" t="s">
        <v>36</v>
      </c>
      <c r="C162" s="7">
        <v>5</v>
      </c>
      <c r="D162" s="7" t="s">
        <v>39</v>
      </c>
      <c r="E162" s="7">
        <v>2002</v>
      </c>
      <c r="F162" s="7">
        <v>1</v>
      </c>
      <c r="G162" s="7">
        <v>9</v>
      </c>
      <c r="H162" s="7">
        <v>9</v>
      </c>
      <c r="I162" s="7">
        <v>33</v>
      </c>
      <c r="J162" s="7">
        <v>109</v>
      </c>
      <c r="K162" s="7">
        <v>3</v>
      </c>
      <c r="L162" s="21">
        <v>45474</v>
      </c>
      <c r="N162" s="48">
        <v>0.56999999999999995</v>
      </c>
      <c r="O162" s="48">
        <v>3.78</v>
      </c>
    </row>
    <row r="163" spans="1:15" x14ac:dyDescent="0.25">
      <c r="A163" s="7" t="s">
        <v>35</v>
      </c>
      <c r="B163" s="7" t="s">
        <v>36</v>
      </c>
      <c r="C163" s="7">
        <v>5</v>
      </c>
      <c r="D163" s="7" t="s">
        <v>41</v>
      </c>
      <c r="E163" s="7">
        <v>2016</v>
      </c>
      <c r="F163" s="7">
        <v>2</v>
      </c>
      <c r="G163" s="7">
        <v>9</v>
      </c>
      <c r="H163" s="7">
        <v>24</v>
      </c>
      <c r="I163" s="7">
        <v>34</v>
      </c>
      <c r="J163" s="7">
        <v>209</v>
      </c>
      <c r="K163" s="7">
        <v>3</v>
      </c>
      <c r="L163" s="21">
        <v>45474</v>
      </c>
      <c r="N163" s="48">
        <v>0.61</v>
      </c>
      <c r="O163" s="48">
        <v>11.88</v>
      </c>
    </row>
    <row r="164" spans="1:15" x14ac:dyDescent="0.25">
      <c r="A164" s="7" t="s">
        <v>35</v>
      </c>
      <c r="B164" s="7" t="s">
        <v>36</v>
      </c>
      <c r="C164" s="7">
        <v>5</v>
      </c>
      <c r="D164" s="7" t="s">
        <v>42</v>
      </c>
      <c r="E164" s="7">
        <v>2023</v>
      </c>
      <c r="F164" s="7">
        <v>3</v>
      </c>
      <c r="G164" s="7">
        <v>9</v>
      </c>
      <c r="H164" s="7">
        <v>41</v>
      </c>
      <c r="I164" s="7">
        <v>35</v>
      </c>
      <c r="J164" s="7">
        <v>309</v>
      </c>
      <c r="K164" s="7">
        <v>3</v>
      </c>
      <c r="L164" s="21">
        <v>45474</v>
      </c>
      <c r="N164" s="48">
        <v>0.52</v>
      </c>
      <c r="O164" s="48">
        <v>10.94</v>
      </c>
    </row>
    <row r="165" spans="1:15" x14ac:dyDescent="0.25">
      <c r="A165" s="7" t="s">
        <v>35</v>
      </c>
      <c r="B165" s="7" t="s">
        <v>36</v>
      </c>
      <c r="C165" s="7">
        <v>5</v>
      </c>
      <c r="D165" s="7" t="s">
        <v>48</v>
      </c>
      <c r="E165" s="7">
        <v>2018</v>
      </c>
      <c r="F165" s="7">
        <v>4</v>
      </c>
      <c r="G165" s="7">
        <v>10</v>
      </c>
      <c r="H165" s="7">
        <v>55</v>
      </c>
      <c r="I165" s="7">
        <v>37</v>
      </c>
      <c r="J165" s="7">
        <v>410</v>
      </c>
      <c r="K165" s="7">
        <v>3</v>
      </c>
      <c r="L165" s="21">
        <v>45474</v>
      </c>
      <c r="N165" s="48">
        <v>0.44</v>
      </c>
      <c r="O165" s="48">
        <v>6.12</v>
      </c>
    </row>
    <row r="166" spans="1:15" x14ac:dyDescent="0.25">
      <c r="A166" s="7" t="s">
        <v>35</v>
      </c>
      <c r="B166" s="7" t="s">
        <v>36</v>
      </c>
      <c r="C166" s="7">
        <v>5</v>
      </c>
      <c r="D166" s="7" t="s">
        <v>37</v>
      </c>
      <c r="E166" s="7">
        <v>1998</v>
      </c>
      <c r="F166" s="7">
        <v>4</v>
      </c>
      <c r="G166" s="7">
        <v>9</v>
      </c>
      <c r="H166" s="7">
        <v>56</v>
      </c>
      <c r="I166" s="7">
        <v>37</v>
      </c>
      <c r="J166" s="7">
        <v>409</v>
      </c>
      <c r="K166" s="7">
        <v>3</v>
      </c>
      <c r="L166" s="21">
        <v>45474</v>
      </c>
      <c r="N166" s="48">
        <v>0.46</v>
      </c>
      <c r="O166" s="48">
        <v>10.9</v>
      </c>
    </row>
    <row r="167" spans="1:15" x14ac:dyDescent="0.25">
      <c r="A167" s="7" t="s">
        <v>35</v>
      </c>
      <c r="B167" s="7" t="s">
        <v>36</v>
      </c>
      <c r="C167" s="7">
        <v>5</v>
      </c>
      <c r="D167" s="7" t="s">
        <v>44</v>
      </c>
      <c r="E167" s="7">
        <v>1983</v>
      </c>
      <c r="F167" s="7">
        <v>3</v>
      </c>
      <c r="G167" s="7">
        <v>10</v>
      </c>
      <c r="H167" s="7">
        <v>42</v>
      </c>
      <c r="I167" s="7">
        <v>38</v>
      </c>
      <c r="J167" s="7">
        <v>310</v>
      </c>
      <c r="K167" s="7">
        <v>3</v>
      </c>
      <c r="L167" s="21">
        <v>45474</v>
      </c>
      <c r="N167" s="48">
        <v>0.5</v>
      </c>
      <c r="O167" s="48">
        <v>10.27</v>
      </c>
    </row>
    <row r="168" spans="1:15" x14ac:dyDescent="0.25">
      <c r="A168" s="7" t="s">
        <v>35</v>
      </c>
      <c r="B168" s="7" t="s">
        <v>36</v>
      </c>
      <c r="C168" s="7">
        <v>5</v>
      </c>
      <c r="D168" s="7" t="s">
        <v>49</v>
      </c>
      <c r="E168" s="7">
        <v>1985</v>
      </c>
      <c r="F168" s="7">
        <v>2</v>
      </c>
      <c r="G168" s="7">
        <v>10</v>
      </c>
      <c r="H168" s="7">
        <v>23</v>
      </c>
      <c r="I168" s="7">
        <v>39</v>
      </c>
      <c r="J168" s="7">
        <v>210</v>
      </c>
      <c r="K168" s="7">
        <v>3</v>
      </c>
      <c r="L168" s="21">
        <v>45474</v>
      </c>
      <c r="N168" s="48">
        <v>0.51</v>
      </c>
      <c r="O168" s="48">
        <v>7.22</v>
      </c>
    </row>
    <row r="169" spans="1:15" x14ac:dyDescent="0.25">
      <c r="A169" s="7" t="s">
        <v>35</v>
      </c>
      <c r="B169" s="7" t="s">
        <v>36</v>
      </c>
      <c r="C169" s="7">
        <v>5</v>
      </c>
      <c r="D169" s="7" t="s">
        <v>46</v>
      </c>
      <c r="E169" s="7">
        <v>1999</v>
      </c>
      <c r="F169" s="7">
        <v>1</v>
      </c>
      <c r="G169" s="7">
        <v>10</v>
      </c>
      <c r="H169" s="7">
        <v>10</v>
      </c>
      <c r="I169" s="7">
        <v>40</v>
      </c>
      <c r="J169" s="7">
        <v>110</v>
      </c>
      <c r="K169" s="7">
        <v>3</v>
      </c>
      <c r="L169" s="21">
        <v>45474</v>
      </c>
      <c r="N169" s="48">
        <v>0.45</v>
      </c>
      <c r="O169" s="48">
        <v>5.47</v>
      </c>
    </row>
    <row r="170" spans="1:15" x14ac:dyDescent="0.25">
      <c r="A170" s="7" t="s">
        <v>50</v>
      </c>
      <c r="B170" s="7" t="s">
        <v>51</v>
      </c>
      <c r="C170" s="7">
        <v>6</v>
      </c>
      <c r="D170" s="7" t="s">
        <v>59</v>
      </c>
      <c r="E170" s="7">
        <v>1989</v>
      </c>
      <c r="F170" s="7">
        <v>1</v>
      </c>
      <c r="G170" s="7">
        <v>11</v>
      </c>
      <c r="H170" s="7">
        <v>11</v>
      </c>
      <c r="I170" s="7">
        <v>41</v>
      </c>
      <c r="J170" s="7">
        <v>111</v>
      </c>
      <c r="K170" s="7">
        <v>3</v>
      </c>
      <c r="L170" s="21">
        <v>45474</v>
      </c>
      <c r="N170" s="48">
        <v>0.28999999999999998</v>
      </c>
      <c r="O170" s="48">
        <v>4.4400000000000004</v>
      </c>
    </row>
    <row r="171" spans="1:15" x14ac:dyDescent="0.25">
      <c r="A171" s="7" t="s">
        <v>50</v>
      </c>
      <c r="B171" s="7" t="s">
        <v>51</v>
      </c>
      <c r="C171" s="7">
        <v>6</v>
      </c>
      <c r="D171" s="7" t="s">
        <v>52</v>
      </c>
      <c r="E171" s="7">
        <v>1999</v>
      </c>
      <c r="F171" s="7">
        <v>2</v>
      </c>
      <c r="G171" s="7">
        <v>11</v>
      </c>
      <c r="H171" s="7">
        <v>22</v>
      </c>
      <c r="I171" s="7">
        <v>42</v>
      </c>
      <c r="J171" s="7">
        <v>211</v>
      </c>
      <c r="K171" s="7">
        <v>3</v>
      </c>
      <c r="L171" s="21">
        <v>45474</v>
      </c>
      <c r="N171" s="48">
        <v>0.23</v>
      </c>
      <c r="O171" s="48">
        <v>5.46</v>
      </c>
    </row>
    <row r="172" spans="1:15" x14ac:dyDescent="0.25">
      <c r="A172" s="7" t="s">
        <v>50</v>
      </c>
      <c r="B172" s="7" t="s">
        <v>51</v>
      </c>
      <c r="C172" s="7">
        <v>6</v>
      </c>
      <c r="D172" s="7" t="s">
        <v>56</v>
      </c>
      <c r="E172" s="7">
        <v>1984</v>
      </c>
      <c r="F172" s="7">
        <v>3</v>
      </c>
      <c r="G172" s="7">
        <v>11</v>
      </c>
      <c r="H172" s="7">
        <v>43</v>
      </c>
      <c r="I172" s="7">
        <v>43</v>
      </c>
      <c r="J172" s="7">
        <v>311</v>
      </c>
      <c r="K172" s="7">
        <v>3</v>
      </c>
      <c r="L172" s="21">
        <v>45474</v>
      </c>
      <c r="N172" s="48">
        <v>0.25</v>
      </c>
      <c r="O172" s="48">
        <v>4.79</v>
      </c>
    </row>
    <row r="173" spans="1:15" x14ac:dyDescent="0.25">
      <c r="A173" s="7" t="s">
        <v>50</v>
      </c>
      <c r="B173" s="7" t="s">
        <v>51</v>
      </c>
      <c r="C173" s="7">
        <v>6</v>
      </c>
      <c r="D173" s="7" t="s">
        <v>57</v>
      </c>
      <c r="E173" s="7">
        <v>2004</v>
      </c>
      <c r="F173" s="7">
        <v>4</v>
      </c>
      <c r="G173" s="7">
        <v>11</v>
      </c>
      <c r="H173" s="7">
        <v>54</v>
      </c>
      <c r="I173" s="7">
        <v>44</v>
      </c>
      <c r="J173" s="7">
        <v>411</v>
      </c>
      <c r="K173" s="7">
        <v>3</v>
      </c>
      <c r="L173" s="21">
        <v>45474</v>
      </c>
      <c r="N173" s="48">
        <v>0.26</v>
      </c>
      <c r="O173" s="48">
        <v>3.76</v>
      </c>
    </row>
    <row r="174" spans="1:15" x14ac:dyDescent="0.25">
      <c r="A174" s="7" t="s">
        <v>50</v>
      </c>
      <c r="B174" s="7" t="s">
        <v>51</v>
      </c>
      <c r="C174" s="7">
        <v>6</v>
      </c>
      <c r="D174" s="7" t="s">
        <v>53</v>
      </c>
      <c r="E174" s="7">
        <v>2020</v>
      </c>
      <c r="F174" s="7">
        <v>4</v>
      </c>
      <c r="G174" s="7">
        <v>12</v>
      </c>
      <c r="H174" s="7">
        <v>53</v>
      </c>
      <c r="I174" s="7">
        <v>45</v>
      </c>
      <c r="J174" s="7">
        <v>412</v>
      </c>
      <c r="K174" s="7">
        <v>3</v>
      </c>
      <c r="L174" s="21">
        <v>45474</v>
      </c>
      <c r="N174" s="48">
        <v>0.25</v>
      </c>
      <c r="O174" s="48">
        <v>3.47</v>
      </c>
    </row>
    <row r="175" spans="1:15" x14ac:dyDescent="0.25">
      <c r="A175" s="7" t="s">
        <v>50</v>
      </c>
      <c r="B175" s="7" t="s">
        <v>51</v>
      </c>
      <c r="C175" s="7">
        <v>6</v>
      </c>
      <c r="D175" s="7" t="s">
        <v>60</v>
      </c>
      <c r="E175" s="7">
        <v>2001</v>
      </c>
      <c r="F175" s="7">
        <v>3</v>
      </c>
      <c r="G175" s="7">
        <v>12</v>
      </c>
      <c r="H175" s="7">
        <v>44</v>
      </c>
      <c r="I175" s="7">
        <v>46</v>
      </c>
      <c r="J175" s="7">
        <v>312</v>
      </c>
      <c r="K175" s="7">
        <v>3</v>
      </c>
      <c r="L175" s="21">
        <v>45474</v>
      </c>
      <c r="N175" s="48">
        <v>0.23</v>
      </c>
      <c r="O175" s="48">
        <v>2.62</v>
      </c>
    </row>
    <row r="176" spans="1:15" x14ac:dyDescent="0.25">
      <c r="A176" s="7" t="s">
        <v>50</v>
      </c>
      <c r="B176" s="7" t="s">
        <v>51</v>
      </c>
      <c r="C176" s="7">
        <v>6</v>
      </c>
      <c r="D176" s="7" t="s">
        <v>55</v>
      </c>
      <c r="E176" s="7">
        <v>2008</v>
      </c>
      <c r="F176" s="7">
        <v>2</v>
      </c>
      <c r="G176" s="7">
        <v>12</v>
      </c>
      <c r="H176" s="7">
        <v>21</v>
      </c>
      <c r="I176" s="7">
        <v>47</v>
      </c>
      <c r="J176" s="7">
        <v>212</v>
      </c>
      <c r="K176" s="7">
        <v>3</v>
      </c>
      <c r="L176" s="21">
        <v>45474</v>
      </c>
      <c r="N176" s="48">
        <v>0.27</v>
      </c>
      <c r="O176" s="48">
        <v>3.03</v>
      </c>
    </row>
    <row r="177" spans="1:15" x14ac:dyDescent="0.25">
      <c r="A177" s="7" t="s">
        <v>50</v>
      </c>
      <c r="B177" s="7" t="s">
        <v>51</v>
      </c>
      <c r="C177" s="7">
        <v>6</v>
      </c>
      <c r="D177" s="7" t="s">
        <v>54</v>
      </c>
      <c r="E177" s="7">
        <v>2016</v>
      </c>
      <c r="F177" s="7">
        <v>1</v>
      </c>
      <c r="G177" s="7">
        <v>12</v>
      </c>
      <c r="H177" s="7">
        <v>12</v>
      </c>
      <c r="I177" s="7">
        <v>48</v>
      </c>
      <c r="J177" s="7">
        <v>112</v>
      </c>
      <c r="K177" s="7">
        <v>3</v>
      </c>
      <c r="L177" s="21">
        <v>45474</v>
      </c>
      <c r="N177" s="48">
        <v>0.24</v>
      </c>
      <c r="O177" s="48">
        <v>3.42</v>
      </c>
    </row>
    <row r="178" spans="1:15" x14ac:dyDescent="0.25">
      <c r="A178" s="7" t="s">
        <v>35</v>
      </c>
      <c r="B178" s="7" t="s">
        <v>36</v>
      </c>
      <c r="C178" s="7">
        <v>7</v>
      </c>
      <c r="D178" s="7" t="s">
        <v>49</v>
      </c>
      <c r="E178" s="7">
        <v>1985</v>
      </c>
      <c r="F178" s="7">
        <v>1</v>
      </c>
      <c r="G178" s="7">
        <v>13</v>
      </c>
      <c r="H178" s="7">
        <v>13</v>
      </c>
      <c r="I178" s="7">
        <v>49</v>
      </c>
      <c r="J178" s="7">
        <v>113</v>
      </c>
      <c r="K178" s="7">
        <v>3</v>
      </c>
      <c r="L178" s="21">
        <v>45474</v>
      </c>
      <c r="N178" s="48">
        <v>0.4</v>
      </c>
      <c r="O178" s="48">
        <v>9.34</v>
      </c>
    </row>
    <row r="179" spans="1:15" x14ac:dyDescent="0.25">
      <c r="A179" s="7" t="s">
        <v>35</v>
      </c>
      <c r="B179" s="7" t="s">
        <v>36</v>
      </c>
      <c r="C179" s="7">
        <v>7</v>
      </c>
      <c r="D179" s="7" t="s">
        <v>44</v>
      </c>
      <c r="E179" s="7">
        <v>1983</v>
      </c>
      <c r="F179" s="7">
        <v>2</v>
      </c>
      <c r="G179" s="7">
        <v>13</v>
      </c>
      <c r="H179" s="7">
        <v>20</v>
      </c>
      <c r="I179" s="7">
        <v>50</v>
      </c>
      <c r="J179" s="7">
        <v>213</v>
      </c>
      <c r="K179" s="7">
        <v>3</v>
      </c>
      <c r="L179" s="21">
        <v>45474</v>
      </c>
      <c r="N179" s="48">
        <v>0.41</v>
      </c>
      <c r="O179" s="48">
        <v>11.18</v>
      </c>
    </row>
    <row r="180" spans="1:15" x14ac:dyDescent="0.25">
      <c r="A180" s="7" t="s">
        <v>35</v>
      </c>
      <c r="B180" s="7" t="s">
        <v>36</v>
      </c>
      <c r="C180" s="7">
        <v>7</v>
      </c>
      <c r="D180" s="7" t="s">
        <v>46</v>
      </c>
      <c r="E180" s="7">
        <v>1999</v>
      </c>
      <c r="F180" s="7">
        <v>3</v>
      </c>
      <c r="G180" s="7">
        <v>13</v>
      </c>
      <c r="H180" s="7">
        <v>45</v>
      </c>
      <c r="I180" s="7">
        <v>51</v>
      </c>
      <c r="J180" s="7">
        <v>313</v>
      </c>
      <c r="K180" s="7">
        <v>3</v>
      </c>
      <c r="L180" s="21">
        <v>45474</v>
      </c>
      <c r="N180" s="48">
        <v>0.36</v>
      </c>
      <c r="O180" s="48">
        <v>15.72</v>
      </c>
    </row>
    <row r="181" spans="1:15" x14ac:dyDescent="0.25">
      <c r="A181" s="7" t="s">
        <v>35</v>
      </c>
      <c r="B181" s="7" t="s">
        <v>36</v>
      </c>
      <c r="C181" s="7">
        <v>7</v>
      </c>
      <c r="D181" s="7" t="s">
        <v>41</v>
      </c>
      <c r="E181" s="7">
        <v>2016</v>
      </c>
      <c r="F181" s="7">
        <v>4</v>
      </c>
      <c r="G181" s="7">
        <v>13</v>
      </c>
      <c r="H181" s="7">
        <v>52</v>
      </c>
      <c r="I181" s="7">
        <v>52</v>
      </c>
      <c r="J181" s="7">
        <v>413</v>
      </c>
      <c r="K181" s="7">
        <v>3</v>
      </c>
      <c r="L181" s="21">
        <v>45474</v>
      </c>
      <c r="N181" s="48">
        <v>0.48</v>
      </c>
      <c r="O181" s="48">
        <v>6.08</v>
      </c>
    </row>
    <row r="182" spans="1:15" x14ac:dyDescent="0.25">
      <c r="A182" s="7" t="s">
        <v>35</v>
      </c>
      <c r="B182" s="7" t="s">
        <v>36</v>
      </c>
      <c r="C182" s="7">
        <v>7</v>
      </c>
      <c r="D182" s="7" t="s">
        <v>39</v>
      </c>
      <c r="E182" s="7">
        <v>2002</v>
      </c>
      <c r="F182" s="7">
        <v>4</v>
      </c>
      <c r="G182" s="7">
        <v>14</v>
      </c>
      <c r="H182" s="7">
        <v>51</v>
      </c>
      <c r="I182" s="7">
        <v>53</v>
      </c>
      <c r="J182" s="7">
        <v>414</v>
      </c>
      <c r="K182" s="7">
        <v>3</v>
      </c>
      <c r="L182" s="21">
        <v>45474</v>
      </c>
      <c r="N182" s="48">
        <v>0.51</v>
      </c>
      <c r="O182" s="48">
        <v>4.8499999999999996</v>
      </c>
    </row>
    <row r="183" spans="1:15" x14ac:dyDescent="0.25">
      <c r="A183" s="7" t="s">
        <v>35</v>
      </c>
      <c r="B183" s="7" t="s">
        <v>36</v>
      </c>
      <c r="C183" s="7">
        <v>7</v>
      </c>
      <c r="D183" s="7" t="s">
        <v>37</v>
      </c>
      <c r="E183" s="7">
        <v>1998</v>
      </c>
      <c r="F183" s="7">
        <v>3</v>
      </c>
      <c r="G183" s="7">
        <v>14</v>
      </c>
      <c r="H183" s="7">
        <v>46</v>
      </c>
      <c r="I183" s="7">
        <v>54</v>
      </c>
      <c r="J183" s="7">
        <v>314</v>
      </c>
      <c r="K183" s="7">
        <v>3</v>
      </c>
      <c r="L183" s="21">
        <v>45474</v>
      </c>
      <c r="N183" s="48">
        <v>0.5</v>
      </c>
      <c r="O183" s="48">
        <v>7.4</v>
      </c>
    </row>
    <row r="184" spans="1:15" x14ac:dyDescent="0.25">
      <c r="A184" s="7" t="s">
        <v>35</v>
      </c>
      <c r="B184" s="7" t="s">
        <v>36</v>
      </c>
      <c r="C184" s="7">
        <v>7</v>
      </c>
      <c r="D184" s="7" t="s">
        <v>48</v>
      </c>
      <c r="E184" s="7">
        <v>2018</v>
      </c>
      <c r="F184" s="7">
        <v>2</v>
      </c>
      <c r="G184" s="7">
        <v>14</v>
      </c>
      <c r="H184" s="7">
        <v>19</v>
      </c>
      <c r="I184" s="7">
        <v>55</v>
      </c>
      <c r="J184" s="7">
        <v>214</v>
      </c>
      <c r="K184" s="7">
        <v>3</v>
      </c>
      <c r="L184" s="21">
        <v>45474</v>
      </c>
      <c r="N184" s="48">
        <v>0.44</v>
      </c>
      <c r="O184" s="48">
        <v>5.61</v>
      </c>
    </row>
    <row r="185" spans="1:15" x14ac:dyDescent="0.25">
      <c r="A185" s="7" t="s">
        <v>35</v>
      </c>
      <c r="B185" s="7" t="s">
        <v>36</v>
      </c>
      <c r="C185" s="7">
        <v>7</v>
      </c>
      <c r="D185" s="7" t="s">
        <v>42</v>
      </c>
      <c r="E185" s="7">
        <v>2023</v>
      </c>
      <c r="F185" s="7">
        <v>1</v>
      </c>
      <c r="G185" s="7">
        <v>14</v>
      </c>
      <c r="H185" s="7">
        <v>14</v>
      </c>
      <c r="I185" s="7">
        <v>56</v>
      </c>
      <c r="J185" s="7">
        <v>114</v>
      </c>
      <c r="K185" s="7">
        <v>3</v>
      </c>
      <c r="L185" s="21">
        <v>45474</v>
      </c>
      <c r="N185" s="48">
        <v>0.44</v>
      </c>
      <c r="O185" s="48">
        <v>6</v>
      </c>
    </row>
    <row r="186" spans="1:15" x14ac:dyDescent="0.25">
      <c r="A186" s="7" t="s">
        <v>50</v>
      </c>
      <c r="B186" s="7" t="s">
        <v>51</v>
      </c>
      <c r="C186" s="7">
        <v>8</v>
      </c>
      <c r="D186" s="7" t="s">
        <v>55</v>
      </c>
      <c r="E186" s="7">
        <v>2008</v>
      </c>
      <c r="F186" s="7">
        <v>1</v>
      </c>
      <c r="G186" s="7">
        <v>15</v>
      </c>
      <c r="H186" s="7">
        <v>15</v>
      </c>
      <c r="I186" s="7">
        <v>57</v>
      </c>
      <c r="J186" s="7">
        <v>115</v>
      </c>
      <c r="K186" s="7">
        <v>3</v>
      </c>
      <c r="L186" s="21">
        <v>45474</v>
      </c>
      <c r="N186" s="48">
        <v>0.26</v>
      </c>
      <c r="O186" s="48">
        <v>5.99</v>
      </c>
    </row>
    <row r="187" spans="1:15" x14ac:dyDescent="0.25">
      <c r="A187" s="7" t="s">
        <v>50</v>
      </c>
      <c r="B187" s="7" t="s">
        <v>51</v>
      </c>
      <c r="C187" s="7">
        <v>8</v>
      </c>
      <c r="D187" s="7" t="s">
        <v>59</v>
      </c>
      <c r="E187" s="7">
        <v>1989</v>
      </c>
      <c r="F187" s="7">
        <v>2</v>
      </c>
      <c r="G187" s="7">
        <v>15</v>
      </c>
      <c r="H187" s="7">
        <v>18</v>
      </c>
      <c r="I187" s="7">
        <v>58</v>
      </c>
      <c r="J187" s="7">
        <v>215</v>
      </c>
      <c r="K187" s="7">
        <v>3</v>
      </c>
      <c r="L187" s="21">
        <v>45474</v>
      </c>
      <c r="N187" s="48">
        <v>0.24</v>
      </c>
      <c r="O187" s="48">
        <v>3.64</v>
      </c>
    </row>
    <row r="188" spans="1:15" x14ac:dyDescent="0.25">
      <c r="A188" s="7" t="s">
        <v>50</v>
      </c>
      <c r="B188" s="7" t="s">
        <v>51</v>
      </c>
      <c r="C188" s="7">
        <v>8</v>
      </c>
      <c r="D188" s="7" t="s">
        <v>52</v>
      </c>
      <c r="E188" s="7">
        <v>1999</v>
      </c>
      <c r="F188" s="7">
        <v>3</v>
      </c>
      <c r="G188" s="7">
        <v>15</v>
      </c>
      <c r="H188" s="7">
        <v>47</v>
      </c>
      <c r="I188" s="7">
        <v>59</v>
      </c>
      <c r="J188" s="7">
        <v>315</v>
      </c>
      <c r="K188" s="7">
        <v>3</v>
      </c>
      <c r="L188" s="21">
        <v>45474</v>
      </c>
      <c r="N188" s="48">
        <v>0.23</v>
      </c>
      <c r="O188" s="48">
        <v>3.91</v>
      </c>
    </row>
    <row r="189" spans="1:15" x14ac:dyDescent="0.25">
      <c r="A189" s="7" t="s">
        <v>50</v>
      </c>
      <c r="B189" s="7" t="s">
        <v>51</v>
      </c>
      <c r="C189" s="7">
        <v>8</v>
      </c>
      <c r="D189" s="7" t="s">
        <v>54</v>
      </c>
      <c r="E189" s="7">
        <v>2016</v>
      </c>
      <c r="F189" s="7">
        <v>4</v>
      </c>
      <c r="G189" s="7">
        <v>15</v>
      </c>
      <c r="H189" s="7">
        <v>50</v>
      </c>
      <c r="I189" s="7">
        <v>60</v>
      </c>
      <c r="J189" s="7">
        <v>415</v>
      </c>
      <c r="K189" s="7">
        <v>3</v>
      </c>
      <c r="L189" s="21">
        <v>45474</v>
      </c>
      <c r="N189" s="48">
        <v>0.27</v>
      </c>
      <c r="O189" s="48">
        <v>3.46</v>
      </c>
    </row>
    <row r="190" spans="1:15" x14ac:dyDescent="0.25">
      <c r="A190" s="7" t="s">
        <v>50</v>
      </c>
      <c r="B190" s="7" t="s">
        <v>51</v>
      </c>
      <c r="C190" s="7">
        <v>8</v>
      </c>
      <c r="D190" s="7" t="s">
        <v>56</v>
      </c>
      <c r="E190" s="7">
        <v>1984</v>
      </c>
      <c r="F190" s="7">
        <v>4</v>
      </c>
      <c r="G190" s="7">
        <v>16</v>
      </c>
      <c r="H190" s="7">
        <v>49</v>
      </c>
      <c r="I190" s="7">
        <v>61</v>
      </c>
      <c r="J190" s="7">
        <v>416</v>
      </c>
      <c r="K190" s="7">
        <v>3</v>
      </c>
      <c r="L190" s="21">
        <v>45474</v>
      </c>
      <c r="N190" s="48">
        <v>0.26</v>
      </c>
      <c r="O190" s="48">
        <v>3.88</v>
      </c>
    </row>
    <row r="191" spans="1:15" x14ac:dyDescent="0.25">
      <c r="A191" s="7" t="s">
        <v>50</v>
      </c>
      <c r="B191" s="7" t="s">
        <v>51</v>
      </c>
      <c r="C191" s="7">
        <v>8</v>
      </c>
      <c r="D191" s="7" t="s">
        <v>53</v>
      </c>
      <c r="E191" s="7">
        <v>2020</v>
      </c>
      <c r="F191" s="7">
        <v>3</v>
      </c>
      <c r="G191" s="7">
        <v>16</v>
      </c>
      <c r="H191" s="7">
        <v>48</v>
      </c>
      <c r="I191" s="7">
        <v>62</v>
      </c>
      <c r="J191" s="7">
        <v>316</v>
      </c>
      <c r="K191" s="7">
        <v>3</v>
      </c>
      <c r="L191" s="21">
        <v>45474</v>
      </c>
      <c r="N191" s="48">
        <v>0.21</v>
      </c>
      <c r="O191" s="48">
        <v>6.15</v>
      </c>
    </row>
    <row r="192" spans="1:15" x14ac:dyDescent="0.25">
      <c r="A192" s="7" t="s">
        <v>50</v>
      </c>
      <c r="B192" s="7" t="s">
        <v>51</v>
      </c>
      <c r="C192" s="7">
        <v>8</v>
      </c>
      <c r="D192" s="7" t="s">
        <v>60</v>
      </c>
      <c r="E192" s="7">
        <v>2001</v>
      </c>
      <c r="F192" s="7">
        <v>2</v>
      </c>
      <c r="G192" s="7">
        <v>16</v>
      </c>
      <c r="H192" s="7">
        <v>17</v>
      </c>
      <c r="I192" s="7">
        <v>63</v>
      </c>
      <c r="J192" s="7">
        <v>216</v>
      </c>
      <c r="K192" s="7">
        <v>3</v>
      </c>
      <c r="L192" s="21">
        <v>45474</v>
      </c>
      <c r="N192" s="48">
        <v>0.24</v>
      </c>
      <c r="O192" s="48">
        <v>3.71</v>
      </c>
    </row>
    <row r="193" spans="1:15" x14ac:dyDescent="0.25">
      <c r="A193" s="7" t="s">
        <v>50</v>
      </c>
      <c r="B193" s="7" t="s">
        <v>51</v>
      </c>
      <c r="C193" s="7">
        <v>8</v>
      </c>
      <c r="D193" s="7" t="s">
        <v>57</v>
      </c>
      <c r="E193" s="7">
        <v>2004</v>
      </c>
      <c r="F193" s="7">
        <v>1</v>
      </c>
      <c r="G193" s="7">
        <v>16</v>
      </c>
      <c r="H193" s="7">
        <v>16</v>
      </c>
      <c r="I193" s="7">
        <v>64</v>
      </c>
      <c r="J193" s="7">
        <v>116</v>
      </c>
      <c r="K193" s="7">
        <v>3</v>
      </c>
      <c r="L193" s="21">
        <v>45474</v>
      </c>
      <c r="N193" s="48">
        <v>0.24</v>
      </c>
      <c r="O193" s="48">
        <v>2.69</v>
      </c>
    </row>
    <row r="194" spans="1:15" x14ac:dyDescent="0.25">
      <c r="A194" s="7" t="s">
        <v>35</v>
      </c>
      <c r="B194" s="7" t="s">
        <v>36</v>
      </c>
      <c r="C194" s="7">
        <v>1</v>
      </c>
      <c r="D194" s="7" t="s">
        <v>37</v>
      </c>
      <c r="E194" s="7">
        <v>1998</v>
      </c>
      <c r="F194" s="7">
        <v>1</v>
      </c>
      <c r="G194" s="7">
        <v>1</v>
      </c>
      <c r="H194" s="7">
        <v>1</v>
      </c>
      <c r="I194" s="7">
        <v>1</v>
      </c>
      <c r="J194" s="7">
        <v>101</v>
      </c>
      <c r="K194" s="7">
        <v>4</v>
      </c>
      <c r="L194" s="21">
        <v>45487</v>
      </c>
      <c r="N194" s="3">
        <v>0.52</v>
      </c>
      <c r="O194" s="3">
        <v>6.77</v>
      </c>
    </row>
    <row r="195" spans="1:15" x14ac:dyDescent="0.25">
      <c r="A195" s="7" t="s">
        <v>35</v>
      </c>
      <c r="B195" s="7" t="s">
        <v>36</v>
      </c>
      <c r="C195" s="7">
        <v>1</v>
      </c>
      <c r="D195" s="7" t="s">
        <v>39</v>
      </c>
      <c r="E195" s="7">
        <v>2002</v>
      </c>
      <c r="F195" s="7">
        <v>2</v>
      </c>
      <c r="G195" s="7">
        <v>1</v>
      </c>
      <c r="H195" s="7">
        <v>32</v>
      </c>
      <c r="I195" s="7">
        <v>2</v>
      </c>
      <c r="J195" s="7">
        <v>201</v>
      </c>
      <c r="K195" s="7">
        <v>4</v>
      </c>
      <c r="L195" s="21">
        <v>45487</v>
      </c>
      <c r="N195" s="3">
        <v>0.55000000000000004</v>
      </c>
      <c r="O195" s="3">
        <v>7.38</v>
      </c>
    </row>
    <row r="196" spans="1:15" x14ac:dyDescent="0.25">
      <c r="A196" s="7" t="s">
        <v>35</v>
      </c>
      <c r="B196" s="7" t="s">
        <v>36</v>
      </c>
      <c r="C196" s="7">
        <v>1</v>
      </c>
      <c r="D196" s="7" t="s">
        <v>41</v>
      </c>
      <c r="E196" s="7">
        <v>2016</v>
      </c>
      <c r="F196" s="7">
        <v>3</v>
      </c>
      <c r="G196" s="7">
        <v>1</v>
      </c>
      <c r="H196" s="7">
        <v>33</v>
      </c>
      <c r="I196" s="7">
        <v>3</v>
      </c>
      <c r="J196" s="7">
        <v>301</v>
      </c>
      <c r="K196" s="7">
        <v>4</v>
      </c>
      <c r="L196" s="21">
        <v>45487</v>
      </c>
      <c r="N196" s="3">
        <v>0.65</v>
      </c>
      <c r="O196" s="3">
        <v>8.51</v>
      </c>
    </row>
    <row r="197" spans="1:15" x14ac:dyDescent="0.25">
      <c r="A197" s="7" t="s">
        <v>35</v>
      </c>
      <c r="B197" s="7" t="s">
        <v>36</v>
      </c>
      <c r="C197" s="7">
        <v>1</v>
      </c>
      <c r="D197" s="7" t="s">
        <v>42</v>
      </c>
      <c r="E197" s="7">
        <v>2023</v>
      </c>
      <c r="F197" s="7">
        <v>4</v>
      </c>
      <c r="G197" s="7">
        <v>1</v>
      </c>
      <c r="H197" s="7">
        <v>64</v>
      </c>
      <c r="I197" s="7">
        <v>4</v>
      </c>
      <c r="J197" s="7">
        <v>401</v>
      </c>
      <c r="K197" s="7">
        <v>4</v>
      </c>
      <c r="L197" s="21">
        <v>45487</v>
      </c>
      <c r="N197" s="3">
        <v>0.48</v>
      </c>
      <c r="O197" s="3">
        <v>11.77</v>
      </c>
    </row>
    <row r="198" spans="1:15" x14ac:dyDescent="0.25">
      <c r="A198" s="7" t="s">
        <v>35</v>
      </c>
      <c r="B198" s="7" t="s">
        <v>36</v>
      </c>
      <c r="C198" s="7">
        <v>1</v>
      </c>
      <c r="D198" s="7" t="s">
        <v>49</v>
      </c>
      <c r="E198" s="7">
        <v>1985</v>
      </c>
      <c r="F198" s="7">
        <v>4</v>
      </c>
      <c r="G198" s="7">
        <v>2</v>
      </c>
      <c r="H198" s="7">
        <v>63</v>
      </c>
      <c r="I198" s="7">
        <v>5</v>
      </c>
      <c r="J198" s="7">
        <v>402</v>
      </c>
      <c r="K198" s="7">
        <v>4</v>
      </c>
      <c r="L198" s="21">
        <v>45487</v>
      </c>
      <c r="N198" s="3">
        <v>0.61</v>
      </c>
      <c r="O198" s="3">
        <v>5.22</v>
      </c>
    </row>
    <row r="199" spans="1:15" x14ac:dyDescent="0.25">
      <c r="A199" s="7" t="s">
        <v>35</v>
      </c>
      <c r="B199" s="7" t="s">
        <v>36</v>
      </c>
      <c r="C199" s="7">
        <v>1</v>
      </c>
      <c r="D199" s="7" t="s">
        <v>48</v>
      </c>
      <c r="E199" s="7">
        <v>2018</v>
      </c>
      <c r="F199" s="7">
        <v>3</v>
      </c>
      <c r="G199" s="7">
        <v>2</v>
      </c>
      <c r="H199" s="7">
        <v>34</v>
      </c>
      <c r="I199" s="7">
        <v>6</v>
      </c>
      <c r="J199" s="7">
        <v>302</v>
      </c>
      <c r="K199" s="7">
        <v>4</v>
      </c>
      <c r="L199" s="21">
        <v>45487</v>
      </c>
      <c r="N199" s="3">
        <v>0.66</v>
      </c>
      <c r="O199" s="3">
        <v>9.2899999999999991</v>
      </c>
    </row>
    <row r="200" spans="1:15" x14ac:dyDescent="0.25">
      <c r="A200" s="7" t="s">
        <v>35</v>
      </c>
      <c r="B200" s="7" t="s">
        <v>36</v>
      </c>
      <c r="C200" s="7">
        <v>1</v>
      </c>
      <c r="D200" s="7" t="s">
        <v>46</v>
      </c>
      <c r="E200" s="7">
        <v>1999</v>
      </c>
      <c r="F200" s="7">
        <v>2</v>
      </c>
      <c r="G200" s="7">
        <v>2</v>
      </c>
      <c r="H200" s="7">
        <v>31</v>
      </c>
      <c r="I200" s="7">
        <v>7</v>
      </c>
      <c r="J200" s="7">
        <v>202</v>
      </c>
      <c r="K200" s="7">
        <v>4</v>
      </c>
      <c r="L200" s="21">
        <v>45487</v>
      </c>
      <c r="N200" s="3">
        <v>0.63</v>
      </c>
      <c r="O200" s="3">
        <v>10.59</v>
      </c>
    </row>
    <row r="201" spans="1:15" x14ac:dyDescent="0.25">
      <c r="A201" s="7" t="s">
        <v>35</v>
      </c>
      <c r="B201" s="7" t="s">
        <v>36</v>
      </c>
      <c r="C201" s="7">
        <v>1</v>
      </c>
      <c r="D201" s="7" t="s">
        <v>44</v>
      </c>
      <c r="E201" s="7">
        <v>1983</v>
      </c>
      <c r="F201" s="7">
        <v>1</v>
      </c>
      <c r="G201" s="7">
        <v>2</v>
      </c>
      <c r="H201" s="7">
        <v>2</v>
      </c>
      <c r="I201" s="7">
        <v>8</v>
      </c>
      <c r="J201" s="7">
        <v>102</v>
      </c>
      <c r="K201" s="7">
        <v>4</v>
      </c>
      <c r="L201" s="21">
        <v>45487</v>
      </c>
      <c r="N201" s="3">
        <v>0.68</v>
      </c>
      <c r="O201" s="3">
        <v>5.65</v>
      </c>
    </row>
    <row r="202" spans="1:15" x14ac:dyDescent="0.25">
      <c r="A202" s="7" t="s">
        <v>50</v>
      </c>
      <c r="B202" s="7" t="s">
        <v>51</v>
      </c>
      <c r="C202" s="7">
        <v>2</v>
      </c>
      <c r="D202" s="7" t="s">
        <v>52</v>
      </c>
      <c r="E202" s="7">
        <v>1999</v>
      </c>
      <c r="F202" s="7">
        <v>1</v>
      </c>
      <c r="G202" s="7">
        <v>3</v>
      </c>
      <c r="H202" s="7">
        <v>3</v>
      </c>
      <c r="I202" s="7">
        <v>9</v>
      </c>
      <c r="J202" s="7">
        <v>103</v>
      </c>
      <c r="K202" s="7">
        <v>4</v>
      </c>
      <c r="L202" s="21">
        <v>45487</v>
      </c>
      <c r="N202" s="3">
        <v>0.37</v>
      </c>
      <c r="O202" s="3">
        <v>6.17</v>
      </c>
    </row>
    <row r="203" spans="1:15" x14ac:dyDescent="0.25">
      <c r="A203" s="7" t="s">
        <v>50</v>
      </c>
      <c r="B203" s="7" t="s">
        <v>51</v>
      </c>
      <c r="C203" s="7">
        <v>2</v>
      </c>
      <c r="D203" s="7" t="s">
        <v>53</v>
      </c>
      <c r="E203" s="7">
        <v>2020</v>
      </c>
      <c r="F203" s="7">
        <v>2</v>
      </c>
      <c r="G203" s="7">
        <v>3</v>
      </c>
      <c r="H203" s="7">
        <v>30</v>
      </c>
      <c r="I203" s="7">
        <v>10</v>
      </c>
      <c r="J203" s="7">
        <v>203</v>
      </c>
      <c r="K203" s="7">
        <v>4</v>
      </c>
      <c r="L203" s="21">
        <v>45487</v>
      </c>
      <c r="N203" s="3">
        <v>0.32</v>
      </c>
      <c r="O203" s="3">
        <v>5.59</v>
      </c>
    </row>
    <row r="204" spans="1:15" x14ac:dyDescent="0.25">
      <c r="A204" s="7" t="s">
        <v>50</v>
      </c>
      <c r="B204" s="7" t="s">
        <v>51</v>
      </c>
      <c r="C204" s="7">
        <v>2</v>
      </c>
      <c r="D204" s="7" t="s">
        <v>54</v>
      </c>
      <c r="E204" s="7">
        <v>2016</v>
      </c>
      <c r="F204" s="7">
        <v>3</v>
      </c>
      <c r="G204" s="7">
        <v>3</v>
      </c>
      <c r="H204" s="7">
        <v>35</v>
      </c>
      <c r="I204" s="7">
        <v>11</v>
      </c>
      <c r="J204" s="7">
        <v>303</v>
      </c>
      <c r="K204" s="7">
        <v>4</v>
      </c>
      <c r="L204" s="21">
        <v>45487</v>
      </c>
      <c r="N204" s="3">
        <v>0.42</v>
      </c>
      <c r="O204" s="3">
        <v>5.19</v>
      </c>
    </row>
    <row r="205" spans="1:15" x14ac:dyDescent="0.25">
      <c r="A205" s="7" t="s">
        <v>50</v>
      </c>
      <c r="B205" s="7" t="s">
        <v>51</v>
      </c>
      <c r="C205" s="7">
        <v>2</v>
      </c>
      <c r="D205" s="7" t="s">
        <v>55</v>
      </c>
      <c r="E205" s="7">
        <v>2008</v>
      </c>
      <c r="F205" s="7">
        <v>4</v>
      </c>
      <c r="G205" s="7">
        <v>3</v>
      </c>
      <c r="H205" s="7">
        <v>62</v>
      </c>
      <c r="I205" s="7">
        <v>12</v>
      </c>
      <c r="J205" s="7">
        <v>403</v>
      </c>
      <c r="K205" s="7">
        <v>4</v>
      </c>
      <c r="L205" s="21">
        <v>45487</v>
      </c>
      <c r="N205" s="3">
        <v>0.36</v>
      </c>
      <c r="O205" s="3">
        <v>4.57</v>
      </c>
    </row>
    <row r="206" spans="1:15" x14ac:dyDescent="0.25">
      <c r="A206" s="7" t="s">
        <v>50</v>
      </c>
      <c r="B206" s="7" t="s">
        <v>51</v>
      </c>
      <c r="C206" s="7">
        <v>2</v>
      </c>
      <c r="D206" s="7" t="s">
        <v>60</v>
      </c>
      <c r="E206" s="7">
        <v>2001</v>
      </c>
      <c r="F206" s="7">
        <v>4</v>
      </c>
      <c r="G206" s="7">
        <v>4</v>
      </c>
      <c r="H206" s="7">
        <v>61</v>
      </c>
      <c r="I206" s="7">
        <v>13</v>
      </c>
      <c r="J206" s="7">
        <v>404</v>
      </c>
      <c r="K206" s="7">
        <v>4</v>
      </c>
      <c r="L206" s="21">
        <v>45487</v>
      </c>
      <c r="N206" s="3">
        <v>0.41</v>
      </c>
      <c r="O206" s="3">
        <v>5.67</v>
      </c>
    </row>
    <row r="207" spans="1:15" x14ac:dyDescent="0.25">
      <c r="A207" s="7" t="s">
        <v>50</v>
      </c>
      <c r="B207" s="7" t="s">
        <v>51</v>
      </c>
      <c r="C207" s="7">
        <v>2</v>
      </c>
      <c r="D207" s="7" t="s">
        <v>59</v>
      </c>
      <c r="E207" s="7">
        <v>1989</v>
      </c>
      <c r="F207" s="7">
        <v>3</v>
      </c>
      <c r="G207" s="7">
        <v>4</v>
      </c>
      <c r="H207" s="7">
        <v>36</v>
      </c>
      <c r="I207" s="7">
        <v>14</v>
      </c>
      <c r="J207" s="7">
        <v>304</v>
      </c>
      <c r="K207" s="7">
        <v>4</v>
      </c>
      <c r="L207" s="21">
        <v>45487</v>
      </c>
      <c r="N207" s="3">
        <v>0.39</v>
      </c>
      <c r="O207" s="3">
        <v>9.58</v>
      </c>
    </row>
    <row r="208" spans="1:15" x14ac:dyDescent="0.25">
      <c r="A208" s="7" t="s">
        <v>50</v>
      </c>
      <c r="B208" s="7" t="s">
        <v>51</v>
      </c>
      <c r="C208" s="7">
        <v>2</v>
      </c>
      <c r="D208" s="7" t="s">
        <v>57</v>
      </c>
      <c r="E208" s="7">
        <v>2004</v>
      </c>
      <c r="F208" s="7">
        <v>2</v>
      </c>
      <c r="G208" s="7">
        <v>4</v>
      </c>
      <c r="H208" s="7">
        <v>29</v>
      </c>
      <c r="I208" s="7">
        <v>15</v>
      </c>
      <c r="J208" s="7">
        <v>204</v>
      </c>
      <c r="K208" s="7">
        <v>4</v>
      </c>
      <c r="L208" s="21">
        <v>45487</v>
      </c>
      <c r="N208" s="3">
        <v>0.34</v>
      </c>
      <c r="O208" s="3">
        <v>5.13</v>
      </c>
    </row>
    <row r="209" spans="1:15" x14ac:dyDescent="0.25">
      <c r="A209" s="7" t="s">
        <v>50</v>
      </c>
      <c r="B209" s="7" t="s">
        <v>51</v>
      </c>
      <c r="C209" s="7">
        <v>2</v>
      </c>
      <c r="D209" s="7" t="s">
        <v>56</v>
      </c>
      <c r="E209" s="7">
        <v>1984</v>
      </c>
      <c r="F209" s="7">
        <v>1</v>
      </c>
      <c r="G209" s="7">
        <v>4</v>
      </c>
      <c r="H209" s="7">
        <v>4</v>
      </c>
      <c r="I209" s="7">
        <v>16</v>
      </c>
      <c r="J209" s="7">
        <v>104</v>
      </c>
      <c r="K209" s="7">
        <v>4</v>
      </c>
      <c r="L209" s="21">
        <v>45487</v>
      </c>
      <c r="N209" s="3">
        <v>0.41</v>
      </c>
      <c r="O209" s="3">
        <v>3.7</v>
      </c>
    </row>
    <row r="210" spans="1:15" x14ac:dyDescent="0.25">
      <c r="A210" s="7" t="s">
        <v>35</v>
      </c>
      <c r="B210" s="7" t="s">
        <v>36</v>
      </c>
      <c r="C210" s="7">
        <v>3</v>
      </c>
      <c r="D210" s="7" t="s">
        <v>48</v>
      </c>
      <c r="E210" s="7">
        <v>2018</v>
      </c>
      <c r="F210" s="7">
        <v>1</v>
      </c>
      <c r="G210" s="7">
        <v>5</v>
      </c>
      <c r="H210" s="7">
        <v>5</v>
      </c>
      <c r="I210" s="7">
        <v>17</v>
      </c>
      <c r="J210" s="7">
        <v>105</v>
      </c>
      <c r="K210" s="7">
        <v>4</v>
      </c>
      <c r="L210" s="21">
        <v>45487</v>
      </c>
      <c r="N210" s="3">
        <v>0.7</v>
      </c>
      <c r="O210" s="3">
        <v>4.42</v>
      </c>
    </row>
    <row r="211" spans="1:15" x14ac:dyDescent="0.25">
      <c r="A211" s="7" t="s">
        <v>35</v>
      </c>
      <c r="B211" s="7" t="s">
        <v>36</v>
      </c>
      <c r="C211" s="7">
        <v>3</v>
      </c>
      <c r="D211" s="7" t="s">
        <v>42</v>
      </c>
      <c r="E211" s="7">
        <v>2023</v>
      </c>
      <c r="F211" s="7">
        <v>2</v>
      </c>
      <c r="G211" s="7">
        <v>5</v>
      </c>
      <c r="H211" s="7">
        <v>28</v>
      </c>
      <c r="I211" s="7">
        <v>18</v>
      </c>
      <c r="J211" s="7">
        <v>205</v>
      </c>
      <c r="K211" s="7">
        <v>4</v>
      </c>
      <c r="L211" s="21">
        <v>45487</v>
      </c>
      <c r="N211" s="3">
        <v>0.46</v>
      </c>
      <c r="O211" s="3">
        <v>7.79</v>
      </c>
    </row>
    <row r="212" spans="1:15" x14ac:dyDescent="0.25">
      <c r="A212" s="7" t="s">
        <v>35</v>
      </c>
      <c r="B212" s="7" t="s">
        <v>36</v>
      </c>
      <c r="C212" s="7">
        <v>3</v>
      </c>
      <c r="D212" s="7" t="s">
        <v>39</v>
      </c>
      <c r="E212" s="7">
        <v>2002</v>
      </c>
      <c r="F212" s="7">
        <v>3</v>
      </c>
      <c r="G212" s="7">
        <v>5</v>
      </c>
      <c r="H212" s="7">
        <v>37</v>
      </c>
      <c r="I212" s="7">
        <v>19</v>
      </c>
      <c r="J212" s="7">
        <v>305</v>
      </c>
      <c r="K212" s="7">
        <v>4</v>
      </c>
      <c r="L212" s="21">
        <v>45487</v>
      </c>
      <c r="N212" s="3">
        <v>0.55000000000000004</v>
      </c>
      <c r="O212" s="3">
        <v>5.64</v>
      </c>
    </row>
    <row r="213" spans="1:15" x14ac:dyDescent="0.25">
      <c r="A213" s="7" t="s">
        <v>35</v>
      </c>
      <c r="B213" s="7" t="s">
        <v>36</v>
      </c>
      <c r="C213" s="7">
        <v>3</v>
      </c>
      <c r="D213" s="7" t="s">
        <v>46</v>
      </c>
      <c r="E213" s="7">
        <v>1999</v>
      </c>
      <c r="F213" s="7">
        <v>4</v>
      </c>
      <c r="G213" s="7">
        <v>5</v>
      </c>
      <c r="H213" s="7">
        <v>60</v>
      </c>
      <c r="I213" s="7">
        <v>20</v>
      </c>
      <c r="J213" s="7">
        <v>405</v>
      </c>
      <c r="K213" s="7">
        <v>4</v>
      </c>
      <c r="L213" s="21">
        <v>45487</v>
      </c>
      <c r="N213" s="3">
        <v>0.61</v>
      </c>
      <c r="O213" s="3">
        <v>6.88</v>
      </c>
    </row>
    <row r="214" spans="1:15" x14ac:dyDescent="0.25">
      <c r="A214" s="7" t="s">
        <v>35</v>
      </c>
      <c r="B214" s="7" t="s">
        <v>36</v>
      </c>
      <c r="C214" s="7">
        <v>3</v>
      </c>
      <c r="D214" s="7" t="s">
        <v>44</v>
      </c>
      <c r="E214" s="7">
        <v>1983</v>
      </c>
      <c r="F214" s="7">
        <v>4</v>
      </c>
      <c r="G214" s="7">
        <v>6</v>
      </c>
      <c r="H214" s="7">
        <v>59</v>
      </c>
      <c r="I214" s="7">
        <v>21</v>
      </c>
      <c r="J214" s="7">
        <v>406</v>
      </c>
      <c r="K214" s="7">
        <v>4</v>
      </c>
      <c r="L214" s="21">
        <v>45487</v>
      </c>
      <c r="N214" s="3">
        <v>0.56000000000000005</v>
      </c>
      <c r="O214" s="3">
        <v>6.07</v>
      </c>
    </row>
    <row r="215" spans="1:15" x14ac:dyDescent="0.25">
      <c r="A215" s="7" t="s">
        <v>35</v>
      </c>
      <c r="B215" s="7" t="s">
        <v>36</v>
      </c>
      <c r="C215" s="7">
        <v>3</v>
      </c>
      <c r="D215" s="7" t="s">
        <v>49</v>
      </c>
      <c r="E215" s="7">
        <v>1985</v>
      </c>
      <c r="F215" s="7">
        <v>3</v>
      </c>
      <c r="G215" s="7">
        <v>6</v>
      </c>
      <c r="H215" s="7">
        <v>38</v>
      </c>
      <c r="I215" s="7">
        <v>22</v>
      </c>
      <c r="J215" s="7">
        <v>306</v>
      </c>
      <c r="K215" s="7">
        <v>4</v>
      </c>
      <c r="L215" s="21">
        <v>45487</v>
      </c>
      <c r="N215" s="3">
        <v>0.6</v>
      </c>
      <c r="O215" s="3">
        <v>6.37</v>
      </c>
    </row>
    <row r="216" spans="1:15" x14ac:dyDescent="0.25">
      <c r="A216" s="7" t="s">
        <v>35</v>
      </c>
      <c r="B216" s="7" t="s">
        <v>36</v>
      </c>
      <c r="C216" s="7">
        <v>3</v>
      </c>
      <c r="D216" s="7" t="s">
        <v>37</v>
      </c>
      <c r="E216" s="7">
        <v>1998</v>
      </c>
      <c r="F216" s="7">
        <v>2</v>
      </c>
      <c r="G216" s="7">
        <v>6</v>
      </c>
      <c r="H216" s="7">
        <v>27</v>
      </c>
      <c r="I216" s="7">
        <v>23</v>
      </c>
      <c r="J216" s="7">
        <v>206</v>
      </c>
      <c r="K216" s="7">
        <v>4</v>
      </c>
      <c r="L216" s="21">
        <v>45487</v>
      </c>
      <c r="N216" s="3">
        <v>0.54</v>
      </c>
      <c r="O216" s="3">
        <v>11.66</v>
      </c>
    </row>
    <row r="217" spans="1:15" x14ac:dyDescent="0.25">
      <c r="A217" s="7" t="s">
        <v>35</v>
      </c>
      <c r="B217" s="7" t="s">
        <v>36</v>
      </c>
      <c r="C217" s="7">
        <v>3</v>
      </c>
      <c r="D217" s="7" t="s">
        <v>41</v>
      </c>
      <c r="E217" s="7">
        <v>2016</v>
      </c>
      <c r="F217" s="7">
        <v>1</v>
      </c>
      <c r="G217" s="7">
        <v>6</v>
      </c>
      <c r="H217" s="7">
        <v>6</v>
      </c>
      <c r="I217" s="7">
        <v>24</v>
      </c>
      <c r="J217" s="7">
        <v>106</v>
      </c>
      <c r="K217" s="7">
        <v>4</v>
      </c>
      <c r="L217" s="21">
        <v>45487</v>
      </c>
      <c r="N217" s="3">
        <v>0.71</v>
      </c>
      <c r="O217" s="3">
        <v>6.89</v>
      </c>
    </row>
    <row r="218" spans="1:15" x14ac:dyDescent="0.25">
      <c r="A218" s="7" t="s">
        <v>50</v>
      </c>
      <c r="B218" s="7" t="s">
        <v>51</v>
      </c>
      <c r="C218" s="7">
        <v>4</v>
      </c>
      <c r="D218" s="7" t="s">
        <v>60</v>
      </c>
      <c r="E218" s="7">
        <v>2001</v>
      </c>
      <c r="F218" s="7">
        <v>1</v>
      </c>
      <c r="G218" s="7">
        <v>7</v>
      </c>
      <c r="H218" s="7">
        <v>7</v>
      </c>
      <c r="I218" s="7">
        <v>25</v>
      </c>
      <c r="J218" s="7">
        <v>107</v>
      </c>
      <c r="K218" s="7">
        <v>4</v>
      </c>
      <c r="L218" s="21">
        <v>45487</v>
      </c>
      <c r="N218" s="3">
        <v>0.4</v>
      </c>
      <c r="O218" s="3">
        <v>5.12</v>
      </c>
    </row>
    <row r="219" spans="1:15" x14ac:dyDescent="0.25">
      <c r="A219" s="7" t="s">
        <v>50</v>
      </c>
      <c r="B219" s="7" t="s">
        <v>51</v>
      </c>
      <c r="C219" s="7">
        <v>4</v>
      </c>
      <c r="D219" s="7" t="s">
        <v>54</v>
      </c>
      <c r="E219" s="7">
        <v>2016</v>
      </c>
      <c r="F219" s="7">
        <v>2</v>
      </c>
      <c r="G219" s="7">
        <v>7</v>
      </c>
      <c r="H219" s="7">
        <v>26</v>
      </c>
      <c r="I219" s="7">
        <v>26</v>
      </c>
      <c r="J219" s="7">
        <v>207</v>
      </c>
      <c r="K219" s="7">
        <v>4</v>
      </c>
      <c r="L219" s="21">
        <v>45487</v>
      </c>
      <c r="N219" s="3">
        <v>0.37</v>
      </c>
      <c r="O219" s="3">
        <v>4.8899999999999997</v>
      </c>
    </row>
    <row r="220" spans="1:15" x14ac:dyDescent="0.25">
      <c r="A220" s="7" t="s">
        <v>50</v>
      </c>
      <c r="B220" s="7" t="s">
        <v>51</v>
      </c>
      <c r="C220" s="7">
        <v>4</v>
      </c>
      <c r="D220" s="7" t="s">
        <v>55</v>
      </c>
      <c r="E220" s="7">
        <v>2008</v>
      </c>
      <c r="F220" s="7">
        <v>3</v>
      </c>
      <c r="G220" s="7">
        <v>7</v>
      </c>
      <c r="H220" s="7">
        <v>39</v>
      </c>
      <c r="I220" s="7">
        <v>27</v>
      </c>
      <c r="J220" s="7">
        <v>307</v>
      </c>
      <c r="K220" s="7">
        <v>4</v>
      </c>
      <c r="L220" s="21">
        <v>45487</v>
      </c>
      <c r="N220" s="3">
        <v>0.33</v>
      </c>
      <c r="O220" s="3">
        <v>4.71</v>
      </c>
    </row>
    <row r="221" spans="1:15" x14ac:dyDescent="0.25">
      <c r="A221" s="7" t="s">
        <v>50</v>
      </c>
      <c r="B221" s="7" t="s">
        <v>51</v>
      </c>
      <c r="C221" s="7">
        <v>4</v>
      </c>
      <c r="D221" s="7" t="s">
        <v>59</v>
      </c>
      <c r="E221" s="7">
        <v>1989</v>
      </c>
      <c r="F221" s="7">
        <v>4</v>
      </c>
      <c r="G221" s="7">
        <v>7</v>
      </c>
      <c r="H221" s="7">
        <v>58</v>
      </c>
      <c r="I221" s="7">
        <v>28</v>
      </c>
      <c r="J221" s="7">
        <v>407</v>
      </c>
      <c r="K221" s="7">
        <v>4</v>
      </c>
      <c r="L221" s="21">
        <v>45487</v>
      </c>
      <c r="N221" s="3">
        <v>0.38</v>
      </c>
      <c r="O221" s="3">
        <v>2.8</v>
      </c>
    </row>
    <row r="222" spans="1:15" x14ac:dyDescent="0.25">
      <c r="A222" s="7" t="s">
        <v>50</v>
      </c>
      <c r="B222" s="7" t="s">
        <v>51</v>
      </c>
      <c r="C222" s="7">
        <v>4</v>
      </c>
      <c r="D222" s="7" t="s">
        <v>52</v>
      </c>
      <c r="E222" s="7">
        <v>1999</v>
      </c>
      <c r="F222" s="7">
        <v>4</v>
      </c>
      <c r="G222" s="7">
        <v>8</v>
      </c>
      <c r="H222" s="7">
        <v>57</v>
      </c>
      <c r="I222" s="7">
        <v>29</v>
      </c>
      <c r="J222" s="7">
        <v>408</v>
      </c>
      <c r="K222" s="7">
        <v>4</v>
      </c>
      <c r="L222" s="21">
        <v>45487</v>
      </c>
      <c r="N222" s="3">
        <v>0.39</v>
      </c>
      <c r="O222" s="3">
        <v>3.44</v>
      </c>
    </row>
    <row r="223" spans="1:15" x14ac:dyDescent="0.25">
      <c r="A223" s="7" t="s">
        <v>50</v>
      </c>
      <c r="B223" s="7" t="s">
        <v>51</v>
      </c>
      <c r="C223" s="7">
        <v>4</v>
      </c>
      <c r="D223" s="7" t="s">
        <v>57</v>
      </c>
      <c r="E223" s="7">
        <v>2004</v>
      </c>
      <c r="F223" s="7">
        <v>3</v>
      </c>
      <c r="G223" s="7">
        <v>8</v>
      </c>
      <c r="H223" s="7">
        <v>40</v>
      </c>
      <c r="I223" s="7">
        <v>30</v>
      </c>
      <c r="J223" s="7">
        <v>308</v>
      </c>
      <c r="K223" s="7">
        <v>4</v>
      </c>
      <c r="L223" s="21">
        <v>45487</v>
      </c>
      <c r="N223" s="3">
        <v>0.32</v>
      </c>
      <c r="O223" s="3">
        <v>5.52</v>
      </c>
    </row>
    <row r="224" spans="1:15" x14ac:dyDescent="0.25">
      <c r="A224" s="7" t="s">
        <v>50</v>
      </c>
      <c r="B224" s="7" t="s">
        <v>51</v>
      </c>
      <c r="C224" s="7">
        <v>4</v>
      </c>
      <c r="D224" s="7" t="s">
        <v>56</v>
      </c>
      <c r="E224" s="7">
        <v>1984</v>
      </c>
      <c r="F224" s="7">
        <v>2</v>
      </c>
      <c r="G224" s="7">
        <v>8</v>
      </c>
      <c r="H224" s="7">
        <v>25</v>
      </c>
      <c r="I224" s="7">
        <v>31</v>
      </c>
      <c r="J224" s="7">
        <v>208</v>
      </c>
      <c r="K224" s="7">
        <v>4</v>
      </c>
      <c r="L224" s="21">
        <v>45487</v>
      </c>
      <c r="N224" s="3">
        <v>0.38</v>
      </c>
      <c r="O224" s="3">
        <v>7.82</v>
      </c>
    </row>
    <row r="225" spans="1:15" x14ac:dyDescent="0.25">
      <c r="A225" s="7" t="s">
        <v>50</v>
      </c>
      <c r="B225" s="7" t="s">
        <v>51</v>
      </c>
      <c r="C225" s="7">
        <v>4</v>
      </c>
      <c r="D225" s="7" t="s">
        <v>53</v>
      </c>
      <c r="E225" s="7">
        <v>2020</v>
      </c>
      <c r="F225" s="7">
        <v>1</v>
      </c>
      <c r="G225" s="7">
        <v>8</v>
      </c>
      <c r="H225" s="7">
        <v>8</v>
      </c>
      <c r="I225" s="7">
        <v>32</v>
      </c>
      <c r="J225" s="7">
        <v>108</v>
      </c>
      <c r="K225" s="7">
        <v>4</v>
      </c>
      <c r="L225" s="21">
        <v>45487</v>
      </c>
      <c r="N225" s="3">
        <v>0.37</v>
      </c>
      <c r="O225" s="3">
        <v>7.56</v>
      </c>
    </row>
    <row r="226" spans="1:15" x14ac:dyDescent="0.25">
      <c r="A226" s="7" t="s">
        <v>35</v>
      </c>
      <c r="B226" s="7" t="s">
        <v>36</v>
      </c>
      <c r="C226" s="7">
        <v>5</v>
      </c>
      <c r="D226" s="7" t="s">
        <v>39</v>
      </c>
      <c r="E226" s="7">
        <v>2002</v>
      </c>
      <c r="F226" s="7">
        <v>1</v>
      </c>
      <c r="G226" s="7">
        <v>9</v>
      </c>
      <c r="H226" s="7">
        <v>9</v>
      </c>
      <c r="I226" s="7">
        <v>33</v>
      </c>
      <c r="J226" s="7">
        <v>109</v>
      </c>
      <c r="K226" s="7">
        <v>4</v>
      </c>
      <c r="L226" s="21">
        <v>45487</v>
      </c>
      <c r="N226" s="3">
        <v>0.61</v>
      </c>
      <c r="O226" s="3">
        <v>6.47</v>
      </c>
    </row>
    <row r="227" spans="1:15" x14ac:dyDescent="0.25">
      <c r="A227" s="7" t="s">
        <v>35</v>
      </c>
      <c r="B227" s="7" t="s">
        <v>36</v>
      </c>
      <c r="C227" s="7">
        <v>5</v>
      </c>
      <c r="D227" s="7" t="s">
        <v>41</v>
      </c>
      <c r="E227" s="7">
        <v>2016</v>
      </c>
      <c r="F227" s="7">
        <v>2</v>
      </c>
      <c r="G227" s="7">
        <v>9</v>
      </c>
      <c r="H227" s="7">
        <v>24</v>
      </c>
      <c r="I227" s="7">
        <v>34</v>
      </c>
      <c r="J227" s="7">
        <v>209</v>
      </c>
      <c r="K227" s="7">
        <v>4</v>
      </c>
      <c r="L227" s="21">
        <v>45487</v>
      </c>
      <c r="N227" s="3">
        <v>0.67</v>
      </c>
      <c r="O227" s="3">
        <v>10</v>
      </c>
    </row>
    <row r="228" spans="1:15" x14ac:dyDescent="0.25">
      <c r="A228" s="7" t="s">
        <v>35</v>
      </c>
      <c r="B228" s="7" t="s">
        <v>36</v>
      </c>
      <c r="C228" s="7">
        <v>5</v>
      </c>
      <c r="D228" s="7" t="s">
        <v>42</v>
      </c>
      <c r="E228" s="7">
        <v>2023</v>
      </c>
      <c r="F228" s="7">
        <v>3</v>
      </c>
      <c r="G228" s="7">
        <v>9</v>
      </c>
      <c r="H228" s="7">
        <v>41</v>
      </c>
      <c r="I228" s="7">
        <v>35</v>
      </c>
      <c r="J228" s="7">
        <v>309</v>
      </c>
      <c r="K228" s="7">
        <v>4</v>
      </c>
      <c r="L228" s="21">
        <v>45487</v>
      </c>
      <c r="N228" s="3">
        <v>0.59</v>
      </c>
      <c r="O228" s="3">
        <v>10.07</v>
      </c>
    </row>
    <row r="229" spans="1:15" x14ac:dyDescent="0.25">
      <c r="A229" s="7" t="s">
        <v>35</v>
      </c>
      <c r="B229" s="7" t="s">
        <v>36</v>
      </c>
      <c r="C229" s="7">
        <v>5</v>
      </c>
      <c r="D229" s="7" t="s">
        <v>48</v>
      </c>
      <c r="E229" s="7">
        <v>2018</v>
      </c>
      <c r="F229" s="7">
        <v>4</v>
      </c>
      <c r="G229" s="7">
        <v>10</v>
      </c>
      <c r="H229" s="7">
        <v>55</v>
      </c>
      <c r="I229" s="7">
        <v>37</v>
      </c>
      <c r="J229" s="7">
        <v>410</v>
      </c>
      <c r="K229" s="7">
        <v>4</v>
      </c>
      <c r="L229" s="21">
        <v>45487</v>
      </c>
      <c r="N229" s="3">
        <v>0.54</v>
      </c>
      <c r="O229" s="3">
        <v>4.76</v>
      </c>
    </row>
    <row r="230" spans="1:15" x14ac:dyDescent="0.25">
      <c r="A230" s="7" t="s">
        <v>35</v>
      </c>
      <c r="B230" s="7" t="s">
        <v>36</v>
      </c>
      <c r="C230" s="7">
        <v>5</v>
      </c>
      <c r="D230" s="7" t="s">
        <v>37</v>
      </c>
      <c r="E230" s="7">
        <v>1998</v>
      </c>
      <c r="F230" s="7">
        <v>4</v>
      </c>
      <c r="G230" s="7">
        <v>9</v>
      </c>
      <c r="H230" s="7">
        <v>56</v>
      </c>
      <c r="I230" s="7">
        <v>37</v>
      </c>
      <c r="J230" s="7">
        <v>409</v>
      </c>
      <c r="K230" s="7">
        <v>4</v>
      </c>
      <c r="L230" s="21">
        <v>45487</v>
      </c>
      <c r="N230" s="3">
        <v>0.54</v>
      </c>
      <c r="O230" s="3">
        <v>5.67</v>
      </c>
    </row>
    <row r="231" spans="1:15" x14ac:dyDescent="0.25">
      <c r="A231" s="7" t="s">
        <v>35</v>
      </c>
      <c r="B231" s="7" t="s">
        <v>36</v>
      </c>
      <c r="C231" s="7">
        <v>5</v>
      </c>
      <c r="D231" s="7" t="s">
        <v>44</v>
      </c>
      <c r="E231" s="7">
        <v>1983</v>
      </c>
      <c r="F231" s="7">
        <v>3</v>
      </c>
      <c r="G231" s="7">
        <v>10</v>
      </c>
      <c r="H231" s="7">
        <v>42</v>
      </c>
      <c r="I231" s="7">
        <v>38</v>
      </c>
      <c r="J231" s="7">
        <v>310</v>
      </c>
      <c r="K231" s="7">
        <v>4</v>
      </c>
      <c r="L231" s="21">
        <v>45487</v>
      </c>
      <c r="N231" s="3">
        <v>0.59</v>
      </c>
      <c r="O231" s="3">
        <v>11.03</v>
      </c>
    </row>
    <row r="232" spans="1:15" x14ac:dyDescent="0.25">
      <c r="A232" s="7" t="s">
        <v>35</v>
      </c>
      <c r="B232" s="7" t="s">
        <v>36</v>
      </c>
      <c r="C232" s="7">
        <v>5</v>
      </c>
      <c r="D232" s="7" t="s">
        <v>49</v>
      </c>
      <c r="E232" s="7">
        <v>1985</v>
      </c>
      <c r="F232" s="7">
        <v>2</v>
      </c>
      <c r="G232" s="7">
        <v>10</v>
      </c>
      <c r="H232" s="7">
        <v>23</v>
      </c>
      <c r="I232" s="7">
        <v>39</v>
      </c>
      <c r="J232" s="7">
        <v>210</v>
      </c>
      <c r="K232" s="7">
        <v>4</v>
      </c>
      <c r="L232" s="21">
        <v>45487</v>
      </c>
      <c r="N232" s="3">
        <v>0.63</v>
      </c>
      <c r="O232" s="3">
        <v>8.76</v>
      </c>
    </row>
    <row r="233" spans="1:15" x14ac:dyDescent="0.25">
      <c r="A233" s="7" t="s">
        <v>35</v>
      </c>
      <c r="B233" s="7" t="s">
        <v>36</v>
      </c>
      <c r="C233" s="7">
        <v>5</v>
      </c>
      <c r="D233" s="7" t="s">
        <v>46</v>
      </c>
      <c r="E233" s="7">
        <v>1999</v>
      </c>
      <c r="F233" s="7">
        <v>1</v>
      </c>
      <c r="G233" s="7">
        <v>10</v>
      </c>
      <c r="H233" s="7">
        <v>10</v>
      </c>
      <c r="I233" s="7">
        <v>40</v>
      </c>
      <c r="J233" s="7">
        <v>110</v>
      </c>
      <c r="K233" s="7">
        <v>4</v>
      </c>
      <c r="L233" s="21">
        <v>45487</v>
      </c>
      <c r="N233" s="3">
        <v>0.56999999999999995</v>
      </c>
      <c r="O233" s="3">
        <v>4.92</v>
      </c>
    </row>
    <row r="234" spans="1:15" x14ac:dyDescent="0.25">
      <c r="A234" s="7" t="s">
        <v>50</v>
      </c>
      <c r="B234" s="7" t="s">
        <v>51</v>
      </c>
      <c r="C234" s="7">
        <v>6</v>
      </c>
      <c r="D234" s="7" t="s">
        <v>59</v>
      </c>
      <c r="E234" s="7">
        <v>1989</v>
      </c>
      <c r="F234" s="7">
        <v>1</v>
      </c>
      <c r="G234" s="7">
        <v>11</v>
      </c>
      <c r="H234" s="7">
        <v>11</v>
      </c>
      <c r="I234" s="7">
        <v>41</v>
      </c>
      <c r="J234" s="7">
        <v>111</v>
      </c>
      <c r="K234" s="7">
        <v>4</v>
      </c>
      <c r="L234" s="21">
        <v>45487</v>
      </c>
      <c r="N234" s="3">
        <v>0.41</v>
      </c>
      <c r="O234" s="3">
        <v>4.66</v>
      </c>
    </row>
    <row r="235" spans="1:15" x14ac:dyDescent="0.25">
      <c r="A235" s="7" t="s">
        <v>50</v>
      </c>
      <c r="B235" s="7" t="s">
        <v>51</v>
      </c>
      <c r="C235" s="7">
        <v>6</v>
      </c>
      <c r="D235" s="7" t="s">
        <v>52</v>
      </c>
      <c r="E235" s="7">
        <v>1999</v>
      </c>
      <c r="F235" s="7">
        <v>2</v>
      </c>
      <c r="G235" s="7">
        <v>11</v>
      </c>
      <c r="H235" s="7">
        <v>22</v>
      </c>
      <c r="I235" s="7">
        <v>42</v>
      </c>
      <c r="J235" s="7">
        <v>211</v>
      </c>
      <c r="K235" s="7">
        <v>4</v>
      </c>
      <c r="L235" s="21">
        <v>45487</v>
      </c>
      <c r="N235" s="3">
        <v>0.33</v>
      </c>
      <c r="O235" s="3">
        <v>7.88</v>
      </c>
    </row>
    <row r="236" spans="1:15" x14ac:dyDescent="0.25">
      <c r="A236" s="7" t="s">
        <v>50</v>
      </c>
      <c r="B236" s="7" t="s">
        <v>51</v>
      </c>
      <c r="C236" s="7">
        <v>6</v>
      </c>
      <c r="D236" s="7" t="s">
        <v>56</v>
      </c>
      <c r="E236" s="7">
        <v>1984</v>
      </c>
      <c r="F236" s="7">
        <v>3</v>
      </c>
      <c r="G236" s="7">
        <v>11</v>
      </c>
      <c r="H236" s="7">
        <v>43</v>
      </c>
      <c r="I236" s="7">
        <v>43</v>
      </c>
      <c r="J236" s="7">
        <v>311</v>
      </c>
      <c r="K236" s="7">
        <v>4</v>
      </c>
      <c r="L236" s="21">
        <v>45487</v>
      </c>
      <c r="N236" s="3">
        <v>0.36</v>
      </c>
      <c r="O236" s="3">
        <v>6.19</v>
      </c>
    </row>
    <row r="237" spans="1:15" x14ac:dyDescent="0.25">
      <c r="A237" s="7" t="s">
        <v>50</v>
      </c>
      <c r="B237" s="7" t="s">
        <v>51</v>
      </c>
      <c r="C237" s="7">
        <v>6</v>
      </c>
      <c r="D237" s="7" t="s">
        <v>57</v>
      </c>
      <c r="E237" s="7">
        <v>2004</v>
      </c>
      <c r="F237" s="7">
        <v>4</v>
      </c>
      <c r="G237" s="7">
        <v>11</v>
      </c>
      <c r="H237" s="7">
        <v>54</v>
      </c>
      <c r="I237" s="7">
        <v>44</v>
      </c>
      <c r="J237" s="7">
        <v>411</v>
      </c>
      <c r="K237" s="7">
        <v>4</v>
      </c>
      <c r="L237" s="21">
        <v>45487</v>
      </c>
      <c r="N237" s="3">
        <v>0.38</v>
      </c>
      <c r="O237" s="3">
        <v>4.76</v>
      </c>
    </row>
    <row r="238" spans="1:15" x14ac:dyDescent="0.25">
      <c r="A238" s="7" t="s">
        <v>50</v>
      </c>
      <c r="B238" s="7" t="s">
        <v>51</v>
      </c>
      <c r="C238" s="7">
        <v>6</v>
      </c>
      <c r="D238" s="7" t="s">
        <v>53</v>
      </c>
      <c r="E238" s="7">
        <v>2020</v>
      </c>
      <c r="F238" s="7">
        <v>4</v>
      </c>
      <c r="G238" s="7">
        <v>12</v>
      </c>
      <c r="H238" s="7">
        <v>53</v>
      </c>
      <c r="I238" s="7">
        <v>45</v>
      </c>
      <c r="J238" s="7">
        <v>412</v>
      </c>
      <c r="K238" s="7">
        <v>4</v>
      </c>
      <c r="L238" s="21">
        <v>45487</v>
      </c>
      <c r="N238" s="3">
        <v>0.36</v>
      </c>
      <c r="O238" s="3">
        <v>4.32</v>
      </c>
    </row>
    <row r="239" spans="1:15" x14ac:dyDescent="0.25">
      <c r="A239" s="7" t="s">
        <v>50</v>
      </c>
      <c r="B239" s="7" t="s">
        <v>51</v>
      </c>
      <c r="C239" s="7">
        <v>6</v>
      </c>
      <c r="D239" s="7" t="s">
        <v>60</v>
      </c>
      <c r="E239" s="7">
        <v>2001</v>
      </c>
      <c r="F239" s="7">
        <v>3</v>
      </c>
      <c r="G239" s="7">
        <v>12</v>
      </c>
      <c r="H239" s="7">
        <v>44</v>
      </c>
      <c r="I239" s="7">
        <v>46</v>
      </c>
      <c r="J239" s="7">
        <v>312</v>
      </c>
      <c r="K239" s="7">
        <v>4</v>
      </c>
      <c r="L239" s="21">
        <v>45487</v>
      </c>
      <c r="N239" s="3">
        <v>0.31</v>
      </c>
      <c r="O239" s="3">
        <v>8.08</v>
      </c>
    </row>
    <row r="240" spans="1:15" x14ac:dyDescent="0.25">
      <c r="A240" s="7" t="s">
        <v>50</v>
      </c>
      <c r="B240" s="7" t="s">
        <v>51</v>
      </c>
      <c r="C240" s="7">
        <v>6</v>
      </c>
      <c r="D240" s="7" t="s">
        <v>55</v>
      </c>
      <c r="E240" s="7">
        <v>2008</v>
      </c>
      <c r="F240" s="7">
        <v>2</v>
      </c>
      <c r="G240" s="7">
        <v>12</v>
      </c>
      <c r="H240" s="7">
        <v>21</v>
      </c>
      <c r="I240" s="7">
        <v>47</v>
      </c>
      <c r="J240" s="7">
        <v>212</v>
      </c>
      <c r="K240" s="7">
        <v>4</v>
      </c>
      <c r="L240" s="21">
        <v>45487</v>
      </c>
      <c r="N240" s="3">
        <v>0.38</v>
      </c>
      <c r="O240" s="3">
        <v>5.5</v>
      </c>
    </row>
    <row r="241" spans="1:15" x14ac:dyDescent="0.25">
      <c r="A241" s="7" t="s">
        <v>50</v>
      </c>
      <c r="B241" s="7" t="s">
        <v>51</v>
      </c>
      <c r="C241" s="7">
        <v>6</v>
      </c>
      <c r="D241" s="7" t="s">
        <v>54</v>
      </c>
      <c r="E241" s="7">
        <v>2016</v>
      </c>
      <c r="F241" s="7">
        <v>1</v>
      </c>
      <c r="G241" s="7">
        <v>12</v>
      </c>
      <c r="H241" s="7">
        <v>12</v>
      </c>
      <c r="I241" s="7">
        <v>48</v>
      </c>
      <c r="J241" s="7">
        <v>112</v>
      </c>
      <c r="K241" s="7">
        <v>4</v>
      </c>
      <c r="L241" s="21">
        <v>45487</v>
      </c>
      <c r="N241" s="3">
        <v>0.35</v>
      </c>
      <c r="O241" s="3">
        <v>5.44</v>
      </c>
    </row>
    <row r="242" spans="1:15" x14ac:dyDescent="0.25">
      <c r="A242" s="7" t="s">
        <v>35</v>
      </c>
      <c r="B242" s="7" t="s">
        <v>36</v>
      </c>
      <c r="C242" s="7">
        <v>7</v>
      </c>
      <c r="D242" s="7" t="s">
        <v>49</v>
      </c>
      <c r="E242" s="7">
        <v>1985</v>
      </c>
      <c r="F242" s="7">
        <v>1</v>
      </c>
      <c r="G242" s="7">
        <v>13</v>
      </c>
      <c r="H242" s="7">
        <v>13</v>
      </c>
      <c r="I242" s="7">
        <v>49</v>
      </c>
      <c r="J242" s="7">
        <v>113</v>
      </c>
      <c r="K242" s="7">
        <v>4</v>
      </c>
      <c r="L242" s="21">
        <v>45487</v>
      </c>
      <c r="N242" s="3">
        <v>0.48</v>
      </c>
      <c r="O242" s="3">
        <v>8.2200000000000006</v>
      </c>
    </row>
    <row r="243" spans="1:15" x14ac:dyDescent="0.25">
      <c r="A243" s="7" t="s">
        <v>35</v>
      </c>
      <c r="B243" s="7" t="s">
        <v>36</v>
      </c>
      <c r="C243" s="7">
        <v>7</v>
      </c>
      <c r="D243" s="7" t="s">
        <v>44</v>
      </c>
      <c r="E243" s="7">
        <v>1983</v>
      </c>
      <c r="F243" s="7">
        <v>2</v>
      </c>
      <c r="G243" s="7">
        <v>13</v>
      </c>
      <c r="H243" s="7">
        <v>20</v>
      </c>
      <c r="I243" s="7">
        <v>50</v>
      </c>
      <c r="J243" s="7">
        <v>213</v>
      </c>
      <c r="K243" s="7">
        <v>4</v>
      </c>
      <c r="L243" s="21">
        <v>45487</v>
      </c>
      <c r="N243" s="3">
        <v>0.53</v>
      </c>
      <c r="O243" s="3">
        <v>10.19</v>
      </c>
    </row>
    <row r="244" spans="1:15" x14ac:dyDescent="0.25">
      <c r="A244" s="7" t="s">
        <v>35</v>
      </c>
      <c r="B244" s="7" t="s">
        <v>36</v>
      </c>
      <c r="C244" s="7">
        <v>7</v>
      </c>
      <c r="D244" s="7" t="s">
        <v>46</v>
      </c>
      <c r="E244" s="7">
        <v>1999</v>
      </c>
      <c r="F244" s="7">
        <v>3</v>
      </c>
      <c r="G244" s="7">
        <v>13</v>
      </c>
      <c r="H244" s="7">
        <v>45</v>
      </c>
      <c r="I244" s="7">
        <v>51</v>
      </c>
      <c r="J244" s="7">
        <v>313</v>
      </c>
      <c r="K244" s="7">
        <v>4</v>
      </c>
      <c r="L244" s="21">
        <v>45487</v>
      </c>
      <c r="N244" s="3">
        <v>0.46</v>
      </c>
      <c r="O244" s="3">
        <v>11.14</v>
      </c>
    </row>
    <row r="245" spans="1:15" x14ac:dyDescent="0.25">
      <c r="A245" s="7" t="s">
        <v>35</v>
      </c>
      <c r="B245" s="7" t="s">
        <v>36</v>
      </c>
      <c r="C245" s="7">
        <v>7</v>
      </c>
      <c r="D245" s="7" t="s">
        <v>41</v>
      </c>
      <c r="E245" s="7">
        <v>2016</v>
      </c>
      <c r="F245" s="7">
        <v>4</v>
      </c>
      <c r="G245" s="7">
        <v>13</v>
      </c>
      <c r="H245" s="7">
        <v>52</v>
      </c>
      <c r="I245" s="7">
        <v>52</v>
      </c>
      <c r="J245" s="7">
        <v>413</v>
      </c>
      <c r="K245" s="7">
        <v>4</v>
      </c>
      <c r="L245" s="21">
        <v>45487</v>
      </c>
      <c r="N245" s="3">
        <v>0.55000000000000004</v>
      </c>
      <c r="O245" s="3">
        <v>4.9400000000000004</v>
      </c>
    </row>
    <row r="246" spans="1:15" x14ac:dyDescent="0.25">
      <c r="A246" s="7" t="s">
        <v>35</v>
      </c>
      <c r="B246" s="7" t="s">
        <v>36</v>
      </c>
      <c r="C246" s="7">
        <v>7</v>
      </c>
      <c r="D246" s="7" t="s">
        <v>39</v>
      </c>
      <c r="E246" s="7">
        <v>2002</v>
      </c>
      <c r="F246" s="7">
        <v>4</v>
      </c>
      <c r="G246" s="7">
        <v>14</v>
      </c>
      <c r="H246" s="7">
        <v>51</v>
      </c>
      <c r="I246" s="7">
        <v>53</v>
      </c>
      <c r="J246" s="7">
        <v>414</v>
      </c>
      <c r="K246" s="7">
        <v>4</v>
      </c>
      <c r="L246" s="21">
        <v>45487</v>
      </c>
      <c r="N246" s="3">
        <v>0.56999999999999995</v>
      </c>
      <c r="O246" s="3">
        <v>4.63</v>
      </c>
    </row>
    <row r="247" spans="1:15" x14ac:dyDescent="0.25">
      <c r="A247" s="7" t="s">
        <v>35</v>
      </c>
      <c r="B247" s="7" t="s">
        <v>36</v>
      </c>
      <c r="C247" s="7">
        <v>7</v>
      </c>
      <c r="D247" s="7" t="s">
        <v>37</v>
      </c>
      <c r="E247" s="7">
        <v>1998</v>
      </c>
      <c r="F247" s="7">
        <v>3</v>
      </c>
      <c r="G247" s="7">
        <v>14</v>
      </c>
      <c r="H247" s="7">
        <v>46</v>
      </c>
      <c r="I247" s="7">
        <v>54</v>
      </c>
      <c r="J247" s="7">
        <v>314</v>
      </c>
      <c r="K247" s="7">
        <v>4</v>
      </c>
      <c r="L247" s="21">
        <v>45487</v>
      </c>
      <c r="N247" s="3">
        <v>0.59</v>
      </c>
      <c r="O247" s="3">
        <v>7.08</v>
      </c>
    </row>
    <row r="248" spans="1:15" x14ac:dyDescent="0.25">
      <c r="A248" s="7" t="s">
        <v>35</v>
      </c>
      <c r="B248" s="7" t="s">
        <v>36</v>
      </c>
      <c r="C248" s="7">
        <v>7</v>
      </c>
      <c r="D248" s="7" t="s">
        <v>48</v>
      </c>
      <c r="E248" s="7">
        <v>2018</v>
      </c>
      <c r="F248" s="7">
        <v>2</v>
      </c>
      <c r="G248" s="7">
        <v>14</v>
      </c>
      <c r="H248" s="7">
        <v>19</v>
      </c>
      <c r="I248" s="7">
        <v>55</v>
      </c>
      <c r="J248" s="7">
        <v>214</v>
      </c>
      <c r="K248" s="7">
        <v>4</v>
      </c>
      <c r="L248" s="21">
        <v>45487</v>
      </c>
      <c r="N248" s="3">
        <v>0.54</v>
      </c>
      <c r="O248" s="3">
        <v>7.35</v>
      </c>
    </row>
    <row r="249" spans="1:15" x14ac:dyDescent="0.25">
      <c r="A249" s="7" t="s">
        <v>35</v>
      </c>
      <c r="B249" s="7" t="s">
        <v>36</v>
      </c>
      <c r="C249" s="7">
        <v>7</v>
      </c>
      <c r="D249" s="7" t="s">
        <v>42</v>
      </c>
      <c r="E249" s="7">
        <v>2023</v>
      </c>
      <c r="F249" s="7">
        <v>1</v>
      </c>
      <c r="G249" s="7">
        <v>14</v>
      </c>
      <c r="H249" s="7">
        <v>14</v>
      </c>
      <c r="I249" s="7">
        <v>56</v>
      </c>
      <c r="J249" s="7">
        <v>114</v>
      </c>
      <c r="K249" s="7">
        <v>4</v>
      </c>
      <c r="L249" s="21">
        <v>45487</v>
      </c>
      <c r="N249" s="3">
        <v>0.51</v>
      </c>
      <c r="O249" s="3">
        <v>4.38</v>
      </c>
    </row>
    <row r="250" spans="1:15" x14ac:dyDescent="0.25">
      <c r="A250" s="7" t="s">
        <v>50</v>
      </c>
      <c r="B250" s="7" t="s">
        <v>51</v>
      </c>
      <c r="C250" s="7">
        <v>8</v>
      </c>
      <c r="D250" s="7" t="s">
        <v>55</v>
      </c>
      <c r="E250" s="7">
        <v>2008</v>
      </c>
      <c r="F250" s="7">
        <v>1</v>
      </c>
      <c r="G250" s="7">
        <v>15</v>
      </c>
      <c r="H250" s="7">
        <v>15</v>
      </c>
      <c r="I250" s="7">
        <v>57</v>
      </c>
      <c r="J250" s="7">
        <v>115</v>
      </c>
      <c r="K250" s="7">
        <v>4</v>
      </c>
      <c r="L250" s="21">
        <v>45487</v>
      </c>
      <c r="N250" s="3">
        <v>0.35</v>
      </c>
      <c r="O250" s="3">
        <v>2.61</v>
      </c>
    </row>
    <row r="251" spans="1:15" x14ac:dyDescent="0.25">
      <c r="A251" s="7" t="s">
        <v>50</v>
      </c>
      <c r="B251" s="7" t="s">
        <v>51</v>
      </c>
      <c r="C251" s="7">
        <v>8</v>
      </c>
      <c r="D251" s="7" t="s">
        <v>59</v>
      </c>
      <c r="E251" s="7">
        <v>1989</v>
      </c>
      <c r="F251" s="7">
        <v>2</v>
      </c>
      <c r="G251" s="7">
        <v>15</v>
      </c>
      <c r="H251" s="7">
        <v>18</v>
      </c>
      <c r="I251" s="7">
        <v>58</v>
      </c>
      <c r="J251" s="7">
        <v>215</v>
      </c>
      <c r="K251" s="7">
        <v>4</v>
      </c>
      <c r="L251" s="21">
        <v>45487</v>
      </c>
      <c r="N251" s="3">
        <v>0.39</v>
      </c>
      <c r="O251" s="3">
        <v>8.26</v>
      </c>
    </row>
    <row r="252" spans="1:15" x14ac:dyDescent="0.25">
      <c r="A252" s="7" t="s">
        <v>50</v>
      </c>
      <c r="B252" s="7" t="s">
        <v>51</v>
      </c>
      <c r="C252" s="7">
        <v>8</v>
      </c>
      <c r="D252" s="7" t="s">
        <v>52</v>
      </c>
      <c r="E252" s="7">
        <v>1999</v>
      </c>
      <c r="F252" s="7">
        <v>3</v>
      </c>
      <c r="G252" s="7">
        <v>15</v>
      </c>
      <c r="H252" s="7">
        <v>47</v>
      </c>
      <c r="I252" s="7">
        <v>59</v>
      </c>
      <c r="J252" s="7">
        <v>315</v>
      </c>
      <c r="K252" s="7">
        <v>4</v>
      </c>
      <c r="L252" s="21">
        <v>45487</v>
      </c>
      <c r="N252" s="3">
        <v>0.33</v>
      </c>
      <c r="O252" s="3">
        <v>3.91</v>
      </c>
    </row>
    <row r="253" spans="1:15" x14ac:dyDescent="0.25">
      <c r="A253" s="7" t="s">
        <v>50</v>
      </c>
      <c r="B253" s="7" t="s">
        <v>51</v>
      </c>
      <c r="C253" s="7">
        <v>8</v>
      </c>
      <c r="D253" s="7" t="s">
        <v>54</v>
      </c>
      <c r="E253" s="7">
        <v>2016</v>
      </c>
      <c r="F253" s="7">
        <v>4</v>
      </c>
      <c r="G253" s="7">
        <v>15</v>
      </c>
      <c r="H253" s="7">
        <v>50</v>
      </c>
      <c r="I253" s="7">
        <v>60</v>
      </c>
      <c r="J253" s="7">
        <v>415</v>
      </c>
      <c r="K253" s="7">
        <v>4</v>
      </c>
      <c r="L253" s="21">
        <v>45487</v>
      </c>
      <c r="N253" s="3">
        <v>0.37</v>
      </c>
      <c r="O253" s="3">
        <v>3.1</v>
      </c>
    </row>
    <row r="254" spans="1:15" x14ac:dyDescent="0.25">
      <c r="A254" s="7" t="s">
        <v>50</v>
      </c>
      <c r="B254" s="7" t="s">
        <v>51</v>
      </c>
      <c r="C254" s="7">
        <v>8</v>
      </c>
      <c r="D254" s="7" t="s">
        <v>56</v>
      </c>
      <c r="E254" s="7">
        <v>1984</v>
      </c>
      <c r="F254" s="7">
        <v>4</v>
      </c>
      <c r="G254" s="7">
        <v>16</v>
      </c>
      <c r="H254" s="7">
        <v>49</v>
      </c>
      <c r="I254" s="7">
        <v>61</v>
      </c>
      <c r="J254" s="7">
        <v>416</v>
      </c>
      <c r="K254" s="7">
        <v>4</v>
      </c>
      <c r="L254" s="21">
        <v>45487</v>
      </c>
      <c r="N254" s="3">
        <v>0.4</v>
      </c>
      <c r="O254" s="3">
        <v>7.76</v>
      </c>
    </row>
    <row r="255" spans="1:15" x14ac:dyDescent="0.25">
      <c r="A255" s="7" t="s">
        <v>50</v>
      </c>
      <c r="B255" s="7" t="s">
        <v>51</v>
      </c>
      <c r="C255" s="7">
        <v>8</v>
      </c>
      <c r="D255" s="7" t="s">
        <v>53</v>
      </c>
      <c r="E255" s="7">
        <v>2020</v>
      </c>
      <c r="F255" s="7">
        <v>3</v>
      </c>
      <c r="G255" s="7">
        <v>16</v>
      </c>
      <c r="H255" s="7">
        <v>48</v>
      </c>
      <c r="I255" s="7">
        <v>62</v>
      </c>
      <c r="J255" s="7">
        <v>316</v>
      </c>
      <c r="K255" s="7">
        <v>4</v>
      </c>
      <c r="L255" s="21">
        <v>45487</v>
      </c>
      <c r="N255" s="3">
        <v>0.3</v>
      </c>
      <c r="O255" s="3">
        <v>8.5399999999999991</v>
      </c>
    </row>
    <row r="256" spans="1:15" x14ac:dyDescent="0.25">
      <c r="A256" s="7" t="s">
        <v>50</v>
      </c>
      <c r="B256" s="7" t="s">
        <v>51</v>
      </c>
      <c r="C256" s="7">
        <v>8</v>
      </c>
      <c r="D256" s="7" t="s">
        <v>60</v>
      </c>
      <c r="E256" s="7">
        <v>2001</v>
      </c>
      <c r="F256" s="7">
        <v>2</v>
      </c>
      <c r="G256" s="7">
        <v>16</v>
      </c>
      <c r="H256" s="7">
        <v>17</v>
      </c>
      <c r="I256" s="7">
        <v>63</v>
      </c>
      <c r="J256" s="7">
        <v>216</v>
      </c>
      <c r="K256" s="7">
        <v>4</v>
      </c>
      <c r="L256" s="21">
        <v>45487</v>
      </c>
      <c r="N256" s="3">
        <v>0.33</v>
      </c>
      <c r="O256" s="3">
        <v>5.85</v>
      </c>
    </row>
    <row r="257" spans="1:15" x14ac:dyDescent="0.25">
      <c r="A257" s="7" t="s">
        <v>50</v>
      </c>
      <c r="B257" s="7" t="s">
        <v>51</v>
      </c>
      <c r="C257" s="7">
        <v>8</v>
      </c>
      <c r="D257" s="7" t="s">
        <v>57</v>
      </c>
      <c r="E257" s="7">
        <v>2004</v>
      </c>
      <c r="F257" s="7">
        <v>1</v>
      </c>
      <c r="G257" s="7">
        <v>16</v>
      </c>
      <c r="H257" s="7">
        <v>16</v>
      </c>
      <c r="I257" s="7">
        <v>64</v>
      </c>
      <c r="J257" s="7">
        <v>116</v>
      </c>
      <c r="K257" s="7">
        <v>4</v>
      </c>
      <c r="L257" s="21">
        <v>45487</v>
      </c>
      <c r="N257" s="3">
        <v>0.33</v>
      </c>
      <c r="O257" s="3">
        <v>3.81</v>
      </c>
    </row>
    <row r="258" spans="1:15" x14ac:dyDescent="0.25">
      <c r="A258" s="7" t="s">
        <v>35</v>
      </c>
      <c r="B258" s="7" t="s">
        <v>36</v>
      </c>
      <c r="C258" s="7">
        <v>1</v>
      </c>
      <c r="D258" s="7" t="s">
        <v>37</v>
      </c>
      <c r="E258" s="7">
        <v>1998</v>
      </c>
      <c r="F258" s="7">
        <v>1</v>
      </c>
      <c r="G258" s="7">
        <v>1</v>
      </c>
      <c r="H258" s="7">
        <v>1</v>
      </c>
      <c r="I258" s="7">
        <v>1</v>
      </c>
      <c r="J258" s="7">
        <v>101</v>
      </c>
      <c r="K258" s="7">
        <v>5</v>
      </c>
      <c r="L258" s="21">
        <v>45502</v>
      </c>
      <c r="N258" s="3">
        <v>0.61</v>
      </c>
      <c r="O258" s="3">
        <v>9.36</v>
      </c>
    </row>
    <row r="259" spans="1:15" x14ac:dyDescent="0.25">
      <c r="A259" s="7" t="s">
        <v>35</v>
      </c>
      <c r="B259" s="7" t="s">
        <v>36</v>
      </c>
      <c r="C259" s="7">
        <v>1</v>
      </c>
      <c r="D259" s="7" t="s">
        <v>39</v>
      </c>
      <c r="E259" s="7">
        <v>2002</v>
      </c>
      <c r="F259" s="7">
        <v>2</v>
      </c>
      <c r="G259" s="7">
        <v>1</v>
      </c>
      <c r="H259" s="7">
        <v>32</v>
      </c>
      <c r="I259" s="7">
        <v>2</v>
      </c>
      <c r="J259" s="7">
        <v>201</v>
      </c>
      <c r="K259" s="7">
        <v>5</v>
      </c>
      <c r="L259" s="21">
        <v>45502</v>
      </c>
      <c r="N259" s="3">
        <v>0.65</v>
      </c>
      <c r="O259" s="3">
        <v>7.55</v>
      </c>
    </row>
    <row r="260" spans="1:15" x14ac:dyDescent="0.25">
      <c r="A260" s="7" t="s">
        <v>35</v>
      </c>
      <c r="B260" s="7" t="s">
        <v>36</v>
      </c>
      <c r="C260" s="7">
        <v>1</v>
      </c>
      <c r="D260" s="7" t="s">
        <v>41</v>
      </c>
      <c r="E260" s="7">
        <v>2016</v>
      </c>
      <c r="F260" s="7">
        <v>3</v>
      </c>
      <c r="G260" s="7">
        <v>1</v>
      </c>
      <c r="H260" s="7">
        <v>33</v>
      </c>
      <c r="I260" s="7">
        <v>3</v>
      </c>
      <c r="J260" s="7">
        <v>301</v>
      </c>
      <c r="K260" s="7">
        <v>5</v>
      </c>
      <c r="L260" s="21">
        <v>45502</v>
      </c>
      <c r="N260" s="3">
        <v>0.72</v>
      </c>
      <c r="O260" s="3">
        <v>4.6900000000000004</v>
      </c>
    </row>
    <row r="261" spans="1:15" x14ac:dyDescent="0.25">
      <c r="A261" s="7" t="s">
        <v>35</v>
      </c>
      <c r="B261" s="7" t="s">
        <v>36</v>
      </c>
      <c r="C261" s="7">
        <v>1</v>
      </c>
      <c r="D261" s="7" t="s">
        <v>42</v>
      </c>
      <c r="E261" s="7">
        <v>2023</v>
      </c>
      <c r="F261" s="7">
        <v>4</v>
      </c>
      <c r="G261" s="7">
        <v>1</v>
      </c>
      <c r="H261" s="7">
        <v>64</v>
      </c>
      <c r="I261" s="7">
        <v>4</v>
      </c>
      <c r="J261" s="7">
        <v>401</v>
      </c>
      <c r="K261" s="7">
        <v>5</v>
      </c>
      <c r="L261" s="21">
        <v>45502</v>
      </c>
      <c r="N261" s="3">
        <v>0.59</v>
      </c>
      <c r="O261" s="3">
        <v>11.03</v>
      </c>
    </row>
    <row r="262" spans="1:15" x14ac:dyDescent="0.25">
      <c r="A262" s="7" t="s">
        <v>35</v>
      </c>
      <c r="B262" s="7" t="s">
        <v>36</v>
      </c>
      <c r="C262" s="7">
        <v>1</v>
      </c>
      <c r="D262" s="7" t="s">
        <v>49</v>
      </c>
      <c r="E262" s="7">
        <v>1985</v>
      </c>
      <c r="F262" s="7">
        <v>4</v>
      </c>
      <c r="G262" s="7">
        <v>2</v>
      </c>
      <c r="H262" s="7">
        <v>63</v>
      </c>
      <c r="I262" s="7">
        <v>5</v>
      </c>
      <c r="J262" s="7">
        <v>402</v>
      </c>
      <c r="K262" s="7">
        <v>5</v>
      </c>
      <c r="L262" s="21">
        <v>45502</v>
      </c>
      <c r="N262" s="3">
        <v>0.67</v>
      </c>
      <c r="O262" s="3">
        <v>3.92</v>
      </c>
    </row>
    <row r="263" spans="1:15" x14ac:dyDescent="0.25">
      <c r="A263" s="7" t="s">
        <v>35</v>
      </c>
      <c r="B263" s="7" t="s">
        <v>36</v>
      </c>
      <c r="C263" s="7">
        <v>1</v>
      </c>
      <c r="D263" s="7" t="s">
        <v>48</v>
      </c>
      <c r="E263" s="7">
        <v>2018</v>
      </c>
      <c r="F263" s="7">
        <v>3</v>
      </c>
      <c r="G263" s="7">
        <v>2</v>
      </c>
      <c r="H263" s="7">
        <v>34</v>
      </c>
      <c r="I263" s="7">
        <v>6</v>
      </c>
      <c r="J263" s="7">
        <v>302</v>
      </c>
      <c r="K263" s="7">
        <v>5</v>
      </c>
      <c r="L263" s="21">
        <v>45502</v>
      </c>
      <c r="N263" s="3">
        <v>0.72</v>
      </c>
      <c r="O263" s="3">
        <v>3.72</v>
      </c>
    </row>
    <row r="264" spans="1:15" x14ac:dyDescent="0.25">
      <c r="A264" s="7" t="s">
        <v>35</v>
      </c>
      <c r="B264" s="7" t="s">
        <v>36</v>
      </c>
      <c r="C264" s="7">
        <v>1</v>
      </c>
      <c r="D264" s="7" t="s">
        <v>46</v>
      </c>
      <c r="E264" s="7">
        <v>1999</v>
      </c>
      <c r="F264" s="7">
        <v>2</v>
      </c>
      <c r="G264" s="7">
        <v>2</v>
      </c>
      <c r="H264" s="7">
        <v>31</v>
      </c>
      <c r="I264" s="7">
        <v>7</v>
      </c>
      <c r="J264" s="7">
        <v>202</v>
      </c>
      <c r="K264" s="7">
        <v>5</v>
      </c>
      <c r="L264" s="21">
        <v>45502</v>
      </c>
      <c r="N264" s="3">
        <v>0.72</v>
      </c>
      <c r="O264" s="3">
        <v>5.98</v>
      </c>
    </row>
    <row r="265" spans="1:15" x14ac:dyDescent="0.25">
      <c r="A265" s="7" t="s">
        <v>35</v>
      </c>
      <c r="B265" s="7" t="s">
        <v>36</v>
      </c>
      <c r="C265" s="7">
        <v>1</v>
      </c>
      <c r="D265" s="7" t="s">
        <v>44</v>
      </c>
      <c r="E265" s="7">
        <v>1983</v>
      </c>
      <c r="F265" s="7">
        <v>1</v>
      </c>
      <c r="G265" s="7">
        <v>2</v>
      </c>
      <c r="H265" s="7">
        <v>2</v>
      </c>
      <c r="I265" s="7">
        <v>8</v>
      </c>
      <c r="J265" s="7">
        <v>102</v>
      </c>
      <c r="K265" s="7">
        <v>5</v>
      </c>
      <c r="L265" s="21">
        <v>45502</v>
      </c>
      <c r="N265" s="3">
        <v>0.74</v>
      </c>
      <c r="O265" s="3">
        <v>4.29</v>
      </c>
    </row>
    <row r="266" spans="1:15" x14ac:dyDescent="0.25">
      <c r="A266" s="7" t="s">
        <v>50</v>
      </c>
      <c r="B266" s="7" t="s">
        <v>51</v>
      </c>
      <c r="C266" s="7">
        <v>2</v>
      </c>
      <c r="D266" s="7" t="s">
        <v>52</v>
      </c>
      <c r="E266" s="7">
        <v>1999</v>
      </c>
      <c r="F266" s="7">
        <v>1</v>
      </c>
      <c r="G266" s="7">
        <v>3</v>
      </c>
      <c r="H266" s="7">
        <v>3</v>
      </c>
      <c r="I266" s="7">
        <v>9</v>
      </c>
      <c r="J266" s="7">
        <v>103</v>
      </c>
      <c r="K266" s="7">
        <v>5</v>
      </c>
      <c r="L266" s="21">
        <v>45502</v>
      </c>
      <c r="N266" s="3">
        <v>0.53</v>
      </c>
      <c r="O266" s="3">
        <v>6.67</v>
      </c>
    </row>
    <row r="267" spans="1:15" x14ac:dyDescent="0.25">
      <c r="A267" s="7" t="s">
        <v>50</v>
      </c>
      <c r="B267" s="7" t="s">
        <v>51</v>
      </c>
      <c r="C267" s="7">
        <v>2</v>
      </c>
      <c r="D267" s="7" t="s">
        <v>53</v>
      </c>
      <c r="E267" s="7">
        <v>2020</v>
      </c>
      <c r="F267" s="7">
        <v>2</v>
      </c>
      <c r="G267" s="7">
        <v>3</v>
      </c>
      <c r="H267" s="7">
        <v>30</v>
      </c>
      <c r="I267" s="7">
        <v>10</v>
      </c>
      <c r="J267" s="7">
        <v>203</v>
      </c>
      <c r="K267" s="7">
        <v>5</v>
      </c>
      <c r="L267" s="21">
        <v>45502</v>
      </c>
      <c r="N267" s="3">
        <v>0.5</v>
      </c>
      <c r="O267" s="3">
        <v>8.86</v>
      </c>
    </row>
    <row r="268" spans="1:15" x14ac:dyDescent="0.25">
      <c r="A268" s="7" t="s">
        <v>50</v>
      </c>
      <c r="B268" s="7" t="s">
        <v>51</v>
      </c>
      <c r="C268" s="7">
        <v>2</v>
      </c>
      <c r="D268" s="7" t="s">
        <v>54</v>
      </c>
      <c r="E268" s="7">
        <v>2016</v>
      </c>
      <c r="F268" s="7">
        <v>3</v>
      </c>
      <c r="G268" s="7">
        <v>3</v>
      </c>
      <c r="H268" s="7">
        <v>35</v>
      </c>
      <c r="I268" s="7">
        <v>11</v>
      </c>
      <c r="J268" s="7">
        <v>303</v>
      </c>
      <c r="K268" s="7">
        <v>5</v>
      </c>
      <c r="L268" s="21">
        <v>45502</v>
      </c>
      <c r="N268" s="3">
        <v>0.55000000000000004</v>
      </c>
      <c r="O268" s="3">
        <v>8.7200000000000006</v>
      </c>
    </row>
    <row r="269" spans="1:15" x14ac:dyDescent="0.25">
      <c r="A269" s="7" t="s">
        <v>50</v>
      </c>
      <c r="B269" s="7" t="s">
        <v>51</v>
      </c>
      <c r="C269" s="7">
        <v>2</v>
      </c>
      <c r="D269" s="7" t="s">
        <v>55</v>
      </c>
      <c r="E269" s="7">
        <v>2008</v>
      </c>
      <c r="F269" s="7">
        <v>4</v>
      </c>
      <c r="G269" s="7">
        <v>3</v>
      </c>
      <c r="H269" s="7">
        <v>62</v>
      </c>
      <c r="I269" s="7">
        <v>12</v>
      </c>
      <c r="J269" s="7">
        <v>403</v>
      </c>
      <c r="K269" s="7">
        <v>5</v>
      </c>
      <c r="L269" s="21">
        <v>45502</v>
      </c>
      <c r="N269" s="3">
        <v>0.54</v>
      </c>
      <c r="O269" s="3">
        <v>5.92</v>
      </c>
    </row>
    <row r="270" spans="1:15" x14ac:dyDescent="0.25">
      <c r="A270" s="7" t="s">
        <v>50</v>
      </c>
      <c r="B270" s="7" t="s">
        <v>51</v>
      </c>
      <c r="C270" s="7">
        <v>2</v>
      </c>
      <c r="D270" s="7" t="s">
        <v>60</v>
      </c>
      <c r="E270" s="7">
        <v>2001</v>
      </c>
      <c r="F270" s="7">
        <v>4</v>
      </c>
      <c r="G270" s="7">
        <v>4</v>
      </c>
      <c r="H270" s="7">
        <v>61</v>
      </c>
      <c r="I270" s="7">
        <v>13</v>
      </c>
      <c r="J270" s="7">
        <v>404</v>
      </c>
      <c r="K270" s="7">
        <v>5</v>
      </c>
      <c r="L270" s="21">
        <v>45502</v>
      </c>
      <c r="N270" s="3">
        <v>0.59</v>
      </c>
      <c r="O270" s="3">
        <v>4.7</v>
      </c>
    </row>
    <row r="271" spans="1:15" x14ac:dyDescent="0.25">
      <c r="A271" s="7" t="s">
        <v>50</v>
      </c>
      <c r="B271" s="7" t="s">
        <v>51</v>
      </c>
      <c r="C271" s="7">
        <v>2</v>
      </c>
      <c r="D271" s="7" t="s">
        <v>59</v>
      </c>
      <c r="E271" s="7">
        <v>1989</v>
      </c>
      <c r="F271" s="7">
        <v>3</v>
      </c>
      <c r="G271" s="7">
        <v>4</v>
      </c>
      <c r="H271" s="7">
        <v>36</v>
      </c>
      <c r="I271" s="7">
        <v>14</v>
      </c>
      <c r="J271" s="7">
        <v>304</v>
      </c>
      <c r="K271" s="7">
        <v>5</v>
      </c>
      <c r="L271" s="21">
        <v>45502</v>
      </c>
      <c r="N271" s="3">
        <v>0.54</v>
      </c>
      <c r="O271" s="3">
        <v>5.96</v>
      </c>
    </row>
    <row r="272" spans="1:15" x14ac:dyDescent="0.25">
      <c r="A272" s="7" t="s">
        <v>50</v>
      </c>
      <c r="B272" s="7" t="s">
        <v>51</v>
      </c>
      <c r="C272" s="7">
        <v>2</v>
      </c>
      <c r="D272" s="7" t="s">
        <v>57</v>
      </c>
      <c r="E272" s="7">
        <v>2004</v>
      </c>
      <c r="F272" s="7">
        <v>2</v>
      </c>
      <c r="G272" s="7">
        <v>4</v>
      </c>
      <c r="H272" s="7">
        <v>29</v>
      </c>
      <c r="I272" s="7">
        <v>15</v>
      </c>
      <c r="J272" s="7">
        <v>204</v>
      </c>
      <c r="K272" s="7">
        <v>5</v>
      </c>
      <c r="L272" s="21">
        <v>45502</v>
      </c>
      <c r="N272" s="3">
        <v>0.48</v>
      </c>
      <c r="O272" s="3">
        <v>7.16</v>
      </c>
    </row>
    <row r="273" spans="1:15" x14ac:dyDescent="0.25">
      <c r="A273" s="7" t="s">
        <v>50</v>
      </c>
      <c r="B273" s="7" t="s">
        <v>51</v>
      </c>
      <c r="C273" s="7">
        <v>2</v>
      </c>
      <c r="D273" s="7" t="s">
        <v>56</v>
      </c>
      <c r="E273" s="7">
        <v>1984</v>
      </c>
      <c r="F273" s="7">
        <v>1</v>
      </c>
      <c r="G273" s="7">
        <v>4</v>
      </c>
      <c r="H273" s="7">
        <v>4</v>
      </c>
      <c r="I273" s="7">
        <v>16</v>
      </c>
      <c r="J273" s="7">
        <v>104</v>
      </c>
      <c r="K273" s="7">
        <v>5</v>
      </c>
      <c r="L273" s="21">
        <v>45502</v>
      </c>
      <c r="N273" s="3">
        <v>0.53</v>
      </c>
      <c r="O273" s="3">
        <v>5.52</v>
      </c>
    </row>
    <row r="274" spans="1:15" x14ac:dyDescent="0.25">
      <c r="A274" s="7" t="s">
        <v>35</v>
      </c>
      <c r="B274" s="7" t="s">
        <v>36</v>
      </c>
      <c r="C274" s="7">
        <v>3</v>
      </c>
      <c r="D274" s="7" t="s">
        <v>48</v>
      </c>
      <c r="E274" s="7">
        <v>2018</v>
      </c>
      <c r="F274" s="7">
        <v>1</v>
      </c>
      <c r="G274" s="7">
        <v>5</v>
      </c>
      <c r="H274" s="7">
        <v>5</v>
      </c>
      <c r="I274" s="7">
        <v>17</v>
      </c>
      <c r="J274" s="7">
        <v>105</v>
      </c>
      <c r="K274" s="7">
        <v>5</v>
      </c>
      <c r="L274" s="21">
        <v>45502</v>
      </c>
      <c r="N274" s="3">
        <v>0.75</v>
      </c>
      <c r="O274" s="3">
        <v>3.2</v>
      </c>
    </row>
    <row r="275" spans="1:15" x14ac:dyDescent="0.25">
      <c r="A275" s="7" t="s">
        <v>35</v>
      </c>
      <c r="B275" s="7" t="s">
        <v>36</v>
      </c>
      <c r="C275" s="7">
        <v>3</v>
      </c>
      <c r="D275" s="7" t="s">
        <v>42</v>
      </c>
      <c r="E275" s="7">
        <v>2023</v>
      </c>
      <c r="F275" s="7">
        <v>2</v>
      </c>
      <c r="G275" s="7">
        <v>5</v>
      </c>
      <c r="H275" s="7">
        <v>28</v>
      </c>
      <c r="I275" s="7">
        <v>18</v>
      </c>
      <c r="J275" s="7">
        <v>205</v>
      </c>
      <c r="K275" s="7">
        <v>5</v>
      </c>
      <c r="L275" s="21">
        <v>45502</v>
      </c>
      <c r="N275" s="3">
        <v>0.54</v>
      </c>
      <c r="O275" s="3">
        <v>14.24</v>
      </c>
    </row>
    <row r="276" spans="1:15" x14ac:dyDescent="0.25">
      <c r="A276" s="7" t="s">
        <v>35</v>
      </c>
      <c r="B276" s="7" t="s">
        <v>36</v>
      </c>
      <c r="C276" s="7">
        <v>3</v>
      </c>
      <c r="D276" s="7" t="s">
        <v>39</v>
      </c>
      <c r="E276" s="7">
        <v>2002</v>
      </c>
      <c r="F276" s="7">
        <v>3</v>
      </c>
      <c r="G276" s="7">
        <v>5</v>
      </c>
      <c r="H276" s="7">
        <v>37</v>
      </c>
      <c r="I276" s="7">
        <v>19</v>
      </c>
      <c r="J276" s="7">
        <v>305</v>
      </c>
      <c r="K276" s="7">
        <v>5</v>
      </c>
      <c r="L276" s="21">
        <v>45502</v>
      </c>
      <c r="N276" s="3">
        <v>0.65</v>
      </c>
      <c r="O276" s="3">
        <v>5</v>
      </c>
    </row>
    <row r="277" spans="1:15" x14ac:dyDescent="0.25">
      <c r="A277" s="7" t="s">
        <v>35</v>
      </c>
      <c r="B277" s="7" t="s">
        <v>36</v>
      </c>
      <c r="C277" s="7">
        <v>3</v>
      </c>
      <c r="D277" s="7" t="s">
        <v>46</v>
      </c>
      <c r="E277" s="7">
        <v>1999</v>
      </c>
      <c r="F277" s="7">
        <v>4</v>
      </c>
      <c r="G277" s="7">
        <v>5</v>
      </c>
      <c r="H277" s="7">
        <v>60</v>
      </c>
      <c r="I277" s="7">
        <v>20</v>
      </c>
      <c r="J277" s="7">
        <v>405</v>
      </c>
      <c r="K277" s="7">
        <v>5</v>
      </c>
      <c r="L277" s="21">
        <v>45502</v>
      </c>
      <c r="N277" s="3">
        <v>0.66</v>
      </c>
      <c r="O277" s="3">
        <v>4.24</v>
      </c>
    </row>
    <row r="278" spans="1:15" x14ac:dyDescent="0.25">
      <c r="A278" s="7" t="s">
        <v>35</v>
      </c>
      <c r="B278" s="7" t="s">
        <v>36</v>
      </c>
      <c r="C278" s="7">
        <v>3</v>
      </c>
      <c r="D278" s="7" t="s">
        <v>44</v>
      </c>
      <c r="E278" s="7">
        <v>1983</v>
      </c>
      <c r="F278" s="7">
        <v>4</v>
      </c>
      <c r="G278" s="7">
        <v>6</v>
      </c>
      <c r="H278" s="7">
        <v>59</v>
      </c>
      <c r="I278" s="7">
        <v>21</v>
      </c>
      <c r="J278" s="7">
        <v>406</v>
      </c>
      <c r="K278" s="7">
        <v>5</v>
      </c>
      <c r="L278" s="21">
        <v>45502</v>
      </c>
      <c r="N278" s="3">
        <v>0.65</v>
      </c>
      <c r="O278" s="3">
        <v>4.05</v>
      </c>
    </row>
    <row r="279" spans="1:15" x14ac:dyDescent="0.25">
      <c r="A279" s="7" t="s">
        <v>35</v>
      </c>
      <c r="B279" s="7" t="s">
        <v>36</v>
      </c>
      <c r="C279" s="7">
        <v>3</v>
      </c>
      <c r="D279" s="7" t="s">
        <v>49</v>
      </c>
      <c r="E279" s="7">
        <v>1985</v>
      </c>
      <c r="F279" s="7">
        <v>3</v>
      </c>
      <c r="G279" s="7">
        <v>6</v>
      </c>
      <c r="H279" s="7">
        <v>38</v>
      </c>
      <c r="I279" s="7">
        <v>22</v>
      </c>
      <c r="J279" s="7">
        <v>306</v>
      </c>
      <c r="K279" s="7">
        <v>5</v>
      </c>
      <c r="L279" s="21">
        <v>45502</v>
      </c>
      <c r="N279" s="3">
        <v>0.67</v>
      </c>
      <c r="O279" s="3">
        <v>2.84</v>
      </c>
    </row>
    <row r="280" spans="1:15" x14ac:dyDescent="0.25">
      <c r="A280" s="7" t="s">
        <v>35</v>
      </c>
      <c r="B280" s="7" t="s">
        <v>36</v>
      </c>
      <c r="C280" s="7">
        <v>3</v>
      </c>
      <c r="D280" s="7" t="s">
        <v>37</v>
      </c>
      <c r="E280" s="7">
        <v>1998</v>
      </c>
      <c r="F280" s="7">
        <v>2</v>
      </c>
      <c r="G280" s="7">
        <v>6</v>
      </c>
      <c r="H280" s="7">
        <v>27</v>
      </c>
      <c r="I280" s="7">
        <v>23</v>
      </c>
      <c r="J280" s="7">
        <v>206</v>
      </c>
      <c r="K280" s="7">
        <v>5</v>
      </c>
      <c r="L280" s="21">
        <v>45502</v>
      </c>
      <c r="N280" s="3">
        <v>0.64</v>
      </c>
      <c r="O280" s="3">
        <v>7.87</v>
      </c>
    </row>
    <row r="281" spans="1:15" x14ac:dyDescent="0.25">
      <c r="A281" s="7" t="s">
        <v>35</v>
      </c>
      <c r="B281" s="7" t="s">
        <v>36</v>
      </c>
      <c r="C281" s="7">
        <v>3</v>
      </c>
      <c r="D281" s="7" t="s">
        <v>41</v>
      </c>
      <c r="E281" s="7">
        <v>2016</v>
      </c>
      <c r="F281" s="7">
        <v>1</v>
      </c>
      <c r="G281" s="7">
        <v>6</v>
      </c>
      <c r="H281" s="7">
        <v>6</v>
      </c>
      <c r="I281" s="7">
        <v>24</v>
      </c>
      <c r="J281" s="7">
        <v>106</v>
      </c>
      <c r="K281" s="7">
        <v>5</v>
      </c>
      <c r="L281" s="21">
        <v>45502</v>
      </c>
      <c r="N281" s="3">
        <v>0.74</v>
      </c>
      <c r="O281" s="3">
        <v>4.93</v>
      </c>
    </row>
    <row r="282" spans="1:15" x14ac:dyDescent="0.25">
      <c r="A282" s="7" t="s">
        <v>50</v>
      </c>
      <c r="B282" s="7" t="s">
        <v>51</v>
      </c>
      <c r="C282" s="7">
        <v>4</v>
      </c>
      <c r="D282" s="7" t="s">
        <v>60</v>
      </c>
      <c r="E282" s="7">
        <v>2001</v>
      </c>
      <c r="F282" s="7">
        <v>1</v>
      </c>
      <c r="G282" s="7">
        <v>7</v>
      </c>
      <c r="H282" s="7">
        <v>7</v>
      </c>
      <c r="I282" s="7">
        <v>25</v>
      </c>
      <c r="J282" s="7">
        <v>107</v>
      </c>
      <c r="K282" s="7">
        <v>5</v>
      </c>
      <c r="L282" s="21">
        <v>45502</v>
      </c>
      <c r="N282" s="3">
        <v>0.57999999999999996</v>
      </c>
      <c r="O282" s="3">
        <v>4.78</v>
      </c>
    </row>
    <row r="283" spans="1:15" x14ac:dyDescent="0.25">
      <c r="A283" s="7" t="s">
        <v>50</v>
      </c>
      <c r="B283" s="7" t="s">
        <v>51</v>
      </c>
      <c r="C283" s="7">
        <v>4</v>
      </c>
      <c r="D283" s="7" t="s">
        <v>54</v>
      </c>
      <c r="E283" s="7">
        <v>2016</v>
      </c>
      <c r="F283" s="7">
        <v>2</v>
      </c>
      <c r="G283" s="7">
        <v>7</v>
      </c>
      <c r="H283" s="7">
        <v>26</v>
      </c>
      <c r="I283" s="7">
        <v>26</v>
      </c>
      <c r="J283" s="7">
        <v>207</v>
      </c>
      <c r="K283" s="7">
        <v>5</v>
      </c>
      <c r="L283" s="21">
        <v>45502</v>
      </c>
      <c r="N283" s="3">
        <v>0.51</v>
      </c>
      <c r="O283" s="3">
        <v>5.28</v>
      </c>
    </row>
    <row r="284" spans="1:15" x14ac:dyDescent="0.25">
      <c r="A284" s="7" t="s">
        <v>50</v>
      </c>
      <c r="B284" s="7" t="s">
        <v>51</v>
      </c>
      <c r="C284" s="7">
        <v>4</v>
      </c>
      <c r="D284" s="7" t="s">
        <v>55</v>
      </c>
      <c r="E284" s="7">
        <v>2008</v>
      </c>
      <c r="F284" s="7">
        <v>3</v>
      </c>
      <c r="G284" s="7">
        <v>7</v>
      </c>
      <c r="H284" s="7">
        <v>39</v>
      </c>
      <c r="I284" s="7">
        <v>27</v>
      </c>
      <c r="J284" s="7">
        <v>307</v>
      </c>
      <c r="K284" s="7">
        <v>5</v>
      </c>
      <c r="L284" s="21">
        <v>45502</v>
      </c>
      <c r="N284" s="3">
        <v>0.49</v>
      </c>
      <c r="O284" s="3">
        <v>3.68</v>
      </c>
    </row>
    <row r="285" spans="1:15" x14ac:dyDescent="0.25">
      <c r="A285" s="7" t="s">
        <v>50</v>
      </c>
      <c r="B285" s="7" t="s">
        <v>51</v>
      </c>
      <c r="C285" s="7">
        <v>4</v>
      </c>
      <c r="D285" s="7" t="s">
        <v>59</v>
      </c>
      <c r="E285" s="7">
        <v>1989</v>
      </c>
      <c r="F285" s="7">
        <v>4</v>
      </c>
      <c r="G285" s="7">
        <v>7</v>
      </c>
      <c r="H285" s="7">
        <v>58</v>
      </c>
      <c r="I285" s="7">
        <v>28</v>
      </c>
      <c r="J285" s="7">
        <v>407</v>
      </c>
      <c r="K285" s="7">
        <v>5</v>
      </c>
      <c r="L285" s="21">
        <v>45502</v>
      </c>
      <c r="N285" s="3">
        <v>0.51</v>
      </c>
      <c r="O285" s="3">
        <v>4.4000000000000004</v>
      </c>
    </row>
    <row r="286" spans="1:15" x14ac:dyDescent="0.25">
      <c r="A286" s="7" t="s">
        <v>50</v>
      </c>
      <c r="B286" s="7" t="s">
        <v>51</v>
      </c>
      <c r="C286" s="7">
        <v>4</v>
      </c>
      <c r="D286" s="7" t="s">
        <v>52</v>
      </c>
      <c r="E286" s="7">
        <v>1999</v>
      </c>
      <c r="F286" s="7">
        <v>4</v>
      </c>
      <c r="G286" s="7">
        <v>8</v>
      </c>
      <c r="H286" s="7">
        <v>57</v>
      </c>
      <c r="I286" s="7">
        <v>29</v>
      </c>
      <c r="J286" s="7">
        <v>408</v>
      </c>
      <c r="K286" s="7">
        <v>5</v>
      </c>
      <c r="L286" s="21">
        <v>45502</v>
      </c>
      <c r="N286" s="3">
        <v>0.48</v>
      </c>
      <c r="O286" s="3">
        <v>5.34</v>
      </c>
    </row>
    <row r="287" spans="1:15" x14ac:dyDescent="0.25">
      <c r="A287" s="7" t="s">
        <v>50</v>
      </c>
      <c r="B287" s="7" t="s">
        <v>51</v>
      </c>
      <c r="C287" s="7">
        <v>4</v>
      </c>
      <c r="D287" s="7" t="s">
        <v>57</v>
      </c>
      <c r="E287" s="7">
        <v>2004</v>
      </c>
      <c r="F287" s="7">
        <v>3</v>
      </c>
      <c r="G287" s="7">
        <v>8</v>
      </c>
      <c r="H287" s="7">
        <v>40</v>
      </c>
      <c r="I287" s="7">
        <v>30</v>
      </c>
      <c r="J287" s="7">
        <v>308</v>
      </c>
      <c r="K287" s="7">
        <v>5</v>
      </c>
      <c r="L287" s="21">
        <v>45502</v>
      </c>
      <c r="N287" s="3">
        <v>0.4</v>
      </c>
      <c r="O287" s="3">
        <v>8.6199999999999992</v>
      </c>
    </row>
    <row r="288" spans="1:15" x14ac:dyDescent="0.25">
      <c r="A288" s="7" t="s">
        <v>50</v>
      </c>
      <c r="B288" s="7" t="s">
        <v>51</v>
      </c>
      <c r="C288" s="7">
        <v>4</v>
      </c>
      <c r="D288" s="7" t="s">
        <v>56</v>
      </c>
      <c r="E288" s="7">
        <v>1984</v>
      </c>
      <c r="F288" s="7">
        <v>2</v>
      </c>
      <c r="G288" s="7">
        <v>8</v>
      </c>
      <c r="H288" s="7">
        <v>25</v>
      </c>
      <c r="I288" s="7">
        <v>31</v>
      </c>
      <c r="J288" s="7">
        <v>208</v>
      </c>
      <c r="K288" s="7">
        <v>5</v>
      </c>
      <c r="L288" s="21">
        <v>45502</v>
      </c>
      <c r="N288" s="3">
        <v>0.52</v>
      </c>
      <c r="O288" s="3">
        <v>7.78</v>
      </c>
    </row>
    <row r="289" spans="1:15" x14ac:dyDescent="0.25">
      <c r="A289" s="7" t="s">
        <v>50</v>
      </c>
      <c r="B289" s="7" t="s">
        <v>51</v>
      </c>
      <c r="C289" s="7">
        <v>4</v>
      </c>
      <c r="D289" s="7" t="s">
        <v>53</v>
      </c>
      <c r="E289" s="7">
        <v>2020</v>
      </c>
      <c r="F289" s="7">
        <v>1</v>
      </c>
      <c r="G289" s="7">
        <v>8</v>
      </c>
      <c r="H289" s="7">
        <v>8</v>
      </c>
      <c r="I289" s="7">
        <v>32</v>
      </c>
      <c r="J289" s="7">
        <v>108</v>
      </c>
      <c r="K289" s="7">
        <v>5</v>
      </c>
      <c r="L289" s="21">
        <v>45502</v>
      </c>
      <c r="N289" s="3">
        <v>0.49</v>
      </c>
      <c r="O289" s="3">
        <v>9.73</v>
      </c>
    </row>
    <row r="290" spans="1:15" x14ac:dyDescent="0.25">
      <c r="A290" s="7" t="s">
        <v>35</v>
      </c>
      <c r="B290" s="7" t="s">
        <v>36</v>
      </c>
      <c r="C290" s="7">
        <v>5</v>
      </c>
      <c r="D290" s="7" t="s">
        <v>39</v>
      </c>
      <c r="E290" s="7">
        <v>2002</v>
      </c>
      <c r="F290" s="7">
        <v>1</v>
      </c>
      <c r="G290" s="7">
        <v>9</v>
      </c>
      <c r="H290" s="7">
        <v>9</v>
      </c>
      <c r="I290" s="7">
        <v>33</v>
      </c>
      <c r="J290" s="7">
        <v>109</v>
      </c>
      <c r="K290" s="7">
        <v>5</v>
      </c>
      <c r="L290" s="21">
        <v>45502</v>
      </c>
      <c r="N290" s="3">
        <v>0.71</v>
      </c>
      <c r="O290" s="3">
        <v>4.42</v>
      </c>
    </row>
    <row r="291" spans="1:15" x14ac:dyDescent="0.25">
      <c r="A291" s="7" t="s">
        <v>35</v>
      </c>
      <c r="B291" s="7" t="s">
        <v>36</v>
      </c>
      <c r="C291" s="7">
        <v>5</v>
      </c>
      <c r="D291" s="7" t="s">
        <v>41</v>
      </c>
      <c r="E291" s="7">
        <v>2016</v>
      </c>
      <c r="F291" s="7">
        <v>2</v>
      </c>
      <c r="G291" s="7">
        <v>9</v>
      </c>
      <c r="H291" s="7">
        <v>24</v>
      </c>
      <c r="I291" s="7">
        <v>34</v>
      </c>
      <c r="J291" s="7">
        <v>209</v>
      </c>
      <c r="K291" s="7">
        <v>5</v>
      </c>
      <c r="L291" s="21">
        <v>45502</v>
      </c>
      <c r="N291" s="3">
        <v>0.76</v>
      </c>
      <c r="O291" s="3">
        <v>7.63</v>
      </c>
    </row>
    <row r="292" spans="1:15" x14ac:dyDescent="0.25">
      <c r="A292" s="7" t="s">
        <v>35</v>
      </c>
      <c r="B292" s="7" t="s">
        <v>36</v>
      </c>
      <c r="C292" s="7">
        <v>5</v>
      </c>
      <c r="D292" s="7" t="s">
        <v>42</v>
      </c>
      <c r="E292" s="7">
        <v>2023</v>
      </c>
      <c r="F292" s="7">
        <v>3</v>
      </c>
      <c r="G292" s="7">
        <v>9</v>
      </c>
      <c r="H292" s="7">
        <v>41</v>
      </c>
      <c r="I292" s="7">
        <v>35</v>
      </c>
      <c r="J292" s="7">
        <v>309</v>
      </c>
      <c r="K292" s="7">
        <v>5</v>
      </c>
      <c r="L292" s="21">
        <v>45502</v>
      </c>
      <c r="N292" s="3">
        <v>0.66</v>
      </c>
      <c r="O292" s="3">
        <v>7.78</v>
      </c>
    </row>
    <row r="293" spans="1:15" x14ac:dyDescent="0.25">
      <c r="A293" s="7" t="s">
        <v>35</v>
      </c>
      <c r="B293" s="7" t="s">
        <v>36</v>
      </c>
      <c r="C293" s="7">
        <v>5</v>
      </c>
      <c r="D293" s="7" t="s">
        <v>48</v>
      </c>
      <c r="E293" s="7">
        <v>2018</v>
      </c>
      <c r="F293" s="7">
        <v>4</v>
      </c>
      <c r="G293" s="7">
        <v>10</v>
      </c>
      <c r="H293" s="7">
        <v>55</v>
      </c>
      <c r="I293" s="7">
        <v>37</v>
      </c>
      <c r="J293" s="7">
        <v>410</v>
      </c>
      <c r="K293" s="7">
        <v>5</v>
      </c>
      <c r="L293" s="21">
        <v>45502</v>
      </c>
      <c r="N293" s="3">
        <v>0.61</v>
      </c>
      <c r="O293" s="3">
        <v>5.18</v>
      </c>
    </row>
    <row r="294" spans="1:15" x14ac:dyDescent="0.25">
      <c r="A294" s="7" t="s">
        <v>35</v>
      </c>
      <c r="B294" s="7" t="s">
        <v>36</v>
      </c>
      <c r="C294" s="7">
        <v>5</v>
      </c>
      <c r="D294" s="7" t="s">
        <v>37</v>
      </c>
      <c r="E294" s="7">
        <v>1998</v>
      </c>
      <c r="F294" s="7">
        <v>4</v>
      </c>
      <c r="G294" s="7">
        <v>9</v>
      </c>
      <c r="H294" s="7">
        <v>56</v>
      </c>
      <c r="I294" s="7">
        <v>37</v>
      </c>
      <c r="J294" s="7">
        <v>409</v>
      </c>
      <c r="K294" s="7">
        <v>5</v>
      </c>
      <c r="L294" s="21">
        <v>45502</v>
      </c>
      <c r="N294" s="3">
        <v>0.62</v>
      </c>
      <c r="O294" s="3">
        <v>6.49</v>
      </c>
    </row>
    <row r="295" spans="1:15" x14ac:dyDescent="0.25">
      <c r="A295" s="7" t="s">
        <v>35</v>
      </c>
      <c r="B295" s="7" t="s">
        <v>36</v>
      </c>
      <c r="C295" s="7">
        <v>5</v>
      </c>
      <c r="D295" s="7" t="s">
        <v>44</v>
      </c>
      <c r="E295" s="7">
        <v>1983</v>
      </c>
      <c r="F295" s="7">
        <v>3</v>
      </c>
      <c r="G295" s="7">
        <v>10</v>
      </c>
      <c r="H295" s="7">
        <v>42</v>
      </c>
      <c r="I295" s="7">
        <v>38</v>
      </c>
      <c r="J295" s="7">
        <v>310</v>
      </c>
      <c r="K295" s="7">
        <v>5</v>
      </c>
      <c r="L295" s="21">
        <v>45502</v>
      </c>
      <c r="N295" s="3">
        <v>0.66</v>
      </c>
      <c r="O295" s="3">
        <v>8.52</v>
      </c>
    </row>
    <row r="296" spans="1:15" x14ac:dyDescent="0.25">
      <c r="A296" s="7" t="s">
        <v>35</v>
      </c>
      <c r="B296" s="7" t="s">
        <v>36</v>
      </c>
      <c r="C296" s="7">
        <v>5</v>
      </c>
      <c r="D296" s="7" t="s">
        <v>49</v>
      </c>
      <c r="E296" s="7">
        <v>1985</v>
      </c>
      <c r="F296" s="7">
        <v>2</v>
      </c>
      <c r="G296" s="7">
        <v>10</v>
      </c>
      <c r="H296" s="7">
        <v>23</v>
      </c>
      <c r="I296" s="7">
        <v>39</v>
      </c>
      <c r="J296" s="7">
        <v>210</v>
      </c>
      <c r="K296" s="7">
        <v>5</v>
      </c>
      <c r="L296" s="21">
        <v>45502</v>
      </c>
      <c r="N296" s="3">
        <v>0.66</v>
      </c>
      <c r="O296" s="3">
        <v>7.57</v>
      </c>
    </row>
    <row r="297" spans="1:15" x14ac:dyDescent="0.25">
      <c r="A297" s="7" t="s">
        <v>35</v>
      </c>
      <c r="B297" s="7" t="s">
        <v>36</v>
      </c>
      <c r="C297" s="7">
        <v>5</v>
      </c>
      <c r="D297" s="7" t="s">
        <v>46</v>
      </c>
      <c r="E297" s="7">
        <v>1999</v>
      </c>
      <c r="F297" s="7">
        <v>1</v>
      </c>
      <c r="G297" s="7">
        <v>10</v>
      </c>
      <c r="H297" s="7">
        <v>10</v>
      </c>
      <c r="I297" s="7">
        <v>40</v>
      </c>
      <c r="J297" s="7">
        <v>110</v>
      </c>
      <c r="K297" s="7">
        <v>5</v>
      </c>
      <c r="L297" s="21">
        <v>45502</v>
      </c>
      <c r="N297" s="3">
        <v>0.68</v>
      </c>
      <c r="O297" s="3">
        <v>4.51</v>
      </c>
    </row>
    <row r="298" spans="1:15" x14ac:dyDescent="0.25">
      <c r="A298" s="7" t="s">
        <v>50</v>
      </c>
      <c r="B298" s="7" t="s">
        <v>51</v>
      </c>
      <c r="C298" s="7">
        <v>6</v>
      </c>
      <c r="D298" s="7" t="s">
        <v>59</v>
      </c>
      <c r="E298" s="7">
        <v>1989</v>
      </c>
      <c r="F298" s="7">
        <v>1</v>
      </c>
      <c r="G298" s="7">
        <v>11</v>
      </c>
      <c r="H298" s="7">
        <v>11</v>
      </c>
      <c r="I298" s="7">
        <v>41</v>
      </c>
      <c r="J298" s="7">
        <v>111</v>
      </c>
      <c r="K298" s="7">
        <v>5</v>
      </c>
      <c r="L298" s="21">
        <v>45502</v>
      </c>
      <c r="N298" s="3">
        <v>0.57999999999999996</v>
      </c>
      <c r="O298" s="3">
        <v>6.59</v>
      </c>
    </row>
    <row r="299" spans="1:15" x14ac:dyDescent="0.25">
      <c r="A299" s="7" t="s">
        <v>50</v>
      </c>
      <c r="B299" s="7" t="s">
        <v>51</v>
      </c>
      <c r="C299" s="7">
        <v>6</v>
      </c>
      <c r="D299" s="7" t="s">
        <v>52</v>
      </c>
      <c r="E299" s="7">
        <v>1999</v>
      </c>
      <c r="F299" s="7">
        <v>2</v>
      </c>
      <c r="G299" s="7">
        <v>11</v>
      </c>
      <c r="H299" s="7">
        <v>22</v>
      </c>
      <c r="I299" s="7">
        <v>42</v>
      </c>
      <c r="J299" s="7">
        <v>211</v>
      </c>
      <c r="K299" s="7">
        <v>5</v>
      </c>
      <c r="L299" s="21">
        <v>45502</v>
      </c>
      <c r="N299" s="3">
        <v>0.51</v>
      </c>
      <c r="O299" s="3">
        <v>10.95</v>
      </c>
    </row>
    <row r="300" spans="1:15" x14ac:dyDescent="0.25">
      <c r="A300" s="7" t="s">
        <v>50</v>
      </c>
      <c r="B300" s="7" t="s">
        <v>51</v>
      </c>
      <c r="C300" s="7">
        <v>6</v>
      </c>
      <c r="D300" s="7" t="s">
        <v>56</v>
      </c>
      <c r="E300" s="7">
        <v>1984</v>
      </c>
      <c r="F300" s="7">
        <v>3</v>
      </c>
      <c r="G300" s="7">
        <v>11</v>
      </c>
      <c r="H300" s="7">
        <v>43</v>
      </c>
      <c r="I300" s="7">
        <v>43</v>
      </c>
      <c r="J300" s="7">
        <v>311</v>
      </c>
      <c r="K300" s="7">
        <v>5</v>
      </c>
      <c r="L300" s="21">
        <v>45502</v>
      </c>
      <c r="N300" s="3">
        <v>0.54</v>
      </c>
      <c r="O300" s="3">
        <v>4.71</v>
      </c>
    </row>
    <row r="301" spans="1:15" x14ac:dyDescent="0.25">
      <c r="A301" s="7" t="s">
        <v>50</v>
      </c>
      <c r="B301" s="7" t="s">
        <v>51</v>
      </c>
      <c r="C301" s="7">
        <v>6</v>
      </c>
      <c r="D301" s="7" t="s">
        <v>57</v>
      </c>
      <c r="E301" s="7">
        <v>2004</v>
      </c>
      <c r="F301" s="7">
        <v>4</v>
      </c>
      <c r="G301" s="7">
        <v>11</v>
      </c>
      <c r="H301" s="7">
        <v>54</v>
      </c>
      <c r="I301" s="7">
        <v>44</v>
      </c>
      <c r="J301" s="7">
        <v>411</v>
      </c>
      <c r="K301" s="7">
        <v>5</v>
      </c>
      <c r="L301" s="21">
        <v>45502</v>
      </c>
      <c r="N301" s="3">
        <v>0.52</v>
      </c>
      <c r="O301" s="3">
        <v>3.82</v>
      </c>
    </row>
    <row r="302" spans="1:15" x14ac:dyDescent="0.25">
      <c r="A302" s="7" t="s">
        <v>50</v>
      </c>
      <c r="B302" s="7" t="s">
        <v>51</v>
      </c>
      <c r="C302" s="7">
        <v>6</v>
      </c>
      <c r="D302" s="7" t="s">
        <v>53</v>
      </c>
      <c r="E302" s="7">
        <v>2020</v>
      </c>
      <c r="F302" s="7">
        <v>4</v>
      </c>
      <c r="G302" s="7">
        <v>12</v>
      </c>
      <c r="H302" s="7">
        <v>53</v>
      </c>
      <c r="I302" s="7">
        <v>45</v>
      </c>
      <c r="J302" s="7">
        <v>412</v>
      </c>
      <c r="K302" s="7">
        <v>5</v>
      </c>
      <c r="L302" s="21">
        <v>45502</v>
      </c>
      <c r="N302" s="3">
        <v>0.5</v>
      </c>
      <c r="O302" s="3">
        <v>5.38</v>
      </c>
    </row>
    <row r="303" spans="1:15" x14ac:dyDescent="0.25">
      <c r="A303" s="7" t="s">
        <v>50</v>
      </c>
      <c r="B303" s="7" t="s">
        <v>51</v>
      </c>
      <c r="C303" s="7">
        <v>6</v>
      </c>
      <c r="D303" s="7" t="s">
        <v>60</v>
      </c>
      <c r="E303" s="7">
        <v>2001</v>
      </c>
      <c r="F303" s="7">
        <v>3</v>
      </c>
      <c r="G303" s="7">
        <v>12</v>
      </c>
      <c r="H303" s="7">
        <v>44</v>
      </c>
      <c r="I303" s="7">
        <v>46</v>
      </c>
      <c r="J303" s="7">
        <v>312</v>
      </c>
      <c r="K303" s="7">
        <v>5</v>
      </c>
      <c r="L303" s="21">
        <v>45502</v>
      </c>
      <c r="N303" s="3">
        <v>0.46</v>
      </c>
      <c r="O303" s="3">
        <v>6.09</v>
      </c>
    </row>
    <row r="304" spans="1:15" x14ac:dyDescent="0.25">
      <c r="A304" s="7" t="s">
        <v>50</v>
      </c>
      <c r="B304" s="7" t="s">
        <v>51</v>
      </c>
      <c r="C304" s="7">
        <v>6</v>
      </c>
      <c r="D304" s="7" t="s">
        <v>55</v>
      </c>
      <c r="E304" s="7">
        <v>2008</v>
      </c>
      <c r="F304" s="7">
        <v>2</v>
      </c>
      <c r="G304" s="7">
        <v>12</v>
      </c>
      <c r="H304" s="7">
        <v>21</v>
      </c>
      <c r="I304" s="7">
        <v>47</v>
      </c>
      <c r="J304" s="7">
        <v>212</v>
      </c>
      <c r="K304" s="7">
        <v>5</v>
      </c>
      <c r="L304" s="21">
        <v>45502</v>
      </c>
      <c r="N304" s="3">
        <v>0.52</v>
      </c>
      <c r="O304" s="3">
        <v>6.88</v>
      </c>
    </row>
    <row r="305" spans="1:15" x14ac:dyDescent="0.25">
      <c r="A305" s="7" t="s">
        <v>50</v>
      </c>
      <c r="B305" s="7" t="s">
        <v>51</v>
      </c>
      <c r="C305" s="7">
        <v>6</v>
      </c>
      <c r="D305" s="7" t="s">
        <v>54</v>
      </c>
      <c r="E305" s="7">
        <v>2016</v>
      </c>
      <c r="F305" s="7">
        <v>1</v>
      </c>
      <c r="G305" s="7">
        <v>12</v>
      </c>
      <c r="H305" s="7">
        <v>12</v>
      </c>
      <c r="I305" s="7">
        <v>48</v>
      </c>
      <c r="J305" s="7">
        <v>112</v>
      </c>
      <c r="K305" s="7">
        <v>5</v>
      </c>
      <c r="L305" s="21">
        <v>45502</v>
      </c>
      <c r="N305" s="3">
        <v>0.42</v>
      </c>
      <c r="O305" s="3">
        <v>5.12</v>
      </c>
    </row>
    <row r="306" spans="1:15" x14ac:dyDescent="0.25">
      <c r="A306" s="7" t="s">
        <v>35</v>
      </c>
      <c r="B306" s="7" t="s">
        <v>36</v>
      </c>
      <c r="C306" s="7">
        <v>7</v>
      </c>
      <c r="D306" s="7" t="s">
        <v>49</v>
      </c>
      <c r="E306" s="7">
        <v>1985</v>
      </c>
      <c r="F306" s="7">
        <v>1</v>
      </c>
      <c r="G306" s="7">
        <v>13</v>
      </c>
      <c r="H306" s="7">
        <v>13</v>
      </c>
      <c r="I306" s="7">
        <v>49</v>
      </c>
      <c r="J306" s="7">
        <v>113</v>
      </c>
      <c r="K306" s="7">
        <v>5</v>
      </c>
      <c r="L306" s="21">
        <v>45502</v>
      </c>
      <c r="N306" s="3">
        <v>0.65</v>
      </c>
      <c r="O306" s="3">
        <v>4.2</v>
      </c>
    </row>
    <row r="307" spans="1:15" x14ac:dyDescent="0.25">
      <c r="A307" s="7" t="s">
        <v>35</v>
      </c>
      <c r="B307" s="7" t="s">
        <v>36</v>
      </c>
      <c r="C307" s="7">
        <v>7</v>
      </c>
      <c r="D307" s="7" t="s">
        <v>44</v>
      </c>
      <c r="E307" s="7">
        <v>1983</v>
      </c>
      <c r="F307" s="7">
        <v>2</v>
      </c>
      <c r="G307" s="7">
        <v>13</v>
      </c>
      <c r="H307" s="7">
        <v>20</v>
      </c>
      <c r="I307" s="7">
        <v>50</v>
      </c>
      <c r="J307" s="7">
        <v>213</v>
      </c>
      <c r="K307" s="7">
        <v>5</v>
      </c>
      <c r="L307" s="21">
        <v>45502</v>
      </c>
      <c r="N307" s="3">
        <v>0.65</v>
      </c>
      <c r="O307" s="3">
        <v>8.6300000000000008</v>
      </c>
    </row>
    <row r="308" spans="1:15" x14ac:dyDescent="0.25">
      <c r="A308" s="7" t="s">
        <v>35</v>
      </c>
      <c r="B308" s="7" t="s">
        <v>36</v>
      </c>
      <c r="C308" s="7">
        <v>7</v>
      </c>
      <c r="D308" s="7" t="s">
        <v>46</v>
      </c>
      <c r="E308" s="7">
        <v>1999</v>
      </c>
      <c r="F308" s="7">
        <v>3</v>
      </c>
      <c r="G308" s="7">
        <v>13</v>
      </c>
      <c r="H308" s="7">
        <v>45</v>
      </c>
      <c r="I308" s="7">
        <v>51</v>
      </c>
      <c r="J308" s="7">
        <v>313</v>
      </c>
      <c r="K308" s="7">
        <v>5</v>
      </c>
      <c r="L308" s="21">
        <v>45502</v>
      </c>
      <c r="N308" s="3">
        <v>0.61</v>
      </c>
      <c r="O308" s="3">
        <v>12.15</v>
      </c>
    </row>
    <row r="309" spans="1:15" x14ac:dyDescent="0.25">
      <c r="A309" s="7" t="s">
        <v>35</v>
      </c>
      <c r="B309" s="7" t="s">
        <v>36</v>
      </c>
      <c r="C309" s="7">
        <v>7</v>
      </c>
      <c r="D309" s="7" t="s">
        <v>41</v>
      </c>
      <c r="E309" s="7">
        <v>2016</v>
      </c>
      <c r="F309" s="7">
        <v>4</v>
      </c>
      <c r="G309" s="7">
        <v>13</v>
      </c>
      <c r="H309" s="7">
        <v>52</v>
      </c>
      <c r="I309" s="7">
        <v>52</v>
      </c>
      <c r="J309" s="7">
        <v>413</v>
      </c>
      <c r="K309" s="7">
        <v>5</v>
      </c>
      <c r="L309" s="21">
        <v>45502</v>
      </c>
      <c r="N309" s="3">
        <v>0.63</v>
      </c>
      <c r="O309" s="3">
        <v>4.79</v>
      </c>
    </row>
    <row r="310" spans="1:15" x14ac:dyDescent="0.25">
      <c r="A310" s="7" t="s">
        <v>35</v>
      </c>
      <c r="B310" s="7" t="s">
        <v>36</v>
      </c>
      <c r="C310" s="7">
        <v>7</v>
      </c>
      <c r="D310" s="7" t="s">
        <v>39</v>
      </c>
      <c r="E310" s="7">
        <v>2002</v>
      </c>
      <c r="F310" s="7">
        <v>4</v>
      </c>
      <c r="G310" s="7">
        <v>14</v>
      </c>
      <c r="H310" s="7">
        <v>51</v>
      </c>
      <c r="I310" s="7">
        <v>53</v>
      </c>
      <c r="J310" s="7">
        <v>414</v>
      </c>
      <c r="K310" s="7">
        <v>5</v>
      </c>
      <c r="L310" s="21">
        <v>45502</v>
      </c>
      <c r="N310" s="3">
        <v>0.62</v>
      </c>
      <c r="O310" s="3">
        <v>5.72</v>
      </c>
    </row>
    <row r="311" spans="1:15" x14ac:dyDescent="0.25">
      <c r="A311" s="7" t="s">
        <v>35</v>
      </c>
      <c r="B311" s="7" t="s">
        <v>36</v>
      </c>
      <c r="C311" s="7">
        <v>7</v>
      </c>
      <c r="D311" s="7" t="s">
        <v>37</v>
      </c>
      <c r="E311" s="7">
        <v>1998</v>
      </c>
      <c r="F311" s="7">
        <v>3</v>
      </c>
      <c r="G311" s="7">
        <v>14</v>
      </c>
      <c r="H311" s="7">
        <v>46</v>
      </c>
      <c r="I311" s="7">
        <v>54</v>
      </c>
      <c r="J311" s="7">
        <v>314</v>
      </c>
      <c r="K311" s="7">
        <v>5</v>
      </c>
      <c r="L311" s="21">
        <v>45502</v>
      </c>
      <c r="N311" s="3">
        <v>0.65</v>
      </c>
      <c r="O311" s="3">
        <v>6.58</v>
      </c>
    </row>
    <row r="312" spans="1:15" x14ac:dyDescent="0.25">
      <c r="A312" s="7" t="s">
        <v>35</v>
      </c>
      <c r="B312" s="7" t="s">
        <v>36</v>
      </c>
      <c r="C312" s="7">
        <v>7</v>
      </c>
      <c r="D312" s="7" t="s">
        <v>48</v>
      </c>
      <c r="E312" s="7">
        <v>2018</v>
      </c>
      <c r="F312" s="7">
        <v>2</v>
      </c>
      <c r="G312" s="7">
        <v>14</v>
      </c>
      <c r="H312" s="7">
        <v>19</v>
      </c>
      <c r="I312" s="7">
        <v>55</v>
      </c>
      <c r="J312" s="7">
        <v>214</v>
      </c>
      <c r="K312" s="7">
        <v>5</v>
      </c>
      <c r="L312" s="21">
        <v>45502</v>
      </c>
      <c r="N312" s="3">
        <v>0.61</v>
      </c>
      <c r="O312" s="3">
        <v>6.13</v>
      </c>
    </row>
    <row r="313" spans="1:15" x14ac:dyDescent="0.25">
      <c r="A313" s="7" t="s">
        <v>35</v>
      </c>
      <c r="B313" s="7" t="s">
        <v>36</v>
      </c>
      <c r="C313" s="7">
        <v>7</v>
      </c>
      <c r="D313" s="7" t="s">
        <v>42</v>
      </c>
      <c r="E313" s="7">
        <v>2023</v>
      </c>
      <c r="F313" s="7">
        <v>1</v>
      </c>
      <c r="G313" s="7">
        <v>14</v>
      </c>
      <c r="H313" s="7">
        <v>14</v>
      </c>
      <c r="I313" s="7">
        <v>56</v>
      </c>
      <c r="J313" s="7">
        <v>114</v>
      </c>
      <c r="K313" s="7">
        <v>5</v>
      </c>
      <c r="L313" s="21">
        <v>45502</v>
      </c>
      <c r="N313" s="3">
        <v>0.57999999999999996</v>
      </c>
      <c r="O313" s="3">
        <v>5.15</v>
      </c>
    </row>
    <row r="314" spans="1:15" x14ac:dyDescent="0.25">
      <c r="A314" s="7" t="s">
        <v>50</v>
      </c>
      <c r="B314" s="7" t="s">
        <v>51</v>
      </c>
      <c r="C314" s="7">
        <v>8</v>
      </c>
      <c r="D314" s="7" t="s">
        <v>55</v>
      </c>
      <c r="E314" s="7">
        <v>2008</v>
      </c>
      <c r="F314" s="7">
        <v>1</v>
      </c>
      <c r="G314" s="7">
        <v>15</v>
      </c>
      <c r="H314" s="7">
        <v>15</v>
      </c>
      <c r="I314" s="7">
        <v>57</v>
      </c>
      <c r="J314" s="7">
        <v>115</v>
      </c>
      <c r="K314" s="7">
        <v>5</v>
      </c>
      <c r="L314" s="21">
        <v>45502</v>
      </c>
      <c r="N314" s="3">
        <v>0.52</v>
      </c>
      <c r="O314" s="3">
        <v>5.4</v>
      </c>
    </row>
    <row r="315" spans="1:15" x14ac:dyDescent="0.25">
      <c r="A315" s="7" t="s">
        <v>50</v>
      </c>
      <c r="B315" s="7" t="s">
        <v>51</v>
      </c>
      <c r="C315" s="7">
        <v>8</v>
      </c>
      <c r="D315" s="7" t="s">
        <v>59</v>
      </c>
      <c r="E315" s="7">
        <v>1989</v>
      </c>
      <c r="F315" s="7">
        <v>2</v>
      </c>
      <c r="G315" s="7">
        <v>15</v>
      </c>
      <c r="H315" s="7">
        <v>18</v>
      </c>
      <c r="I315" s="7">
        <v>58</v>
      </c>
      <c r="J315" s="7">
        <v>215</v>
      </c>
      <c r="K315" s="7">
        <v>5</v>
      </c>
      <c r="L315" s="21">
        <v>45502</v>
      </c>
      <c r="N315" s="3">
        <v>0.56000000000000005</v>
      </c>
      <c r="O315" s="3">
        <v>10.199999999999999</v>
      </c>
    </row>
    <row r="316" spans="1:15" x14ac:dyDescent="0.25">
      <c r="A316" s="7" t="s">
        <v>50</v>
      </c>
      <c r="B316" s="7" t="s">
        <v>51</v>
      </c>
      <c r="C316" s="7">
        <v>8</v>
      </c>
      <c r="D316" s="7" t="s">
        <v>52</v>
      </c>
      <c r="E316" s="7">
        <v>1999</v>
      </c>
      <c r="F316" s="7">
        <v>3</v>
      </c>
      <c r="G316" s="7">
        <v>15</v>
      </c>
      <c r="H316" s="7">
        <v>47</v>
      </c>
      <c r="I316" s="7">
        <v>59</v>
      </c>
      <c r="J316" s="7">
        <v>315</v>
      </c>
      <c r="K316" s="7">
        <v>5</v>
      </c>
      <c r="L316" s="21">
        <v>45502</v>
      </c>
      <c r="N316" s="3">
        <v>0.48</v>
      </c>
      <c r="O316" s="3">
        <v>4.5199999999999996</v>
      </c>
    </row>
    <row r="317" spans="1:15" x14ac:dyDescent="0.25">
      <c r="A317" s="7" t="s">
        <v>50</v>
      </c>
      <c r="B317" s="7" t="s">
        <v>51</v>
      </c>
      <c r="C317" s="7">
        <v>8</v>
      </c>
      <c r="D317" s="7" t="s">
        <v>54</v>
      </c>
      <c r="E317" s="7">
        <v>2016</v>
      </c>
      <c r="F317" s="7">
        <v>4</v>
      </c>
      <c r="G317" s="7">
        <v>15</v>
      </c>
      <c r="H317" s="7">
        <v>50</v>
      </c>
      <c r="I317" s="7">
        <v>60</v>
      </c>
      <c r="J317" s="7">
        <v>415</v>
      </c>
      <c r="K317" s="7">
        <v>5</v>
      </c>
      <c r="L317" s="21">
        <v>45502</v>
      </c>
      <c r="N317" s="3">
        <v>0.51</v>
      </c>
      <c r="O317" s="3">
        <v>5.92</v>
      </c>
    </row>
    <row r="318" spans="1:15" x14ac:dyDescent="0.25">
      <c r="A318" s="7" t="s">
        <v>50</v>
      </c>
      <c r="B318" s="7" t="s">
        <v>51</v>
      </c>
      <c r="C318" s="7">
        <v>8</v>
      </c>
      <c r="D318" s="7" t="s">
        <v>56</v>
      </c>
      <c r="E318" s="7">
        <v>1984</v>
      </c>
      <c r="F318" s="7">
        <v>4</v>
      </c>
      <c r="G318" s="7">
        <v>16</v>
      </c>
      <c r="H318" s="7">
        <v>49</v>
      </c>
      <c r="I318" s="7">
        <v>61</v>
      </c>
      <c r="J318" s="7">
        <v>416</v>
      </c>
      <c r="K318" s="7">
        <v>5</v>
      </c>
      <c r="L318" s="21">
        <v>45502</v>
      </c>
      <c r="N318" s="3">
        <v>0.57999999999999996</v>
      </c>
      <c r="O318" s="3">
        <v>7.62</v>
      </c>
    </row>
    <row r="319" spans="1:15" x14ac:dyDescent="0.25">
      <c r="A319" s="7" t="s">
        <v>50</v>
      </c>
      <c r="B319" s="7" t="s">
        <v>51</v>
      </c>
      <c r="C319" s="7">
        <v>8</v>
      </c>
      <c r="D319" s="7" t="s">
        <v>53</v>
      </c>
      <c r="E319" s="7">
        <v>2020</v>
      </c>
      <c r="F319" s="7">
        <v>3</v>
      </c>
      <c r="G319" s="7">
        <v>16</v>
      </c>
      <c r="H319" s="7">
        <v>48</v>
      </c>
      <c r="I319" s="7">
        <v>62</v>
      </c>
      <c r="J319" s="7">
        <v>316</v>
      </c>
      <c r="K319" s="7">
        <v>5</v>
      </c>
      <c r="L319" s="21">
        <v>45502</v>
      </c>
      <c r="N319" s="3">
        <v>0.5</v>
      </c>
      <c r="O319" s="3">
        <v>13.26</v>
      </c>
    </row>
    <row r="320" spans="1:15" x14ac:dyDescent="0.25">
      <c r="A320" s="7" t="s">
        <v>50</v>
      </c>
      <c r="B320" s="7" t="s">
        <v>51</v>
      </c>
      <c r="C320" s="7">
        <v>8</v>
      </c>
      <c r="D320" s="7" t="s">
        <v>60</v>
      </c>
      <c r="E320" s="7">
        <v>2001</v>
      </c>
      <c r="F320" s="7">
        <v>2</v>
      </c>
      <c r="G320" s="7">
        <v>16</v>
      </c>
      <c r="H320" s="7">
        <v>17</v>
      </c>
      <c r="I320" s="7">
        <v>63</v>
      </c>
      <c r="J320" s="7">
        <v>216</v>
      </c>
      <c r="K320" s="7">
        <v>5</v>
      </c>
      <c r="L320" s="21">
        <v>45502</v>
      </c>
      <c r="N320" s="3">
        <v>0.52</v>
      </c>
      <c r="O320" s="3">
        <v>8.41</v>
      </c>
    </row>
    <row r="321" spans="1:15" x14ac:dyDescent="0.25">
      <c r="A321" s="7" t="s">
        <v>50</v>
      </c>
      <c r="B321" s="7" t="s">
        <v>51</v>
      </c>
      <c r="C321" s="7">
        <v>8</v>
      </c>
      <c r="D321" s="7" t="s">
        <v>57</v>
      </c>
      <c r="E321" s="7">
        <v>2004</v>
      </c>
      <c r="F321" s="7">
        <v>1</v>
      </c>
      <c r="G321" s="7">
        <v>16</v>
      </c>
      <c r="H321" s="7">
        <v>16</v>
      </c>
      <c r="I321" s="7">
        <v>64</v>
      </c>
      <c r="J321" s="7">
        <v>116</v>
      </c>
      <c r="K321" s="7">
        <v>5</v>
      </c>
      <c r="L321" s="21">
        <v>45502</v>
      </c>
      <c r="N321" s="3">
        <v>0.48</v>
      </c>
      <c r="O321" s="3">
        <v>8.43</v>
      </c>
    </row>
    <row r="322" spans="1:15" x14ac:dyDescent="0.25">
      <c r="A322" s="7" t="s">
        <v>35</v>
      </c>
      <c r="B322" s="7" t="s">
        <v>36</v>
      </c>
      <c r="C322" s="7">
        <v>1</v>
      </c>
      <c r="D322" s="7" t="s">
        <v>37</v>
      </c>
      <c r="E322" s="7">
        <v>1998</v>
      </c>
      <c r="F322" s="7">
        <v>1</v>
      </c>
      <c r="G322" s="7">
        <v>1</v>
      </c>
      <c r="H322" s="7">
        <v>1</v>
      </c>
      <c r="I322" s="7">
        <v>1</v>
      </c>
      <c r="J322" s="7">
        <v>101</v>
      </c>
      <c r="K322" s="7">
        <v>6</v>
      </c>
      <c r="L322" s="21">
        <v>45513</v>
      </c>
      <c r="N322" s="3">
        <v>0.68</v>
      </c>
      <c r="O322" s="3">
        <v>3.35</v>
      </c>
    </row>
    <row r="323" spans="1:15" x14ac:dyDescent="0.25">
      <c r="A323" s="7" t="s">
        <v>35</v>
      </c>
      <c r="B323" s="7" t="s">
        <v>36</v>
      </c>
      <c r="C323" s="7">
        <v>1</v>
      </c>
      <c r="D323" s="7" t="s">
        <v>39</v>
      </c>
      <c r="E323" s="7">
        <v>2002</v>
      </c>
      <c r="F323" s="7">
        <v>2</v>
      </c>
      <c r="G323" s="7">
        <v>1</v>
      </c>
      <c r="H323" s="7">
        <v>32</v>
      </c>
      <c r="I323" s="7">
        <v>2</v>
      </c>
      <c r="J323" s="7">
        <v>201</v>
      </c>
      <c r="K323" s="7">
        <v>6</v>
      </c>
      <c r="L323" s="21">
        <v>45513</v>
      </c>
      <c r="N323" s="3">
        <v>0.69</v>
      </c>
      <c r="O323" s="3">
        <v>5.29</v>
      </c>
    </row>
    <row r="324" spans="1:15" x14ac:dyDescent="0.25">
      <c r="A324" s="7" t="s">
        <v>35</v>
      </c>
      <c r="B324" s="7" t="s">
        <v>36</v>
      </c>
      <c r="C324" s="7">
        <v>1</v>
      </c>
      <c r="D324" s="7" t="s">
        <v>41</v>
      </c>
      <c r="E324" s="7">
        <v>2016</v>
      </c>
      <c r="F324" s="7">
        <v>3</v>
      </c>
      <c r="G324" s="7">
        <v>1</v>
      </c>
      <c r="H324" s="7">
        <v>33</v>
      </c>
      <c r="I324" s="7">
        <v>3</v>
      </c>
      <c r="J324" s="7">
        <v>301</v>
      </c>
      <c r="K324" s="7">
        <v>6</v>
      </c>
      <c r="L324" s="21">
        <v>45513</v>
      </c>
      <c r="N324" s="3">
        <v>0.76</v>
      </c>
      <c r="O324" s="3">
        <v>3.54</v>
      </c>
    </row>
    <row r="325" spans="1:15" x14ac:dyDescent="0.25">
      <c r="A325" s="7" t="s">
        <v>35</v>
      </c>
      <c r="B325" s="7" t="s">
        <v>36</v>
      </c>
      <c r="C325" s="7">
        <v>1</v>
      </c>
      <c r="D325" s="7" t="s">
        <v>42</v>
      </c>
      <c r="E325" s="7">
        <v>2023</v>
      </c>
      <c r="F325" s="7">
        <v>4</v>
      </c>
      <c r="G325" s="7">
        <v>1</v>
      </c>
      <c r="H325" s="7">
        <v>64</v>
      </c>
      <c r="I325" s="7">
        <v>4</v>
      </c>
      <c r="J325" s="7">
        <v>401</v>
      </c>
      <c r="K325" s="7">
        <v>6</v>
      </c>
      <c r="L325" s="21">
        <v>45513</v>
      </c>
      <c r="N325" s="3">
        <v>0.63</v>
      </c>
      <c r="O325" s="3">
        <v>7.18</v>
      </c>
    </row>
    <row r="326" spans="1:15" x14ac:dyDescent="0.25">
      <c r="A326" s="7" t="s">
        <v>35</v>
      </c>
      <c r="B326" s="7" t="s">
        <v>36</v>
      </c>
      <c r="C326" s="7">
        <v>1</v>
      </c>
      <c r="D326" s="7" t="s">
        <v>49</v>
      </c>
      <c r="E326" s="7">
        <v>1985</v>
      </c>
      <c r="F326" s="7">
        <v>4</v>
      </c>
      <c r="G326" s="7">
        <v>2</v>
      </c>
      <c r="H326" s="7">
        <v>63</v>
      </c>
      <c r="I326" s="7">
        <v>5</v>
      </c>
      <c r="J326" s="7">
        <v>402</v>
      </c>
      <c r="K326" s="7">
        <v>6</v>
      </c>
      <c r="L326" s="21">
        <v>45513</v>
      </c>
      <c r="N326" s="3">
        <v>0.69</v>
      </c>
      <c r="O326" s="3">
        <v>4.53</v>
      </c>
    </row>
    <row r="327" spans="1:15" x14ac:dyDescent="0.25">
      <c r="A327" s="7" t="s">
        <v>35</v>
      </c>
      <c r="B327" s="7" t="s">
        <v>36</v>
      </c>
      <c r="C327" s="7">
        <v>1</v>
      </c>
      <c r="D327" s="7" t="s">
        <v>48</v>
      </c>
      <c r="E327" s="7">
        <v>2018</v>
      </c>
      <c r="F327" s="7">
        <v>3</v>
      </c>
      <c r="G327" s="7">
        <v>2</v>
      </c>
      <c r="H327" s="7">
        <v>34</v>
      </c>
      <c r="I327" s="7">
        <v>6</v>
      </c>
      <c r="J327" s="7">
        <v>302</v>
      </c>
      <c r="K327" s="7">
        <v>6</v>
      </c>
      <c r="L327" s="21">
        <v>45513</v>
      </c>
      <c r="N327" s="3">
        <v>0.72</v>
      </c>
      <c r="O327" s="3">
        <v>3.86</v>
      </c>
    </row>
    <row r="328" spans="1:15" x14ac:dyDescent="0.25">
      <c r="A328" s="7" t="s">
        <v>35</v>
      </c>
      <c r="B328" s="7" t="s">
        <v>36</v>
      </c>
      <c r="C328" s="7">
        <v>1</v>
      </c>
      <c r="D328" s="7" t="s">
        <v>46</v>
      </c>
      <c r="E328" s="7">
        <v>1999</v>
      </c>
      <c r="F328" s="7">
        <v>2</v>
      </c>
      <c r="G328" s="7">
        <v>2</v>
      </c>
      <c r="H328" s="7">
        <v>31</v>
      </c>
      <c r="I328" s="7">
        <v>7</v>
      </c>
      <c r="J328" s="7">
        <v>202</v>
      </c>
      <c r="K328" s="7">
        <v>6</v>
      </c>
      <c r="L328" s="21">
        <v>45513</v>
      </c>
      <c r="N328" s="3">
        <v>0.74</v>
      </c>
      <c r="O328" s="3">
        <v>3.78</v>
      </c>
    </row>
    <row r="329" spans="1:15" x14ac:dyDescent="0.25">
      <c r="A329" s="7" t="s">
        <v>35</v>
      </c>
      <c r="B329" s="7" t="s">
        <v>36</v>
      </c>
      <c r="C329" s="7">
        <v>1</v>
      </c>
      <c r="D329" s="7" t="s">
        <v>44</v>
      </c>
      <c r="E329" s="7">
        <v>1983</v>
      </c>
      <c r="F329" s="7">
        <v>1</v>
      </c>
      <c r="G329" s="7">
        <v>2</v>
      </c>
      <c r="H329" s="7">
        <v>2</v>
      </c>
      <c r="I329" s="7">
        <v>8</v>
      </c>
      <c r="J329" s="7">
        <v>102</v>
      </c>
      <c r="K329" s="7">
        <v>6</v>
      </c>
      <c r="L329" s="21">
        <v>45513</v>
      </c>
      <c r="N329" s="3">
        <v>0.72</v>
      </c>
      <c r="O329" s="3">
        <v>6.22</v>
      </c>
    </row>
    <row r="330" spans="1:15" x14ac:dyDescent="0.25">
      <c r="A330" s="7" t="s">
        <v>50</v>
      </c>
      <c r="B330" s="7" t="s">
        <v>51</v>
      </c>
      <c r="C330" s="7">
        <v>2</v>
      </c>
      <c r="D330" s="7" t="s">
        <v>52</v>
      </c>
      <c r="E330" s="7">
        <v>1999</v>
      </c>
      <c r="F330" s="7">
        <v>1</v>
      </c>
      <c r="G330" s="7">
        <v>3</v>
      </c>
      <c r="H330" s="7">
        <v>3</v>
      </c>
      <c r="I330" s="7">
        <v>9</v>
      </c>
      <c r="J330" s="7">
        <v>103</v>
      </c>
      <c r="K330" s="7">
        <v>6</v>
      </c>
      <c r="L330" s="21">
        <v>45513</v>
      </c>
      <c r="N330" s="3">
        <v>0.56999999999999995</v>
      </c>
      <c r="O330" s="3">
        <v>3.82</v>
      </c>
    </row>
    <row r="331" spans="1:15" x14ac:dyDescent="0.25">
      <c r="A331" s="7" t="s">
        <v>50</v>
      </c>
      <c r="B331" s="7" t="s">
        <v>51</v>
      </c>
      <c r="C331" s="7">
        <v>2</v>
      </c>
      <c r="D331" s="7" t="s">
        <v>53</v>
      </c>
      <c r="E331" s="7">
        <v>2020</v>
      </c>
      <c r="F331" s="7">
        <v>2</v>
      </c>
      <c r="G331" s="7">
        <v>3</v>
      </c>
      <c r="H331" s="7">
        <v>30</v>
      </c>
      <c r="I331" s="7">
        <v>10</v>
      </c>
      <c r="J331" s="7">
        <v>203</v>
      </c>
      <c r="K331" s="7">
        <v>6</v>
      </c>
      <c r="L331" s="21">
        <v>45513</v>
      </c>
      <c r="N331" s="3">
        <v>0.6</v>
      </c>
      <c r="O331" s="3">
        <v>7.89</v>
      </c>
    </row>
    <row r="332" spans="1:15" x14ac:dyDescent="0.25">
      <c r="A332" s="7" t="s">
        <v>50</v>
      </c>
      <c r="B332" s="7" t="s">
        <v>51</v>
      </c>
      <c r="C332" s="7">
        <v>2</v>
      </c>
      <c r="D332" s="7" t="s">
        <v>54</v>
      </c>
      <c r="E332" s="7">
        <v>2016</v>
      </c>
      <c r="F332" s="7">
        <v>3</v>
      </c>
      <c r="G332" s="7">
        <v>3</v>
      </c>
      <c r="H332" s="7">
        <v>35</v>
      </c>
      <c r="I332" s="7">
        <v>11</v>
      </c>
      <c r="J332" s="7">
        <v>303</v>
      </c>
      <c r="K332" s="7">
        <v>6</v>
      </c>
      <c r="L332" s="21">
        <v>45513</v>
      </c>
      <c r="N332" s="3">
        <v>0.59</v>
      </c>
      <c r="O332" s="3">
        <v>3.71</v>
      </c>
    </row>
    <row r="333" spans="1:15" x14ac:dyDescent="0.25">
      <c r="A333" s="7" t="s">
        <v>50</v>
      </c>
      <c r="B333" s="7" t="s">
        <v>51</v>
      </c>
      <c r="C333" s="7">
        <v>2</v>
      </c>
      <c r="D333" s="7" t="s">
        <v>55</v>
      </c>
      <c r="E333" s="7">
        <v>2008</v>
      </c>
      <c r="F333" s="7">
        <v>4</v>
      </c>
      <c r="G333" s="7">
        <v>3</v>
      </c>
      <c r="H333" s="7">
        <v>62</v>
      </c>
      <c r="I333" s="7">
        <v>12</v>
      </c>
      <c r="J333" s="7">
        <v>403</v>
      </c>
      <c r="K333" s="7">
        <v>6</v>
      </c>
      <c r="L333" s="21">
        <v>45513</v>
      </c>
      <c r="N333" s="3">
        <v>0.56000000000000005</v>
      </c>
      <c r="O333" s="3">
        <v>6.33</v>
      </c>
    </row>
    <row r="334" spans="1:15" x14ac:dyDescent="0.25">
      <c r="A334" s="7" t="s">
        <v>50</v>
      </c>
      <c r="B334" s="7" t="s">
        <v>51</v>
      </c>
      <c r="C334" s="7">
        <v>2</v>
      </c>
      <c r="D334" s="7" t="s">
        <v>60</v>
      </c>
      <c r="E334" s="7">
        <v>2001</v>
      </c>
      <c r="F334" s="7">
        <v>4</v>
      </c>
      <c r="G334" s="7">
        <v>4</v>
      </c>
      <c r="H334" s="7">
        <v>61</v>
      </c>
      <c r="I334" s="7">
        <v>13</v>
      </c>
      <c r="J334" s="7">
        <v>404</v>
      </c>
      <c r="K334" s="7">
        <v>6</v>
      </c>
      <c r="L334" s="21">
        <v>45513</v>
      </c>
      <c r="N334" s="3">
        <v>0.63</v>
      </c>
      <c r="O334" s="3">
        <v>2.39</v>
      </c>
    </row>
    <row r="335" spans="1:15" x14ac:dyDescent="0.25">
      <c r="A335" s="7" t="s">
        <v>50</v>
      </c>
      <c r="B335" s="7" t="s">
        <v>51</v>
      </c>
      <c r="C335" s="7">
        <v>2</v>
      </c>
      <c r="D335" s="7" t="s">
        <v>59</v>
      </c>
      <c r="E335" s="7">
        <v>1989</v>
      </c>
      <c r="F335" s="7">
        <v>3</v>
      </c>
      <c r="G335" s="7">
        <v>4</v>
      </c>
      <c r="H335" s="7">
        <v>36</v>
      </c>
      <c r="I335" s="7">
        <v>14</v>
      </c>
      <c r="J335" s="7">
        <v>304</v>
      </c>
      <c r="K335" s="7">
        <v>6</v>
      </c>
      <c r="L335" s="21">
        <v>45513</v>
      </c>
      <c r="N335" s="3">
        <v>0.56999999999999995</v>
      </c>
      <c r="O335" s="3">
        <v>5.1100000000000003</v>
      </c>
    </row>
    <row r="336" spans="1:15" x14ac:dyDescent="0.25">
      <c r="A336" s="7" t="s">
        <v>50</v>
      </c>
      <c r="B336" s="7" t="s">
        <v>51</v>
      </c>
      <c r="C336" s="7">
        <v>2</v>
      </c>
      <c r="D336" s="7" t="s">
        <v>57</v>
      </c>
      <c r="E336" s="7">
        <v>2004</v>
      </c>
      <c r="F336" s="7">
        <v>2</v>
      </c>
      <c r="G336" s="7">
        <v>4</v>
      </c>
      <c r="H336" s="7">
        <v>29</v>
      </c>
      <c r="I336" s="7">
        <v>15</v>
      </c>
      <c r="J336" s="7">
        <v>204</v>
      </c>
      <c r="K336" s="7">
        <v>6</v>
      </c>
      <c r="L336" s="21">
        <v>45513</v>
      </c>
      <c r="N336" s="3">
        <v>0.56000000000000005</v>
      </c>
      <c r="O336" s="3">
        <v>6.19</v>
      </c>
    </row>
    <row r="337" spans="1:15" x14ac:dyDescent="0.25">
      <c r="A337" s="7" t="s">
        <v>50</v>
      </c>
      <c r="B337" s="7" t="s">
        <v>51</v>
      </c>
      <c r="C337" s="7">
        <v>2</v>
      </c>
      <c r="D337" s="7" t="s">
        <v>56</v>
      </c>
      <c r="E337" s="7">
        <v>1984</v>
      </c>
      <c r="F337" s="7">
        <v>1</v>
      </c>
      <c r="G337" s="7">
        <v>4</v>
      </c>
      <c r="H337" s="7">
        <v>4</v>
      </c>
      <c r="I337" s="7">
        <v>16</v>
      </c>
      <c r="J337" s="7">
        <v>104</v>
      </c>
      <c r="K337" s="7">
        <v>6</v>
      </c>
      <c r="L337" s="21">
        <v>45513</v>
      </c>
      <c r="N337" s="3">
        <v>0.6</v>
      </c>
      <c r="O337" s="3">
        <v>3.77</v>
      </c>
    </row>
    <row r="338" spans="1:15" x14ac:dyDescent="0.25">
      <c r="A338" s="7" t="s">
        <v>35</v>
      </c>
      <c r="B338" s="7" t="s">
        <v>36</v>
      </c>
      <c r="C338" s="7">
        <v>3</v>
      </c>
      <c r="D338" s="7" t="s">
        <v>48</v>
      </c>
      <c r="E338" s="7">
        <v>2018</v>
      </c>
      <c r="F338" s="7">
        <v>1</v>
      </c>
      <c r="G338" s="7">
        <v>5</v>
      </c>
      <c r="H338" s="7">
        <v>5</v>
      </c>
      <c r="I338" s="7">
        <v>17</v>
      </c>
      <c r="J338" s="7">
        <v>105</v>
      </c>
      <c r="K338" s="7">
        <v>6</v>
      </c>
      <c r="L338" s="21">
        <v>45513</v>
      </c>
      <c r="N338" s="3">
        <v>0.78</v>
      </c>
      <c r="O338" s="3">
        <v>3.8</v>
      </c>
    </row>
    <row r="339" spans="1:15" x14ac:dyDescent="0.25">
      <c r="A339" s="7" t="s">
        <v>35</v>
      </c>
      <c r="B339" s="7" t="s">
        <v>36</v>
      </c>
      <c r="C339" s="7">
        <v>3</v>
      </c>
      <c r="D339" s="7" t="s">
        <v>42</v>
      </c>
      <c r="E339" s="7">
        <v>2023</v>
      </c>
      <c r="F339" s="7">
        <v>2</v>
      </c>
      <c r="G339" s="7">
        <v>5</v>
      </c>
      <c r="H339" s="7">
        <v>28</v>
      </c>
      <c r="I339" s="7">
        <v>18</v>
      </c>
      <c r="J339" s="7">
        <v>205</v>
      </c>
      <c r="K339" s="7">
        <v>6</v>
      </c>
      <c r="L339" s="21">
        <v>45513</v>
      </c>
      <c r="N339" s="3">
        <v>0.7</v>
      </c>
      <c r="O339" s="3">
        <v>7.53</v>
      </c>
    </row>
    <row r="340" spans="1:15" x14ac:dyDescent="0.25">
      <c r="A340" s="7" t="s">
        <v>35</v>
      </c>
      <c r="B340" s="7" t="s">
        <v>36</v>
      </c>
      <c r="C340" s="7">
        <v>3</v>
      </c>
      <c r="D340" s="7" t="s">
        <v>39</v>
      </c>
      <c r="E340" s="7">
        <v>2002</v>
      </c>
      <c r="F340" s="7">
        <v>3</v>
      </c>
      <c r="G340" s="7">
        <v>5</v>
      </c>
      <c r="H340" s="7">
        <v>37</v>
      </c>
      <c r="I340" s="7">
        <v>19</v>
      </c>
      <c r="J340" s="7">
        <v>305</v>
      </c>
      <c r="K340" s="7">
        <v>6</v>
      </c>
      <c r="L340" s="21">
        <v>45513</v>
      </c>
      <c r="N340" s="3">
        <v>0.67</v>
      </c>
      <c r="O340" s="3">
        <v>3.3</v>
      </c>
    </row>
    <row r="341" spans="1:15" x14ac:dyDescent="0.25">
      <c r="A341" s="7" t="s">
        <v>35</v>
      </c>
      <c r="B341" s="7" t="s">
        <v>36</v>
      </c>
      <c r="C341" s="7">
        <v>3</v>
      </c>
      <c r="D341" s="7" t="s">
        <v>46</v>
      </c>
      <c r="E341" s="7">
        <v>1999</v>
      </c>
      <c r="F341" s="7">
        <v>4</v>
      </c>
      <c r="G341" s="7">
        <v>5</v>
      </c>
      <c r="H341" s="7">
        <v>60</v>
      </c>
      <c r="I341" s="7">
        <v>20</v>
      </c>
      <c r="J341" s="7">
        <v>405</v>
      </c>
      <c r="K341" s="7">
        <v>6</v>
      </c>
      <c r="L341" s="21">
        <v>45513</v>
      </c>
      <c r="N341" s="3">
        <v>0.71</v>
      </c>
      <c r="O341" s="3">
        <v>4.07</v>
      </c>
    </row>
    <row r="342" spans="1:15" x14ac:dyDescent="0.25">
      <c r="A342" s="7" t="s">
        <v>35</v>
      </c>
      <c r="B342" s="7" t="s">
        <v>36</v>
      </c>
      <c r="C342" s="7">
        <v>3</v>
      </c>
      <c r="D342" s="7" t="s">
        <v>44</v>
      </c>
      <c r="E342" s="7">
        <v>1983</v>
      </c>
      <c r="F342" s="7">
        <v>4</v>
      </c>
      <c r="G342" s="7">
        <v>6</v>
      </c>
      <c r="H342" s="7">
        <v>59</v>
      </c>
      <c r="I342" s="7">
        <v>21</v>
      </c>
      <c r="J342" s="7">
        <v>406</v>
      </c>
      <c r="K342" s="7">
        <v>6</v>
      </c>
      <c r="L342" s="21">
        <v>45513</v>
      </c>
      <c r="N342" s="3">
        <v>0.71</v>
      </c>
      <c r="O342" s="3">
        <v>3.83</v>
      </c>
    </row>
    <row r="343" spans="1:15" x14ac:dyDescent="0.25">
      <c r="A343" s="7" t="s">
        <v>35</v>
      </c>
      <c r="B343" s="7" t="s">
        <v>36</v>
      </c>
      <c r="C343" s="7">
        <v>3</v>
      </c>
      <c r="D343" s="7" t="s">
        <v>49</v>
      </c>
      <c r="E343" s="7">
        <v>1985</v>
      </c>
      <c r="F343" s="7">
        <v>3</v>
      </c>
      <c r="G343" s="7">
        <v>6</v>
      </c>
      <c r="H343" s="7">
        <v>38</v>
      </c>
      <c r="I343" s="7">
        <v>22</v>
      </c>
      <c r="J343" s="7">
        <v>306</v>
      </c>
      <c r="K343" s="7">
        <v>6</v>
      </c>
      <c r="L343" s="21">
        <v>45513</v>
      </c>
      <c r="N343" s="3">
        <v>0.72</v>
      </c>
      <c r="O343" s="3">
        <v>3.53</v>
      </c>
    </row>
    <row r="344" spans="1:15" x14ac:dyDescent="0.25">
      <c r="A344" s="7" t="s">
        <v>35</v>
      </c>
      <c r="B344" s="7" t="s">
        <v>36</v>
      </c>
      <c r="C344" s="7">
        <v>3</v>
      </c>
      <c r="D344" s="7" t="s">
        <v>37</v>
      </c>
      <c r="E344" s="7">
        <v>1998</v>
      </c>
      <c r="F344" s="7">
        <v>2</v>
      </c>
      <c r="G344" s="7">
        <v>6</v>
      </c>
      <c r="H344" s="7">
        <v>27</v>
      </c>
      <c r="I344" s="7">
        <v>23</v>
      </c>
      <c r="J344" s="7">
        <v>206</v>
      </c>
      <c r="K344" s="7">
        <v>6</v>
      </c>
      <c r="L344" s="21">
        <v>45513</v>
      </c>
      <c r="N344" s="3">
        <v>0.67</v>
      </c>
      <c r="O344" s="3">
        <v>6.1</v>
      </c>
    </row>
    <row r="345" spans="1:15" x14ac:dyDescent="0.25">
      <c r="A345" s="7" t="s">
        <v>35</v>
      </c>
      <c r="B345" s="7" t="s">
        <v>36</v>
      </c>
      <c r="C345" s="7">
        <v>3</v>
      </c>
      <c r="D345" s="7" t="s">
        <v>41</v>
      </c>
      <c r="E345" s="7">
        <v>2016</v>
      </c>
      <c r="F345" s="7">
        <v>1</v>
      </c>
      <c r="G345" s="7">
        <v>6</v>
      </c>
      <c r="H345" s="7">
        <v>6</v>
      </c>
      <c r="I345" s="7">
        <v>24</v>
      </c>
      <c r="J345" s="7">
        <v>106</v>
      </c>
      <c r="K345" s="7">
        <v>6</v>
      </c>
      <c r="L345" s="21">
        <v>45513</v>
      </c>
      <c r="N345" s="3">
        <v>0.76</v>
      </c>
      <c r="O345" s="3">
        <v>4.68</v>
      </c>
    </row>
    <row r="346" spans="1:15" x14ac:dyDescent="0.25">
      <c r="A346" s="7" t="s">
        <v>50</v>
      </c>
      <c r="B346" s="7" t="s">
        <v>51</v>
      </c>
      <c r="C346" s="7">
        <v>4</v>
      </c>
      <c r="D346" s="7" t="s">
        <v>60</v>
      </c>
      <c r="E346" s="7">
        <v>2001</v>
      </c>
      <c r="F346" s="7">
        <v>1</v>
      </c>
      <c r="G346" s="7">
        <v>7</v>
      </c>
      <c r="H346" s="7">
        <v>7</v>
      </c>
      <c r="I346" s="7">
        <v>25</v>
      </c>
      <c r="J346" s="7">
        <v>107</v>
      </c>
      <c r="K346" s="7">
        <v>6</v>
      </c>
      <c r="L346" s="21">
        <v>45513</v>
      </c>
      <c r="N346" s="3">
        <v>0.59</v>
      </c>
      <c r="O346" s="3">
        <v>4.24</v>
      </c>
    </row>
    <row r="347" spans="1:15" x14ac:dyDescent="0.25">
      <c r="A347" s="7" t="s">
        <v>50</v>
      </c>
      <c r="B347" s="7" t="s">
        <v>51</v>
      </c>
      <c r="C347" s="7">
        <v>4</v>
      </c>
      <c r="D347" s="7" t="s">
        <v>54</v>
      </c>
      <c r="E347" s="7">
        <v>2016</v>
      </c>
      <c r="F347" s="7">
        <v>2</v>
      </c>
      <c r="G347" s="7">
        <v>7</v>
      </c>
      <c r="H347" s="7">
        <v>26</v>
      </c>
      <c r="I347" s="7">
        <v>26</v>
      </c>
      <c r="J347" s="7">
        <v>207</v>
      </c>
      <c r="K347" s="7">
        <v>6</v>
      </c>
      <c r="L347" s="21">
        <v>45513</v>
      </c>
      <c r="N347" s="3">
        <v>0.6</v>
      </c>
      <c r="O347" s="3">
        <v>5.29</v>
      </c>
    </row>
    <row r="348" spans="1:15" x14ac:dyDescent="0.25">
      <c r="A348" s="7" t="s">
        <v>50</v>
      </c>
      <c r="B348" s="7" t="s">
        <v>51</v>
      </c>
      <c r="C348" s="7">
        <v>4</v>
      </c>
      <c r="D348" s="7" t="s">
        <v>55</v>
      </c>
      <c r="E348" s="7">
        <v>2008</v>
      </c>
      <c r="F348" s="7">
        <v>3</v>
      </c>
      <c r="G348" s="7">
        <v>7</v>
      </c>
      <c r="H348" s="7">
        <v>39</v>
      </c>
      <c r="I348" s="7">
        <v>27</v>
      </c>
      <c r="J348" s="7">
        <v>307</v>
      </c>
      <c r="K348" s="7">
        <v>6</v>
      </c>
      <c r="L348" s="21">
        <v>45513</v>
      </c>
      <c r="N348" s="3">
        <v>0.56000000000000005</v>
      </c>
      <c r="O348" s="3">
        <v>3</v>
      </c>
    </row>
    <row r="349" spans="1:15" x14ac:dyDescent="0.25">
      <c r="A349" s="7" t="s">
        <v>50</v>
      </c>
      <c r="B349" s="7" t="s">
        <v>51</v>
      </c>
      <c r="C349" s="7">
        <v>4</v>
      </c>
      <c r="D349" s="7" t="s">
        <v>59</v>
      </c>
      <c r="E349" s="7">
        <v>1989</v>
      </c>
      <c r="F349" s="7">
        <v>4</v>
      </c>
      <c r="G349" s="7">
        <v>7</v>
      </c>
      <c r="H349" s="7">
        <v>58</v>
      </c>
      <c r="I349" s="7">
        <v>28</v>
      </c>
      <c r="J349" s="7">
        <v>407</v>
      </c>
      <c r="K349" s="7">
        <v>6</v>
      </c>
      <c r="L349" s="21">
        <v>45513</v>
      </c>
      <c r="N349" s="3">
        <v>0.59</v>
      </c>
      <c r="O349" s="3">
        <v>3.52</v>
      </c>
    </row>
    <row r="350" spans="1:15" x14ac:dyDescent="0.25">
      <c r="A350" s="7" t="s">
        <v>50</v>
      </c>
      <c r="B350" s="7" t="s">
        <v>51</v>
      </c>
      <c r="C350" s="7">
        <v>4</v>
      </c>
      <c r="D350" s="7" t="s">
        <v>52</v>
      </c>
      <c r="E350" s="7">
        <v>1999</v>
      </c>
      <c r="F350" s="7">
        <v>4</v>
      </c>
      <c r="G350" s="7">
        <v>8</v>
      </c>
      <c r="H350" s="7">
        <v>57</v>
      </c>
      <c r="I350" s="7">
        <v>29</v>
      </c>
      <c r="J350" s="7">
        <v>408</v>
      </c>
      <c r="K350" s="7">
        <v>6</v>
      </c>
      <c r="L350" s="21">
        <v>45513</v>
      </c>
      <c r="N350" s="3">
        <v>0.53</v>
      </c>
      <c r="O350" s="3">
        <v>3.14</v>
      </c>
    </row>
    <row r="351" spans="1:15" x14ac:dyDescent="0.25">
      <c r="A351" s="7" t="s">
        <v>50</v>
      </c>
      <c r="B351" s="7" t="s">
        <v>51</v>
      </c>
      <c r="C351" s="7">
        <v>4</v>
      </c>
      <c r="D351" s="7" t="s">
        <v>57</v>
      </c>
      <c r="E351" s="7">
        <v>2004</v>
      </c>
      <c r="F351" s="7">
        <v>3</v>
      </c>
      <c r="G351" s="7">
        <v>8</v>
      </c>
      <c r="H351" s="7">
        <v>40</v>
      </c>
      <c r="I351" s="7">
        <v>30</v>
      </c>
      <c r="J351" s="7">
        <v>308</v>
      </c>
      <c r="K351" s="7">
        <v>6</v>
      </c>
      <c r="L351" s="21">
        <v>45513</v>
      </c>
      <c r="N351" s="3">
        <v>0.5</v>
      </c>
      <c r="O351" s="3">
        <v>7.75</v>
      </c>
    </row>
    <row r="352" spans="1:15" x14ac:dyDescent="0.25">
      <c r="A352" s="7" t="s">
        <v>50</v>
      </c>
      <c r="B352" s="7" t="s">
        <v>51</v>
      </c>
      <c r="C352" s="7">
        <v>4</v>
      </c>
      <c r="D352" s="7" t="s">
        <v>56</v>
      </c>
      <c r="E352" s="7">
        <v>1984</v>
      </c>
      <c r="F352" s="7">
        <v>2</v>
      </c>
      <c r="G352" s="7">
        <v>8</v>
      </c>
      <c r="H352" s="7">
        <v>25</v>
      </c>
      <c r="I352" s="7">
        <v>31</v>
      </c>
      <c r="J352" s="7">
        <v>208</v>
      </c>
      <c r="K352" s="7">
        <v>6</v>
      </c>
      <c r="L352" s="21">
        <v>45513</v>
      </c>
      <c r="N352" s="3">
        <v>0.59</v>
      </c>
      <c r="O352" s="3">
        <v>7.97</v>
      </c>
    </row>
    <row r="353" spans="1:15" x14ac:dyDescent="0.25">
      <c r="A353" s="7" t="s">
        <v>50</v>
      </c>
      <c r="B353" s="7" t="s">
        <v>51</v>
      </c>
      <c r="C353" s="7">
        <v>4</v>
      </c>
      <c r="D353" s="7" t="s">
        <v>53</v>
      </c>
      <c r="E353" s="7">
        <v>2020</v>
      </c>
      <c r="F353" s="7">
        <v>1</v>
      </c>
      <c r="G353" s="7">
        <v>8</v>
      </c>
      <c r="H353" s="7">
        <v>8</v>
      </c>
      <c r="I353" s="7">
        <v>32</v>
      </c>
      <c r="J353" s="7">
        <v>108</v>
      </c>
      <c r="K353" s="7">
        <v>6</v>
      </c>
      <c r="L353" s="21">
        <v>45513</v>
      </c>
      <c r="N353" s="3">
        <v>0.59</v>
      </c>
      <c r="O353" s="3">
        <v>7.75</v>
      </c>
    </row>
    <row r="354" spans="1:15" x14ac:dyDescent="0.25">
      <c r="A354" s="7" t="s">
        <v>35</v>
      </c>
      <c r="B354" s="7" t="s">
        <v>36</v>
      </c>
      <c r="C354" s="7">
        <v>5</v>
      </c>
      <c r="D354" s="7" t="s">
        <v>39</v>
      </c>
      <c r="E354" s="7">
        <v>2002</v>
      </c>
      <c r="F354" s="7">
        <v>1</v>
      </c>
      <c r="G354" s="7">
        <v>9</v>
      </c>
      <c r="H354" s="7">
        <v>9</v>
      </c>
      <c r="I354" s="7">
        <v>33</v>
      </c>
      <c r="J354" s="7">
        <v>109</v>
      </c>
      <c r="K354" s="7">
        <v>6</v>
      </c>
      <c r="L354" s="21">
        <v>45513</v>
      </c>
      <c r="N354" s="3">
        <v>0.69</v>
      </c>
      <c r="O354" s="3">
        <v>5.38</v>
      </c>
    </row>
    <row r="355" spans="1:15" x14ac:dyDescent="0.25">
      <c r="A355" s="7" t="s">
        <v>35</v>
      </c>
      <c r="B355" s="7" t="s">
        <v>36</v>
      </c>
      <c r="C355" s="7">
        <v>5</v>
      </c>
      <c r="D355" s="7" t="s">
        <v>41</v>
      </c>
      <c r="E355" s="7">
        <v>2016</v>
      </c>
      <c r="F355" s="7">
        <v>2</v>
      </c>
      <c r="G355" s="7">
        <v>9</v>
      </c>
      <c r="H355" s="7">
        <v>24</v>
      </c>
      <c r="I355" s="7">
        <v>34</v>
      </c>
      <c r="J355" s="7">
        <v>209</v>
      </c>
      <c r="K355" s="7">
        <v>6</v>
      </c>
      <c r="L355" s="21">
        <v>45513</v>
      </c>
      <c r="N355" s="3">
        <v>0.71</v>
      </c>
      <c r="O355" s="3">
        <v>8</v>
      </c>
    </row>
    <row r="356" spans="1:15" x14ac:dyDescent="0.25">
      <c r="A356" s="7" t="s">
        <v>35</v>
      </c>
      <c r="B356" s="7" t="s">
        <v>36</v>
      </c>
      <c r="C356" s="7">
        <v>5</v>
      </c>
      <c r="D356" s="7" t="s">
        <v>42</v>
      </c>
      <c r="E356" s="7">
        <v>2023</v>
      </c>
      <c r="F356" s="7">
        <v>3</v>
      </c>
      <c r="G356" s="7">
        <v>9</v>
      </c>
      <c r="H356" s="7">
        <v>41</v>
      </c>
      <c r="I356" s="7">
        <v>35</v>
      </c>
      <c r="J356" s="7">
        <v>309</v>
      </c>
      <c r="K356" s="7">
        <v>6</v>
      </c>
      <c r="L356" s="21">
        <v>45513</v>
      </c>
      <c r="N356" s="3">
        <v>0.63</v>
      </c>
      <c r="O356" s="3">
        <v>5.43</v>
      </c>
    </row>
    <row r="357" spans="1:15" x14ac:dyDescent="0.25">
      <c r="A357" s="7" t="s">
        <v>35</v>
      </c>
      <c r="B357" s="7" t="s">
        <v>36</v>
      </c>
      <c r="C357" s="7">
        <v>5</v>
      </c>
      <c r="D357" s="7" t="s">
        <v>48</v>
      </c>
      <c r="E357" s="7">
        <v>2018</v>
      </c>
      <c r="F357" s="7">
        <v>4</v>
      </c>
      <c r="G357" s="7">
        <v>10</v>
      </c>
      <c r="H357" s="7">
        <v>55</v>
      </c>
      <c r="I357" s="7">
        <v>37</v>
      </c>
      <c r="J357" s="7">
        <v>410</v>
      </c>
      <c r="K357" s="7">
        <v>6</v>
      </c>
      <c r="L357" s="21">
        <v>45513</v>
      </c>
      <c r="N357" s="3">
        <v>0.62</v>
      </c>
      <c r="O357" s="3">
        <v>6.04</v>
      </c>
    </row>
    <row r="358" spans="1:15" x14ac:dyDescent="0.25">
      <c r="A358" s="7" t="s">
        <v>35</v>
      </c>
      <c r="B358" s="7" t="s">
        <v>36</v>
      </c>
      <c r="C358" s="7">
        <v>5</v>
      </c>
      <c r="D358" s="7" t="s">
        <v>37</v>
      </c>
      <c r="E358" s="7">
        <v>1998</v>
      </c>
      <c r="F358" s="7">
        <v>4</v>
      </c>
      <c r="G358" s="7">
        <v>9</v>
      </c>
      <c r="H358" s="7">
        <v>56</v>
      </c>
      <c r="I358" s="7">
        <v>37</v>
      </c>
      <c r="J358" s="7">
        <v>409</v>
      </c>
      <c r="K358" s="7">
        <v>6</v>
      </c>
      <c r="L358" s="21">
        <v>45513</v>
      </c>
      <c r="N358" s="3">
        <v>0.65</v>
      </c>
      <c r="O358" s="3">
        <v>9.5399999999999991</v>
      </c>
    </row>
    <row r="359" spans="1:15" x14ac:dyDescent="0.25">
      <c r="A359" s="7" t="s">
        <v>35</v>
      </c>
      <c r="B359" s="7" t="s">
        <v>36</v>
      </c>
      <c r="C359" s="7">
        <v>5</v>
      </c>
      <c r="D359" s="7" t="s">
        <v>44</v>
      </c>
      <c r="E359" s="7">
        <v>1983</v>
      </c>
      <c r="F359" s="7">
        <v>3</v>
      </c>
      <c r="G359" s="7">
        <v>10</v>
      </c>
      <c r="H359" s="7">
        <v>42</v>
      </c>
      <c r="I359" s="7">
        <v>38</v>
      </c>
      <c r="J359" s="7">
        <v>310</v>
      </c>
      <c r="K359" s="7">
        <v>6</v>
      </c>
      <c r="L359" s="21">
        <v>45513</v>
      </c>
      <c r="N359" s="3">
        <v>0.72</v>
      </c>
      <c r="O359" s="3">
        <v>6.59</v>
      </c>
    </row>
    <row r="360" spans="1:15" x14ac:dyDescent="0.25">
      <c r="A360" s="7" t="s">
        <v>35</v>
      </c>
      <c r="B360" s="7" t="s">
        <v>36</v>
      </c>
      <c r="C360" s="7">
        <v>5</v>
      </c>
      <c r="D360" s="7" t="s">
        <v>49</v>
      </c>
      <c r="E360" s="7">
        <v>1985</v>
      </c>
      <c r="F360" s="7">
        <v>2</v>
      </c>
      <c r="G360" s="7">
        <v>10</v>
      </c>
      <c r="H360" s="7">
        <v>23</v>
      </c>
      <c r="I360" s="7">
        <v>39</v>
      </c>
      <c r="J360" s="7">
        <v>210</v>
      </c>
      <c r="K360" s="7">
        <v>6</v>
      </c>
      <c r="L360" s="21">
        <v>45513</v>
      </c>
      <c r="N360" s="3">
        <v>0.69</v>
      </c>
      <c r="O360" s="3">
        <v>7.37</v>
      </c>
    </row>
    <row r="361" spans="1:15" x14ac:dyDescent="0.25">
      <c r="A361" s="7" t="s">
        <v>35</v>
      </c>
      <c r="B361" s="7" t="s">
        <v>36</v>
      </c>
      <c r="C361" s="7">
        <v>5</v>
      </c>
      <c r="D361" s="7" t="s">
        <v>46</v>
      </c>
      <c r="E361" s="7">
        <v>1999</v>
      </c>
      <c r="F361" s="7">
        <v>1</v>
      </c>
      <c r="G361" s="7">
        <v>10</v>
      </c>
      <c r="H361" s="7">
        <v>10</v>
      </c>
      <c r="I361" s="7">
        <v>40</v>
      </c>
      <c r="J361" s="7">
        <v>110</v>
      </c>
      <c r="K361" s="7">
        <v>6</v>
      </c>
      <c r="L361" s="21">
        <v>45513</v>
      </c>
      <c r="N361" s="3">
        <v>0.71</v>
      </c>
      <c r="O361" s="3">
        <v>5.54</v>
      </c>
    </row>
    <row r="362" spans="1:15" x14ac:dyDescent="0.25">
      <c r="A362" s="7" t="s">
        <v>50</v>
      </c>
      <c r="B362" s="7" t="s">
        <v>51</v>
      </c>
      <c r="C362" s="7">
        <v>6</v>
      </c>
      <c r="D362" s="7" t="s">
        <v>59</v>
      </c>
      <c r="E362" s="7">
        <v>1989</v>
      </c>
      <c r="F362" s="7">
        <v>1</v>
      </c>
      <c r="G362" s="7">
        <v>11</v>
      </c>
      <c r="H362" s="7">
        <v>11</v>
      </c>
      <c r="I362" s="7">
        <v>41</v>
      </c>
      <c r="J362" s="7">
        <v>111</v>
      </c>
      <c r="K362" s="7">
        <v>6</v>
      </c>
      <c r="L362" s="21">
        <v>45513</v>
      </c>
      <c r="N362" s="3">
        <v>0.63</v>
      </c>
      <c r="O362" s="3">
        <v>3.3</v>
      </c>
    </row>
    <row r="363" spans="1:15" x14ac:dyDescent="0.25">
      <c r="A363" s="7" t="s">
        <v>50</v>
      </c>
      <c r="B363" s="7" t="s">
        <v>51</v>
      </c>
      <c r="C363" s="7">
        <v>6</v>
      </c>
      <c r="D363" s="7" t="s">
        <v>52</v>
      </c>
      <c r="E363" s="7">
        <v>1999</v>
      </c>
      <c r="F363" s="7">
        <v>2</v>
      </c>
      <c r="G363" s="7">
        <v>11</v>
      </c>
      <c r="H363" s="7">
        <v>22</v>
      </c>
      <c r="I363" s="7">
        <v>42</v>
      </c>
      <c r="J363" s="7">
        <v>211</v>
      </c>
      <c r="K363" s="7">
        <v>6</v>
      </c>
      <c r="L363" s="21">
        <v>45513</v>
      </c>
      <c r="N363" s="3">
        <v>0.61</v>
      </c>
      <c r="O363" s="3">
        <v>5.68</v>
      </c>
    </row>
    <row r="364" spans="1:15" x14ac:dyDescent="0.25">
      <c r="A364" s="7" t="s">
        <v>50</v>
      </c>
      <c r="B364" s="7" t="s">
        <v>51</v>
      </c>
      <c r="C364" s="7">
        <v>6</v>
      </c>
      <c r="D364" s="7" t="s">
        <v>56</v>
      </c>
      <c r="E364" s="7">
        <v>1984</v>
      </c>
      <c r="F364" s="7">
        <v>3</v>
      </c>
      <c r="G364" s="7">
        <v>11</v>
      </c>
      <c r="H364" s="7">
        <v>43</v>
      </c>
      <c r="I364" s="7">
        <v>43</v>
      </c>
      <c r="J364" s="7">
        <v>311</v>
      </c>
      <c r="K364" s="7">
        <v>6</v>
      </c>
      <c r="L364" s="21">
        <v>45513</v>
      </c>
      <c r="N364" s="3">
        <v>0.65</v>
      </c>
      <c r="O364" s="3">
        <v>3.64</v>
      </c>
    </row>
    <row r="365" spans="1:15" x14ac:dyDescent="0.25">
      <c r="A365" s="7" t="s">
        <v>50</v>
      </c>
      <c r="B365" s="7" t="s">
        <v>51</v>
      </c>
      <c r="C365" s="7">
        <v>6</v>
      </c>
      <c r="D365" s="7" t="s">
        <v>57</v>
      </c>
      <c r="E365" s="7">
        <v>2004</v>
      </c>
      <c r="F365" s="7">
        <v>4</v>
      </c>
      <c r="G365" s="7">
        <v>11</v>
      </c>
      <c r="H365" s="7">
        <v>54</v>
      </c>
      <c r="I365" s="7">
        <v>44</v>
      </c>
      <c r="J365" s="7">
        <v>411</v>
      </c>
      <c r="K365" s="7">
        <v>6</v>
      </c>
      <c r="L365" s="21">
        <v>45513</v>
      </c>
      <c r="N365" s="3">
        <v>0.59</v>
      </c>
      <c r="O365" s="3">
        <v>2.7</v>
      </c>
    </row>
    <row r="366" spans="1:15" x14ac:dyDescent="0.25">
      <c r="A366" s="7" t="s">
        <v>50</v>
      </c>
      <c r="B366" s="7" t="s">
        <v>51</v>
      </c>
      <c r="C366" s="7">
        <v>6</v>
      </c>
      <c r="D366" s="7" t="s">
        <v>53</v>
      </c>
      <c r="E366" s="7">
        <v>2020</v>
      </c>
      <c r="F366" s="7">
        <v>4</v>
      </c>
      <c r="G366" s="7">
        <v>12</v>
      </c>
      <c r="H366" s="7">
        <v>53</v>
      </c>
      <c r="I366" s="7">
        <v>45</v>
      </c>
      <c r="J366" s="7">
        <v>412</v>
      </c>
      <c r="K366" s="7">
        <v>6</v>
      </c>
      <c r="L366" s="21">
        <v>45513</v>
      </c>
      <c r="N366" s="3">
        <v>0.56000000000000005</v>
      </c>
      <c r="O366" s="3">
        <v>5.09</v>
      </c>
    </row>
    <row r="367" spans="1:15" x14ac:dyDescent="0.25">
      <c r="A367" s="7" t="s">
        <v>50</v>
      </c>
      <c r="B367" s="7" t="s">
        <v>51</v>
      </c>
      <c r="C367" s="7">
        <v>6</v>
      </c>
      <c r="D367" s="7" t="s">
        <v>60</v>
      </c>
      <c r="E367" s="7">
        <v>2001</v>
      </c>
      <c r="F367" s="7">
        <v>3</v>
      </c>
      <c r="G367" s="7">
        <v>12</v>
      </c>
      <c r="H367" s="7">
        <v>44</v>
      </c>
      <c r="I367" s="7">
        <v>46</v>
      </c>
      <c r="J367" s="7">
        <v>312</v>
      </c>
      <c r="K367" s="7">
        <v>6</v>
      </c>
      <c r="L367" s="21">
        <v>45513</v>
      </c>
      <c r="N367" s="3">
        <v>0.52</v>
      </c>
      <c r="O367" s="3">
        <v>7.26</v>
      </c>
    </row>
    <row r="368" spans="1:15" x14ac:dyDescent="0.25">
      <c r="A368" s="7" t="s">
        <v>50</v>
      </c>
      <c r="B368" s="7" t="s">
        <v>51</v>
      </c>
      <c r="C368" s="7">
        <v>6</v>
      </c>
      <c r="D368" s="7" t="s">
        <v>55</v>
      </c>
      <c r="E368" s="7">
        <v>2008</v>
      </c>
      <c r="F368" s="7">
        <v>2</v>
      </c>
      <c r="G368" s="7">
        <v>12</v>
      </c>
      <c r="H368" s="7">
        <v>21</v>
      </c>
      <c r="I368" s="7">
        <v>47</v>
      </c>
      <c r="J368" s="7">
        <v>212</v>
      </c>
      <c r="K368" s="7">
        <v>6</v>
      </c>
      <c r="L368" s="21">
        <v>45513</v>
      </c>
      <c r="N368" s="3">
        <v>0.56000000000000005</v>
      </c>
      <c r="O368" s="3">
        <v>5.51</v>
      </c>
    </row>
    <row r="369" spans="1:15" x14ac:dyDescent="0.25">
      <c r="A369" s="7" t="s">
        <v>50</v>
      </c>
      <c r="B369" s="7" t="s">
        <v>51</v>
      </c>
      <c r="C369" s="7">
        <v>6</v>
      </c>
      <c r="D369" s="7" t="s">
        <v>54</v>
      </c>
      <c r="E369" s="7">
        <v>2016</v>
      </c>
      <c r="F369" s="7">
        <v>1</v>
      </c>
      <c r="G369" s="7">
        <v>12</v>
      </c>
      <c r="H369" s="7">
        <v>12</v>
      </c>
      <c r="I369" s="7">
        <v>48</v>
      </c>
      <c r="J369" s="7">
        <v>112</v>
      </c>
      <c r="K369" s="7">
        <v>6</v>
      </c>
      <c r="L369" s="21">
        <v>45513</v>
      </c>
      <c r="N369" s="3">
        <v>0.54</v>
      </c>
      <c r="O369" s="3">
        <v>4.57</v>
      </c>
    </row>
    <row r="370" spans="1:15" x14ac:dyDescent="0.25">
      <c r="A370" s="7" t="s">
        <v>35</v>
      </c>
      <c r="B370" s="7" t="s">
        <v>36</v>
      </c>
      <c r="C370" s="7">
        <v>7</v>
      </c>
      <c r="D370" s="7" t="s">
        <v>49</v>
      </c>
      <c r="E370" s="7">
        <v>1985</v>
      </c>
      <c r="F370" s="7">
        <v>1</v>
      </c>
      <c r="G370" s="7">
        <v>13</v>
      </c>
      <c r="H370" s="7">
        <v>13</v>
      </c>
      <c r="I370" s="7">
        <v>49</v>
      </c>
      <c r="J370" s="7">
        <v>113</v>
      </c>
      <c r="K370" s="7">
        <v>6</v>
      </c>
      <c r="L370" s="21">
        <v>45513</v>
      </c>
      <c r="N370" s="3">
        <v>0.67</v>
      </c>
      <c r="O370" s="3">
        <v>4.09</v>
      </c>
    </row>
    <row r="371" spans="1:15" x14ac:dyDescent="0.25">
      <c r="A371" s="7" t="s">
        <v>35</v>
      </c>
      <c r="B371" s="7" t="s">
        <v>36</v>
      </c>
      <c r="C371" s="7">
        <v>7</v>
      </c>
      <c r="D371" s="7" t="s">
        <v>44</v>
      </c>
      <c r="E371" s="7">
        <v>1983</v>
      </c>
      <c r="F371" s="7">
        <v>2</v>
      </c>
      <c r="G371" s="7">
        <v>13</v>
      </c>
      <c r="H371" s="7">
        <v>20</v>
      </c>
      <c r="I371" s="7">
        <v>50</v>
      </c>
      <c r="J371" s="7">
        <v>213</v>
      </c>
      <c r="K371" s="7">
        <v>6</v>
      </c>
      <c r="L371" s="21">
        <v>45513</v>
      </c>
      <c r="N371" s="3">
        <v>0.7</v>
      </c>
      <c r="O371" s="3">
        <v>5.23</v>
      </c>
    </row>
    <row r="372" spans="1:15" x14ac:dyDescent="0.25">
      <c r="A372" s="7" t="s">
        <v>35</v>
      </c>
      <c r="B372" s="7" t="s">
        <v>36</v>
      </c>
      <c r="C372" s="7">
        <v>7</v>
      </c>
      <c r="D372" s="7" t="s">
        <v>46</v>
      </c>
      <c r="E372" s="7">
        <v>1999</v>
      </c>
      <c r="F372" s="7">
        <v>3</v>
      </c>
      <c r="G372" s="7">
        <v>13</v>
      </c>
      <c r="H372" s="7">
        <v>45</v>
      </c>
      <c r="I372" s="7">
        <v>51</v>
      </c>
      <c r="J372" s="7">
        <v>313</v>
      </c>
      <c r="K372" s="7">
        <v>6</v>
      </c>
      <c r="L372" s="21">
        <v>45513</v>
      </c>
      <c r="N372" s="3">
        <v>0.61</v>
      </c>
      <c r="O372" s="3">
        <v>9.11</v>
      </c>
    </row>
    <row r="373" spans="1:15" x14ac:dyDescent="0.25">
      <c r="A373" s="7" t="s">
        <v>35</v>
      </c>
      <c r="B373" s="7" t="s">
        <v>36</v>
      </c>
      <c r="C373" s="7">
        <v>7</v>
      </c>
      <c r="D373" s="7" t="s">
        <v>41</v>
      </c>
      <c r="E373" s="7">
        <v>2016</v>
      </c>
      <c r="F373" s="7">
        <v>4</v>
      </c>
      <c r="G373" s="7">
        <v>13</v>
      </c>
      <c r="H373" s="7">
        <v>52</v>
      </c>
      <c r="I373" s="7">
        <v>52</v>
      </c>
      <c r="J373" s="7">
        <v>413</v>
      </c>
      <c r="K373" s="7">
        <v>6</v>
      </c>
      <c r="L373" s="21">
        <v>45513</v>
      </c>
      <c r="N373" s="3">
        <v>0.64</v>
      </c>
      <c r="O373" s="3">
        <v>5.43</v>
      </c>
    </row>
    <row r="374" spans="1:15" x14ac:dyDescent="0.25">
      <c r="A374" s="7" t="s">
        <v>35</v>
      </c>
      <c r="B374" s="7" t="s">
        <v>36</v>
      </c>
      <c r="C374" s="7">
        <v>7</v>
      </c>
      <c r="D374" s="7" t="s">
        <v>39</v>
      </c>
      <c r="E374" s="7">
        <v>2002</v>
      </c>
      <c r="F374" s="7">
        <v>4</v>
      </c>
      <c r="G374" s="7">
        <v>14</v>
      </c>
      <c r="H374" s="7">
        <v>51</v>
      </c>
      <c r="I374" s="7">
        <v>53</v>
      </c>
      <c r="J374" s="7">
        <v>414</v>
      </c>
      <c r="K374" s="7">
        <v>6</v>
      </c>
      <c r="L374" s="21">
        <v>45513</v>
      </c>
      <c r="N374" s="3">
        <v>0.65</v>
      </c>
      <c r="O374" s="3">
        <v>4.1100000000000003</v>
      </c>
    </row>
    <row r="375" spans="1:15" x14ac:dyDescent="0.25">
      <c r="A375" s="7" t="s">
        <v>35</v>
      </c>
      <c r="B375" s="7" t="s">
        <v>36</v>
      </c>
      <c r="C375" s="7">
        <v>7</v>
      </c>
      <c r="D375" s="7" t="s">
        <v>37</v>
      </c>
      <c r="E375" s="7">
        <v>1998</v>
      </c>
      <c r="F375" s="7">
        <v>3</v>
      </c>
      <c r="G375" s="7">
        <v>14</v>
      </c>
      <c r="H375" s="7">
        <v>46</v>
      </c>
      <c r="I375" s="7">
        <v>54</v>
      </c>
      <c r="J375" s="7">
        <v>314</v>
      </c>
      <c r="K375" s="7">
        <v>6</v>
      </c>
      <c r="L375" s="21">
        <v>45513</v>
      </c>
      <c r="N375" s="3">
        <v>0.64</v>
      </c>
      <c r="O375" s="3">
        <v>8.19</v>
      </c>
    </row>
    <row r="376" spans="1:15" x14ac:dyDescent="0.25">
      <c r="A376" s="7" t="s">
        <v>35</v>
      </c>
      <c r="B376" s="7" t="s">
        <v>36</v>
      </c>
      <c r="C376" s="7">
        <v>7</v>
      </c>
      <c r="D376" s="7" t="s">
        <v>48</v>
      </c>
      <c r="E376" s="7">
        <v>2018</v>
      </c>
      <c r="F376" s="7">
        <v>2</v>
      </c>
      <c r="G376" s="7">
        <v>14</v>
      </c>
      <c r="H376" s="7">
        <v>19</v>
      </c>
      <c r="I376" s="7">
        <v>55</v>
      </c>
      <c r="J376" s="7">
        <v>214</v>
      </c>
      <c r="K376" s="7">
        <v>6</v>
      </c>
      <c r="L376" s="21">
        <v>45513</v>
      </c>
      <c r="N376" s="3">
        <v>0.64</v>
      </c>
      <c r="O376" s="3">
        <v>6.15</v>
      </c>
    </row>
    <row r="377" spans="1:15" x14ac:dyDescent="0.25">
      <c r="A377" s="7" t="s">
        <v>35</v>
      </c>
      <c r="B377" s="7" t="s">
        <v>36</v>
      </c>
      <c r="C377" s="7">
        <v>7</v>
      </c>
      <c r="D377" s="7" t="s">
        <v>42</v>
      </c>
      <c r="E377" s="7">
        <v>2023</v>
      </c>
      <c r="F377" s="7">
        <v>1</v>
      </c>
      <c r="G377" s="7">
        <v>14</v>
      </c>
      <c r="H377" s="7">
        <v>14</v>
      </c>
      <c r="I377" s="7">
        <v>56</v>
      </c>
      <c r="J377" s="7">
        <v>114</v>
      </c>
      <c r="K377" s="7">
        <v>6</v>
      </c>
      <c r="L377" s="21">
        <v>45513</v>
      </c>
      <c r="N377" s="3">
        <v>0.59</v>
      </c>
      <c r="O377" s="3">
        <v>6.08</v>
      </c>
    </row>
    <row r="378" spans="1:15" x14ac:dyDescent="0.25">
      <c r="A378" s="7" t="s">
        <v>50</v>
      </c>
      <c r="B378" s="7" t="s">
        <v>51</v>
      </c>
      <c r="C378" s="7">
        <v>8</v>
      </c>
      <c r="D378" s="7" t="s">
        <v>55</v>
      </c>
      <c r="E378" s="7">
        <v>2008</v>
      </c>
      <c r="F378" s="7">
        <v>1</v>
      </c>
      <c r="G378" s="7">
        <v>15</v>
      </c>
      <c r="H378" s="7">
        <v>15</v>
      </c>
      <c r="I378" s="7">
        <v>57</v>
      </c>
      <c r="J378" s="7">
        <v>115</v>
      </c>
      <c r="K378" s="7">
        <v>6</v>
      </c>
      <c r="L378" s="21">
        <v>45513</v>
      </c>
      <c r="N378" s="3">
        <v>0.56000000000000005</v>
      </c>
      <c r="O378" s="3">
        <v>5.0199999999999996</v>
      </c>
    </row>
    <row r="379" spans="1:15" x14ac:dyDescent="0.25">
      <c r="A379" s="7" t="s">
        <v>50</v>
      </c>
      <c r="B379" s="7" t="s">
        <v>51</v>
      </c>
      <c r="C379" s="7">
        <v>8</v>
      </c>
      <c r="D379" s="7" t="s">
        <v>59</v>
      </c>
      <c r="E379" s="7">
        <v>1989</v>
      </c>
      <c r="F379" s="7">
        <v>2</v>
      </c>
      <c r="G379" s="7">
        <v>15</v>
      </c>
      <c r="H379" s="7">
        <v>18</v>
      </c>
      <c r="I379" s="7">
        <v>58</v>
      </c>
      <c r="J379" s="7">
        <v>215</v>
      </c>
      <c r="K379" s="7">
        <v>6</v>
      </c>
      <c r="L379" s="21">
        <v>45513</v>
      </c>
      <c r="N379" s="3">
        <v>0.67</v>
      </c>
      <c r="O379" s="3">
        <v>5.96</v>
      </c>
    </row>
    <row r="380" spans="1:15" x14ac:dyDescent="0.25">
      <c r="A380" s="7" t="s">
        <v>50</v>
      </c>
      <c r="B380" s="7" t="s">
        <v>51</v>
      </c>
      <c r="C380" s="7">
        <v>8</v>
      </c>
      <c r="D380" s="7" t="s">
        <v>52</v>
      </c>
      <c r="E380" s="7">
        <v>1999</v>
      </c>
      <c r="F380" s="7">
        <v>3</v>
      </c>
      <c r="G380" s="7">
        <v>15</v>
      </c>
      <c r="H380" s="7">
        <v>47</v>
      </c>
      <c r="I380" s="7">
        <v>59</v>
      </c>
      <c r="J380" s="7">
        <v>315</v>
      </c>
      <c r="K380" s="7">
        <v>6</v>
      </c>
      <c r="L380" s="21">
        <v>45513</v>
      </c>
      <c r="N380" s="3">
        <v>0.53</v>
      </c>
      <c r="O380" s="3">
        <v>5.92</v>
      </c>
    </row>
    <row r="381" spans="1:15" x14ac:dyDescent="0.25">
      <c r="A381" s="7" t="s">
        <v>50</v>
      </c>
      <c r="B381" s="7" t="s">
        <v>51</v>
      </c>
      <c r="C381" s="7">
        <v>8</v>
      </c>
      <c r="D381" s="7" t="s">
        <v>54</v>
      </c>
      <c r="E381" s="7">
        <v>2016</v>
      </c>
      <c r="F381" s="7">
        <v>4</v>
      </c>
      <c r="G381" s="7">
        <v>15</v>
      </c>
      <c r="H381" s="7">
        <v>50</v>
      </c>
      <c r="I381" s="7">
        <v>60</v>
      </c>
      <c r="J381" s="7">
        <v>415</v>
      </c>
      <c r="K381" s="7">
        <v>6</v>
      </c>
      <c r="L381" s="21">
        <v>45513</v>
      </c>
      <c r="N381" s="3">
        <v>0.56000000000000005</v>
      </c>
      <c r="O381" s="3">
        <v>5.8</v>
      </c>
    </row>
    <row r="382" spans="1:15" x14ac:dyDescent="0.25">
      <c r="A382" s="7" t="s">
        <v>50</v>
      </c>
      <c r="B382" s="7" t="s">
        <v>51</v>
      </c>
      <c r="C382" s="7">
        <v>8</v>
      </c>
      <c r="D382" s="7" t="s">
        <v>56</v>
      </c>
      <c r="E382" s="7">
        <v>1984</v>
      </c>
      <c r="F382" s="7">
        <v>4</v>
      </c>
      <c r="G382" s="7">
        <v>16</v>
      </c>
      <c r="H382" s="7">
        <v>49</v>
      </c>
      <c r="I382" s="7">
        <v>61</v>
      </c>
      <c r="J382" s="7">
        <v>416</v>
      </c>
      <c r="K382" s="7">
        <v>6</v>
      </c>
      <c r="L382" s="21">
        <v>45513</v>
      </c>
      <c r="N382" s="3">
        <v>0.61</v>
      </c>
      <c r="O382" s="3">
        <v>6.8</v>
      </c>
    </row>
    <row r="383" spans="1:15" x14ac:dyDescent="0.25">
      <c r="A383" s="7" t="s">
        <v>50</v>
      </c>
      <c r="B383" s="7" t="s">
        <v>51</v>
      </c>
      <c r="C383" s="7">
        <v>8</v>
      </c>
      <c r="D383" s="7" t="s">
        <v>53</v>
      </c>
      <c r="E383" s="7">
        <v>2020</v>
      </c>
      <c r="F383" s="7">
        <v>3</v>
      </c>
      <c r="G383" s="7">
        <v>16</v>
      </c>
      <c r="H383" s="7">
        <v>48</v>
      </c>
      <c r="I383" s="7">
        <v>62</v>
      </c>
      <c r="J383" s="7">
        <v>316</v>
      </c>
      <c r="K383" s="7">
        <v>6</v>
      </c>
      <c r="L383" s="21">
        <v>45513</v>
      </c>
      <c r="N383" s="3">
        <v>0.47</v>
      </c>
      <c r="O383" s="3">
        <v>9.42</v>
      </c>
    </row>
    <row r="384" spans="1:15" x14ac:dyDescent="0.25">
      <c r="A384" s="7" t="s">
        <v>50</v>
      </c>
      <c r="B384" s="7" t="s">
        <v>51</v>
      </c>
      <c r="C384" s="7">
        <v>8</v>
      </c>
      <c r="D384" s="7" t="s">
        <v>60</v>
      </c>
      <c r="E384" s="7">
        <v>2001</v>
      </c>
      <c r="F384" s="7">
        <v>2</v>
      </c>
      <c r="G384" s="7">
        <v>16</v>
      </c>
      <c r="H384" s="7">
        <v>17</v>
      </c>
      <c r="I384" s="7">
        <v>63</v>
      </c>
      <c r="J384" s="7">
        <v>216</v>
      </c>
      <c r="K384" s="7">
        <v>6</v>
      </c>
      <c r="L384" s="21">
        <v>45513</v>
      </c>
      <c r="N384" s="3">
        <v>0.54</v>
      </c>
      <c r="O384" s="3">
        <v>7.2</v>
      </c>
    </row>
    <row r="385" spans="1:15" x14ac:dyDescent="0.25">
      <c r="A385" s="7" t="s">
        <v>50</v>
      </c>
      <c r="B385" s="7" t="s">
        <v>51</v>
      </c>
      <c r="C385" s="7">
        <v>8</v>
      </c>
      <c r="D385" s="7" t="s">
        <v>57</v>
      </c>
      <c r="E385" s="7">
        <v>2004</v>
      </c>
      <c r="F385" s="7">
        <v>1</v>
      </c>
      <c r="G385" s="7">
        <v>16</v>
      </c>
      <c r="H385" s="7">
        <v>16</v>
      </c>
      <c r="I385" s="7">
        <v>64</v>
      </c>
      <c r="J385" s="7">
        <v>116</v>
      </c>
      <c r="K385" s="7">
        <v>6</v>
      </c>
      <c r="L385" s="21">
        <v>45513</v>
      </c>
      <c r="N385" s="3">
        <v>0.54</v>
      </c>
      <c r="O385" s="3">
        <v>3.86</v>
      </c>
    </row>
    <row r="386" spans="1:15" x14ac:dyDescent="0.25">
      <c r="A386" s="7" t="s">
        <v>35</v>
      </c>
      <c r="B386" s="7" t="s">
        <v>36</v>
      </c>
      <c r="C386" s="7">
        <v>1</v>
      </c>
      <c r="D386" s="7" t="s">
        <v>37</v>
      </c>
      <c r="E386" s="7">
        <v>1998</v>
      </c>
      <c r="F386" s="7">
        <v>1</v>
      </c>
      <c r="G386" s="7">
        <v>1</v>
      </c>
      <c r="H386" s="7">
        <v>1</v>
      </c>
      <c r="I386" s="7">
        <v>1</v>
      </c>
      <c r="J386" s="7">
        <v>101</v>
      </c>
      <c r="K386" s="7">
        <v>7</v>
      </c>
      <c r="L386" s="21">
        <v>45526</v>
      </c>
      <c r="N386" s="3">
        <v>0.72</v>
      </c>
      <c r="O386" s="3">
        <v>10.64</v>
      </c>
    </row>
    <row r="387" spans="1:15" x14ac:dyDescent="0.25">
      <c r="A387" s="7" t="s">
        <v>35</v>
      </c>
      <c r="B387" s="7" t="s">
        <v>36</v>
      </c>
      <c r="C387" s="7">
        <v>1</v>
      </c>
      <c r="D387" s="7" t="s">
        <v>39</v>
      </c>
      <c r="E387" s="7">
        <v>2002</v>
      </c>
      <c r="F387" s="7">
        <v>2</v>
      </c>
      <c r="G387" s="7">
        <v>1</v>
      </c>
      <c r="H387" s="7">
        <v>32</v>
      </c>
      <c r="I387" s="7">
        <v>2</v>
      </c>
      <c r="J387" s="7">
        <v>201</v>
      </c>
      <c r="K387" s="7">
        <v>7</v>
      </c>
      <c r="L387" s="21">
        <v>45526</v>
      </c>
      <c r="N387" s="3">
        <v>0.55000000000000004</v>
      </c>
      <c r="O387" s="3">
        <v>8.07</v>
      </c>
    </row>
    <row r="388" spans="1:15" x14ac:dyDescent="0.25">
      <c r="A388" s="7" t="s">
        <v>35</v>
      </c>
      <c r="B388" s="7" t="s">
        <v>36</v>
      </c>
      <c r="C388" s="7">
        <v>1</v>
      </c>
      <c r="D388" s="7" t="s">
        <v>41</v>
      </c>
      <c r="E388" s="7">
        <v>2016</v>
      </c>
      <c r="F388" s="7">
        <v>3</v>
      </c>
      <c r="G388" s="7">
        <v>1</v>
      </c>
      <c r="H388" s="7">
        <v>33</v>
      </c>
      <c r="I388" s="7">
        <v>3</v>
      </c>
      <c r="J388" s="7">
        <v>301</v>
      </c>
      <c r="K388" s="7">
        <v>7</v>
      </c>
      <c r="L388" s="21">
        <v>45526</v>
      </c>
      <c r="N388" s="3">
        <v>0.64</v>
      </c>
      <c r="O388" s="3">
        <v>8.3699999999999992</v>
      </c>
    </row>
    <row r="389" spans="1:15" x14ac:dyDescent="0.25">
      <c r="A389" s="7" t="s">
        <v>35</v>
      </c>
      <c r="B389" s="7" t="s">
        <v>36</v>
      </c>
      <c r="C389" s="7">
        <v>1</v>
      </c>
      <c r="D389" s="7" t="s">
        <v>42</v>
      </c>
      <c r="E389" s="7">
        <v>2023</v>
      </c>
      <c r="F389" s="7">
        <v>4</v>
      </c>
      <c r="G389" s="7">
        <v>1</v>
      </c>
      <c r="H389" s="7">
        <v>64</v>
      </c>
      <c r="I389" s="7">
        <v>4</v>
      </c>
      <c r="J389" s="7">
        <v>401</v>
      </c>
      <c r="K389" s="7">
        <v>7</v>
      </c>
      <c r="L389" s="21">
        <v>45526</v>
      </c>
      <c r="N389" s="3">
        <v>0.64</v>
      </c>
      <c r="O389" s="3">
        <v>6.14</v>
      </c>
    </row>
    <row r="390" spans="1:15" x14ac:dyDescent="0.25">
      <c r="A390" s="7" t="s">
        <v>35</v>
      </c>
      <c r="B390" s="7" t="s">
        <v>36</v>
      </c>
      <c r="C390" s="7">
        <v>1</v>
      </c>
      <c r="D390" s="7" t="s">
        <v>49</v>
      </c>
      <c r="E390" s="7">
        <v>1985</v>
      </c>
      <c r="F390" s="7">
        <v>4</v>
      </c>
      <c r="G390" s="7">
        <v>2</v>
      </c>
      <c r="H390" s="7">
        <v>63</v>
      </c>
      <c r="I390" s="7">
        <v>5</v>
      </c>
      <c r="J390" s="7">
        <v>402</v>
      </c>
      <c r="K390" s="7">
        <v>7</v>
      </c>
      <c r="L390" s="21">
        <v>45526</v>
      </c>
      <c r="N390" s="3">
        <v>0.72</v>
      </c>
      <c r="O390" s="3">
        <v>3.18</v>
      </c>
    </row>
    <row r="391" spans="1:15" x14ac:dyDescent="0.25">
      <c r="A391" s="7" t="s">
        <v>35</v>
      </c>
      <c r="B391" s="7" t="s">
        <v>36</v>
      </c>
      <c r="C391" s="7">
        <v>1</v>
      </c>
      <c r="D391" s="7" t="s">
        <v>48</v>
      </c>
      <c r="E391" s="7">
        <v>2018</v>
      </c>
      <c r="F391" s="7">
        <v>3</v>
      </c>
      <c r="G391" s="7">
        <v>2</v>
      </c>
      <c r="H391" s="7">
        <v>34</v>
      </c>
      <c r="I391" s="7">
        <v>6</v>
      </c>
      <c r="J391" s="7">
        <v>302</v>
      </c>
      <c r="K391" s="7">
        <v>7</v>
      </c>
      <c r="L391" s="21">
        <v>45526</v>
      </c>
      <c r="N391" s="3">
        <v>0.77</v>
      </c>
      <c r="O391" s="3">
        <v>5.47</v>
      </c>
    </row>
    <row r="392" spans="1:15" x14ac:dyDescent="0.25">
      <c r="A392" s="7" t="s">
        <v>35</v>
      </c>
      <c r="B392" s="7" t="s">
        <v>36</v>
      </c>
      <c r="C392" s="7">
        <v>1</v>
      </c>
      <c r="D392" s="7" t="s">
        <v>46</v>
      </c>
      <c r="E392" s="7">
        <v>1999</v>
      </c>
      <c r="F392" s="7">
        <v>2</v>
      </c>
      <c r="G392" s="7">
        <v>2</v>
      </c>
      <c r="H392" s="7">
        <v>31</v>
      </c>
      <c r="I392" s="7">
        <v>7</v>
      </c>
      <c r="J392" s="7">
        <v>202</v>
      </c>
      <c r="K392" s="7">
        <v>7</v>
      </c>
      <c r="L392" s="21">
        <v>45526</v>
      </c>
      <c r="N392" s="3">
        <v>0.79</v>
      </c>
      <c r="O392" s="3">
        <v>2.2799999999999998</v>
      </c>
    </row>
    <row r="393" spans="1:15" x14ac:dyDescent="0.25">
      <c r="A393" s="7" t="s">
        <v>35</v>
      </c>
      <c r="B393" s="7" t="s">
        <v>36</v>
      </c>
      <c r="C393" s="7">
        <v>1</v>
      </c>
      <c r="D393" s="7" t="s">
        <v>44</v>
      </c>
      <c r="E393" s="7">
        <v>1983</v>
      </c>
      <c r="F393" s="7">
        <v>1</v>
      </c>
      <c r="G393" s="7">
        <v>2</v>
      </c>
      <c r="H393" s="7">
        <v>2</v>
      </c>
      <c r="I393" s="7">
        <v>8</v>
      </c>
      <c r="J393" s="7">
        <v>102</v>
      </c>
      <c r="K393" s="7">
        <v>7</v>
      </c>
      <c r="L393" s="21">
        <v>45526</v>
      </c>
      <c r="N393" s="3">
        <v>0.75</v>
      </c>
      <c r="O393" s="3">
        <v>11.36</v>
      </c>
    </row>
    <row r="394" spans="1:15" x14ac:dyDescent="0.25">
      <c r="A394" s="7" t="s">
        <v>50</v>
      </c>
      <c r="B394" s="7" t="s">
        <v>51</v>
      </c>
      <c r="C394" s="7">
        <v>2</v>
      </c>
      <c r="D394" s="7" t="s">
        <v>52</v>
      </c>
      <c r="E394" s="7">
        <v>1999</v>
      </c>
      <c r="F394" s="7">
        <v>1</v>
      </c>
      <c r="G394" s="7">
        <v>3</v>
      </c>
      <c r="H394" s="7">
        <v>3</v>
      </c>
      <c r="I394" s="7">
        <v>9</v>
      </c>
      <c r="J394" s="7">
        <v>103</v>
      </c>
      <c r="K394" s="7">
        <v>7</v>
      </c>
      <c r="L394" s="21">
        <v>45526</v>
      </c>
      <c r="N394" s="3">
        <v>0.7</v>
      </c>
      <c r="O394" s="3">
        <v>7.04</v>
      </c>
    </row>
    <row r="395" spans="1:15" x14ac:dyDescent="0.25">
      <c r="A395" s="7" t="s">
        <v>50</v>
      </c>
      <c r="B395" s="7" t="s">
        <v>51</v>
      </c>
      <c r="C395" s="7">
        <v>2</v>
      </c>
      <c r="D395" s="7" t="s">
        <v>53</v>
      </c>
      <c r="E395" s="7">
        <v>2020</v>
      </c>
      <c r="F395" s="7">
        <v>2</v>
      </c>
      <c r="G395" s="7">
        <v>3</v>
      </c>
      <c r="H395" s="7">
        <v>30</v>
      </c>
      <c r="I395" s="7">
        <v>10</v>
      </c>
      <c r="J395" s="7">
        <v>203</v>
      </c>
      <c r="K395" s="7">
        <v>7</v>
      </c>
      <c r="L395" s="21">
        <v>45526</v>
      </c>
      <c r="N395" s="3">
        <v>0.7</v>
      </c>
      <c r="O395" s="3">
        <v>10.54</v>
      </c>
    </row>
    <row r="396" spans="1:15" x14ac:dyDescent="0.25">
      <c r="A396" s="7" t="s">
        <v>50</v>
      </c>
      <c r="B396" s="7" t="s">
        <v>51</v>
      </c>
      <c r="C396" s="7">
        <v>2</v>
      </c>
      <c r="D396" s="7" t="s">
        <v>54</v>
      </c>
      <c r="E396" s="7">
        <v>2016</v>
      </c>
      <c r="F396" s="7">
        <v>3</v>
      </c>
      <c r="G396" s="7">
        <v>3</v>
      </c>
      <c r="H396" s="7">
        <v>35</v>
      </c>
      <c r="I396" s="7">
        <v>11</v>
      </c>
      <c r="J396" s="7">
        <v>303</v>
      </c>
      <c r="K396" s="7">
        <v>7</v>
      </c>
      <c r="L396" s="21">
        <v>45526</v>
      </c>
      <c r="N396" s="3">
        <v>0.71</v>
      </c>
      <c r="O396" s="3">
        <v>5.09</v>
      </c>
    </row>
    <row r="397" spans="1:15" x14ac:dyDescent="0.25">
      <c r="A397" s="7" t="s">
        <v>50</v>
      </c>
      <c r="B397" s="7" t="s">
        <v>51</v>
      </c>
      <c r="C397" s="7">
        <v>2</v>
      </c>
      <c r="D397" s="7" t="s">
        <v>55</v>
      </c>
      <c r="E397" s="7">
        <v>2008</v>
      </c>
      <c r="F397" s="7">
        <v>4</v>
      </c>
      <c r="G397" s="7">
        <v>3</v>
      </c>
      <c r="H397" s="7">
        <v>62</v>
      </c>
      <c r="I397" s="7">
        <v>12</v>
      </c>
      <c r="J397" s="7">
        <v>403</v>
      </c>
      <c r="K397" s="7">
        <v>7</v>
      </c>
      <c r="L397" s="21">
        <v>45526</v>
      </c>
      <c r="N397" s="3">
        <v>0.7</v>
      </c>
      <c r="O397" s="3">
        <v>2.73</v>
      </c>
    </row>
    <row r="398" spans="1:15" x14ac:dyDescent="0.25">
      <c r="A398" s="7" t="s">
        <v>50</v>
      </c>
      <c r="B398" s="7" t="s">
        <v>51</v>
      </c>
      <c r="C398" s="7">
        <v>2</v>
      </c>
      <c r="D398" s="7" t="s">
        <v>60</v>
      </c>
      <c r="E398" s="7">
        <v>2001</v>
      </c>
      <c r="F398" s="7">
        <v>4</v>
      </c>
      <c r="G398" s="7">
        <v>4</v>
      </c>
      <c r="H398" s="7">
        <v>61</v>
      </c>
      <c r="I398" s="7">
        <v>13</v>
      </c>
      <c r="J398" s="7">
        <v>404</v>
      </c>
      <c r="K398" s="7">
        <v>7</v>
      </c>
      <c r="L398" s="21">
        <v>45526</v>
      </c>
      <c r="N398" s="3">
        <v>0.73</v>
      </c>
      <c r="O398" s="3">
        <v>4.07</v>
      </c>
    </row>
    <row r="399" spans="1:15" x14ac:dyDescent="0.25">
      <c r="A399" s="7" t="s">
        <v>50</v>
      </c>
      <c r="B399" s="7" t="s">
        <v>51</v>
      </c>
      <c r="C399" s="7">
        <v>2</v>
      </c>
      <c r="D399" s="7" t="s">
        <v>59</v>
      </c>
      <c r="E399" s="7">
        <v>1989</v>
      </c>
      <c r="F399" s="7">
        <v>3</v>
      </c>
      <c r="G399" s="7">
        <v>4</v>
      </c>
      <c r="H399" s="7">
        <v>36</v>
      </c>
      <c r="I399" s="7">
        <v>14</v>
      </c>
      <c r="J399" s="7">
        <v>304</v>
      </c>
      <c r="K399" s="7">
        <v>7</v>
      </c>
      <c r="L399" s="21">
        <v>45526</v>
      </c>
      <c r="N399" s="3">
        <v>0.74</v>
      </c>
      <c r="O399" s="3">
        <v>2.71</v>
      </c>
    </row>
    <row r="400" spans="1:15" x14ac:dyDescent="0.25">
      <c r="A400" s="7" t="s">
        <v>50</v>
      </c>
      <c r="B400" s="7" t="s">
        <v>51</v>
      </c>
      <c r="C400" s="7">
        <v>2</v>
      </c>
      <c r="D400" s="7" t="s">
        <v>57</v>
      </c>
      <c r="E400" s="7">
        <v>2004</v>
      </c>
      <c r="F400" s="7">
        <v>2</v>
      </c>
      <c r="G400" s="7">
        <v>4</v>
      </c>
      <c r="H400" s="7">
        <v>29</v>
      </c>
      <c r="I400" s="7">
        <v>15</v>
      </c>
      <c r="J400" s="7">
        <v>204</v>
      </c>
      <c r="K400" s="7">
        <v>7</v>
      </c>
      <c r="L400" s="21">
        <v>45526</v>
      </c>
      <c r="N400" s="3">
        <v>0.73</v>
      </c>
      <c r="O400" s="3">
        <v>4.43</v>
      </c>
    </row>
    <row r="401" spans="1:15" x14ac:dyDescent="0.25">
      <c r="A401" s="7" t="s">
        <v>50</v>
      </c>
      <c r="B401" s="7" t="s">
        <v>51</v>
      </c>
      <c r="C401" s="7">
        <v>2</v>
      </c>
      <c r="D401" s="7" t="s">
        <v>56</v>
      </c>
      <c r="E401" s="7">
        <v>1984</v>
      </c>
      <c r="F401" s="7">
        <v>1</v>
      </c>
      <c r="G401" s="7">
        <v>4</v>
      </c>
      <c r="H401" s="7">
        <v>4</v>
      </c>
      <c r="I401" s="7">
        <v>16</v>
      </c>
      <c r="J401" s="7">
        <v>104</v>
      </c>
      <c r="K401" s="7">
        <v>7</v>
      </c>
      <c r="L401" s="21">
        <v>45526</v>
      </c>
      <c r="N401" s="3">
        <v>0.77</v>
      </c>
      <c r="O401" s="3">
        <v>2.2400000000000002</v>
      </c>
    </row>
    <row r="402" spans="1:15" x14ac:dyDescent="0.25">
      <c r="A402" s="7" t="s">
        <v>35</v>
      </c>
      <c r="B402" s="7" t="s">
        <v>36</v>
      </c>
      <c r="C402" s="7">
        <v>3</v>
      </c>
      <c r="D402" s="7" t="s">
        <v>48</v>
      </c>
      <c r="E402" s="7">
        <v>2018</v>
      </c>
      <c r="F402" s="7">
        <v>1</v>
      </c>
      <c r="G402" s="7">
        <v>5</v>
      </c>
      <c r="H402" s="7">
        <v>5</v>
      </c>
      <c r="I402" s="7">
        <v>17</v>
      </c>
      <c r="J402" s="7">
        <v>105</v>
      </c>
      <c r="K402" s="7">
        <v>7</v>
      </c>
      <c r="L402" s="21">
        <v>45526</v>
      </c>
      <c r="N402" s="3">
        <v>0.77</v>
      </c>
      <c r="O402" s="3">
        <v>5.59</v>
      </c>
    </row>
    <row r="403" spans="1:15" x14ac:dyDescent="0.25">
      <c r="A403" s="7" t="s">
        <v>35</v>
      </c>
      <c r="B403" s="7" t="s">
        <v>36</v>
      </c>
      <c r="C403" s="7">
        <v>3</v>
      </c>
      <c r="D403" s="7" t="s">
        <v>42</v>
      </c>
      <c r="E403" s="7">
        <v>2023</v>
      </c>
      <c r="F403" s="7">
        <v>2</v>
      </c>
      <c r="G403" s="7">
        <v>5</v>
      </c>
      <c r="H403" s="7">
        <v>28</v>
      </c>
      <c r="I403" s="7">
        <v>18</v>
      </c>
      <c r="J403" s="7">
        <v>205</v>
      </c>
      <c r="K403" s="7">
        <v>7</v>
      </c>
      <c r="L403" s="21">
        <v>45526</v>
      </c>
      <c r="N403" s="3">
        <v>0.53</v>
      </c>
      <c r="O403" s="3">
        <v>5.81</v>
      </c>
    </row>
    <row r="404" spans="1:15" x14ac:dyDescent="0.25">
      <c r="A404" s="7" t="s">
        <v>35</v>
      </c>
      <c r="B404" s="7" t="s">
        <v>36</v>
      </c>
      <c r="C404" s="7">
        <v>3</v>
      </c>
      <c r="D404" s="7" t="s">
        <v>39</v>
      </c>
      <c r="E404" s="7">
        <v>2002</v>
      </c>
      <c r="F404" s="7">
        <v>3</v>
      </c>
      <c r="G404" s="7">
        <v>5</v>
      </c>
      <c r="H404" s="7">
        <v>37</v>
      </c>
      <c r="I404" s="7">
        <v>19</v>
      </c>
      <c r="J404" s="7">
        <v>305</v>
      </c>
      <c r="K404" s="7">
        <v>7</v>
      </c>
      <c r="L404" s="21">
        <v>45526</v>
      </c>
      <c r="N404" s="3">
        <v>0.55000000000000004</v>
      </c>
      <c r="O404" s="3">
        <v>8.24</v>
      </c>
    </row>
    <row r="405" spans="1:15" x14ac:dyDescent="0.25">
      <c r="A405" s="7" t="s">
        <v>35</v>
      </c>
      <c r="B405" s="7" t="s">
        <v>36</v>
      </c>
      <c r="C405" s="7">
        <v>3</v>
      </c>
      <c r="D405" s="7" t="s">
        <v>46</v>
      </c>
      <c r="E405" s="7">
        <v>1999</v>
      </c>
      <c r="F405" s="7">
        <v>4</v>
      </c>
      <c r="G405" s="7">
        <v>5</v>
      </c>
      <c r="H405" s="7">
        <v>60</v>
      </c>
      <c r="I405" s="7">
        <v>20</v>
      </c>
      <c r="J405" s="7">
        <v>405</v>
      </c>
      <c r="K405" s="7">
        <v>7</v>
      </c>
      <c r="L405" s="21">
        <v>45526</v>
      </c>
      <c r="N405" s="3">
        <v>0.67</v>
      </c>
      <c r="O405" s="3">
        <v>7.66</v>
      </c>
    </row>
    <row r="406" spans="1:15" x14ac:dyDescent="0.25">
      <c r="A406" s="7" t="s">
        <v>35</v>
      </c>
      <c r="B406" s="7" t="s">
        <v>36</v>
      </c>
      <c r="C406" s="7">
        <v>3</v>
      </c>
      <c r="D406" s="7" t="s">
        <v>44</v>
      </c>
      <c r="E406" s="7">
        <v>1983</v>
      </c>
      <c r="F406" s="7">
        <v>4</v>
      </c>
      <c r="G406" s="7">
        <v>6</v>
      </c>
      <c r="H406" s="7">
        <v>59</v>
      </c>
      <c r="I406" s="7">
        <v>21</v>
      </c>
      <c r="J406" s="7">
        <v>406</v>
      </c>
      <c r="K406" s="7">
        <v>7</v>
      </c>
      <c r="L406" s="21">
        <v>45526</v>
      </c>
      <c r="N406" s="3">
        <v>0.73</v>
      </c>
      <c r="O406" s="3">
        <v>3.08</v>
      </c>
    </row>
    <row r="407" spans="1:15" x14ac:dyDescent="0.25">
      <c r="A407" s="7" t="s">
        <v>35</v>
      </c>
      <c r="B407" s="7" t="s">
        <v>36</v>
      </c>
      <c r="C407" s="7">
        <v>3</v>
      </c>
      <c r="D407" s="7" t="s">
        <v>49</v>
      </c>
      <c r="E407" s="7">
        <v>1985</v>
      </c>
      <c r="F407" s="7">
        <v>3</v>
      </c>
      <c r="G407" s="7">
        <v>6</v>
      </c>
      <c r="H407" s="7">
        <v>38</v>
      </c>
      <c r="I407" s="7">
        <v>22</v>
      </c>
      <c r="J407" s="7">
        <v>306</v>
      </c>
      <c r="K407" s="7">
        <v>7</v>
      </c>
      <c r="L407" s="21">
        <v>45526</v>
      </c>
      <c r="N407" s="3">
        <v>0.73</v>
      </c>
      <c r="O407" s="3">
        <v>2.67</v>
      </c>
    </row>
    <row r="408" spans="1:15" x14ac:dyDescent="0.25">
      <c r="A408" s="7" t="s">
        <v>35</v>
      </c>
      <c r="B408" s="7" t="s">
        <v>36</v>
      </c>
      <c r="C408" s="7">
        <v>3</v>
      </c>
      <c r="D408" s="7" t="s">
        <v>37</v>
      </c>
      <c r="E408" s="7">
        <v>1998</v>
      </c>
      <c r="F408" s="7">
        <v>2</v>
      </c>
      <c r="G408" s="7">
        <v>6</v>
      </c>
      <c r="H408" s="7">
        <v>27</v>
      </c>
      <c r="I408" s="7">
        <v>23</v>
      </c>
      <c r="J408" s="7">
        <v>206</v>
      </c>
      <c r="K408" s="7">
        <v>7</v>
      </c>
      <c r="L408" s="21">
        <v>45526</v>
      </c>
      <c r="N408" s="3">
        <v>0.75</v>
      </c>
      <c r="O408" s="3">
        <v>4.0599999999999996</v>
      </c>
    </row>
    <row r="409" spans="1:15" x14ac:dyDescent="0.25">
      <c r="A409" s="7" t="s">
        <v>35</v>
      </c>
      <c r="B409" s="7" t="s">
        <v>36</v>
      </c>
      <c r="C409" s="7">
        <v>3</v>
      </c>
      <c r="D409" s="7" t="s">
        <v>41</v>
      </c>
      <c r="E409" s="7">
        <v>2016</v>
      </c>
      <c r="F409" s="7">
        <v>1</v>
      </c>
      <c r="G409" s="7">
        <v>6</v>
      </c>
      <c r="H409" s="7">
        <v>6</v>
      </c>
      <c r="I409" s="7">
        <v>24</v>
      </c>
      <c r="J409" s="7">
        <v>106</v>
      </c>
      <c r="K409" s="7">
        <v>7</v>
      </c>
      <c r="L409" s="21">
        <v>45526</v>
      </c>
      <c r="N409" s="3">
        <v>0.73</v>
      </c>
      <c r="O409" s="3">
        <v>6.26</v>
      </c>
    </row>
    <row r="410" spans="1:15" x14ac:dyDescent="0.25">
      <c r="A410" s="7" t="s">
        <v>50</v>
      </c>
      <c r="B410" s="7" t="s">
        <v>51</v>
      </c>
      <c r="C410" s="7">
        <v>4</v>
      </c>
      <c r="D410" s="7" t="s">
        <v>60</v>
      </c>
      <c r="E410" s="7">
        <v>2001</v>
      </c>
      <c r="F410" s="7">
        <v>1</v>
      </c>
      <c r="G410" s="7">
        <v>7</v>
      </c>
      <c r="H410" s="7">
        <v>7</v>
      </c>
      <c r="I410" s="7">
        <v>25</v>
      </c>
      <c r="J410" s="7">
        <v>107</v>
      </c>
      <c r="K410" s="7">
        <v>7</v>
      </c>
      <c r="L410" s="21">
        <v>45526</v>
      </c>
      <c r="N410" s="3">
        <v>0.73</v>
      </c>
      <c r="O410" s="3">
        <v>4.5599999999999996</v>
      </c>
    </row>
    <row r="411" spans="1:15" x14ac:dyDescent="0.25">
      <c r="A411" s="7" t="s">
        <v>50</v>
      </c>
      <c r="B411" s="7" t="s">
        <v>51</v>
      </c>
      <c r="C411" s="7">
        <v>4</v>
      </c>
      <c r="D411" s="7" t="s">
        <v>54</v>
      </c>
      <c r="E411" s="7">
        <v>2016</v>
      </c>
      <c r="F411" s="7">
        <v>2</v>
      </c>
      <c r="G411" s="7">
        <v>7</v>
      </c>
      <c r="H411" s="7">
        <v>26</v>
      </c>
      <c r="I411" s="7">
        <v>26</v>
      </c>
      <c r="J411" s="7">
        <v>207</v>
      </c>
      <c r="K411" s="7">
        <v>7</v>
      </c>
      <c r="L411" s="21">
        <v>45526</v>
      </c>
      <c r="N411" s="3">
        <v>0.56999999999999995</v>
      </c>
      <c r="O411" s="3">
        <v>7.05</v>
      </c>
    </row>
    <row r="412" spans="1:15" x14ac:dyDescent="0.25">
      <c r="A412" s="7" t="s">
        <v>50</v>
      </c>
      <c r="B412" s="7" t="s">
        <v>51</v>
      </c>
      <c r="C412" s="7">
        <v>4</v>
      </c>
      <c r="D412" s="7" t="s">
        <v>55</v>
      </c>
      <c r="E412" s="7">
        <v>2008</v>
      </c>
      <c r="F412" s="7">
        <v>3</v>
      </c>
      <c r="G412" s="7">
        <v>7</v>
      </c>
      <c r="H412" s="7">
        <v>39</v>
      </c>
      <c r="I412" s="7">
        <v>27</v>
      </c>
      <c r="J412" s="7">
        <v>307</v>
      </c>
      <c r="K412" s="7">
        <v>7</v>
      </c>
      <c r="L412" s="21">
        <v>45526</v>
      </c>
      <c r="N412" s="3">
        <v>0.56000000000000005</v>
      </c>
      <c r="O412" s="3">
        <v>7.17</v>
      </c>
    </row>
    <row r="413" spans="1:15" x14ac:dyDescent="0.25">
      <c r="A413" s="7" t="s">
        <v>50</v>
      </c>
      <c r="B413" s="7" t="s">
        <v>51</v>
      </c>
      <c r="C413" s="7">
        <v>4</v>
      </c>
      <c r="D413" s="7" t="s">
        <v>59</v>
      </c>
      <c r="E413" s="7">
        <v>1989</v>
      </c>
      <c r="F413" s="7">
        <v>4</v>
      </c>
      <c r="G413" s="7">
        <v>7</v>
      </c>
      <c r="H413" s="7">
        <v>58</v>
      </c>
      <c r="I413" s="7">
        <v>28</v>
      </c>
      <c r="J413" s="7">
        <v>407</v>
      </c>
      <c r="K413" s="7">
        <v>7</v>
      </c>
      <c r="L413" s="21">
        <v>45526</v>
      </c>
      <c r="N413" s="3">
        <v>0.57999999999999996</v>
      </c>
      <c r="O413" s="3">
        <v>8.17</v>
      </c>
    </row>
    <row r="414" spans="1:15" x14ac:dyDescent="0.25">
      <c r="A414" s="7" t="s">
        <v>50</v>
      </c>
      <c r="B414" s="7" t="s">
        <v>51</v>
      </c>
      <c r="C414" s="7">
        <v>4</v>
      </c>
      <c r="D414" s="7" t="s">
        <v>52</v>
      </c>
      <c r="E414" s="7">
        <v>1999</v>
      </c>
      <c r="F414" s="7">
        <v>4</v>
      </c>
      <c r="G414" s="7">
        <v>8</v>
      </c>
      <c r="H414" s="7">
        <v>57</v>
      </c>
      <c r="I414" s="7">
        <v>29</v>
      </c>
      <c r="J414" s="7">
        <v>408</v>
      </c>
      <c r="K414" s="7">
        <v>7</v>
      </c>
      <c r="L414" s="21">
        <v>45526</v>
      </c>
      <c r="N414" s="3">
        <v>0.66</v>
      </c>
      <c r="O414" s="3">
        <v>4.37</v>
      </c>
    </row>
    <row r="415" spans="1:15" x14ac:dyDescent="0.25">
      <c r="A415" s="7" t="s">
        <v>50</v>
      </c>
      <c r="B415" s="7" t="s">
        <v>51</v>
      </c>
      <c r="C415" s="7">
        <v>4</v>
      </c>
      <c r="D415" s="7" t="s">
        <v>57</v>
      </c>
      <c r="E415" s="7">
        <v>2004</v>
      </c>
      <c r="F415" s="7">
        <v>3</v>
      </c>
      <c r="G415" s="7">
        <v>8</v>
      </c>
      <c r="H415" s="7">
        <v>40</v>
      </c>
      <c r="I415" s="7">
        <v>30</v>
      </c>
      <c r="J415" s="7">
        <v>308</v>
      </c>
      <c r="K415" s="7">
        <v>7</v>
      </c>
      <c r="L415" s="21">
        <v>45526</v>
      </c>
      <c r="N415" s="3">
        <v>0.66</v>
      </c>
      <c r="O415" s="3">
        <v>4.2699999999999996</v>
      </c>
    </row>
    <row r="416" spans="1:15" x14ac:dyDescent="0.25">
      <c r="A416" s="7" t="s">
        <v>50</v>
      </c>
      <c r="B416" s="7" t="s">
        <v>51</v>
      </c>
      <c r="C416" s="7">
        <v>4</v>
      </c>
      <c r="D416" s="7" t="s">
        <v>56</v>
      </c>
      <c r="E416" s="7">
        <v>1984</v>
      </c>
      <c r="F416" s="7">
        <v>2</v>
      </c>
      <c r="G416" s="7">
        <v>8</v>
      </c>
      <c r="H416" s="7">
        <v>25</v>
      </c>
      <c r="I416" s="7">
        <v>31</v>
      </c>
      <c r="J416" s="7">
        <v>208</v>
      </c>
      <c r="K416" s="7">
        <v>7</v>
      </c>
      <c r="L416" s="21">
        <v>45526</v>
      </c>
      <c r="N416" s="3">
        <v>0.72</v>
      </c>
      <c r="O416" s="3">
        <v>5.93</v>
      </c>
    </row>
    <row r="417" spans="1:15" x14ac:dyDescent="0.25">
      <c r="A417" s="7" t="s">
        <v>50</v>
      </c>
      <c r="B417" s="7" t="s">
        <v>51</v>
      </c>
      <c r="C417" s="7">
        <v>4</v>
      </c>
      <c r="D417" s="7" t="s">
        <v>53</v>
      </c>
      <c r="E417" s="7">
        <v>2020</v>
      </c>
      <c r="F417" s="7">
        <v>1</v>
      </c>
      <c r="G417" s="7">
        <v>8</v>
      </c>
      <c r="H417" s="7">
        <v>8</v>
      </c>
      <c r="I417" s="7">
        <v>32</v>
      </c>
      <c r="J417" s="7">
        <v>108</v>
      </c>
      <c r="K417" s="7">
        <v>7</v>
      </c>
      <c r="L417" s="21">
        <v>45526</v>
      </c>
      <c r="N417" s="3">
        <v>0.74</v>
      </c>
      <c r="O417" s="3">
        <v>3.19</v>
      </c>
    </row>
    <row r="418" spans="1:15" x14ac:dyDescent="0.25">
      <c r="A418" s="7" t="s">
        <v>35</v>
      </c>
      <c r="B418" s="7" t="s">
        <v>36</v>
      </c>
      <c r="C418" s="7">
        <v>5</v>
      </c>
      <c r="D418" s="7" t="s">
        <v>39</v>
      </c>
      <c r="E418" s="7">
        <v>2002</v>
      </c>
      <c r="F418" s="7">
        <v>1</v>
      </c>
      <c r="G418" s="7">
        <v>9</v>
      </c>
      <c r="H418" s="7">
        <v>9</v>
      </c>
      <c r="I418" s="7">
        <v>33</v>
      </c>
      <c r="J418" s="7">
        <v>109</v>
      </c>
      <c r="K418" s="7">
        <v>7</v>
      </c>
      <c r="L418" s="21">
        <v>45526</v>
      </c>
      <c r="N418" s="3">
        <v>0.74</v>
      </c>
      <c r="O418" s="3">
        <v>4.68</v>
      </c>
    </row>
    <row r="419" spans="1:15" x14ac:dyDescent="0.25">
      <c r="A419" s="7" t="s">
        <v>35</v>
      </c>
      <c r="B419" s="7" t="s">
        <v>36</v>
      </c>
      <c r="C419" s="7">
        <v>5</v>
      </c>
      <c r="D419" s="7" t="s">
        <v>41</v>
      </c>
      <c r="E419" s="7">
        <v>2016</v>
      </c>
      <c r="F419" s="7">
        <v>2</v>
      </c>
      <c r="G419" s="7">
        <v>9</v>
      </c>
      <c r="H419" s="7">
        <v>24</v>
      </c>
      <c r="I419" s="7">
        <v>34</v>
      </c>
      <c r="J419" s="7">
        <v>209</v>
      </c>
      <c r="K419" s="7">
        <v>7</v>
      </c>
      <c r="L419" s="21">
        <v>45526</v>
      </c>
      <c r="N419" s="3">
        <v>0.74</v>
      </c>
      <c r="O419" s="3">
        <v>8.43</v>
      </c>
    </row>
    <row r="420" spans="1:15" x14ac:dyDescent="0.25">
      <c r="A420" s="7" t="s">
        <v>35</v>
      </c>
      <c r="B420" s="7" t="s">
        <v>36</v>
      </c>
      <c r="C420" s="7">
        <v>5</v>
      </c>
      <c r="D420" s="7" t="s">
        <v>42</v>
      </c>
      <c r="E420" s="7">
        <v>2023</v>
      </c>
      <c r="F420" s="7">
        <v>3</v>
      </c>
      <c r="G420" s="7">
        <v>9</v>
      </c>
      <c r="H420" s="7">
        <v>41</v>
      </c>
      <c r="I420" s="7">
        <v>35</v>
      </c>
      <c r="J420" s="7">
        <v>309</v>
      </c>
      <c r="K420" s="7">
        <v>7</v>
      </c>
      <c r="L420" s="21">
        <v>45526</v>
      </c>
      <c r="N420" s="3">
        <v>0.75</v>
      </c>
      <c r="O420" s="3">
        <v>4.95</v>
      </c>
    </row>
    <row r="421" spans="1:15" x14ac:dyDescent="0.25">
      <c r="A421" s="7" t="s">
        <v>35</v>
      </c>
      <c r="B421" s="7" t="s">
        <v>36</v>
      </c>
      <c r="C421" s="7">
        <v>5</v>
      </c>
      <c r="D421" s="7" t="s">
        <v>48</v>
      </c>
      <c r="E421" s="7">
        <v>2018</v>
      </c>
      <c r="F421" s="7">
        <v>4</v>
      </c>
      <c r="G421" s="7">
        <v>10</v>
      </c>
      <c r="H421" s="7">
        <v>55</v>
      </c>
      <c r="I421" s="7">
        <v>37</v>
      </c>
      <c r="J421" s="7">
        <v>410</v>
      </c>
      <c r="K421" s="7">
        <v>7</v>
      </c>
      <c r="L421" s="21">
        <v>45526</v>
      </c>
      <c r="N421" s="3">
        <v>0.67</v>
      </c>
      <c r="O421" s="3">
        <v>7.89</v>
      </c>
    </row>
    <row r="422" spans="1:15" x14ac:dyDescent="0.25">
      <c r="A422" s="7" t="s">
        <v>35</v>
      </c>
      <c r="B422" s="7" t="s">
        <v>36</v>
      </c>
      <c r="C422" s="7">
        <v>5</v>
      </c>
      <c r="D422" s="7" t="s">
        <v>37</v>
      </c>
      <c r="E422" s="7">
        <v>1998</v>
      </c>
      <c r="F422" s="7">
        <v>4</v>
      </c>
      <c r="G422" s="7">
        <v>9</v>
      </c>
      <c r="H422" s="7">
        <v>56</v>
      </c>
      <c r="I422" s="7">
        <v>37</v>
      </c>
      <c r="J422" s="7">
        <v>409</v>
      </c>
      <c r="K422" s="7">
        <v>7</v>
      </c>
      <c r="L422" s="21">
        <v>45526</v>
      </c>
      <c r="N422" s="3">
        <v>0.72</v>
      </c>
      <c r="O422" s="3">
        <v>3.68</v>
      </c>
    </row>
    <row r="423" spans="1:15" x14ac:dyDescent="0.25">
      <c r="A423" s="7" t="s">
        <v>35</v>
      </c>
      <c r="B423" s="7" t="s">
        <v>36</v>
      </c>
      <c r="C423" s="7">
        <v>5</v>
      </c>
      <c r="D423" s="7" t="s">
        <v>44</v>
      </c>
      <c r="E423" s="7">
        <v>1983</v>
      </c>
      <c r="F423" s="7">
        <v>3</v>
      </c>
      <c r="G423" s="7">
        <v>10</v>
      </c>
      <c r="H423" s="7">
        <v>42</v>
      </c>
      <c r="I423" s="7">
        <v>38</v>
      </c>
      <c r="J423" s="7">
        <v>310</v>
      </c>
      <c r="K423" s="7">
        <v>7</v>
      </c>
      <c r="L423" s="21">
        <v>45526</v>
      </c>
      <c r="N423" s="3">
        <v>0.78</v>
      </c>
      <c r="O423" s="3">
        <v>4.6900000000000004</v>
      </c>
    </row>
    <row r="424" spans="1:15" x14ac:dyDescent="0.25">
      <c r="A424" s="7" t="s">
        <v>35</v>
      </c>
      <c r="B424" s="7" t="s">
        <v>36</v>
      </c>
      <c r="C424" s="7">
        <v>5</v>
      </c>
      <c r="D424" s="7" t="s">
        <v>49</v>
      </c>
      <c r="E424" s="7">
        <v>1985</v>
      </c>
      <c r="F424" s="7">
        <v>2</v>
      </c>
      <c r="G424" s="7">
        <v>10</v>
      </c>
      <c r="H424" s="7">
        <v>23</v>
      </c>
      <c r="I424" s="7">
        <v>39</v>
      </c>
      <c r="J424" s="7">
        <v>210</v>
      </c>
      <c r="K424" s="7">
        <v>7</v>
      </c>
      <c r="L424" s="21">
        <v>45526</v>
      </c>
      <c r="N424" s="3">
        <v>0.71</v>
      </c>
      <c r="O424" s="3">
        <v>8.15</v>
      </c>
    </row>
    <row r="425" spans="1:15" x14ac:dyDescent="0.25">
      <c r="A425" s="7" t="s">
        <v>35</v>
      </c>
      <c r="B425" s="7" t="s">
        <v>36</v>
      </c>
      <c r="C425" s="7">
        <v>5</v>
      </c>
      <c r="D425" s="7" t="s">
        <v>46</v>
      </c>
      <c r="E425" s="7">
        <v>1999</v>
      </c>
      <c r="F425" s="7">
        <v>1</v>
      </c>
      <c r="G425" s="7">
        <v>10</v>
      </c>
      <c r="H425" s="7">
        <v>10</v>
      </c>
      <c r="I425" s="7">
        <v>40</v>
      </c>
      <c r="J425" s="7">
        <v>110</v>
      </c>
      <c r="K425" s="7">
        <v>7</v>
      </c>
      <c r="L425" s="21">
        <v>45526</v>
      </c>
      <c r="N425" s="3">
        <v>0.8</v>
      </c>
      <c r="O425" s="3">
        <v>1.93</v>
      </c>
    </row>
    <row r="426" spans="1:15" x14ac:dyDescent="0.25">
      <c r="A426" s="7" t="s">
        <v>50</v>
      </c>
      <c r="B426" s="7" t="s">
        <v>51</v>
      </c>
      <c r="C426" s="7">
        <v>6</v>
      </c>
      <c r="D426" s="7" t="s">
        <v>59</v>
      </c>
      <c r="E426" s="7">
        <v>1989</v>
      </c>
      <c r="F426" s="7">
        <v>1</v>
      </c>
      <c r="G426" s="7">
        <v>11</v>
      </c>
      <c r="H426" s="7">
        <v>11</v>
      </c>
      <c r="I426" s="7">
        <v>41</v>
      </c>
      <c r="J426" s="7">
        <v>111</v>
      </c>
      <c r="K426" s="7">
        <v>7</v>
      </c>
      <c r="L426" s="21">
        <v>45526</v>
      </c>
      <c r="N426" s="3">
        <v>0.7</v>
      </c>
      <c r="O426" s="3">
        <v>6.8</v>
      </c>
    </row>
    <row r="427" spans="1:15" x14ac:dyDescent="0.25">
      <c r="A427" s="7" t="s">
        <v>50</v>
      </c>
      <c r="B427" s="7" t="s">
        <v>51</v>
      </c>
      <c r="C427" s="7">
        <v>6</v>
      </c>
      <c r="D427" s="7" t="s">
        <v>52</v>
      </c>
      <c r="E427" s="7">
        <v>1999</v>
      </c>
      <c r="F427" s="7">
        <v>2</v>
      </c>
      <c r="G427" s="7">
        <v>11</v>
      </c>
      <c r="H427" s="7">
        <v>22</v>
      </c>
      <c r="I427" s="7">
        <v>42</v>
      </c>
      <c r="J427" s="7">
        <v>211</v>
      </c>
      <c r="K427" s="7">
        <v>7</v>
      </c>
      <c r="L427" s="21">
        <v>45526</v>
      </c>
      <c r="N427" s="3">
        <v>0.62</v>
      </c>
      <c r="O427" s="3">
        <v>9.31</v>
      </c>
    </row>
    <row r="428" spans="1:15" x14ac:dyDescent="0.25">
      <c r="A428" s="7" t="s">
        <v>50</v>
      </c>
      <c r="B428" s="7" t="s">
        <v>51</v>
      </c>
      <c r="C428" s="7">
        <v>6</v>
      </c>
      <c r="D428" s="7" t="s">
        <v>56</v>
      </c>
      <c r="E428" s="7">
        <v>1984</v>
      </c>
      <c r="F428" s="7">
        <v>3</v>
      </c>
      <c r="G428" s="7">
        <v>11</v>
      </c>
      <c r="H428" s="7">
        <v>43</v>
      </c>
      <c r="I428" s="7">
        <v>43</v>
      </c>
      <c r="J428" s="7">
        <v>311</v>
      </c>
      <c r="K428" s="7">
        <v>7</v>
      </c>
      <c r="L428" s="21">
        <v>45526</v>
      </c>
      <c r="N428" s="3">
        <v>0.63</v>
      </c>
      <c r="O428" s="3">
        <v>8.9700000000000006</v>
      </c>
    </row>
    <row r="429" spans="1:15" x14ac:dyDescent="0.25">
      <c r="A429" s="7" t="s">
        <v>50</v>
      </c>
      <c r="B429" s="7" t="s">
        <v>51</v>
      </c>
      <c r="C429" s="7">
        <v>6</v>
      </c>
      <c r="D429" s="7" t="s">
        <v>57</v>
      </c>
      <c r="E429" s="7">
        <v>2004</v>
      </c>
      <c r="F429" s="7">
        <v>4</v>
      </c>
      <c r="G429" s="7">
        <v>11</v>
      </c>
      <c r="H429" s="7">
        <v>54</v>
      </c>
      <c r="I429" s="7">
        <v>44</v>
      </c>
      <c r="J429" s="7">
        <v>411</v>
      </c>
      <c r="K429" s="7">
        <v>7</v>
      </c>
      <c r="L429" s="21">
        <v>45526</v>
      </c>
      <c r="N429" s="3">
        <v>0.57999999999999996</v>
      </c>
      <c r="O429" s="3">
        <v>9.5299999999999994</v>
      </c>
    </row>
    <row r="430" spans="1:15" x14ac:dyDescent="0.25">
      <c r="A430" s="7" t="s">
        <v>50</v>
      </c>
      <c r="B430" s="7" t="s">
        <v>51</v>
      </c>
      <c r="C430" s="7">
        <v>6</v>
      </c>
      <c r="D430" s="7" t="s">
        <v>53</v>
      </c>
      <c r="E430" s="7">
        <v>2020</v>
      </c>
      <c r="F430" s="7">
        <v>4</v>
      </c>
      <c r="G430" s="7">
        <v>12</v>
      </c>
      <c r="H430" s="7">
        <v>53</v>
      </c>
      <c r="I430" s="7">
        <v>45</v>
      </c>
      <c r="J430" s="7">
        <v>412</v>
      </c>
      <c r="K430" s="7">
        <v>7</v>
      </c>
      <c r="L430" s="21">
        <v>45526</v>
      </c>
      <c r="N430" s="3">
        <v>0.67</v>
      </c>
      <c r="O430" s="3">
        <v>4.17</v>
      </c>
    </row>
    <row r="431" spans="1:15" x14ac:dyDescent="0.25">
      <c r="A431" s="7" t="s">
        <v>50</v>
      </c>
      <c r="B431" s="7" t="s">
        <v>51</v>
      </c>
      <c r="C431" s="7">
        <v>6</v>
      </c>
      <c r="D431" s="7" t="s">
        <v>60</v>
      </c>
      <c r="E431" s="7">
        <v>2001</v>
      </c>
      <c r="F431" s="7">
        <v>3</v>
      </c>
      <c r="G431" s="7">
        <v>12</v>
      </c>
      <c r="H431" s="7">
        <v>44</v>
      </c>
      <c r="I431" s="7">
        <v>46</v>
      </c>
      <c r="J431" s="7">
        <v>312</v>
      </c>
      <c r="K431" s="7">
        <v>7</v>
      </c>
      <c r="L431" s="21">
        <v>45526</v>
      </c>
      <c r="N431" s="3">
        <v>0.66</v>
      </c>
      <c r="O431" s="3">
        <v>3.66</v>
      </c>
    </row>
    <row r="432" spans="1:15" x14ac:dyDescent="0.25">
      <c r="A432" s="7" t="s">
        <v>50</v>
      </c>
      <c r="B432" s="7" t="s">
        <v>51</v>
      </c>
      <c r="C432" s="7">
        <v>6</v>
      </c>
      <c r="D432" s="7" t="s">
        <v>55</v>
      </c>
      <c r="E432" s="7">
        <v>2008</v>
      </c>
      <c r="F432" s="7">
        <v>2</v>
      </c>
      <c r="G432" s="7">
        <v>12</v>
      </c>
      <c r="H432" s="7">
        <v>21</v>
      </c>
      <c r="I432" s="7">
        <v>47</v>
      </c>
      <c r="J432" s="7">
        <v>212</v>
      </c>
      <c r="K432" s="7">
        <v>7</v>
      </c>
      <c r="L432" s="21">
        <v>45526</v>
      </c>
      <c r="N432" s="3">
        <v>0.71</v>
      </c>
      <c r="O432" s="3">
        <v>1.45</v>
      </c>
    </row>
    <row r="433" spans="1:15" x14ac:dyDescent="0.25">
      <c r="A433" s="7" t="s">
        <v>50</v>
      </c>
      <c r="B433" s="7" t="s">
        <v>51</v>
      </c>
      <c r="C433" s="7">
        <v>6</v>
      </c>
      <c r="D433" s="7" t="s">
        <v>54</v>
      </c>
      <c r="E433" s="7">
        <v>2016</v>
      </c>
      <c r="F433" s="7">
        <v>1</v>
      </c>
      <c r="G433" s="7">
        <v>12</v>
      </c>
      <c r="H433" s="7">
        <v>12</v>
      </c>
      <c r="I433" s="7">
        <v>48</v>
      </c>
      <c r="J433" s="7">
        <v>112</v>
      </c>
      <c r="K433" s="7">
        <v>7</v>
      </c>
      <c r="L433" s="21">
        <v>45526</v>
      </c>
      <c r="N433" s="3">
        <v>0.69</v>
      </c>
      <c r="O433" s="3">
        <v>2.2799999999999998</v>
      </c>
    </row>
    <row r="434" spans="1:15" x14ac:dyDescent="0.25">
      <c r="A434" s="7" t="s">
        <v>35</v>
      </c>
      <c r="B434" s="7" t="s">
        <v>36</v>
      </c>
      <c r="C434" s="7">
        <v>7</v>
      </c>
      <c r="D434" s="7" t="s">
        <v>49</v>
      </c>
      <c r="E434" s="7">
        <v>1985</v>
      </c>
      <c r="F434" s="7">
        <v>1</v>
      </c>
      <c r="G434" s="7">
        <v>13</v>
      </c>
      <c r="H434" s="7">
        <v>13</v>
      </c>
      <c r="I434" s="7">
        <v>49</v>
      </c>
      <c r="J434" s="7">
        <v>113</v>
      </c>
      <c r="K434" s="7">
        <v>7</v>
      </c>
      <c r="L434" s="21">
        <v>45526</v>
      </c>
      <c r="N434" s="3">
        <v>0.62</v>
      </c>
      <c r="O434" s="3">
        <v>9.35</v>
      </c>
    </row>
    <row r="435" spans="1:15" x14ac:dyDescent="0.25">
      <c r="A435" s="7" t="s">
        <v>35</v>
      </c>
      <c r="B435" s="7" t="s">
        <v>36</v>
      </c>
      <c r="C435" s="7">
        <v>7</v>
      </c>
      <c r="D435" s="7" t="s">
        <v>44</v>
      </c>
      <c r="E435" s="7">
        <v>1983</v>
      </c>
      <c r="F435" s="7">
        <v>2</v>
      </c>
      <c r="G435" s="7">
        <v>13</v>
      </c>
      <c r="H435" s="7">
        <v>20</v>
      </c>
      <c r="I435" s="7">
        <v>50</v>
      </c>
      <c r="J435" s="7">
        <v>213</v>
      </c>
      <c r="K435" s="7">
        <v>7</v>
      </c>
      <c r="L435" s="21">
        <v>45526</v>
      </c>
      <c r="N435" s="3">
        <v>0.7</v>
      </c>
      <c r="O435" s="3">
        <v>6.36</v>
      </c>
    </row>
    <row r="436" spans="1:15" x14ac:dyDescent="0.25">
      <c r="A436" s="7" t="s">
        <v>35</v>
      </c>
      <c r="B436" s="7" t="s">
        <v>36</v>
      </c>
      <c r="C436" s="7">
        <v>7</v>
      </c>
      <c r="D436" s="7" t="s">
        <v>46</v>
      </c>
      <c r="E436" s="7">
        <v>1999</v>
      </c>
      <c r="F436" s="7">
        <v>3</v>
      </c>
      <c r="G436" s="7">
        <v>13</v>
      </c>
      <c r="H436" s="7">
        <v>45</v>
      </c>
      <c r="I436" s="7">
        <v>51</v>
      </c>
      <c r="J436" s="7">
        <v>313</v>
      </c>
      <c r="K436" s="7">
        <v>7</v>
      </c>
      <c r="L436" s="21">
        <v>45526</v>
      </c>
      <c r="N436" s="3">
        <v>0.75</v>
      </c>
      <c r="O436" s="3">
        <v>3.39</v>
      </c>
    </row>
    <row r="437" spans="1:15" x14ac:dyDescent="0.25">
      <c r="A437" s="7" t="s">
        <v>35</v>
      </c>
      <c r="B437" s="7" t="s">
        <v>36</v>
      </c>
      <c r="C437" s="7">
        <v>7</v>
      </c>
      <c r="D437" s="7" t="s">
        <v>41</v>
      </c>
      <c r="E437" s="7">
        <v>2016</v>
      </c>
      <c r="F437" s="7">
        <v>4</v>
      </c>
      <c r="G437" s="7">
        <v>13</v>
      </c>
      <c r="H437" s="7">
        <v>52</v>
      </c>
      <c r="I437" s="7">
        <v>52</v>
      </c>
      <c r="J437" s="7">
        <v>413</v>
      </c>
      <c r="K437" s="7">
        <v>7</v>
      </c>
      <c r="L437" s="21">
        <v>45526</v>
      </c>
      <c r="N437" s="3">
        <v>0.63</v>
      </c>
      <c r="O437" s="3">
        <v>7</v>
      </c>
    </row>
    <row r="438" spans="1:15" x14ac:dyDescent="0.25">
      <c r="A438" s="7" t="s">
        <v>35</v>
      </c>
      <c r="B438" s="7" t="s">
        <v>36</v>
      </c>
      <c r="C438" s="7">
        <v>7</v>
      </c>
      <c r="D438" s="7" t="s">
        <v>39</v>
      </c>
      <c r="E438" s="7">
        <v>2002</v>
      </c>
      <c r="F438" s="7">
        <v>4</v>
      </c>
      <c r="G438" s="7">
        <v>14</v>
      </c>
      <c r="H438" s="7">
        <v>51</v>
      </c>
      <c r="I438" s="7">
        <v>53</v>
      </c>
      <c r="J438" s="7">
        <v>414</v>
      </c>
      <c r="K438" s="7">
        <v>7</v>
      </c>
      <c r="L438" s="21">
        <v>45526</v>
      </c>
      <c r="N438" s="3">
        <v>0.75</v>
      </c>
      <c r="O438" s="3">
        <v>3.89</v>
      </c>
    </row>
    <row r="439" spans="1:15" x14ac:dyDescent="0.25">
      <c r="A439" s="7" t="s">
        <v>35</v>
      </c>
      <c r="B439" s="7" t="s">
        <v>36</v>
      </c>
      <c r="C439" s="7">
        <v>7</v>
      </c>
      <c r="D439" s="7" t="s">
        <v>37</v>
      </c>
      <c r="E439" s="7">
        <v>1998</v>
      </c>
      <c r="F439" s="7">
        <v>3</v>
      </c>
      <c r="G439" s="7">
        <v>14</v>
      </c>
      <c r="H439" s="7">
        <v>46</v>
      </c>
      <c r="I439" s="7">
        <v>54</v>
      </c>
      <c r="J439" s="7">
        <v>314</v>
      </c>
      <c r="K439" s="7">
        <v>7</v>
      </c>
      <c r="L439" s="21">
        <v>45526</v>
      </c>
      <c r="N439" s="3">
        <v>0.77</v>
      </c>
      <c r="O439" s="3">
        <v>3.67</v>
      </c>
    </row>
    <row r="440" spans="1:15" x14ac:dyDescent="0.25">
      <c r="A440" s="7" t="s">
        <v>35</v>
      </c>
      <c r="B440" s="7" t="s">
        <v>36</v>
      </c>
      <c r="C440" s="7">
        <v>7</v>
      </c>
      <c r="D440" s="7" t="s">
        <v>48</v>
      </c>
      <c r="E440" s="7">
        <v>2018</v>
      </c>
      <c r="F440" s="7">
        <v>2</v>
      </c>
      <c r="G440" s="7">
        <v>14</v>
      </c>
      <c r="H440" s="7">
        <v>19</v>
      </c>
      <c r="I440" s="7">
        <v>55</v>
      </c>
      <c r="J440" s="7">
        <v>214</v>
      </c>
      <c r="K440" s="7">
        <v>7</v>
      </c>
      <c r="L440" s="21">
        <v>45526</v>
      </c>
      <c r="N440" s="3">
        <v>0.75</v>
      </c>
      <c r="O440" s="3">
        <v>3.27</v>
      </c>
    </row>
    <row r="441" spans="1:15" x14ac:dyDescent="0.25">
      <c r="A441" s="7" t="s">
        <v>35</v>
      </c>
      <c r="B441" s="7" t="s">
        <v>36</v>
      </c>
      <c r="C441" s="7">
        <v>7</v>
      </c>
      <c r="D441" s="7" t="s">
        <v>42</v>
      </c>
      <c r="E441" s="7">
        <v>2023</v>
      </c>
      <c r="F441" s="7">
        <v>1</v>
      </c>
      <c r="G441" s="7">
        <v>14</v>
      </c>
      <c r="H441" s="7">
        <v>14</v>
      </c>
      <c r="I441" s="7">
        <v>56</v>
      </c>
      <c r="J441" s="7">
        <v>114</v>
      </c>
      <c r="K441" s="7">
        <v>7</v>
      </c>
      <c r="L441" s="21">
        <v>45526</v>
      </c>
      <c r="N441" s="3">
        <v>0.73</v>
      </c>
      <c r="O441" s="3">
        <v>4.66</v>
      </c>
    </row>
    <row r="442" spans="1:15" x14ac:dyDescent="0.25">
      <c r="A442" s="7" t="s">
        <v>50</v>
      </c>
      <c r="B442" s="7" t="s">
        <v>51</v>
      </c>
      <c r="C442" s="7">
        <v>8</v>
      </c>
      <c r="D442" s="7" t="s">
        <v>55</v>
      </c>
      <c r="E442" s="7">
        <v>2008</v>
      </c>
      <c r="F442" s="7">
        <v>1</v>
      </c>
      <c r="G442" s="7">
        <v>15</v>
      </c>
      <c r="H442" s="7">
        <v>15</v>
      </c>
      <c r="I442" s="7">
        <v>57</v>
      </c>
      <c r="J442" s="7">
        <v>115</v>
      </c>
      <c r="K442" s="7">
        <v>7</v>
      </c>
      <c r="L442" s="21">
        <v>45526</v>
      </c>
      <c r="N442" s="3">
        <v>0.67</v>
      </c>
      <c r="O442" s="3">
        <v>5.6</v>
      </c>
    </row>
    <row r="443" spans="1:15" x14ac:dyDescent="0.25">
      <c r="A443" s="7" t="s">
        <v>50</v>
      </c>
      <c r="B443" s="7" t="s">
        <v>51</v>
      </c>
      <c r="C443" s="7">
        <v>8</v>
      </c>
      <c r="D443" s="7" t="s">
        <v>59</v>
      </c>
      <c r="E443" s="7">
        <v>1989</v>
      </c>
      <c r="F443" s="7">
        <v>2</v>
      </c>
      <c r="G443" s="7">
        <v>15</v>
      </c>
      <c r="H443" s="7">
        <v>18</v>
      </c>
      <c r="I443" s="7">
        <v>58</v>
      </c>
      <c r="J443" s="7">
        <v>215</v>
      </c>
      <c r="K443" s="7">
        <v>7</v>
      </c>
      <c r="L443" s="21">
        <v>45526</v>
      </c>
      <c r="N443" s="3">
        <v>0.75</v>
      </c>
      <c r="O443" s="3">
        <v>4.24</v>
      </c>
    </row>
    <row r="444" spans="1:15" x14ac:dyDescent="0.25">
      <c r="A444" s="7" t="s">
        <v>50</v>
      </c>
      <c r="B444" s="7" t="s">
        <v>51</v>
      </c>
      <c r="C444" s="7">
        <v>8</v>
      </c>
      <c r="D444" s="7" t="s">
        <v>52</v>
      </c>
      <c r="E444" s="7">
        <v>1999</v>
      </c>
      <c r="F444" s="7">
        <v>3</v>
      </c>
      <c r="G444" s="7">
        <v>15</v>
      </c>
      <c r="H444" s="7">
        <v>47</v>
      </c>
      <c r="I444" s="7">
        <v>59</v>
      </c>
      <c r="J444" s="7">
        <v>315</v>
      </c>
      <c r="K444" s="7">
        <v>7</v>
      </c>
      <c r="L444" s="21">
        <v>45526</v>
      </c>
      <c r="N444" s="3">
        <v>0.53</v>
      </c>
      <c r="O444" s="3">
        <v>8.11</v>
      </c>
    </row>
    <row r="445" spans="1:15" x14ac:dyDescent="0.25">
      <c r="A445" s="7" t="s">
        <v>50</v>
      </c>
      <c r="B445" s="7" t="s">
        <v>51</v>
      </c>
      <c r="C445" s="7">
        <v>8</v>
      </c>
      <c r="D445" s="7" t="s">
        <v>54</v>
      </c>
      <c r="E445" s="7">
        <v>2016</v>
      </c>
      <c r="F445" s="7">
        <v>4</v>
      </c>
      <c r="G445" s="7">
        <v>15</v>
      </c>
      <c r="H445" s="7">
        <v>50</v>
      </c>
      <c r="I445" s="7">
        <v>60</v>
      </c>
      <c r="J445" s="7">
        <v>415</v>
      </c>
      <c r="K445" s="7">
        <v>7</v>
      </c>
      <c r="L445" s="21">
        <v>45526</v>
      </c>
      <c r="N445" s="3">
        <v>0.56999999999999995</v>
      </c>
      <c r="O445" s="3">
        <v>7.29</v>
      </c>
    </row>
    <row r="446" spans="1:15" x14ac:dyDescent="0.25">
      <c r="A446" s="7" t="s">
        <v>50</v>
      </c>
      <c r="B446" s="7" t="s">
        <v>51</v>
      </c>
      <c r="C446" s="7">
        <v>8</v>
      </c>
      <c r="D446" s="7" t="s">
        <v>56</v>
      </c>
      <c r="E446" s="7">
        <v>1984</v>
      </c>
      <c r="F446" s="7">
        <v>4</v>
      </c>
      <c r="G446" s="7">
        <v>16</v>
      </c>
      <c r="H446" s="7">
        <v>49</v>
      </c>
      <c r="I446" s="7">
        <v>61</v>
      </c>
      <c r="J446" s="7">
        <v>416</v>
      </c>
      <c r="K446" s="7">
        <v>7</v>
      </c>
      <c r="L446" s="21">
        <v>45526</v>
      </c>
      <c r="N446" s="3">
        <v>0.76</v>
      </c>
      <c r="O446" s="3">
        <v>2.98</v>
      </c>
    </row>
    <row r="447" spans="1:15" x14ac:dyDescent="0.25">
      <c r="A447" s="7" t="s">
        <v>50</v>
      </c>
      <c r="B447" s="7" t="s">
        <v>51</v>
      </c>
      <c r="C447" s="7">
        <v>8</v>
      </c>
      <c r="D447" s="7" t="s">
        <v>53</v>
      </c>
      <c r="E447" s="7">
        <v>2020</v>
      </c>
      <c r="F447" s="7">
        <v>3</v>
      </c>
      <c r="G447" s="7">
        <v>16</v>
      </c>
      <c r="H447" s="7">
        <v>48</v>
      </c>
      <c r="I447" s="7">
        <v>62</v>
      </c>
      <c r="J447" s="7">
        <v>316</v>
      </c>
      <c r="K447" s="7">
        <v>7</v>
      </c>
      <c r="L447" s="21">
        <v>45526</v>
      </c>
      <c r="N447" s="3">
        <v>0.68</v>
      </c>
      <c r="O447" s="3">
        <v>5.36</v>
      </c>
    </row>
    <row r="448" spans="1:15" x14ac:dyDescent="0.25">
      <c r="A448" s="7" t="s">
        <v>50</v>
      </c>
      <c r="B448" s="7" t="s">
        <v>51</v>
      </c>
      <c r="C448" s="7">
        <v>8</v>
      </c>
      <c r="D448" s="7" t="s">
        <v>60</v>
      </c>
      <c r="E448" s="7">
        <v>2001</v>
      </c>
      <c r="F448" s="7">
        <v>2</v>
      </c>
      <c r="G448" s="7">
        <v>16</v>
      </c>
      <c r="H448" s="7">
        <v>17</v>
      </c>
      <c r="I448" s="7">
        <v>63</v>
      </c>
      <c r="J448" s="7">
        <v>216</v>
      </c>
      <c r="K448" s="7">
        <v>7</v>
      </c>
      <c r="L448" s="21">
        <v>45526</v>
      </c>
      <c r="N448" s="3">
        <v>0.7</v>
      </c>
      <c r="O448" s="3">
        <v>4.37</v>
      </c>
    </row>
    <row r="449" spans="1:15" x14ac:dyDescent="0.25">
      <c r="A449" s="7" t="s">
        <v>50</v>
      </c>
      <c r="B449" s="7" t="s">
        <v>51</v>
      </c>
      <c r="C449" s="7">
        <v>8</v>
      </c>
      <c r="D449" s="7" t="s">
        <v>57</v>
      </c>
      <c r="E449" s="7">
        <v>2004</v>
      </c>
      <c r="F449" s="7">
        <v>1</v>
      </c>
      <c r="G449" s="7">
        <v>16</v>
      </c>
      <c r="H449" s="7">
        <v>16</v>
      </c>
      <c r="I449" s="7">
        <v>64</v>
      </c>
      <c r="J449" s="7">
        <v>116</v>
      </c>
      <c r="K449" s="7">
        <v>7</v>
      </c>
      <c r="L449" s="21">
        <v>45526</v>
      </c>
      <c r="N449" s="3">
        <v>0.74</v>
      </c>
      <c r="O449" s="3">
        <v>3.09</v>
      </c>
    </row>
    <row r="450" spans="1:15" x14ac:dyDescent="0.25">
      <c r="A450" s="7" t="s">
        <v>35</v>
      </c>
      <c r="B450" s="7" t="s">
        <v>36</v>
      </c>
      <c r="C450" s="7">
        <v>1</v>
      </c>
      <c r="D450" s="7" t="s">
        <v>37</v>
      </c>
      <c r="E450" s="7">
        <v>1998</v>
      </c>
      <c r="F450" s="7">
        <v>1</v>
      </c>
      <c r="G450" s="7">
        <v>1</v>
      </c>
      <c r="H450" s="7">
        <v>1</v>
      </c>
      <c r="I450" s="7">
        <v>1</v>
      </c>
      <c r="J450" s="7">
        <v>101</v>
      </c>
      <c r="K450" s="7">
        <v>8</v>
      </c>
      <c r="L450" s="21">
        <v>45548</v>
      </c>
      <c r="N450" s="48">
        <v>0.86</v>
      </c>
      <c r="O450" s="48">
        <v>2.4700000000000002</v>
      </c>
    </row>
    <row r="451" spans="1:15" x14ac:dyDescent="0.25">
      <c r="A451" s="7" t="s">
        <v>35</v>
      </c>
      <c r="B451" s="7" t="s">
        <v>36</v>
      </c>
      <c r="C451" s="7">
        <v>1</v>
      </c>
      <c r="D451" s="7" t="s">
        <v>39</v>
      </c>
      <c r="E451" s="7">
        <v>2002</v>
      </c>
      <c r="F451" s="7">
        <v>2</v>
      </c>
      <c r="G451" s="7">
        <v>1</v>
      </c>
      <c r="H451" s="7">
        <v>32</v>
      </c>
      <c r="I451" s="7">
        <v>2</v>
      </c>
      <c r="J451" s="7">
        <v>201</v>
      </c>
      <c r="K451" s="7">
        <v>8</v>
      </c>
      <c r="L451" s="21">
        <v>45548</v>
      </c>
      <c r="N451" s="48">
        <v>0.83</v>
      </c>
      <c r="O451" s="48">
        <v>2.4500000000000002</v>
      </c>
    </row>
    <row r="452" spans="1:15" x14ac:dyDescent="0.25">
      <c r="A452" s="7" t="s">
        <v>35</v>
      </c>
      <c r="B452" s="7" t="s">
        <v>36</v>
      </c>
      <c r="C452" s="7">
        <v>1</v>
      </c>
      <c r="D452" s="7" t="s">
        <v>41</v>
      </c>
      <c r="E452" s="7">
        <v>2016</v>
      </c>
      <c r="F452" s="7">
        <v>3</v>
      </c>
      <c r="G452" s="7">
        <v>1</v>
      </c>
      <c r="H452" s="7">
        <v>33</v>
      </c>
      <c r="I452" s="7">
        <v>3</v>
      </c>
      <c r="J452" s="7">
        <v>301</v>
      </c>
      <c r="K452" s="7">
        <v>8</v>
      </c>
      <c r="L452" s="21">
        <v>45548</v>
      </c>
      <c r="N452" s="48">
        <v>0.84</v>
      </c>
      <c r="O452" s="48">
        <v>1.74</v>
      </c>
    </row>
    <row r="453" spans="1:15" x14ac:dyDescent="0.25">
      <c r="A453" s="7" t="s">
        <v>35</v>
      </c>
      <c r="B453" s="7" t="s">
        <v>36</v>
      </c>
      <c r="C453" s="7">
        <v>1</v>
      </c>
      <c r="D453" s="7" t="s">
        <v>42</v>
      </c>
      <c r="E453" s="7">
        <v>2023</v>
      </c>
      <c r="F453" s="7">
        <v>4</v>
      </c>
      <c r="G453" s="7">
        <v>1</v>
      </c>
      <c r="H453" s="7">
        <v>64</v>
      </c>
      <c r="I453" s="7">
        <v>4</v>
      </c>
      <c r="J453" s="7">
        <v>401</v>
      </c>
      <c r="K453" s="7">
        <v>8</v>
      </c>
      <c r="L453" s="21">
        <v>45548</v>
      </c>
      <c r="N453" s="48">
        <v>0.82</v>
      </c>
      <c r="O453" s="48">
        <v>2.93</v>
      </c>
    </row>
    <row r="454" spans="1:15" x14ac:dyDescent="0.25">
      <c r="A454" s="7" t="s">
        <v>35</v>
      </c>
      <c r="B454" s="7" t="s">
        <v>36</v>
      </c>
      <c r="C454" s="7">
        <v>1</v>
      </c>
      <c r="D454" s="7" t="s">
        <v>49</v>
      </c>
      <c r="E454" s="7">
        <v>1985</v>
      </c>
      <c r="F454" s="7">
        <v>4</v>
      </c>
      <c r="G454" s="7">
        <v>2</v>
      </c>
      <c r="H454" s="7">
        <v>63</v>
      </c>
      <c r="I454" s="7">
        <v>5</v>
      </c>
      <c r="J454" s="7">
        <v>402</v>
      </c>
      <c r="K454" s="7">
        <v>8</v>
      </c>
      <c r="L454" s="21">
        <v>45548</v>
      </c>
      <c r="N454" s="48">
        <v>0.82</v>
      </c>
      <c r="O454" s="48">
        <v>3.12</v>
      </c>
    </row>
    <row r="455" spans="1:15" x14ac:dyDescent="0.25">
      <c r="A455" s="7" t="s">
        <v>35</v>
      </c>
      <c r="B455" s="7" t="s">
        <v>36</v>
      </c>
      <c r="C455" s="7">
        <v>1</v>
      </c>
      <c r="D455" s="7" t="s">
        <v>48</v>
      </c>
      <c r="E455" s="7">
        <v>2018</v>
      </c>
      <c r="F455" s="7">
        <v>3</v>
      </c>
      <c r="G455" s="7">
        <v>2</v>
      </c>
      <c r="H455" s="7">
        <v>34</v>
      </c>
      <c r="I455" s="7">
        <v>6</v>
      </c>
      <c r="J455" s="7">
        <v>302</v>
      </c>
      <c r="K455" s="7">
        <v>8</v>
      </c>
      <c r="L455" s="21">
        <v>45548</v>
      </c>
      <c r="N455" s="48">
        <v>0.83</v>
      </c>
      <c r="O455" s="48">
        <v>2.34</v>
      </c>
    </row>
    <row r="456" spans="1:15" x14ac:dyDescent="0.25">
      <c r="A456" s="7" t="s">
        <v>35</v>
      </c>
      <c r="B456" s="7" t="s">
        <v>36</v>
      </c>
      <c r="C456" s="7">
        <v>1</v>
      </c>
      <c r="D456" s="7" t="s">
        <v>46</v>
      </c>
      <c r="E456" s="7">
        <v>1999</v>
      </c>
      <c r="F456" s="7">
        <v>2</v>
      </c>
      <c r="G456" s="7">
        <v>2</v>
      </c>
      <c r="H456" s="7">
        <v>31</v>
      </c>
      <c r="I456" s="7">
        <v>7</v>
      </c>
      <c r="J456" s="7">
        <v>202</v>
      </c>
      <c r="K456" s="7">
        <v>8</v>
      </c>
      <c r="L456" s="21">
        <v>45548</v>
      </c>
      <c r="N456" s="48">
        <v>0.86</v>
      </c>
      <c r="O456" s="48">
        <v>1.56</v>
      </c>
    </row>
    <row r="457" spans="1:15" x14ac:dyDescent="0.25">
      <c r="A457" s="7" t="s">
        <v>35</v>
      </c>
      <c r="B457" s="7" t="s">
        <v>36</v>
      </c>
      <c r="C457" s="7">
        <v>1</v>
      </c>
      <c r="D457" s="7" t="s">
        <v>44</v>
      </c>
      <c r="E457" s="7">
        <v>1983</v>
      </c>
      <c r="F457" s="7">
        <v>1</v>
      </c>
      <c r="G457" s="7">
        <v>2</v>
      </c>
      <c r="H457" s="7">
        <v>2</v>
      </c>
      <c r="I457" s="7">
        <v>8</v>
      </c>
      <c r="J457" s="7">
        <v>102</v>
      </c>
      <c r="K457" s="7">
        <v>8</v>
      </c>
      <c r="L457" s="21">
        <v>45548</v>
      </c>
      <c r="N457" s="48">
        <v>0.85</v>
      </c>
      <c r="O457" s="48">
        <v>1.2</v>
      </c>
    </row>
    <row r="458" spans="1:15" x14ac:dyDescent="0.25">
      <c r="A458" s="7" t="s">
        <v>50</v>
      </c>
      <c r="B458" s="7" t="s">
        <v>51</v>
      </c>
      <c r="C458" s="7">
        <v>2</v>
      </c>
      <c r="D458" s="7" t="s">
        <v>52</v>
      </c>
      <c r="E458" s="7">
        <v>1999</v>
      </c>
      <c r="F458" s="7">
        <v>1</v>
      </c>
      <c r="G458" s="7">
        <v>3</v>
      </c>
      <c r="H458" s="7">
        <v>3</v>
      </c>
      <c r="I458" s="7">
        <v>9</v>
      </c>
      <c r="J458" s="7">
        <v>103</v>
      </c>
      <c r="K458" s="7">
        <v>8</v>
      </c>
      <c r="L458" s="21">
        <v>45548</v>
      </c>
      <c r="N458" s="48">
        <v>0.84</v>
      </c>
      <c r="O458" s="48">
        <v>1.84</v>
      </c>
    </row>
    <row r="459" spans="1:15" x14ac:dyDescent="0.25">
      <c r="A459" s="7" t="s">
        <v>50</v>
      </c>
      <c r="B459" s="7" t="s">
        <v>51</v>
      </c>
      <c r="C459" s="7">
        <v>2</v>
      </c>
      <c r="D459" s="7" t="s">
        <v>53</v>
      </c>
      <c r="E459" s="7">
        <v>2020</v>
      </c>
      <c r="F459" s="7">
        <v>2</v>
      </c>
      <c r="G459" s="7">
        <v>3</v>
      </c>
      <c r="H459" s="7">
        <v>30</v>
      </c>
      <c r="I459" s="7">
        <v>10</v>
      </c>
      <c r="J459" s="7">
        <v>203</v>
      </c>
      <c r="K459" s="7">
        <v>8</v>
      </c>
      <c r="L459" s="21">
        <v>45548</v>
      </c>
      <c r="N459" s="48">
        <v>0.82</v>
      </c>
      <c r="O459" s="48">
        <v>2.5499999999999998</v>
      </c>
    </row>
    <row r="460" spans="1:15" x14ac:dyDescent="0.25">
      <c r="A460" s="7" t="s">
        <v>50</v>
      </c>
      <c r="B460" s="7" t="s">
        <v>51</v>
      </c>
      <c r="C460" s="7">
        <v>2</v>
      </c>
      <c r="D460" s="7" t="s">
        <v>54</v>
      </c>
      <c r="E460" s="7">
        <v>2016</v>
      </c>
      <c r="F460" s="7">
        <v>3</v>
      </c>
      <c r="G460" s="7">
        <v>3</v>
      </c>
      <c r="H460" s="7">
        <v>35</v>
      </c>
      <c r="I460" s="7">
        <v>11</v>
      </c>
      <c r="J460" s="7">
        <v>303</v>
      </c>
      <c r="K460" s="7">
        <v>8</v>
      </c>
      <c r="L460" s="21">
        <v>45548</v>
      </c>
      <c r="N460" s="48">
        <v>0.82</v>
      </c>
      <c r="O460" s="48">
        <v>1.83</v>
      </c>
    </row>
    <row r="461" spans="1:15" x14ac:dyDescent="0.25">
      <c r="A461" s="7" t="s">
        <v>50</v>
      </c>
      <c r="B461" s="7" t="s">
        <v>51</v>
      </c>
      <c r="C461" s="7">
        <v>2</v>
      </c>
      <c r="D461" s="7" t="s">
        <v>55</v>
      </c>
      <c r="E461" s="7">
        <v>2008</v>
      </c>
      <c r="F461" s="7">
        <v>4</v>
      </c>
      <c r="G461" s="7">
        <v>3</v>
      </c>
      <c r="H461" s="7">
        <v>62</v>
      </c>
      <c r="I461" s="7">
        <v>12</v>
      </c>
      <c r="J461" s="7">
        <v>403</v>
      </c>
      <c r="K461" s="7">
        <v>8</v>
      </c>
      <c r="L461" s="21">
        <v>45548</v>
      </c>
      <c r="N461" s="48">
        <v>0.78</v>
      </c>
      <c r="O461" s="48">
        <v>4.55</v>
      </c>
    </row>
    <row r="462" spans="1:15" x14ac:dyDescent="0.25">
      <c r="A462" s="7" t="s">
        <v>50</v>
      </c>
      <c r="B462" s="7" t="s">
        <v>51</v>
      </c>
      <c r="C462" s="7">
        <v>2</v>
      </c>
      <c r="D462" s="7" t="s">
        <v>60</v>
      </c>
      <c r="E462" s="7">
        <v>2001</v>
      </c>
      <c r="F462" s="7">
        <v>4</v>
      </c>
      <c r="G462" s="7">
        <v>4</v>
      </c>
      <c r="H462" s="7">
        <v>61</v>
      </c>
      <c r="I462" s="7">
        <v>13</v>
      </c>
      <c r="J462" s="7">
        <v>404</v>
      </c>
      <c r="K462" s="7">
        <v>8</v>
      </c>
      <c r="L462" s="21">
        <v>45548</v>
      </c>
      <c r="N462" s="48">
        <v>0.82</v>
      </c>
      <c r="O462" s="48">
        <v>2</v>
      </c>
    </row>
    <row r="463" spans="1:15" x14ac:dyDescent="0.25">
      <c r="A463" s="7" t="s">
        <v>50</v>
      </c>
      <c r="B463" s="7" t="s">
        <v>51</v>
      </c>
      <c r="C463" s="7">
        <v>2</v>
      </c>
      <c r="D463" s="7" t="s">
        <v>59</v>
      </c>
      <c r="E463" s="7">
        <v>1989</v>
      </c>
      <c r="F463" s="7">
        <v>3</v>
      </c>
      <c r="G463" s="7">
        <v>4</v>
      </c>
      <c r="H463" s="7">
        <v>36</v>
      </c>
      <c r="I463" s="7">
        <v>14</v>
      </c>
      <c r="J463" s="7">
        <v>304</v>
      </c>
      <c r="K463" s="7">
        <v>8</v>
      </c>
      <c r="L463" s="21">
        <v>45548</v>
      </c>
      <c r="N463" s="48">
        <v>0.83</v>
      </c>
      <c r="O463" s="48">
        <v>2.39</v>
      </c>
    </row>
    <row r="464" spans="1:15" x14ac:dyDescent="0.25">
      <c r="A464" s="7" t="s">
        <v>50</v>
      </c>
      <c r="B464" s="7" t="s">
        <v>51</v>
      </c>
      <c r="C464" s="7">
        <v>2</v>
      </c>
      <c r="D464" s="7" t="s">
        <v>57</v>
      </c>
      <c r="E464" s="7">
        <v>2004</v>
      </c>
      <c r="F464" s="7">
        <v>2</v>
      </c>
      <c r="G464" s="7">
        <v>4</v>
      </c>
      <c r="H464" s="7">
        <v>29</v>
      </c>
      <c r="I464" s="7">
        <v>15</v>
      </c>
      <c r="J464" s="7">
        <v>204</v>
      </c>
      <c r="K464" s="7">
        <v>8</v>
      </c>
      <c r="L464" s="21">
        <v>45548</v>
      </c>
      <c r="N464" s="48">
        <v>0.84</v>
      </c>
      <c r="O464" s="48">
        <v>2.5299999999999998</v>
      </c>
    </row>
    <row r="465" spans="1:15" x14ac:dyDescent="0.25">
      <c r="A465" s="7" t="s">
        <v>50</v>
      </c>
      <c r="B465" s="7" t="s">
        <v>51</v>
      </c>
      <c r="C465" s="7">
        <v>2</v>
      </c>
      <c r="D465" s="7" t="s">
        <v>56</v>
      </c>
      <c r="E465" s="7">
        <v>1984</v>
      </c>
      <c r="F465" s="7">
        <v>1</v>
      </c>
      <c r="G465" s="7">
        <v>4</v>
      </c>
      <c r="H465" s="7">
        <v>4</v>
      </c>
      <c r="I465" s="7">
        <v>16</v>
      </c>
      <c r="J465" s="7">
        <v>104</v>
      </c>
      <c r="K465" s="7">
        <v>8</v>
      </c>
      <c r="L465" s="21">
        <v>45548</v>
      </c>
      <c r="N465" s="48">
        <v>0.86</v>
      </c>
      <c r="O465" s="48">
        <v>1.54</v>
      </c>
    </row>
    <row r="466" spans="1:15" x14ac:dyDescent="0.25">
      <c r="A466" s="7" t="s">
        <v>35</v>
      </c>
      <c r="B466" s="7" t="s">
        <v>36</v>
      </c>
      <c r="C466" s="7">
        <v>3</v>
      </c>
      <c r="D466" s="7" t="s">
        <v>48</v>
      </c>
      <c r="E466" s="7">
        <v>2018</v>
      </c>
      <c r="F466" s="7">
        <v>1</v>
      </c>
      <c r="G466" s="7">
        <v>5</v>
      </c>
      <c r="H466" s="7">
        <v>5</v>
      </c>
      <c r="I466" s="7">
        <v>17</v>
      </c>
      <c r="J466" s="7">
        <v>105</v>
      </c>
      <c r="K466" s="7">
        <v>8</v>
      </c>
      <c r="L466" s="21">
        <v>45548</v>
      </c>
      <c r="N466" s="48">
        <v>0.86</v>
      </c>
      <c r="O466" s="48">
        <v>2.2400000000000002</v>
      </c>
    </row>
    <row r="467" spans="1:15" x14ac:dyDescent="0.25">
      <c r="A467" s="7" t="s">
        <v>35</v>
      </c>
      <c r="B467" s="7" t="s">
        <v>36</v>
      </c>
      <c r="C467" s="7">
        <v>3</v>
      </c>
      <c r="D467" s="7" t="s">
        <v>42</v>
      </c>
      <c r="E467" s="7">
        <v>2023</v>
      </c>
      <c r="F467" s="7">
        <v>2</v>
      </c>
      <c r="G467" s="7">
        <v>5</v>
      </c>
      <c r="H467" s="7">
        <v>28</v>
      </c>
      <c r="I467" s="7">
        <v>18</v>
      </c>
      <c r="J467" s="7">
        <v>205</v>
      </c>
      <c r="K467" s="7">
        <v>8</v>
      </c>
      <c r="L467" s="21">
        <v>45548</v>
      </c>
      <c r="N467" s="48">
        <v>0.81</v>
      </c>
      <c r="O467" s="48">
        <v>1.49</v>
      </c>
    </row>
    <row r="468" spans="1:15" x14ac:dyDescent="0.25">
      <c r="A468" s="7" t="s">
        <v>35</v>
      </c>
      <c r="B468" s="7" t="s">
        <v>36</v>
      </c>
      <c r="C468" s="7">
        <v>3</v>
      </c>
      <c r="D468" s="7" t="s">
        <v>39</v>
      </c>
      <c r="E468" s="7">
        <v>2002</v>
      </c>
      <c r="F468" s="7">
        <v>3</v>
      </c>
      <c r="G468" s="7">
        <v>5</v>
      </c>
      <c r="H468" s="7">
        <v>37</v>
      </c>
      <c r="I468" s="7">
        <v>19</v>
      </c>
      <c r="J468" s="7">
        <v>305</v>
      </c>
      <c r="K468" s="7">
        <v>8</v>
      </c>
      <c r="L468" s="21">
        <v>45548</v>
      </c>
      <c r="N468" s="48">
        <v>0.83</v>
      </c>
      <c r="O468" s="48">
        <v>1.41</v>
      </c>
    </row>
    <row r="469" spans="1:15" x14ac:dyDescent="0.25">
      <c r="A469" s="7" t="s">
        <v>35</v>
      </c>
      <c r="B469" s="7" t="s">
        <v>36</v>
      </c>
      <c r="C469" s="7">
        <v>3</v>
      </c>
      <c r="D469" s="7" t="s">
        <v>46</v>
      </c>
      <c r="E469" s="7">
        <v>1999</v>
      </c>
      <c r="F469" s="7">
        <v>4</v>
      </c>
      <c r="G469" s="7">
        <v>5</v>
      </c>
      <c r="H469" s="7">
        <v>60</v>
      </c>
      <c r="I469" s="7">
        <v>20</v>
      </c>
      <c r="J469" s="7">
        <v>405</v>
      </c>
      <c r="K469" s="7">
        <v>8</v>
      </c>
      <c r="L469" s="21">
        <v>45548</v>
      </c>
      <c r="N469" s="48">
        <v>0.86</v>
      </c>
      <c r="O469" s="48">
        <v>1.05</v>
      </c>
    </row>
    <row r="470" spans="1:15" x14ac:dyDescent="0.25">
      <c r="A470" s="7" t="s">
        <v>35</v>
      </c>
      <c r="B470" s="7" t="s">
        <v>36</v>
      </c>
      <c r="C470" s="7">
        <v>3</v>
      </c>
      <c r="D470" s="7" t="s">
        <v>44</v>
      </c>
      <c r="E470" s="7">
        <v>1983</v>
      </c>
      <c r="F470" s="7">
        <v>4</v>
      </c>
      <c r="G470" s="7">
        <v>6</v>
      </c>
      <c r="H470" s="7">
        <v>59</v>
      </c>
      <c r="I470" s="7">
        <v>21</v>
      </c>
      <c r="J470" s="7">
        <v>406</v>
      </c>
      <c r="K470" s="7">
        <v>8</v>
      </c>
      <c r="L470" s="21">
        <v>45548</v>
      </c>
      <c r="N470" s="48">
        <v>0.83</v>
      </c>
      <c r="O470" s="48">
        <v>4.67</v>
      </c>
    </row>
    <row r="471" spans="1:15" x14ac:dyDescent="0.25">
      <c r="A471" s="7" t="s">
        <v>35</v>
      </c>
      <c r="B471" s="7" t="s">
        <v>36</v>
      </c>
      <c r="C471" s="7">
        <v>3</v>
      </c>
      <c r="D471" s="7" t="s">
        <v>49</v>
      </c>
      <c r="E471" s="7">
        <v>1985</v>
      </c>
      <c r="F471" s="7">
        <v>3</v>
      </c>
      <c r="G471" s="7">
        <v>6</v>
      </c>
      <c r="H471" s="7">
        <v>38</v>
      </c>
      <c r="I471" s="7">
        <v>22</v>
      </c>
      <c r="J471" s="7">
        <v>306</v>
      </c>
      <c r="K471" s="7">
        <v>8</v>
      </c>
      <c r="L471" s="21">
        <v>45548</v>
      </c>
      <c r="N471" s="48">
        <v>0.83</v>
      </c>
      <c r="O471" s="48">
        <v>2.39</v>
      </c>
    </row>
    <row r="472" spans="1:15" x14ac:dyDescent="0.25">
      <c r="A472" s="7" t="s">
        <v>35</v>
      </c>
      <c r="B472" s="7" t="s">
        <v>36</v>
      </c>
      <c r="C472" s="7">
        <v>3</v>
      </c>
      <c r="D472" s="7" t="s">
        <v>37</v>
      </c>
      <c r="E472" s="7">
        <v>1998</v>
      </c>
      <c r="F472" s="7">
        <v>2</v>
      </c>
      <c r="G472" s="7">
        <v>6</v>
      </c>
      <c r="H472" s="7">
        <v>27</v>
      </c>
      <c r="I472" s="7">
        <v>23</v>
      </c>
      <c r="J472" s="7">
        <v>206</v>
      </c>
      <c r="K472" s="7">
        <v>8</v>
      </c>
      <c r="L472" s="21">
        <v>45548</v>
      </c>
      <c r="N472" s="48">
        <v>0.85</v>
      </c>
      <c r="O472" s="48">
        <v>1.64</v>
      </c>
    </row>
    <row r="473" spans="1:15" x14ac:dyDescent="0.25">
      <c r="A473" s="7" t="s">
        <v>35</v>
      </c>
      <c r="B473" s="7" t="s">
        <v>36</v>
      </c>
      <c r="C473" s="7">
        <v>3</v>
      </c>
      <c r="D473" s="7" t="s">
        <v>41</v>
      </c>
      <c r="E473" s="7">
        <v>2016</v>
      </c>
      <c r="F473" s="7">
        <v>1</v>
      </c>
      <c r="G473" s="7">
        <v>6</v>
      </c>
      <c r="H473" s="7">
        <v>6</v>
      </c>
      <c r="I473" s="7">
        <v>24</v>
      </c>
      <c r="J473" s="7">
        <v>106</v>
      </c>
      <c r="K473" s="7">
        <v>8</v>
      </c>
      <c r="L473" s="21">
        <v>45548</v>
      </c>
      <c r="N473" s="48">
        <v>0.86</v>
      </c>
      <c r="O473" s="48">
        <v>1.23</v>
      </c>
    </row>
    <row r="474" spans="1:15" x14ac:dyDescent="0.25">
      <c r="A474" s="7" t="s">
        <v>50</v>
      </c>
      <c r="B474" s="7" t="s">
        <v>51</v>
      </c>
      <c r="C474" s="7">
        <v>4</v>
      </c>
      <c r="D474" s="7" t="s">
        <v>60</v>
      </c>
      <c r="E474" s="7">
        <v>2001</v>
      </c>
      <c r="F474" s="7">
        <v>1</v>
      </c>
      <c r="G474" s="7">
        <v>7</v>
      </c>
      <c r="H474" s="7">
        <v>7</v>
      </c>
      <c r="I474" s="7">
        <v>25</v>
      </c>
      <c r="J474" s="7">
        <v>107</v>
      </c>
      <c r="K474" s="7">
        <v>8</v>
      </c>
      <c r="L474" s="21">
        <v>45548</v>
      </c>
      <c r="N474" s="48">
        <v>0.85</v>
      </c>
      <c r="O474" s="48">
        <v>1.39</v>
      </c>
    </row>
    <row r="475" spans="1:15" x14ac:dyDescent="0.25">
      <c r="A475" s="7" t="s">
        <v>50</v>
      </c>
      <c r="B475" s="7" t="s">
        <v>51</v>
      </c>
      <c r="C475" s="7">
        <v>4</v>
      </c>
      <c r="D475" s="7" t="s">
        <v>54</v>
      </c>
      <c r="E475" s="7">
        <v>2016</v>
      </c>
      <c r="F475" s="7">
        <v>2</v>
      </c>
      <c r="G475" s="7">
        <v>7</v>
      </c>
      <c r="H475" s="7">
        <v>26</v>
      </c>
      <c r="I475" s="7">
        <v>26</v>
      </c>
      <c r="J475" s="7">
        <v>207</v>
      </c>
      <c r="K475" s="7">
        <v>8</v>
      </c>
      <c r="L475" s="21">
        <v>45548</v>
      </c>
      <c r="N475" s="48">
        <v>0.83</v>
      </c>
      <c r="O475" s="48">
        <v>2.33</v>
      </c>
    </row>
    <row r="476" spans="1:15" x14ac:dyDescent="0.25">
      <c r="A476" s="7" t="s">
        <v>50</v>
      </c>
      <c r="B476" s="7" t="s">
        <v>51</v>
      </c>
      <c r="C476" s="7">
        <v>4</v>
      </c>
      <c r="D476" s="7" t="s">
        <v>55</v>
      </c>
      <c r="E476" s="7">
        <v>2008</v>
      </c>
      <c r="F476" s="7">
        <v>3</v>
      </c>
      <c r="G476" s="7">
        <v>7</v>
      </c>
      <c r="H476" s="7">
        <v>39</v>
      </c>
      <c r="I476" s="7">
        <v>27</v>
      </c>
      <c r="J476" s="7">
        <v>307</v>
      </c>
      <c r="K476" s="7">
        <v>8</v>
      </c>
      <c r="L476" s="21">
        <v>45548</v>
      </c>
      <c r="N476" s="48">
        <v>0.8</v>
      </c>
      <c r="O476" s="48">
        <v>1.85</v>
      </c>
    </row>
    <row r="477" spans="1:15" x14ac:dyDescent="0.25">
      <c r="A477" s="7" t="s">
        <v>50</v>
      </c>
      <c r="B477" s="7" t="s">
        <v>51</v>
      </c>
      <c r="C477" s="7">
        <v>4</v>
      </c>
      <c r="D477" s="7" t="s">
        <v>59</v>
      </c>
      <c r="E477" s="7">
        <v>1989</v>
      </c>
      <c r="F477" s="7">
        <v>4</v>
      </c>
      <c r="G477" s="7">
        <v>7</v>
      </c>
      <c r="H477" s="7">
        <v>58</v>
      </c>
      <c r="I477" s="7">
        <v>28</v>
      </c>
      <c r="J477" s="7">
        <v>407</v>
      </c>
      <c r="K477" s="7">
        <v>8</v>
      </c>
      <c r="L477" s="21">
        <v>45548</v>
      </c>
      <c r="N477" s="48">
        <v>0.83</v>
      </c>
      <c r="O477" s="48">
        <v>1.62</v>
      </c>
    </row>
    <row r="478" spans="1:15" x14ac:dyDescent="0.25">
      <c r="A478" s="7" t="s">
        <v>50</v>
      </c>
      <c r="B478" s="7" t="s">
        <v>51</v>
      </c>
      <c r="C478" s="7">
        <v>4</v>
      </c>
      <c r="D478" s="7" t="s">
        <v>52</v>
      </c>
      <c r="E478" s="7">
        <v>1999</v>
      </c>
      <c r="F478" s="7">
        <v>4</v>
      </c>
      <c r="G478" s="7">
        <v>8</v>
      </c>
      <c r="H478" s="7">
        <v>57</v>
      </c>
      <c r="I478" s="7">
        <v>29</v>
      </c>
      <c r="J478" s="7">
        <v>408</v>
      </c>
      <c r="K478" s="7">
        <v>8</v>
      </c>
      <c r="L478" s="21">
        <v>45548</v>
      </c>
      <c r="N478" s="48">
        <v>0.81</v>
      </c>
      <c r="O478" s="48">
        <v>2.0699999999999998</v>
      </c>
    </row>
    <row r="479" spans="1:15" x14ac:dyDescent="0.25">
      <c r="A479" s="7" t="s">
        <v>50</v>
      </c>
      <c r="B479" s="7" t="s">
        <v>51</v>
      </c>
      <c r="C479" s="7">
        <v>4</v>
      </c>
      <c r="D479" s="7" t="s">
        <v>57</v>
      </c>
      <c r="E479" s="7">
        <v>2004</v>
      </c>
      <c r="F479" s="7">
        <v>3</v>
      </c>
      <c r="G479" s="7">
        <v>8</v>
      </c>
      <c r="H479" s="7">
        <v>40</v>
      </c>
      <c r="I479" s="7">
        <v>30</v>
      </c>
      <c r="J479" s="7">
        <v>308</v>
      </c>
      <c r="K479" s="7">
        <v>8</v>
      </c>
      <c r="L479" s="21">
        <v>45548</v>
      </c>
      <c r="N479" s="48">
        <v>0.84</v>
      </c>
      <c r="O479" s="48">
        <v>2.06</v>
      </c>
    </row>
    <row r="480" spans="1:15" x14ac:dyDescent="0.25">
      <c r="A480" s="7" t="s">
        <v>50</v>
      </c>
      <c r="B480" s="7" t="s">
        <v>51</v>
      </c>
      <c r="C480" s="7">
        <v>4</v>
      </c>
      <c r="D480" s="7" t="s">
        <v>56</v>
      </c>
      <c r="E480" s="7">
        <v>1984</v>
      </c>
      <c r="F480" s="7">
        <v>2</v>
      </c>
      <c r="G480" s="7">
        <v>8</v>
      </c>
      <c r="H480" s="7">
        <v>25</v>
      </c>
      <c r="I480" s="7">
        <v>31</v>
      </c>
      <c r="J480" s="7">
        <v>208</v>
      </c>
      <c r="K480" s="7">
        <v>8</v>
      </c>
      <c r="L480" s="21">
        <v>45548</v>
      </c>
      <c r="N480" s="48">
        <v>0.84</v>
      </c>
      <c r="O480" s="48">
        <v>2.5</v>
      </c>
    </row>
    <row r="481" spans="1:15" x14ac:dyDescent="0.25">
      <c r="A481" s="7" t="s">
        <v>50</v>
      </c>
      <c r="B481" s="7" t="s">
        <v>51</v>
      </c>
      <c r="C481" s="7">
        <v>4</v>
      </c>
      <c r="D481" s="7" t="s">
        <v>53</v>
      </c>
      <c r="E481" s="7">
        <v>2020</v>
      </c>
      <c r="F481" s="7">
        <v>1</v>
      </c>
      <c r="G481" s="7">
        <v>8</v>
      </c>
      <c r="H481" s="7">
        <v>8</v>
      </c>
      <c r="I481" s="7">
        <v>32</v>
      </c>
      <c r="J481" s="7">
        <v>108</v>
      </c>
      <c r="K481" s="7">
        <v>8</v>
      </c>
      <c r="L481" s="21">
        <v>45548</v>
      </c>
      <c r="N481" s="48">
        <v>0.86</v>
      </c>
      <c r="O481" s="48">
        <v>1.27</v>
      </c>
    </row>
    <row r="482" spans="1:15" x14ac:dyDescent="0.25">
      <c r="A482" s="7" t="s">
        <v>35</v>
      </c>
      <c r="B482" s="7" t="s">
        <v>36</v>
      </c>
      <c r="C482" s="7">
        <v>5</v>
      </c>
      <c r="D482" s="7" t="s">
        <v>39</v>
      </c>
      <c r="E482" s="7">
        <v>2002</v>
      </c>
      <c r="F482" s="7">
        <v>1</v>
      </c>
      <c r="G482" s="7">
        <v>9</v>
      </c>
      <c r="H482" s="7">
        <v>9</v>
      </c>
      <c r="I482" s="7">
        <v>33</v>
      </c>
      <c r="J482" s="7">
        <v>109</v>
      </c>
      <c r="K482" s="7">
        <v>8</v>
      </c>
      <c r="L482" s="21">
        <v>45548</v>
      </c>
      <c r="N482" s="48">
        <v>0.86</v>
      </c>
      <c r="O482" s="48">
        <v>0.97</v>
      </c>
    </row>
    <row r="483" spans="1:15" x14ac:dyDescent="0.25">
      <c r="A483" s="7" t="s">
        <v>35</v>
      </c>
      <c r="B483" s="7" t="s">
        <v>36</v>
      </c>
      <c r="C483" s="7">
        <v>5</v>
      </c>
      <c r="D483" s="7" t="s">
        <v>41</v>
      </c>
      <c r="E483" s="7">
        <v>2016</v>
      </c>
      <c r="F483" s="7">
        <v>2</v>
      </c>
      <c r="G483" s="7">
        <v>9</v>
      </c>
      <c r="H483" s="7">
        <v>24</v>
      </c>
      <c r="I483" s="7">
        <v>34</v>
      </c>
      <c r="J483" s="7">
        <v>209</v>
      </c>
      <c r="K483" s="7">
        <v>8</v>
      </c>
      <c r="L483" s="21">
        <v>45548</v>
      </c>
      <c r="N483" s="48">
        <v>0.86</v>
      </c>
      <c r="O483" s="48">
        <v>1.97</v>
      </c>
    </row>
    <row r="484" spans="1:15" x14ac:dyDescent="0.25">
      <c r="A484" s="7" t="s">
        <v>35</v>
      </c>
      <c r="B484" s="7" t="s">
        <v>36</v>
      </c>
      <c r="C484" s="7">
        <v>5</v>
      </c>
      <c r="D484" s="7" t="s">
        <v>42</v>
      </c>
      <c r="E484" s="7">
        <v>2023</v>
      </c>
      <c r="F484" s="7">
        <v>3</v>
      </c>
      <c r="G484" s="7">
        <v>9</v>
      </c>
      <c r="H484" s="7">
        <v>41</v>
      </c>
      <c r="I484" s="7">
        <v>35</v>
      </c>
      <c r="J484" s="7">
        <v>309</v>
      </c>
      <c r="K484" s="7">
        <v>8</v>
      </c>
      <c r="L484" s="21">
        <v>45548</v>
      </c>
      <c r="N484" s="48">
        <v>0.82</v>
      </c>
      <c r="O484" s="48">
        <v>2.42</v>
      </c>
    </row>
    <row r="485" spans="1:15" x14ac:dyDescent="0.25">
      <c r="A485" s="7" t="s">
        <v>35</v>
      </c>
      <c r="B485" s="7" t="s">
        <v>36</v>
      </c>
      <c r="C485" s="7">
        <v>5</v>
      </c>
      <c r="D485" s="7" t="s">
        <v>48</v>
      </c>
      <c r="E485" s="7">
        <v>2018</v>
      </c>
      <c r="F485" s="7">
        <v>4</v>
      </c>
      <c r="G485" s="7">
        <v>10</v>
      </c>
      <c r="H485" s="7">
        <v>55</v>
      </c>
      <c r="I485" s="7">
        <v>37</v>
      </c>
      <c r="J485" s="7">
        <v>410</v>
      </c>
      <c r="K485" s="7">
        <v>8</v>
      </c>
      <c r="L485" s="21">
        <v>45548</v>
      </c>
      <c r="N485" s="48">
        <v>0.83</v>
      </c>
      <c r="O485" s="48">
        <v>3.36</v>
      </c>
    </row>
    <row r="486" spans="1:15" x14ac:dyDescent="0.25">
      <c r="A486" s="7" t="s">
        <v>35</v>
      </c>
      <c r="B486" s="7" t="s">
        <v>36</v>
      </c>
      <c r="C486" s="7">
        <v>5</v>
      </c>
      <c r="D486" s="7" t="s">
        <v>37</v>
      </c>
      <c r="E486" s="7">
        <v>1998</v>
      </c>
      <c r="F486" s="7">
        <v>4</v>
      </c>
      <c r="G486" s="7">
        <v>9</v>
      </c>
      <c r="H486" s="7">
        <v>56</v>
      </c>
      <c r="I486" s="7">
        <v>37</v>
      </c>
      <c r="J486" s="7">
        <v>409</v>
      </c>
      <c r="K486" s="7">
        <v>8</v>
      </c>
      <c r="L486" s="21">
        <v>45548</v>
      </c>
      <c r="N486" s="48">
        <v>0.81</v>
      </c>
      <c r="O486" s="48">
        <v>2.17</v>
      </c>
    </row>
    <row r="487" spans="1:15" x14ac:dyDescent="0.25">
      <c r="A487" s="7" t="s">
        <v>35</v>
      </c>
      <c r="B487" s="7" t="s">
        <v>36</v>
      </c>
      <c r="C487" s="7">
        <v>5</v>
      </c>
      <c r="D487" s="7" t="s">
        <v>44</v>
      </c>
      <c r="E487" s="7">
        <v>1983</v>
      </c>
      <c r="F487" s="7">
        <v>3</v>
      </c>
      <c r="G487" s="7">
        <v>10</v>
      </c>
      <c r="H487" s="7">
        <v>42</v>
      </c>
      <c r="I487" s="7">
        <v>38</v>
      </c>
      <c r="J487" s="7">
        <v>310</v>
      </c>
      <c r="K487" s="7">
        <v>8</v>
      </c>
      <c r="L487" s="21">
        <v>45548</v>
      </c>
      <c r="N487" s="48">
        <v>0.85</v>
      </c>
      <c r="O487" s="48">
        <v>1.76</v>
      </c>
    </row>
    <row r="488" spans="1:15" x14ac:dyDescent="0.25">
      <c r="A488" s="7" t="s">
        <v>35</v>
      </c>
      <c r="B488" s="7" t="s">
        <v>36</v>
      </c>
      <c r="C488" s="7">
        <v>5</v>
      </c>
      <c r="D488" s="7" t="s">
        <v>49</v>
      </c>
      <c r="E488" s="7">
        <v>1985</v>
      </c>
      <c r="F488" s="7">
        <v>2</v>
      </c>
      <c r="G488" s="7">
        <v>10</v>
      </c>
      <c r="H488" s="7">
        <v>23</v>
      </c>
      <c r="I488" s="7">
        <v>39</v>
      </c>
      <c r="J488" s="7">
        <v>210</v>
      </c>
      <c r="K488" s="7">
        <v>8</v>
      </c>
      <c r="L488" s="21">
        <v>45548</v>
      </c>
      <c r="N488" s="48">
        <v>0.82</v>
      </c>
      <c r="O488" s="48">
        <v>2.12</v>
      </c>
    </row>
    <row r="489" spans="1:15" x14ac:dyDescent="0.25">
      <c r="A489" s="7" t="s">
        <v>35</v>
      </c>
      <c r="B489" s="7" t="s">
        <v>36</v>
      </c>
      <c r="C489" s="7">
        <v>5</v>
      </c>
      <c r="D489" s="7" t="s">
        <v>46</v>
      </c>
      <c r="E489" s="7">
        <v>1999</v>
      </c>
      <c r="F489" s="7">
        <v>1</v>
      </c>
      <c r="G489" s="7">
        <v>10</v>
      </c>
      <c r="H489" s="7">
        <v>10</v>
      </c>
      <c r="I489" s="7">
        <v>40</v>
      </c>
      <c r="J489" s="7">
        <v>110</v>
      </c>
      <c r="K489" s="7">
        <v>8</v>
      </c>
      <c r="L489" s="21">
        <v>45548</v>
      </c>
      <c r="N489" s="48">
        <v>0.87</v>
      </c>
      <c r="O489" s="48">
        <v>1.92</v>
      </c>
    </row>
    <row r="490" spans="1:15" x14ac:dyDescent="0.25">
      <c r="A490" s="7" t="s">
        <v>50</v>
      </c>
      <c r="B490" s="7" t="s">
        <v>51</v>
      </c>
      <c r="C490" s="7">
        <v>6</v>
      </c>
      <c r="D490" s="7" t="s">
        <v>59</v>
      </c>
      <c r="E490" s="7">
        <v>1989</v>
      </c>
      <c r="F490" s="7">
        <v>1</v>
      </c>
      <c r="G490" s="7">
        <v>11</v>
      </c>
      <c r="H490" s="7">
        <v>11</v>
      </c>
      <c r="I490" s="7">
        <v>41</v>
      </c>
      <c r="J490" s="7">
        <v>111</v>
      </c>
      <c r="K490" s="7">
        <v>8</v>
      </c>
      <c r="L490" s="21">
        <v>45548</v>
      </c>
      <c r="N490" s="48">
        <v>0.85</v>
      </c>
      <c r="O490" s="48">
        <v>1.24</v>
      </c>
    </row>
    <row r="491" spans="1:15" x14ac:dyDescent="0.25">
      <c r="A491" s="7" t="s">
        <v>50</v>
      </c>
      <c r="B491" s="7" t="s">
        <v>51</v>
      </c>
      <c r="C491" s="7">
        <v>6</v>
      </c>
      <c r="D491" s="7" t="s">
        <v>52</v>
      </c>
      <c r="E491" s="7">
        <v>1999</v>
      </c>
      <c r="F491" s="7">
        <v>2</v>
      </c>
      <c r="G491" s="7">
        <v>11</v>
      </c>
      <c r="H491" s="7">
        <v>22</v>
      </c>
      <c r="I491" s="7">
        <v>42</v>
      </c>
      <c r="J491" s="7">
        <v>211</v>
      </c>
      <c r="K491" s="7">
        <v>8</v>
      </c>
      <c r="L491" s="21">
        <v>45548</v>
      </c>
      <c r="N491" s="48">
        <v>0.83</v>
      </c>
      <c r="O491" s="48">
        <v>3.23</v>
      </c>
    </row>
    <row r="492" spans="1:15" x14ac:dyDescent="0.25">
      <c r="A492" s="7" t="s">
        <v>50</v>
      </c>
      <c r="B492" s="7" t="s">
        <v>51</v>
      </c>
      <c r="C492" s="7">
        <v>6</v>
      </c>
      <c r="D492" s="7" t="s">
        <v>56</v>
      </c>
      <c r="E492" s="7">
        <v>1984</v>
      </c>
      <c r="F492" s="7">
        <v>3</v>
      </c>
      <c r="G492" s="7">
        <v>11</v>
      </c>
      <c r="H492" s="7">
        <v>43</v>
      </c>
      <c r="I492" s="7">
        <v>43</v>
      </c>
      <c r="J492" s="7">
        <v>311</v>
      </c>
      <c r="K492" s="7">
        <v>8</v>
      </c>
      <c r="L492" s="21">
        <v>45548</v>
      </c>
      <c r="N492" s="48">
        <v>0.83</v>
      </c>
      <c r="O492" s="48">
        <v>1.95</v>
      </c>
    </row>
    <row r="493" spans="1:15" x14ac:dyDescent="0.25">
      <c r="A493" s="7" t="s">
        <v>50</v>
      </c>
      <c r="B493" s="7" t="s">
        <v>51</v>
      </c>
      <c r="C493" s="7">
        <v>6</v>
      </c>
      <c r="D493" s="7" t="s">
        <v>57</v>
      </c>
      <c r="E493" s="7">
        <v>2004</v>
      </c>
      <c r="F493" s="7">
        <v>4</v>
      </c>
      <c r="G493" s="7">
        <v>11</v>
      </c>
      <c r="H493" s="7">
        <v>54</v>
      </c>
      <c r="I493" s="7">
        <v>44</v>
      </c>
      <c r="J493" s="7">
        <v>411</v>
      </c>
      <c r="K493" s="7">
        <v>8</v>
      </c>
      <c r="L493" s="21">
        <v>45548</v>
      </c>
      <c r="N493" s="48">
        <v>0.83</v>
      </c>
      <c r="O493" s="48">
        <v>1.54</v>
      </c>
    </row>
    <row r="494" spans="1:15" x14ac:dyDescent="0.25">
      <c r="A494" s="7" t="s">
        <v>50</v>
      </c>
      <c r="B494" s="7" t="s">
        <v>51</v>
      </c>
      <c r="C494" s="7">
        <v>6</v>
      </c>
      <c r="D494" s="7" t="s">
        <v>53</v>
      </c>
      <c r="E494" s="7">
        <v>2020</v>
      </c>
      <c r="F494" s="7">
        <v>4</v>
      </c>
      <c r="G494" s="7">
        <v>12</v>
      </c>
      <c r="H494" s="7">
        <v>53</v>
      </c>
      <c r="I494" s="7">
        <v>45</v>
      </c>
      <c r="J494" s="7">
        <v>412</v>
      </c>
      <c r="K494" s="7">
        <v>8</v>
      </c>
      <c r="L494" s="21">
        <v>45548</v>
      </c>
      <c r="N494" s="48">
        <v>0.81</v>
      </c>
      <c r="O494" s="48">
        <v>4.0199999999999996</v>
      </c>
    </row>
    <row r="495" spans="1:15" x14ac:dyDescent="0.25">
      <c r="A495" s="7" t="s">
        <v>50</v>
      </c>
      <c r="B495" s="7" t="s">
        <v>51</v>
      </c>
      <c r="C495" s="7">
        <v>6</v>
      </c>
      <c r="D495" s="7" t="s">
        <v>60</v>
      </c>
      <c r="E495" s="7">
        <v>2001</v>
      </c>
      <c r="F495" s="7">
        <v>3</v>
      </c>
      <c r="G495" s="7">
        <v>12</v>
      </c>
      <c r="H495" s="7">
        <v>44</v>
      </c>
      <c r="I495" s="7">
        <v>46</v>
      </c>
      <c r="J495" s="7">
        <v>312</v>
      </c>
      <c r="K495" s="7">
        <v>8</v>
      </c>
      <c r="L495" s="21">
        <v>45548</v>
      </c>
      <c r="N495" s="48">
        <v>0.81</v>
      </c>
      <c r="O495" s="48">
        <v>1.94</v>
      </c>
    </row>
    <row r="496" spans="1:15" x14ac:dyDescent="0.25">
      <c r="A496" s="7" t="s">
        <v>50</v>
      </c>
      <c r="B496" s="7" t="s">
        <v>51</v>
      </c>
      <c r="C496" s="7">
        <v>6</v>
      </c>
      <c r="D496" s="7" t="s">
        <v>55</v>
      </c>
      <c r="E496" s="7">
        <v>2008</v>
      </c>
      <c r="F496" s="7">
        <v>2</v>
      </c>
      <c r="G496" s="7">
        <v>12</v>
      </c>
      <c r="H496" s="7">
        <v>21</v>
      </c>
      <c r="I496" s="7">
        <v>47</v>
      </c>
      <c r="J496" s="7">
        <v>212</v>
      </c>
      <c r="K496" s="7">
        <v>8</v>
      </c>
      <c r="L496" s="21">
        <v>45548</v>
      </c>
      <c r="N496" s="48">
        <v>0.82</v>
      </c>
      <c r="O496" s="48">
        <v>1.83</v>
      </c>
    </row>
    <row r="497" spans="1:15" x14ac:dyDescent="0.25">
      <c r="A497" s="7" t="s">
        <v>50</v>
      </c>
      <c r="B497" s="7" t="s">
        <v>51</v>
      </c>
      <c r="C497" s="7">
        <v>6</v>
      </c>
      <c r="D497" s="7" t="s">
        <v>54</v>
      </c>
      <c r="E497" s="7">
        <v>2016</v>
      </c>
      <c r="F497" s="7">
        <v>1</v>
      </c>
      <c r="G497" s="7">
        <v>12</v>
      </c>
      <c r="H497" s="7">
        <v>12</v>
      </c>
      <c r="I497" s="7">
        <v>48</v>
      </c>
      <c r="J497" s="7">
        <v>112</v>
      </c>
      <c r="K497" s="7">
        <v>8</v>
      </c>
      <c r="L497" s="21">
        <v>45548</v>
      </c>
      <c r="N497" s="48">
        <v>0.81</v>
      </c>
      <c r="O497" s="48">
        <v>2.4</v>
      </c>
    </row>
    <row r="498" spans="1:15" x14ac:dyDescent="0.25">
      <c r="A498" s="7" t="s">
        <v>35</v>
      </c>
      <c r="B498" s="7" t="s">
        <v>36</v>
      </c>
      <c r="C498" s="7">
        <v>7</v>
      </c>
      <c r="D498" s="7" t="s">
        <v>49</v>
      </c>
      <c r="E498" s="7">
        <v>1985</v>
      </c>
      <c r="F498" s="7">
        <v>1</v>
      </c>
      <c r="G498" s="7">
        <v>13</v>
      </c>
      <c r="H498" s="7">
        <v>13</v>
      </c>
      <c r="I498" s="7">
        <v>49</v>
      </c>
      <c r="J498" s="7">
        <v>113</v>
      </c>
      <c r="K498" s="7">
        <v>8</v>
      </c>
      <c r="L498" s="21">
        <v>45548</v>
      </c>
      <c r="N498" s="48">
        <v>0.83</v>
      </c>
      <c r="O498" s="48">
        <v>2.35</v>
      </c>
    </row>
    <row r="499" spans="1:15" x14ac:dyDescent="0.25">
      <c r="A499" s="7" t="s">
        <v>35</v>
      </c>
      <c r="B499" s="7" t="s">
        <v>36</v>
      </c>
      <c r="C499" s="7">
        <v>7</v>
      </c>
      <c r="D499" s="7" t="s">
        <v>44</v>
      </c>
      <c r="E499" s="7">
        <v>1983</v>
      </c>
      <c r="F499" s="7">
        <v>2</v>
      </c>
      <c r="G499" s="7">
        <v>13</v>
      </c>
      <c r="H499" s="7">
        <v>20</v>
      </c>
      <c r="I499" s="7">
        <v>50</v>
      </c>
      <c r="J499" s="7">
        <v>213</v>
      </c>
      <c r="K499" s="7">
        <v>8</v>
      </c>
      <c r="L499" s="21">
        <v>45548</v>
      </c>
      <c r="N499" s="48">
        <v>0.84</v>
      </c>
      <c r="O499" s="48">
        <v>2.4900000000000002</v>
      </c>
    </row>
    <row r="500" spans="1:15" x14ac:dyDescent="0.25">
      <c r="A500" s="7" t="s">
        <v>35</v>
      </c>
      <c r="B500" s="7" t="s">
        <v>36</v>
      </c>
      <c r="C500" s="7">
        <v>7</v>
      </c>
      <c r="D500" s="7" t="s">
        <v>46</v>
      </c>
      <c r="E500" s="7">
        <v>1999</v>
      </c>
      <c r="F500" s="7">
        <v>3</v>
      </c>
      <c r="G500" s="7">
        <v>13</v>
      </c>
      <c r="H500" s="7">
        <v>45</v>
      </c>
      <c r="I500" s="7">
        <v>51</v>
      </c>
      <c r="J500" s="7">
        <v>313</v>
      </c>
      <c r="K500" s="7">
        <v>8</v>
      </c>
      <c r="L500" s="21">
        <v>45548</v>
      </c>
      <c r="N500" s="48">
        <v>0.83</v>
      </c>
      <c r="O500" s="48">
        <v>2.1</v>
      </c>
    </row>
    <row r="501" spans="1:15" x14ac:dyDescent="0.25">
      <c r="A501" s="7" t="s">
        <v>35</v>
      </c>
      <c r="B501" s="7" t="s">
        <v>36</v>
      </c>
      <c r="C501" s="7">
        <v>7</v>
      </c>
      <c r="D501" s="7" t="s">
        <v>41</v>
      </c>
      <c r="E501" s="7">
        <v>2016</v>
      </c>
      <c r="F501" s="7">
        <v>4</v>
      </c>
      <c r="G501" s="7">
        <v>13</v>
      </c>
      <c r="H501" s="7">
        <v>52</v>
      </c>
      <c r="I501" s="7">
        <v>52</v>
      </c>
      <c r="J501" s="7">
        <v>413</v>
      </c>
      <c r="K501" s="7">
        <v>8</v>
      </c>
      <c r="L501" s="21">
        <v>45548</v>
      </c>
      <c r="N501" s="48">
        <v>0.82</v>
      </c>
      <c r="O501" s="48">
        <v>1.95</v>
      </c>
    </row>
    <row r="502" spans="1:15" x14ac:dyDescent="0.25">
      <c r="A502" s="7" t="s">
        <v>35</v>
      </c>
      <c r="B502" s="7" t="s">
        <v>36</v>
      </c>
      <c r="C502" s="7">
        <v>7</v>
      </c>
      <c r="D502" s="7" t="s">
        <v>39</v>
      </c>
      <c r="E502" s="7">
        <v>2002</v>
      </c>
      <c r="F502" s="7">
        <v>4</v>
      </c>
      <c r="G502" s="7">
        <v>14</v>
      </c>
      <c r="H502" s="7">
        <v>51</v>
      </c>
      <c r="I502" s="7">
        <v>53</v>
      </c>
      <c r="J502" s="7">
        <v>414</v>
      </c>
      <c r="K502" s="7">
        <v>8</v>
      </c>
      <c r="L502" s="21">
        <v>45548</v>
      </c>
      <c r="N502" s="48">
        <v>0.82</v>
      </c>
      <c r="O502" s="48">
        <v>2.33</v>
      </c>
    </row>
    <row r="503" spans="1:15" x14ac:dyDescent="0.25">
      <c r="A503" s="7" t="s">
        <v>35</v>
      </c>
      <c r="B503" s="7" t="s">
        <v>36</v>
      </c>
      <c r="C503" s="7">
        <v>7</v>
      </c>
      <c r="D503" s="7" t="s">
        <v>37</v>
      </c>
      <c r="E503" s="7">
        <v>1998</v>
      </c>
      <c r="F503" s="7">
        <v>3</v>
      </c>
      <c r="G503" s="7">
        <v>14</v>
      </c>
      <c r="H503" s="7">
        <v>46</v>
      </c>
      <c r="I503" s="7">
        <v>54</v>
      </c>
      <c r="J503" s="7">
        <v>314</v>
      </c>
      <c r="K503" s="7">
        <v>8</v>
      </c>
      <c r="L503" s="21">
        <v>45548</v>
      </c>
      <c r="N503" s="48">
        <v>0.84</v>
      </c>
      <c r="O503" s="48">
        <v>2.4900000000000002</v>
      </c>
    </row>
    <row r="504" spans="1:15" x14ac:dyDescent="0.25">
      <c r="A504" s="7" t="s">
        <v>35</v>
      </c>
      <c r="B504" s="7" t="s">
        <v>36</v>
      </c>
      <c r="C504" s="7">
        <v>7</v>
      </c>
      <c r="D504" s="7" t="s">
        <v>48</v>
      </c>
      <c r="E504" s="7">
        <v>2018</v>
      </c>
      <c r="F504" s="7">
        <v>2</v>
      </c>
      <c r="G504" s="7">
        <v>14</v>
      </c>
      <c r="H504" s="7">
        <v>19</v>
      </c>
      <c r="I504" s="7">
        <v>55</v>
      </c>
      <c r="J504" s="7">
        <v>214</v>
      </c>
      <c r="K504" s="7">
        <v>8</v>
      </c>
      <c r="L504" s="21">
        <v>45548</v>
      </c>
      <c r="N504" s="48">
        <v>0.82</v>
      </c>
      <c r="O504" s="48">
        <v>3.32</v>
      </c>
    </row>
    <row r="505" spans="1:15" x14ac:dyDescent="0.25">
      <c r="A505" s="7" t="s">
        <v>35</v>
      </c>
      <c r="B505" s="7" t="s">
        <v>36</v>
      </c>
      <c r="C505" s="7">
        <v>7</v>
      </c>
      <c r="D505" s="7" t="s">
        <v>42</v>
      </c>
      <c r="E505" s="7">
        <v>2023</v>
      </c>
      <c r="F505" s="7">
        <v>1</v>
      </c>
      <c r="G505" s="7">
        <v>14</v>
      </c>
      <c r="H505" s="7">
        <v>14</v>
      </c>
      <c r="I505" s="7">
        <v>56</v>
      </c>
      <c r="J505" s="7">
        <v>114</v>
      </c>
      <c r="K505" s="7">
        <v>8</v>
      </c>
      <c r="L505" s="21">
        <v>45548</v>
      </c>
      <c r="N505" s="48">
        <v>0.79</v>
      </c>
      <c r="O505" s="48">
        <v>3.09</v>
      </c>
    </row>
    <row r="506" spans="1:15" x14ac:dyDescent="0.25">
      <c r="A506" s="7" t="s">
        <v>50</v>
      </c>
      <c r="B506" s="7" t="s">
        <v>51</v>
      </c>
      <c r="C506" s="7">
        <v>8</v>
      </c>
      <c r="D506" s="7" t="s">
        <v>55</v>
      </c>
      <c r="E506" s="7">
        <v>2008</v>
      </c>
      <c r="F506" s="7">
        <v>1</v>
      </c>
      <c r="G506" s="7">
        <v>15</v>
      </c>
      <c r="H506" s="7">
        <v>15</v>
      </c>
      <c r="I506" s="7">
        <v>57</v>
      </c>
      <c r="J506" s="7">
        <v>115</v>
      </c>
      <c r="K506" s="7">
        <v>8</v>
      </c>
      <c r="L506" s="21">
        <v>45548</v>
      </c>
      <c r="N506" s="48">
        <v>0.81</v>
      </c>
      <c r="O506" s="48">
        <v>3.06</v>
      </c>
    </row>
    <row r="507" spans="1:15" x14ac:dyDescent="0.25">
      <c r="A507" s="7" t="s">
        <v>50</v>
      </c>
      <c r="B507" s="7" t="s">
        <v>51</v>
      </c>
      <c r="C507" s="7">
        <v>8</v>
      </c>
      <c r="D507" s="7" t="s">
        <v>59</v>
      </c>
      <c r="E507" s="7">
        <v>1989</v>
      </c>
      <c r="F507" s="7">
        <v>2</v>
      </c>
      <c r="G507" s="7">
        <v>15</v>
      </c>
      <c r="H507" s="7">
        <v>18</v>
      </c>
      <c r="I507" s="7">
        <v>58</v>
      </c>
      <c r="J507" s="7">
        <v>215</v>
      </c>
      <c r="K507" s="7">
        <v>8</v>
      </c>
      <c r="L507" s="21">
        <v>45548</v>
      </c>
      <c r="N507" s="48">
        <v>0.84</v>
      </c>
      <c r="O507" s="48">
        <v>2.5499999999999998</v>
      </c>
    </row>
    <row r="508" spans="1:15" x14ac:dyDescent="0.25">
      <c r="A508" s="7" t="s">
        <v>50</v>
      </c>
      <c r="B508" s="7" t="s">
        <v>51</v>
      </c>
      <c r="C508" s="7">
        <v>8</v>
      </c>
      <c r="D508" s="7" t="s">
        <v>52</v>
      </c>
      <c r="E508" s="7">
        <v>1999</v>
      </c>
      <c r="F508" s="7">
        <v>3</v>
      </c>
      <c r="G508" s="7">
        <v>15</v>
      </c>
      <c r="H508" s="7">
        <v>47</v>
      </c>
      <c r="I508" s="7">
        <v>59</v>
      </c>
      <c r="J508" s="7">
        <v>315</v>
      </c>
      <c r="K508" s="7">
        <v>8</v>
      </c>
      <c r="L508" s="21">
        <v>45548</v>
      </c>
      <c r="N508" s="48">
        <v>0.8</v>
      </c>
      <c r="O508" s="48">
        <v>2.39</v>
      </c>
    </row>
    <row r="509" spans="1:15" x14ac:dyDescent="0.25">
      <c r="A509" s="7" t="s">
        <v>50</v>
      </c>
      <c r="B509" s="7" t="s">
        <v>51</v>
      </c>
      <c r="C509" s="7">
        <v>8</v>
      </c>
      <c r="D509" s="7" t="s">
        <v>54</v>
      </c>
      <c r="E509" s="7">
        <v>2016</v>
      </c>
      <c r="F509" s="7">
        <v>4</v>
      </c>
      <c r="G509" s="7">
        <v>15</v>
      </c>
      <c r="H509" s="7">
        <v>50</v>
      </c>
      <c r="I509" s="7">
        <v>60</v>
      </c>
      <c r="J509" s="7">
        <v>415</v>
      </c>
      <c r="K509" s="7">
        <v>8</v>
      </c>
      <c r="L509" s="21">
        <v>45548</v>
      </c>
      <c r="N509" s="48">
        <v>0.77</v>
      </c>
      <c r="O509" s="48">
        <v>2.76</v>
      </c>
    </row>
    <row r="510" spans="1:15" x14ac:dyDescent="0.25">
      <c r="A510" s="7" t="s">
        <v>50</v>
      </c>
      <c r="B510" s="7" t="s">
        <v>51</v>
      </c>
      <c r="C510" s="7">
        <v>8</v>
      </c>
      <c r="D510" s="7" t="s">
        <v>56</v>
      </c>
      <c r="E510" s="7">
        <v>1984</v>
      </c>
      <c r="F510" s="7">
        <v>4</v>
      </c>
      <c r="G510" s="7">
        <v>16</v>
      </c>
      <c r="H510" s="7">
        <v>49</v>
      </c>
      <c r="I510" s="7">
        <v>61</v>
      </c>
      <c r="J510" s="7">
        <v>416</v>
      </c>
      <c r="K510" s="7">
        <v>8</v>
      </c>
      <c r="L510" s="21">
        <v>45548</v>
      </c>
      <c r="N510" s="48">
        <v>0.82</v>
      </c>
      <c r="O510" s="48">
        <v>1.44</v>
      </c>
    </row>
    <row r="511" spans="1:15" x14ac:dyDescent="0.25">
      <c r="A511" s="7" t="s">
        <v>50</v>
      </c>
      <c r="B511" s="7" t="s">
        <v>51</v>
      </c>
      <c r="C511" s="7">
        <v>8</v>
      </c>
      <c r="D511" s="7" t="s">
        <v>53</v>
      </c>
      <c r="E511" s="7">
        <v>2020</v>
      </c>
      <c r="F511" s="7">
        <v>3</v>
      </c>
      <c r="G511" s="7">
        <v>16</v>
      </c>
      <c r="H511" s="7">
        <v>48</v>
      </c>
      <c r="I511" s="7">
        <v>62</v>
      </c>
      <c r="J511" s="7">
        <v>316</v>
      </c>
      <c r="K511" s="7">
        <v>8</v>
      </c>
      <c r="L511" s="21">
        <v>45548</v>
      </c>
      <c r="N511" s="48">
        <v>0.8</v>
      </c>
      <c r="O511" s="48">
        <v>2.4500000000000002</v>
      </c>
    </row>
    <row r="512" spans="1:15" x14ac:dyDescent="0.25">
      <c r="A512" s="7" t="s">
        <v>50</v>
      </c>
      <c r="B512" s="7" t="s">
        <v>51</v>
      </c>
      <c r="C512" s="7">
        <v>8</v>
      </c>
      <c r="D512" s="7" t="s">
        <v>60</v>
      </c>
      <c r="E512" s="7">
        <v>2001</v>
      </c>
      <c r="F512" s="7">
        <v>2</v>
      </c>
      <c r="G512" s="7">
        <v>16</v>
      </c>
      <c r="H512" s="7">
        <v>17</v>
      </c>
      <c r="I512" s="7">
        <v>63</v>
      </c>
      <c r="J512" s="7">
        <v>216</v>
      </c>
      <c r="K512" s="7">
        <v>8</v>
      </c>
      <c r="L512" s="21">
        <v>45548</v>
      </c>
      <c r="N512" s="48">
        <v>0.8</v>
      </c>
      <c r="O512" s="48">
        <v>2.99</v>
      </c>
    </row>
    <row r="513" spans="1:15" x14ac:dyDescent="0.25">
      <c r="A513" s="7" t="s">
        <v>50</v>
      </c>
      <c r="B513" s="7" t="s">
        <v>51</v>
      </c>
      <c r="C513" s="7">
        <v>8</v>
      </c>
      <c r="D513" s="7" t="s">
        <v>57</v>
      </c>
      <c r="E513" s="7">
        <v>2004</v>
      </c>
      <c r="F513" s="7">
        <v>1</v>
      </c>
      <c r="G513" s="7">
        <v>16</v>
      </c>
      <c r="H513" s="7">
        <v>16</v>
      </c>
      <c r="I513" s="7">
        <v>64</v>
      </c>
      <c r="J513" s="7">
        <v>116</v>
      </c>
      <c r="K513" s="7">
        <v>8</v>
      </c>
      <c r="L513" s="21">
        <v>45548</v>
      </c>
      <c r="N513" s="48">
        <v>0.83</v>
      </c>
      <c r="O513" s="48">
        <v>2.5299999999999998</v>
      </c>
    </row>
    <row r="514" spans="1:15" x14ac:dyDescent="0.25">
      <c r="A514" s="7" t="s">
        <v>35</v>
      </c>
      <c r="B514" s="7" t="s">
        <v>36</v>
      </c>
      <c r="C514" s="7">
        <v>1</v>
      </c>
      <c r="D514" s="7" t="s">
        <v>37</v>
      </c>
      <c r="E514" s="7">
        <v>1998</v>
      </c>
      <c r="F514" s="7">
        <v>1</v>
      </c>
      <c r="G514" s="7">
        <v>1</v>
      </c>
      <c r="H514" s="7">
        <v>1</v>
      </c>
      <c r="I514" s="7">
        <v>1</v>
      </c>
      <c r="J514" s="7">
        <v>101</v>
      </c>
      <c r="K514" s="7">
        <v>9</v>
      </c>
      <c r="L514" s="21">
        <v>45559</v>
      </c>
      <c r="N514" s="3">
        <v>0.8</v>
      </c>
      <c r="O514" s="3">
        <v>2.31</v>
      </c>
    </row>
    <row r="515" spans="1:15" x14ac:dyDescent="0.25">
      <c r="A515" s="7" t="s">
        <v>35</v>
      </c>
      <c r="B515" s="7" t="s">
        <v>36</v>
      </c>
      <c r="C515" s="7">
        <v>1</v>
      </c>
      <c r="D515" s="7" t="s">
        <v>39</v>
      </c>
      <c r="E515" s="7">
        <v>2002</v>
      </c>
      <c r="F515" s="7">
        <v>2</v>
      </c>
      <c r="G515" s="7">
        <v>1</v>
      </c>
      <c r="H515" s="7">
        <v>32</v>
      </c>
      <c r="I515" s="7">
        <v>2</v>
      </c>
      <c r="J515" s="7">
        <v>201</v>
      </c>
      <c r="K515" s="7">
        <v>9</v>
      </c>
      <c r="L515" s="21">
        <v>45559</v>
      </c>
      <c r="N515" s="3">
        <v>0.78</v>
      </c>
      <c r="O515" s="3">
        <v>1.57</v>
      </c>
    </row>
    <row r="516" spans="1:15" x14ac:dyDescent="0.25">
      <c r="A516" s="7" t="s">
        <v>35</v>
      </c>
      <c r="B516" s="7" t="s">
        <v>36</v>
      </c>
      <c r="C516" s="7">
        <v>1</v>
      </c>
      <c r="D516" s="7" t="s">
        <v>41</v>
      </c>
      <c r="E516" s="7">
        <v>2016</v>
      </c>
      <c r="F516" s="7">
        <v>3</v>
      </c>
      <c r="G516" s="7">
        <v>1</v>
      </c>
      <c r="H516" s="7">
        <v>33</v>
      </c>
      <c r="I516" s="7">
        <v>3</v>
      </c>
      <c r="J516" s="7">
        <v>301</v>
      </c>
      <c r="K516" s="7">
        <v>9</v>
      </c>
      <c r="L516" s="21">
        <v>45559</v>
      </c>
      <c r="N516" s="3">
        <v>0.8</v>
      </c>
      <c r="O516" s="3">
        <v>2.04</v>
      </c>
    </row>
    <row r="517" spans="1:15" x14ac:dyDescent="0.25">
      <c r="A517" s="7" t="s">
        <v>35</v>
      </c>
      <c r="B517" s="7" t="s">
        <v>36</v>
      </c>
      <c r="C517" s="7">
        <v>1</v>
      </c>
      <c r="D517" s="7" t="s">
        <v>42</v>
      </c>
      <c r="E517" s="7">
        <v>2023</v>
      </c>
      <c r="F517" s="7">
        <v>4</v>
      </c>
      <c r="G517" s="7">
        <v>1</v>
      </c>
      <c r="H517" s="7">
        <v>64</v>
      </c>
      <c r="I517" s="7">
        <v>4</v>
      </c>
      <c r="J517" s="7">
        <v>401</v>
      </c>
      <c r="K517" s="7">
        <v>9</v>
      </c>
      <c r="L517" s="21">
        <v>45559</v>
      </c>
      <c r="N517" s="3">
        <v>0.79</v>
      </c>
      <c r="O517" s="3">
        <v>2.5299999999999998</v>
      </c>
    </row>
    <row r="518" spans="1:15" x14ac:dyDescent="0.25">
      <c r="A518" s="7" t="s">
        <v>35</v>
      </c>
      <c r="B518" s="7" t="s">
        <v>36</v>
      </c>
      <c r="C518" s="7">
        <v>1</v>
      </c>
      <c r="D518" s="7" t="s">
        <v>49</v>
      </c>
      <c r="E518" s="7">
        <v>1985</v>
      </c>
      <c r="F518" s="7">
        <v>4</v>
      </c>
      <c r="G518" s="7">
        <v>2</v>
      </c>
      <c r="H518" s="7">
        <v>63</v>
      </c>
      <c r="I518" s="7">
        <v>5</v>
      </c>
      <c r="J518" s="7">
        <v>402</v>
      </c>
      <c r="K518" s="7">
        <v>9</v>
      </c>
      <c r="L518" s="21">
        <v>45559</v>
      </c>
      <c r="N518" s="3">
        <v>0.78</v>
      </c>
      <c r="O518" s="3">
        <v>2.73</v>
      </c>
    </row>
    <row r="519" spans="1:15" x14ac:dyDescent="0.25">
      <c r="A519" s="7" t="s">
        <v>35</v>
      </c>
      <c r="B519" s="7" t="s">
        <v>36</v>
      </c>
      <c r="C519" s="7">
        <v>1</v>
      </c>
      <c r="D519" s="7" t="s">
        <v>48</v>
      </c>
      <c r="E519" s="7">
        <v>2018</v>
      </c>
      <c r="F519" s="7">
        <v>3</v>
      </c>
      <c r="G519" s="7">
        <v>2</v>
      </c>
      <c r="H519" s="7">
        <v>34</v>
      </c>
      <c r="I519" s="7">
        <v>6</v>
      </c>
      <c r="J519" s="7">
        <v>302</v>
      </c>
      <c r="K519" s="7">
        <v>9</v>
      </c>
      <c r="L519" s="21">
        <v>45559</v>
      </c>
      <c r="N519" s="3">
        <v>0.82</v>
      </c>
      <c r="O519" s="3">
        <v>1.72</v>
      </c>
    </row>
    <row r="520" spans="1:15" x14ac:dyDescent="0.25">
      <c r="A520" s="7" t="s">
        <v>35</v>
      </c>
      <c r="B520" s="7" t="s">
        <v>36</v>
      </c>
      <c r="C520" s="7">
        <v>1</v>
      </c>
      <c r="D520" s="7" t="s">
        <v>46</v>
      </c>
      <c r="E520" s="7">
        <v>1999</v>
      </c>
      <c r="F520" s="7">
        <v>2</v>
      </c>
      <c r="G520" s="7">
        <v>2</v>
      </c>
      <c r="H520" s="7">
        <v>31</v>
      </c>
      <c r="I520" s="7">
        <v>7</v>
      </c>
      <c r="J520" s="7">
        <v>202</v>
      </c>
      <c r="K520" s="7">
        <v>9</v>
      </c>
      <c r="L520" s="21">
        <v>45559</v>
      </c>
      <c r="N520" s="3">
        <v>0.84</v>
      </c>
      <c r="O520" s="3">
        <v>1.64</v>
      </c>
    </row>
    <row r="521" spans="1:15" x14ac:dyDescent="0.25">
      <c r="A521" s="7" t="s">
        <v>35</v>
      </c>
      <c r="B521" s="7" t="s">
        <v>36</v>
      </c>
      <c r="C521" s="7">
        <v>1</v>
      </c>
      <c r="D521" s="7" t="s">
        <v>44</v>
      </c>
      <c r="E521" s="7">
        <v>1983</v>
      </c>
      <c r="F521" s="7">
        <v>1</v>
      </c>
      <c r="G521" s="7">
        <v>2</v>
      </c>
      <c r="H521" s="7">
        <v>2</v>
      </c>
      <c r="I521" s="7">
        <v>8</v>
      </c>
      <c r="J521" s="7">
        <v>102</v>
      </c>
      <c r="K521" s="7">
        <v>9</v>
      </c>
      <c r="L521" s="21">
        <v>45559</v>
      </c>
      <c r="N521" s="3">
        <v>0.81</v>
      </c>
      <c r="O521" s="3">
        <v>0.55000000000000004</v>
      </c>
    </row>
    <row r="522" spans="1:15" x14ac:dyDescent="0.25">
      <c r="A522" s="7" t="s">
        <v>50</v>
      </c>
      <c r="B522" s="7" t="s">
        <v>51</v>
      </c>
      <c r="C522" s="7">
        <v>2</v>
      </c>
      <c r="D522" s="7" t="s">
        <v>52</v>
      </c>
      <c r="E522" s="7">
        <v>1999</v>
      </c>
      <c r="F522" s="7">
        <v>1</v>
      </c>
      <c r="G522" s="7">
        <v>3</v>
      </c>
      <c r="H522" s="7">
        <v>3</v>
      </c>
      <c r="I522" s="7">
        <v>9</v>
      </c>
      <c r="J522" s="7">
        <v>103</v>
      </c>
      <c r="K522" s="7">
        <v>9</v>
      </c>
      <c r="L522" s="21">
        <v>45559</v>
      </c>
      <c r="N522" s="3">
        <v>0.79</v>
      </c>
      <c r="O522" s="3">
        <v>2.61</v>
      </c>
    </row>
    <row r="523" spans="1:15" x14ac:dyDescent="0.25">
      <c r="A523" s="7" t="s">
        <v>50</v>
      </c>
      <c r="B523" s="7" t="s">
        <v>51</v>
      </c>
      <c r="C523" s="7">
        <v>2</v>
      </c>
      <c r="D523" s="7" t="s">
        <v>53</v>
      </c>
      <c r="E523" s="7">
        <v>2020</v>
      </c>
      <c r="F523" s="7">
        <v>2</v>
      </c>
      <c r="G523" s="7">
        <v>3</v>
      </c>
      <c r="H523" s="7">
        <v>30</v>
      </c>
      <c r="I523" s="7">
        <v>10</v>
      </c>
      <c r="J523" s="7">
        <v>203</v>
      </c>
      <c r="K523" s="7">
        <v>9</v>
      </c>
      <c r="L523" s="21">
        <v>45559</v>
      </c>
      <c r="N523" s="3">
        <v>0.79</v>
      </c>
      <c r="O523" s="3">
        <v>3.27</v>
      </c>
    </row>
    <row r="524" spans="1:15" x14ac:dyDescent="0.25">
      <c r="A524" s="7" t="s">
        <v>50</v>
      </c>
      <c r="B524" s="7" t="s">
        <v>51</v>
      </c>
      <c r="C524" s="7">
        <v>2</v>
      </c>
      <c r="D524" s="7" t="s">
        <v>54</v>
      </c>
      <c r="E524" s="7">
        <v>2016</v>
      </c>
      <c r="F524" s="7">
        <v>3</v>
      </c>
      <c r="G524" s="7">
        <v>3</v>
      </c>
      <c r="H524" s="7">
        <v>35</v>
      </c>
      <c r="I524" s="7">
        <v>11</v>
      </c>
      <c r="J524" s="7">
        <v>303</v>
      </c>
      <c r="K524" s="7">
        <v>9</v>
      </c>
      <c r="L524" s="21">
        <v>45559</v>
      </c>
      <c r="N524" s="3">
        <v>0.76</v>
      </c>
      <c r="O524" s="3">
        <v>1.26</v>
      </c>
    </row>
    <row r="525" spans="1:15" x14ac:dyDescent="0.25">
      <c r="A525" s="7" t="s">
        <v>50</v>
      </c>
      <c r="B525" s="7" t="s">
        <v>51</v>
      </c>
      <c r="C525" s="7">
        <v>2</v>
      </c>
      <c r="D525" s="7" t="s">
        <v>55</v>
      </c>
      <c r="E525" s="7">
        <v>2008</v>
      </c>
      <c r="F525" s="7">
        <v>4</v>
      </c>
      <c r="G525" s="7">
        <v>3</v>
      </c>
      <c r="H525" s="7">
        <v>62</v>
      </c>
      <c r="I525" s="7">
        <v>12</v>
      </c>
      <c r="J525" s="7">
        <v>403</v>
      </c>
      <c r="K525" s="7">
        <v>9</v>
      </c>
      <c r="L525" s="21">
        <v>45559</v>
      </c>
      <c r="N525" s="3">
        <v>0.71</v>
      </c>
      <c r="O525" s="3">
        <v>7.2</v>
      </c>
    </row>
    <row r="526" spans="1:15" x14ac:dyDescent="0.25">
      <c r="A526" s="7" t="s">
        <v>50</v>
      </c>
      <c r="B526" s="7" t="s">
        <v>51</v>
      </c>
      <c r="C526" s="7">
        <v>2</v>
      </c>
      <c r="D526" s="7" t="s">
        <v>60</v>
      </c>
      <c r="E526" s="7">
        <v>2001</v>
      </c>
      <c r="F526" s="7">
        <v>4</v>
      </c>
      <c r="G526" s="7">
        <v>4</v>
      </c>
      <c r="H526" s="7">
        <v>61</v>
      </c>
      <c r="I526" s="7">
        <v>13</v>
      </c>
      <c r="J526" s="7">
        <v>404</v>
      </c>
      <c r="K526" s="7">
        <v>9</v>
      </c>
      <c r="L526" s="21">
        <v>45559</v>
      </c>
      <c r="N526" s="3">
        <v>0.76</v>
      </c>
      <c r="O526" s="3">
        <v>2.61</v>
      </c>
    </row>
    <row r="527" spans="1:15" x14ac:dyDescent="0.25">
      <c r="A527" s="7" t="s">
        <v>50</v>
      </c>
      <c r="B527" s="7" t="s">
        <v>51</v>
      </c>
      <c r="C527" s="7">
        <v>2</v>
      </c>
      <c r="D527" s="7" t="s">
        <v>59</v>
      </c>
      <c r="E527" s="7">
        <v>1989</v>
      </c>
      <c r="F527" s="7">
        <v>3</v>
      </c>
      <c r="G527" s="7">
        <v>4</v>
      </c>
      <c r="H527" s="7">
        <v>36</v>
      </c>
      <c r="I527" s="7">
        <v>14</v>
      </c>
      <c r="J527" s="7">
        <v>304</v>
      </c>
      <c r="K527" s="7">
        <v>9</v>
      </c>
      <c r="L527" s="21">
        <v>45559</v>
      </c>
      <c r="N527" s="3">
        <v>0.8</v>
      </c>
      <c r="O527" s="3">
        <v>1.76</v>
      </c>
    </row>
    <row r="528" spans="1:15" x14ac:dyDescent="0.25">
      <c r="A528" s="7" t="s">
        <v>50</v>
      </c>
      <c r="B528" s="7" t="s">
        <v>51</v>
      </c>
      <c r="C528" s="7">
        <v>2</v>
      </c>
      <c r="D528" s="7" t="s">
        <v>57</v>
      </c>
      <c r="E528" s="7">
        <v>2004</v>
      </c>
      <c r="F528" s="7">
        <v>2</v>
      </c>
      <c r="G528" s="7">
        <v>4</v>
      </c>
      <c r="H528" s="7">
        <v>29</v>
      </c>
      <c r="I528" s="7">
        <v>15</v>
      </c>
      <c r="J528" s="7">
        <v>204</v>
      </c>
      <c r="K528" s="7">
        <v>9</v>
      </c>
      <c r="L528" s="21">
        <v>45559</v>
      </c>
      <c r="N528" s="3">
        <v>0.81</v>
      </c>
      <c r="O528" s="3">
        <v>2.48</v>
      </c>
    </row>
    <row r="529" spans="1:15" x14ac:dyDescent="0.25">
      <c r="A529" s="7" t="s">
        <v>50</v>
      </c>
      <c r="B529" s="7" t="s">
        <v>51</v>
      </c>
      <c r="C529" s="7">
        <v>2</v>
      </c>
      <c r="D529" s="7" t="s">
        <v>56</v>
      </c>
      <c r="E529" s="7">
        <v>1984</v>
      </c>
      <c r="F529" s="7">
        <v>1</v>
      </c>
      <c r="G529" s="7">
        <v>4</v>
      </c>
      <c r="H529" s="7">
        <v>4</v>
      </c>
      <c r="I529" s="7">
        <v>16</v>
      </c>
      <c r="J529" s="7">
        <v>104</v>
      </c>
      <c r="K529" s="7">
        <v>9</v>
      </c>
      <c r="L529" s="21">
        <v>45559</v>
      </c>
      <c r="N529" s="3">
        <v>0.84</v>
      </c>
      <c r="O529" s="3">
        <v>0.89</v>
      </c>
    </row>
    <row r="530" spans="1:15" x14ac:dyDescent="0.25">
      <c r="A530" s="7" t="s">
        <v>35</v>
      </c>
      <c r="B530" s="7" t="s">
        <v>36</v>
      </c>
      <c r="C530" s="7">
        <v>3</v>
      </c>
      <c r="D530" s="7" t="s">
        <v>48</v>
      </c>
      <c r="E530" s="7">
        <v>2018</v>
      </c>
      <c r="F530" s="7">
        <v>1</v>
      </c>
      <c r="G530" s="7">
        <v>5</v>
      </c>
      <c r="H530" s="7">
        <v>5</v>
      </c>
      <c r="I530" s="7">
        <v>17</v>
      </c>
      <c r="J530" s="7">
        <v>105</v>
      </c>
      <c r="K530" s="7">
        <v>9</v>
      </c>
      <c r="L530" s="21">
        <v>45559</v>
      </c>
      <c r="N530" s="3">
        <v>0.83</v>
      </c>
      <c r="O530" s="3">
        <v>1.6</v>
      </c>
    </row>
    <row r="531" spans="1:15" x14ac:dyDescent="0.25">
      <c r="A531" s="7" t="s">
        <v>35</v>
      </c>
      <c r="B531" s="7" t="s">
        <v>36</v>
      </c>
      <c r="C531" s="7">
        <v>3</v>
      </c>
      <c r="D531" s="7" t="s">
        <v>42</v>
      </c>
      <c r="E531" s="7">
        <v>2023</v>
      </c>
      <c r="F531" s="7">
        <v>2</v>
      </c>
      <c r="G531" s="7">
        <v>5</v>
      </c>
      <c r="H531" s="7">
        <v>28</v>
      </c>
      <c r="I531" s="7">
        <v>18</v>
      </c>
      <c r="J531" s="7">
        <v>205</v>
      </c>
      <c r="K531" s="7">
        <v>9</v>
      </c>
      <c r="L531" s="21">
        <v>45559</v>
      </c>
      <c r="N531" s="3">
        <v>0.74</v>
      </c>
      <c r="O531" s="3">
        <v>0.96</v>
      </c>
    </row>
    <row r="532" spans="1:15" x14ac:dyDescent="0.25">
      <c r="A532" s="7" t="s">
        <v>35</v>
      </c>
      <c r="B532" s="7" t="s">
        <v>36</v>
      </c>
      <c r="C532" s="7">
        <v>3</v>
      </c>
      <c r="D532" s="7" t="s">
        <v>39</v>
      </c>
      <c r="E532" s="7">
        <v>2002</v>
      </c>
      <c r="F532" s="7">
        <v>3</v>
      </c>
      <c r="G532" s="7">
        <v>5</v>
      </c>
      <c r="H532" s="7">
        <v>37</v>
      </c>
      <c r="I532" s="7">
        <v>19</v>
      </c>
      <c r="J532" s="7">
        <v>305</v>
      </c>
      <c r="K532" s="7">
        <v>9</v>
      </c>
      <c r="L532" s="21">
        <v>45559</v>
      </c>
      <c r="N532" s="3">
        <v>0.78</v>
      </c>
      <c r="O532" s="3">
        <v>0.96</v>
      </c>
    </row>
    <row r="533" spans="1:15" x14ac:dyDescent="0.25">
      <c r="A533" s="7" t="s">
        <v>35</v>
      </c>
      <c r="B533" s="7" t="s">
        <v>36</v>
      </c>
      <c r="C533" s="7">
        <v>3</v>
      </c>
      <c r="D533" s="7" t="s">
        <v>46</v>
      </c>
      <c r="E533" s="7">
        <v>1999</v>
      </c>
      <c r="F533" s="7">
        <v>4</v>
      </c>
      <c r="G533" s="7">
        <v>5</v>
      </c>
      <c r="H533" s="7">
        <v>60</v>
      </c>
      <c r="I533" s="7">
        <v>20</v>
      </c>
      <c r="J533" s="7">
        <v>405</v>
      </c>
      <c r="K533" s="7">
        <v>9</v>
      </c>
      <c r="L533" s="21">
        <v>45559</v>
      </c>
      <c r="N533" s="3">
        <v>0.82</v>
      </c>
      <c r="O533" s="3">
        <v>2.35</v>
      </c>
    </row>
    <row r="534" spans="1:15" x14ac:dyDescent="0.25">
      <c r="A534" s="7" t="s">
        <v>35</v>
      </c>
      <c r="B534" s="7" t="s">
        <v>36</v>
      </c>
      <c r="C534" s="7">
        <v>3</v>
      </c>
      <c r="D534" s="7" t="s">
        <v>44</v>
      </c>
      <c r="E534" s="7">
        <v>1983</v>
      </c>
      <c r="F534" s="7">
        <v>4</v>
      </c>
      <c r="G534" s="7">
        <v>6</v>
      </c>
      <c r="H534" s="7">
        <v>59</v>
      </c>
      <c r="I534" s="7">
        <v>21</v>
      </c>
      <c r="J534" s="7">
        <v>406</v>
      </c>
      <c r="K534" s="7">
        <v>9</v>
      </c>
      <c r="L534" s="21">
        <v>45559</v>
      </c>
      <c r="N534" s="3">
        <v>0.77</v>
      </c>
      <c r="O534" s="3">
        <v>0.84</v>
      </c>
    </row>
    <row r="535" spans="1:15" x14ac:dyDescent="0.25">
      <c r="A535" s="7" t="s">
        <v>35</v>
      </c>
      <c r="B535" s="7" t="s">
        <v>36</v>
      </c>
      <c r="C535" s="7">
        <v>3</v>
      </c>
      <c r="D535" s="7" t="s">
        <v>49</v>
      </c>
      <c r="E535" s="7">
        <v>1985</v>
      </c>
      <c r="F535" s="7">
        <v>3</v>
      </c>
      <c r="G535" s="7">
        <v>6</v>
      </c>
      <c r="H535" s="7">
        <v>38</v>
      </c>
      <c r="I535" s="7">
        <v>22</v>
      </c>
      <c r="J535" s="7">
        <v>306</v>
      </c>
      <c r="K535" s="7">
        <v>9</v>
      </c>
      <c r="L535" s="21">
        <v>45559</v>
      </c>
      <c r="N535" s="3">
        <v>0.79</v>
      </c>
      <c r="O535" s="3">
        <v>1.94</v>
      </c>
    </row>
    <row r="536" spans="1:15" x14ac:dyDescent="0.25">
      <c r="A536" s="7" t="s">
        <v>35</v>
      </c>
      <c r="B536" s="7" t="s">
        <v>36</v>
      </c>
      <c r="C536" s="7">
        <v>3</v>
      </c>
      <c r="D536" s="7" t="s">
        <v>37</v>
      </c>
      <c r="E536" s="7">
        <v>1998</v>
      </c>
      <c r="F536" s="7">
        <v>2</v>
      </c>
      <c r="G536" s="7">
        <v>6</v>
      </c>
      <c r="H536" s="7">
        <v>27</v>
      </c>
      <c r="I536" s="7">
        <v>23</v>
      </c>
      <c r="J536" s="7">
        <v>206</v>
      </c>
      <c r="K536" s="7">
        <v>9</v>
      </c>
      <c r="L536" s="21">
        <v>45559</v>
      </c>
      <c r="N536" s="3">
        <v>0.77</v>
      </c>
      <c r="O536" s="3">
        <v>3.3</v>
      </c>
    </row>
    <row r="537" spans="1:15" x14ac:dyDescent="0.25">
      <c r="A537" s="7" t="s">
        <v>35</v>
      </c>
      <c r="B537" s="7" t="s">
        <v>36</v>
      </c>
      <c r="C537" s="7">
        <v>3</v>
      </c>
      <c r="D537" s="7" t="s">
        <v>41</v>
      </c>
      <c r="E537" s="7">
        <v>2016</v>
      </c>
      <c r="F537" s="7">
        <v>1</v>
      </c>
      <c r="G537" s="7">
        <v>6</v>
      </c>
      <c r="H537" s="7">
        <v>6</v>
      </c>
      <c r="I537" s="7">
        <v>24</v>
      </c>
      <c r="J537" s="7">
        <v>106</v>
      </c>
      <c r="K537" s="7">
        <v>9</v>
      </c>
      <c r="L537" s="21">
        <v>45559</v>
      </c>
      <c r="N537" s="3">
        <v>0.83</v>
      </c>
      <c r="O537" s="3">
        <v>1.72</v>
      </c>
    </row>
    <row r="538" spans="1:15" x14ac:dyDescent="0.25">
      <c r="A538" s="7" t="s">
        <v>50</v>
      </c>
      <c r="B538" s="7" t="s">
        <v>51</v>
      </c>
      <c r="C538" s="7">
        <v>4</v>
      </c>
      <c r="D538" s="7" t="s">
        <v>60</v>
      </c>
      <c r="E538" s="7">
        <v>2001</v>
      </c>
      <c r="F538" s="7">
        <v>1</v>
      </c>
      <c r="G538" s="7">
        <v>7</v>
      </c>
      <c r="H538" s="7">
        <v>7</v>
      </c>
      <c r="I538" s="7">
        <v>25</v>
      </c>
      <c r="J538" s="7">
        <v>107</v>
      </c>
      <c r="K538" s="7">
        <v>9</v>
      </c>
      <c r="L538" s="21">
        <v>45559</v>
      </c>
      <c r="N538" s="3">
        <v>0.81</v>
      </c>
      <c r="O538" s="3">
        <v>2.0699999999999998</v>
      </c>
    </row>
    <row r="539" spans="1:15" x14ac:dyDescent="0.25">
      <c r="A539" s="7" t="s">
        <v>50</v>
      </c>
      <c r="B539" s="7" t="s">
        <v>51</v>
      </c>
      <c r="C539" s="7">
        <v>4</v>
      </c>
      <c r="D539" s="7" t="s">
        <v>54</v>
      </c>
      <c r="E539" s="7">
        <v>2016</v>
      </c>
      <c r="F539" s="7">
        <v>2</v>
      </c>
      <c r="G539" s="7">
        <v>7</v>
      </c>
      <c r="H539" s="7">
        <v>26</v>
      </c>
      <c r="I539" s="7">
        <v>26</v>
      </c>
      <c r="J539" s="7">
        <v>207</v>
      </c>
      <c r="K539" s="7">
        <v>9</v>
      </c>
      <c r="L539" s="21">
        <v>45559</v>
      </c>
      <c r="N539" s="3">
        <v>0.78</v>
      </c>
      <c r="O539" s="3">
        <v>3.33</v>
      </c>
    </row>
    <row r="540" spans="1:15" x14ac:dyDescent="0.25">
      <c r="A540" s="7" t="s">
        <v>50</v>
      </c>
      <c r="B540" s="7" t="s">
        <v>51</v>
      </c>
      <c r="C540" s="7">
        <v>4</v>
      </c>
      <c r="D540" s="7" t="s">
        <v>55</v>
      </c>
      <c r="E540" s="7">
        <v>2008</v>
      </c>
      <c r="F540" s="7">
        <v>3</v>
      </c>
      <c r="G540" s="7">
        <v>7</v>
      </c>
      <c r="H540" s="7">
        <v>39</v>
      </c>
      <c r="I540" s="7">
        <v>27</v>
      </c>
      <c r="J540" s="7">
        <v>307</v>
      </c>
      <c r="K540" s="7">
        <v>9</v>
      </c>
      <c r="L540" s="21">
        <v>45559</v>
      </c>
      <c r="N540" s="3">
        <v>0.72</v>
      </c>
      <c r="O540" s="3">
        <v>1.92</v>
      </c>
    </row>
    <row r="541" spans="1:15" x14ac:dyDescent="0.25">
      <c r="A541" s="7" t="s">
        <v>50</v>
      </c>
      <c r="B541" s="7" t="s">
        <v>51</v>
      </c>
      <c r="C541" s="7">
        <v>4</v>
      </c>
      <c r="D541" s="7" t="s">
        <v>59</v>
      </c>
      <c r="E541" s="7">
        <v>1989</v>
      </c>
      <c r="F541" s="7">
        <v>4</v>
      </c>
      <c r="G541" s="7">
        <v>7</v>
      </c>
      <c r="H541" s="7">
        <v>58</v>
      </c>
      <c r="I541" s="7">
        <v>28</v>
      </c>
      <c r="J541" s="7">
        <v>407</v>
      </c>
      <c r="K541" s="7">
        <v>9</v>
      </c>
      <c r="L541" s="21">
        <v>45559</v>
      </c>
      <c r="N541" s="3">
        <v>0.74</v>
      </c>
      <c r="O541" s="3">
        <v>1.79</v>
      </c>
    </row>
    <row r="542" spans="1:15" x14ac:dyDescent="0.25">
      <c r="A542" s="7" t="s">
        <v>50</v>
      </c>
      <c r="B542" s="7" t="s">
        <v>51</v>
      </c>
      <c r="C542" s="7">
        <v>4</v>
      </c>
      <c r="D542" s="7" t="s">
        <v>52</v>
      </c>
      <c r="E542" s="7">
        <v>1999</v>
      </c>
      <c r="F542" s="7">
        <v>4</v>
      </c>
      <c r="G542" s="7">
        <v>8</v>
      </c>
      <c r="H542" s="7">
        <v>57</v>
      </c>
      <c r="I542" s="7">
        <v>29</v>
      </c>
      <c r="J542" s="7">
        <v>408</v>
      </c>
      <c r="K542" s="7">
        <v>9</v>
      </c>
      <c r="L542" s="21">
        <v>45559</v>
      </c>
      <c r="N542" s="3">
        <v>0.67</v>
      </c>
      <c r="O542" s="3">
        <v>4.55</v>
      </c>
    </row>
    <row r="543" spans="1:15" x14ac:dyDescent="0.25">
      <c r="A543" s="7" t="s">
        <v>50</v>
      </c>
      <c r="B543" s="7" t="s">
        <v>51</v>
      </c>
      <c r="C543" s="7">
        <v>4</v>
      </c>
      <c r="D543" s="7" t="s">
        <v>57</v>
      </c>
      <c r="E543" s="7">
        <v>2004</v>
      </c>
      <c r="F543" s="7">
        <v>3</v>
      </c>
      <c r="G543" s="7">
        <v>8</v>
      </c>
      <c r="H543" s="7">
        <v>40</v>
      </c>
      <c r="I543" s="7">
        <v>30</v>
      </c>
      <c r="J543" s="7">
        <v>308</v>
      </c>
      <c r="K543" s="7">
        <v>9</v>
      </c>
      <c r="L543" s="21">
        <v>45559</v>
      </c>
      <c r="N543" s="3">
        <v>0.81</v>
      </c>
      <c r="O543" s="3">
        <v>1.58</v>
      </c>
    </row>
    <row r="544" spans="1:15" x14ac:dyDescent="0.25">
      <c r="A544" s="7" t="s">
        <v>50</v>
      </c>
      <c r="B544" s="7" t="s">
        <v>51</v>
      </c>
      <c r="C544" s="7">
        <v>4</v>
      </c>
      <c r="D544" s="7" t="s">
        <v>56</v>
      </c>
      <c r="E544" s="7">
        <v>1984</v>
      </c>
      <c r="F544" s="7">
        <v>2</v>
      </c>
      <c r="G544" s="7">
        <v>8</v>
      </c>
      <c r="H544" s="7">
        <v>25</v>
      </c>
      <c r="I544" s="7">
        <v>31</v>
      </c>
      <c r="J544" s="7">
        <v>208</v>
      </c>
      <c r="K544" s="7">
        <v>9</v>
      </c>
      <c r="L544" s="21">
        <v>45559</v>
      </c>
      <c r="N544" s="3">
        <v>0.81</v>
      </c>
      <c r="O544" s="3">
        <v>2.88</v>
      </c>
    </row>
    <row r="545" spans="1:15" x14ac:dyDescent="0.25">
      <c r="A545" s="7" t="s">
        <v>50</v>
      </c>
      <c r="B545" s="7" t="s">
        <v>51</v>
      </c>
      <c r="C545" s="7">
        <v>4</v>
      </c>
      <c r="D545" s="7" t="s">
        <v>53</v>
      </c>
      <c r="E545" s="7">
        <v>2020</v>
      </c>
      <c r="F545" s="7">
        <v>1</v>
      </c>
      <c r="G545" s="7">
        <v>8</v>
      </c>
      <c r="H545" s="7">
        <v>8</v>
      </c>
      <c r="I545" s="7">
        <v>32</v>
      </c>
      <c r="J545" s="7">
        <v>108</v>
      </c>
      <c r="K545" s="7">
        <v>9</v>
      </c>
      <c r="L545" s="21">
        <v>45559</v>
      </c>
      <c r="N545" s="3">
        <v>0.83</v>
      </c>
      <c r="O545" s="3">
        <v>1.51</v>
      </c>
    </row>
    <row r="546" spans="1:15" x14ac:dyDescent="0.25">
      <c r="A546" s="7" t="s">
        <v>35</v>
      </c>
      <c r="B546" s="7" t="s">
        <v>36</v>
      </c>
      <c r="C546" s="7">
        <v>5</v>
      </c>
      <c r="D546" s="7" t="s">
        <v>39</v>
      </c>
      <c r="E546" s="7">
        <v>2002</v>
      </c>
      <c r="F546" s="7">
        <v>1</v>
      </c>
      <c r="G546" s="7">
        <v>9</v>
      </c>
      <c r="H546" s="7">
        <v>9</v>
      </c>
      <c r="I546" s="7">
        <v>33</v>
      </c>
      <c r="J546" s="7">
        <v>109</v>
      </c>
      <c r="K546" s="7">
        <v>9</v>
      </c>
      <c r="L546" s="21">
        <v>45559</v>
      </c>
      <c r="N546" s="3">
        <v>0.82</v>
      </c>
      <c r="O546" s="3">
        <v>1.1299999999999999</v>
      </c>
    </row>
    <row r="547" spans="1:15" x14ac:dyDescent="0.25">
      <c r="A547" s="7" t="s">
        <v>35</v>
      </c>
      <c r="B547" s="7" t="s">
        <v>36</v>
      </c>
      <c r="C547" s="7">
        <v>5</v>
      </c>
      <c r="D547" s="7" t="s">
        <v>41</v>
      </c>
      <c r="E547" s="7">
        <v>2016</v>
      </c>
      <c r="F547" s="7">
        <v>2</v>
      </c>
      <c r="G547" s="7">
        <v>9</v>
      </c>
      <c r="H547" s="7">
        <v>24</v>
      </c>
      <c r="I547" s="7">
        <v>34</v>
      </c>
      <c r="J547" s="7">
        <v>209</v>
      </c>
      <c r="K547" s="7">
        <v>9</v>
      </c>
      <c r="L547" s="21">
        <v>45559</v>
      </c>
      <c r="N547" s="3">
        <v>0.81</v>
      </c>
      <c r="O547" s="3">
        <v>3.42</v>
      </c>
    </row>
    <row r="548" spans="1:15" x14ac:dyDescent="0.25">
      <c r="A548" s="7" t="s">
        <v>35</v>
      </c>
      <c r="B548" s="7" t="s">
        <v>36</v>
      </c>
      <c r="C548" s="7">
        <v>5</v>
      </c>
      <c r="D548" s="7" t="s">
        <v>42</v>
      </c>
      <c r="E548" s="7">
        <v>2023</v>
      </c>
      <c r="F548" s="7">
        <v>3</v>
      </c>
      <c r="G548" s="7">
        <v>9</v>
      </c>
      <c r="H548" s="7">
        <v>41</v>
      </c>
      <c r="I548" s="7">
        <v>35</v>
      </c>
      <c r="J548" s="7">
        <v>309</v>
      </c>
      <c r="K548" s="7">
        <v>9</v>
      </c>
      <c r="L548" s="21">
        <v>45559</v>
      </c>
      <c r="N548" s="3">
        <v>0.75</v>
      </c>
      <c r="O548" s="3">
        <v>5.29</v>
      </c>
    </row>
    <row r="549" spans="1:15" x14ac:dyDescent="0.25">
      <c r="A549" s="7" t="s">
        <v>35</v>
      </c>
      <c r="B549" s="7" t="s">
        <v>36</v>
      </c>
      <c r="C549" s="7">
        <v>5</v>
      </c>
      <c r="D549" s="7" t="s">
        <v>48</v>
      </c>
      <c r="E549" s="7">
        <v>2018</v>
      </c>
      <c r="F549" s="7">
        <v>4</v>
      </c>
      <c r="G549" s="7">
        <v>10</v>
      </c>
      <c r="H549" s="7">
        <v>55</v>
      </c>
      <c r="I549" s="7">
        <v>37</v>
      </c>
      <c r="J549" s="7">
        <v>410</v>
      </c>
      <c r="K549" s="7">
        <v>9</v>
      </c>
      <c r="L549" s="21">
        <v>45559</v>
      </c>
      <c r="N549" s="3">
        <v>0.73</v>
      </c>
      <c r="O549" s="3">
        <v>2.48</v>
      </c>
    </row>
    <row r="550" spans="1:15" x14ac:dyDescent="0.25">
      <c r="A550" s="7" t="s">
        <v>35</v>
      </c>
      <c r="B550" s="7" t="s">
        <v>36</v>
      </c>
      <c r="C550" s="7">
        <v>5</v>
      </c>
      <c r="D550" s="7" t="s">
        <v>37</v>
      </c>
      <c r="E550" s="7">
        <v>1998</v>
      </c>
      <c r="F550" s="7">
        <v>4</v>
      </c>
      <c r="G550" s="7">
        <v>9</v>
      </c>
      <c r="H550" s="7">
        <v>56</v>
      </c>
      <c r="I550" s="7">
        <v>37</v>
      </c>
      <c r="J550" s="7">
        <v>409</v>
      </c>
      <c r="K550" s="7">
        <v>9</v>
      </c>
      <c r="L550" s="21">
        <v>45559</v>
      </c>
      <c r="N550" s="3">
        <v>0.76</v>
      </c>
      <c r="O550" s="3">
        <v>1.47</v>
      </c>
    </row>
    <row r="551" spans="1:15" x14ac:dyDescent="0.25">
      <c r="A551" s="7" t="s">
        <v>35</v>
      </c>
      <c r="B551" s="7" t="s">
        <v>36</v>
      </c>
      <c r="C551" s="7">
        <v>5</v>
      </c>
      <c r="D551" s="7" t="s">
        <v>44</v>
      </c>
      <c r="E551" s="7">
        <v>1983</v>
      </c>
      <c r="F551" s="7">
        <v>3</v>
      </c>
      <c r="G551" s="7">
        <v>10</v>
      </c>
      <c r="H551" s="7">
        <v>42</v>
      </c>
      <c r="I551" s="7">
        <v>38</v>
      </c>
      <c r="J551" s="7">
        <v>310</v>
      </c>
      <c r="K551" s="7">
        <v>9</v>
      </c>
      <c r="L551" s="21">
        <v>45559</v>
      </c>
      <c r="N551" s="3">
        <v>0.77</v>
      </c>
      <c r="O551" s="3">
        <v>1.21</v>
      </c>
    </row>
    <row r="552" spans="1:15" x14ac:dyDescent="0.25">
      <c r="A552" s="7" t="s">
        <v>35</v>
      </c>
      <c r="B552" s="7" t="s">
        <v>36</v>
      </c>
      <c r="C552" s="7">
        <v>5</v>
      </c>
      <c r="D552" s="7" t="s">
        <v>49</v>
      </c>
      <c r="E552" s="7">
        <v>1985</v>
      </c>
      <c r="F552" s="7">
        <v>2</v>
      </c>
      <c r="G552" s="7">
        <v>10</v>
      </c>
      <c r="H552" s="7">
        <v>23</v>
      </c>
      <c r="I552" s="7">
        <v>39</v>
      </c>
      <c r="J552" s="7">
        <v>210</v>
      </c>
      <c r="K552" s="7">
        <v>9</v>
      </c>
      <c r="L552" s="21">
        <v>45559</v>
      </c>
      <c r="N552" s="3">
        <v>0.78</v>
      </c>
      <c r="O552" s="3">
        <v>2.2999999999999998</v>
      </c>
    </row>
    <row r="553" spans="1:15" x14ac:dyDescent="0.25">
      <c r="A553" s="7" t="s">
        <v>35</v>
      </c>
      <c r="B553" s="7" t="s">
        <v>36</v>
      </c>
      <c r="C553" s="7">
        <v>5</v>
      </c>
      <c r="D553" s="7" t="s">
        <v>46</v>
      </c>
      <c r="E553" s="7">
        <v>1999</v>
      </c>
      <c r="F553" s="7">
        <v>1</v>
      </c>
      <c r="G553" s="7">
        <v>10</v>
      </c>
      <c r="H553" s="7">
        <v>10</v>
      </c>
      <c r="I553" s="7">
        <v>40</v>
      </c>
      <c r="J553" s="7">
        <v>110</v>
      </c>
      <c r="K553" s="7">
        <v>9</v>
      </c>
      <c r="L553" s="21">
        <v>45559</v>
      </c>
      <c r="N553" s="3">
        <v>0.81</v>
      </c>
      <c r="O553" s="3">
        <v>1.51</v>
      </c>
    </row>
    <row r="554" spans="1:15" x14ac:dyDescent="0.25">
      <c r="A554" s="7" t="s">
        <v>50</v>
      </c>
      <c r="B554" s="7" t="s">
        <v>51</v>
      </c>
      <c r="C554" s="7">
        <v>6</v>
      </c>
      <c r="D554" s="7" t="s">
        <v>59</v>
      </c>
      <c r="E554" s="7">
        <v>1989</v>
      </c>
      <c r="F554" s="7">
        <v>1</v>
      </c>
      <c r="G554" s="7">
        <v>11</v>
      </c>
      <c r="H554" s="7">
        <v>11</v>
      </c>
      <c r="I554" s="7">
        <v>41</v>
      </c>
      <c r="J554" s="7">
        <v>111</v>
      </c>
      <c r="K554" s="7">
        <v>9</v>
      </c>
      <c r="L554" s="21">
        <v>45559</v>
      </c>
      <c r="N554" s="3">
        <v>0.78</v>
      </c>
      <c r="O554" s="3">
        <v>1.05</v>
      </c>
    </row>
    <row r="555" spans="1:15" x14ac:dyDescent="0.25">
      <c r="A555" s="7" t="s">
        <v>50</v>
      </c>
      <c r="B555" s="7" t="s">
        <v>51</v>
      </c>
      <c r="C555" s="7">
        <v>6</v>
      </c>
      <c r="D555" s="7" t="s">
        <v>52</v>
      </c>
      <c r="E555" s="7">
        <v>1999</v>
      </c>
      <c r="F555" s="7">
        <v>2</v>
      </c>
      <c r="G555" s="7">
        <v>11</v>
      </c>
      <c r="H555" s="7">
        <v>22</v>
      </c>
      <c r="I555" s="7">
        <v>42</v>
      </c>
      <c r="J555" s="7">
        <v>211</v>
      </c>
      <c r="K555" s="7">
        <v>9</v>
      </c>
      <c r="L555" s="21">
        <v>45559</v>
      </c>
      <c r="N555" s="3">
        <v>0.76</v>
      </c>
      <c r="O555" s="3">
        <v>6.73</v>
      </c>
    </row>
    <row r="556" spans="1:15" x14ac:dyDescent="0.25">
      <c r="A556" s="7" t="s">
        <v>50</v>
      </c>
      <c r="B556" s="7" t="s">
        <v>51</v>
      </c>
      <c r="C556" s="7">
        <v>6</v>
      </c>
      <c r="D556" s="7" t="s">
        <v>56</v>
      </c>
      <c r="E556" s="7">
        <v>1984</v>
      </c>
      <c r="F556" s="7">
        <v>3</v>
      </c>
      <c r="G556" s="7">
        <v>11</v>
      </c>
      <c r="H556" s="7">
        <v>43</v>
      </c>
      <c r="I556" s="7">
        <v>43</v>
      </c>
      <c r="J556" s="7">
        <v>311</v>
      </c>
      <c r="K556" s="7">
        <v>9</v>
      </c>
      <c r="L556" s="21">
        <v>45559</v>
      </c>
      <c r="N556" s="3">
        <v>0.79</v>
      </c>
      <c r="O556" s="3">
        <v>2.4500000000000002</v>
      </c>
    </row>
    <row r="557" spans="1:15" x14ac:dyDescent="0.25">
      <c r="A557" s="7" t="s">
        <v>50</v>
      </c>
      <c r="B557" s="7" t="s">
        <v>51</v>
      </c>
      <c r="C557" s="7">
        <v>6</v>
      </c>
      <c r="D557" s="7" t="s">
        <v>57</v>
      </c>
      <c r="E557" s="7">
        <v>2004</v>
      </c>
      <c r="F557" s="7">
        <v>4</v>
      </c>
      <c r="G557" s="7">
        <v>11</v>
      </c>
      <c r="H557" s="7">
        <v>54</v>
      </c>
      <c r="I557" s="7">
        <v>44</v>
      </c>
      <c r="J557" s="7">
        <v>411</v>
      </c>
      <c r="K557" s="7">
        <v>9</v>
      </c>
      <c r="L557" s="21">
        <v>45559</v>
      </c>
      <c r="N557" s="3">
        <v>0.76</v>
      </c>
      <c r="O557" s="3">
        <v>2.83</v>
      </c>
    </row>
    <row r="558" spans="1:15" x14ac:dyDescent="0.25">
      <c r="A558" s="7" t="s">
        <v>50</v>
      </c>
      <c r="B558" s="7" t="s">
        <v>51</v>
      </c>
      <c r="C558" s="7">
        <v>6</v>
      </c>
      <c r="D558" s="7" t="s">
        <v>53</v>
      </c>
      <c r="E558" s="7">
        <v>2020</v>
      </c>
      <c r="F558" s="7">
        <v>4</v>
      </c>
      <c r="G558" s="7">
        <v>12</v>
      </c>
      <c r="H558" s="7">
        <v>53</v>
      </c>
      <c r="I558" s="7">
        <v>45</v>
      </c>
      <c r="J558" s="7">
        <v>412</v>
      </c>
      <c r="K558" s="7">
        <v>9</v>
      </c>
      <c r="L558" s="21">
        <v>45559</v>
      </c>
      <c r="N558" s="3">
        <v>0.72</v>
      </c>
      <c r="O558" s="3">
        <v>1.79</v>
      </c>
    </row>
    <row r="559" spans="1:15" x14ac:dyDescent="0.25">
      <c r="A559" s="7" t="s">
        <v>50</v>
      </c>
      <c r="B559" s="7" t="s">
        <v>51</v>
      </c>
      <c r="C559" s="7">
        <v>6</v>
      </c>
      <c r="D559" s="7" t="s">
        <v>60</v>
      </c>
      <c r="E559" s="7">
        <v>2001</v>
      </c>
      <c r="F559" s="7">
        <v>3</v>
      </c>
      <c r="G559" s="7">
        <v>12</v>
      </c>
      <c r="H559" s="7">
        <v>44</v>
      </c>
      <c r="I559" s="7">
        <v>46</v>
      </c>
      <c r="J559" s="7">
        <v>312</v>
      </c>
      <c r="K559" s="7">
        <v>9</v>
      </c>
      <c r="L559" s="21">
        <v>45559</v>
      </c>
      <c r="N559" s="3">
        <v>0.69</v>
      </c>
      <c r="O559" s="3">
        <v>2.0699999999999998</v>
      </c>
    </row>
    <row r="560" spans="1:15" x14ac:dyDescent="0.25">
      <c r="A560" s="7" t="s">
        <v>50</v>
      </c>
      <c r="B560" s="7" t="s">
        <v>51</v>
      </c>
      <c r="C560" s="7">
        <v>6</v>
      </c>
      <c r="D560" s="7" t="s">
        <v>55</v>
      </c>
      <c r="E560" s="7">
        <v>2008</v>
      </c>
      <c r="F560" s="7">
        <v>2</v>
      </c>
      <c r="G560" s="7">
        <v>12</v>
      </c>
      <c r="H560" s="7">
        <v>21</v>
      </c>
      <c r="I560" s="7">
        <v>47</v>
      </c>
      <c r="J560" s="7">
        <v>212</v>
      </c>
      <c r="K560" s="7">
        <v>9</v>
      </c>
      <c r="L560" s="21">
        <v>45559</v>
      </c>
      <c r="N560" s="3">
        <v>0.73</v>
      </c>
      <c r="O560" s="3">
        <v>2.12</v>
      </c>
    </row>
    <row r="561" spans="1:15" x14ac:dyDescent="0.25">
      <c r="A561" s="7" t="s">
        <v>50</v>
      </c>
      <c r="B561" s="7" t="s">
        <v>51</v>
      </c>
      <c r="C561" s="7">
        <v>6</v>
      </c>
      <c r="D561" s="7" t="s">
        <v>54</v>
      </c>
      <c r="E561" s="7">
        <v>2016</v>
      </c>
      <c r="F561" s="7">
        <v>1</v>
      </c>
      <c r="G561" s="7">
        <v>12</v>
      </c>
      <c r="H561" s="7">
        <v>12</v>
      </c>
      <c r="I561" s="7">
        <v>48</v>
      </c>
      <c r="J561" s="7">
        <v>112</v>
      </c>
      <c r="K561" s="7">
        <v>9</v>
      </c>
      <c r="L561" s="21">
        <v>45559</v>
      </c>
      <c r="N561" s="3">
        <v>0.73</v>
      </c>
      <c r="O561" s="3">
        <v>3.01</v>
      </c>
    </row>
    <row r="562" spans="1:15" x14ac:dyDescent="0.25">
      <c r="A562" s="7" t="s">
        <v>35</v>
      </c>
      <c r="B562" s="7" t="s">
        <v>36</v>
      </c>
      <c r="C562" s="7">
        <v>7</v>
      </c>
      <c r="D562" s="7" t="s">
        <v>49</v>
      </c>
      <c r="E562" s="7">
        <v>1985</v>
      </c>
      <c r="F562" s="7">
        <v>1</v>
      </c>
      <c r="G562" s="7">
        <v>13</v>
      </c>
      <c r="H562" s="7">
        <v>13</v>
      </c>
      <c r="I562" s="7">
        <v>49</v>
      </c>
      <c r="J562" s="7">
        <v>113</v>
      </c>
      <c r="K562" s="7">
        <v>9</v>
      </c>
      <c r="L562" s="21">
        <v>45559</v>
      </c>
      <c r="N562" s="3">
        <v>0.78</v>
      </c>
      <c r="O562" s="3">
        <v>3.25</v>
      </c>
    </row>
    <row r="563" spans="1:15" x14ac:dyDescent="0.25">
      <c r="A563" s="7" t="s">
        <v>35</v>
      </c>
      <c r="B563" s="7" t="s">
        <v>36</v>
      </c>
      <c r="C563" s="7">
        <v>7</v>
      </c>
      <c r="D563" s="7" t="s">
        <v>44</v>
      </c>
      <c r="E563" s="7">
        <v>1983</v>
      </c>
      <c r="F563" s="7">
        <v>2</v>
      </c>
      <c r="G563" s="7">
        <v>13</v>
      </c>
      <c r="H563" s="7">
        <v>20</v>
      </c>
      <c r="I563" s="7">
        <v>50</v>
      </c>
      <c r="J563" s="7">
        <v>213</v>
      </c>
      <c r="K563" s="7">
        <v>9</v>
      </c>
      <c r="L563" s="21">
        <v>45559</v>
      </c>
      <c r="N563" s="3">
        <v>0.77</v>
      </c>
      <c r="O563" s="3">
        <v>2.48</v>
      </c>
    </row>
    <row r="564" spans="1:15" x14ac:dyDescent="0.25">
      <c r="A564" s="7" t="s">
        <v>35</v>
      </c>
      <c r="B564" s="7" t="s">
        <v>36</v>
      </c>
      <c r="C564" s="7">
        <v>7</v>
      </c>
      <c r="D564" s="7" t="s">
        <v>46</v>
      </c>
      <c r="E564" s="7">
        <v>1999</v>
      </c>
      <c r="F564" s="7">
        <v>3</v>
      </c>
      <c r="G564" s="7">
        <v>13</v>
      </c>
      <c r="H564" s="7">
        <v>45</v>
      </c>
      <c r="I564" s="7">
        <v>51</v>
      </c>
      <c r="J564" s="7">
        <v>313</v>
      </c>
      <c r="K564" s="7">
        <v>9</v>
      </c>
      <c r="L564" s="21">
        <v>45559</v>
      </c>
      <c r="N564" s="3">
        <v>0.77</v>
      </c>
      <c r="O564" s="3">
        <v>4.32</v>
      </c>
    </row>
    <row r="565" spans="1:15" x14ac:dyDescent="0.25">
      <c r="A565" s="7" t="s">
        <v>35</v>
      </c>
      <c r="B565" s="7" t="s">
        <v>36</v>
      </c>
      <c r="C565" s="7">
        <v>7</v>
      </c>
      <c r="D565" s="7" t="s">
        <v>41</v>
      </c>
      <c r="E565" s="7">
        <v>2016</v>
      </c>
      <c r="F565" s="7">
        <v>4</v>
      </c>
      <c r="G565" s="7">
        <v>13</v>
      </c>
      <c r="H565" s="7">
        <v>52</v>
      </c>
      <c r="I565" s="7">
        <v>52</v>
      </c>
      <c r="J565" s="7">
        <v>413</v>
      </c>
      <c r="K565" s="7">
        <v>9</v>
      </c>
      <c r="L565" s="21">
        <v>45559</v>
      </c>
      <c r="N565" s="3">
        <v>0.76</v>
      </c>
      <c r="O565" s="3">
        <v>3.56</v>
      </c>
    </row>
    <row r="566" spans="1:15" x14ac:dyDescent="0.25">
      <c r="A566" s="7" t="s">
        <v>35</v>
      </c>
      <c r="B566" s="7" t="s">
        <v>36</v>
      </c>
      <c r="C566" s="7">
        <v>7</v>
      </c>
      <c r="D566" s="7" t="s">
        <v>39</v>
      </c>
      <c r="E566" s="7">
        <v>2002</v>
      </c>
      <c r="F566" s="7">
        <v>4</v>
      </c>
      <c r="G566" s="7">
        <v>14</v>
      </c>
      <c r="H566" s="7">
        <v>51</v>
      </c>
      <c r="I566" s="7">
        <v>53</v>
      </c>
      <c r="J566" s="7">
        <v>414</v>
      </c>
      <c r="K566" s="7">
        <v>9</v>
      </c>
      <c r="L566" s="21">
        <v>45559</v>
      </c>
      <c r="N566" s="3">
        <v>0.71</v>
      </c>
      <c r="O566" s="3">
        <v>2.94</v>
      </c>
    </row>
    <row r="567" spans="1:15" x14ac:dyDescent="0.25">
      <c r="A567" s="7" t="s">
        <v>35</v>
      </c>
      <c r="B567" s="7" t="s">
        <v>36</v>
      </c>
      <c r="C567" s="7">
        <v>7</v>
      </c>
      <c r="D567" s="7" t="s">
        <v>37</v>
      </c>
      <c r="E567" s="7">
        <v>1998</v>
      </c>
      <c r="F567" s="7">
        <v>3</v>
      </c>
      <c r="G567" s="7">
        <v>14</v>
      </c>
      <c r="H567" s="7">
        <v>46</v>
      </c>
      <c r="I567" s="7">
        <v>54</v>
      </c>
      <c r="J567" s="7">
        <v>314</v>
      </c>
      <c r="K567" s="7">
        <v>9</v>
      </c>
      <c r="L567" s="21">
        <v>45559</v>
      </c>
      <c r="N567" s="3">
        <v>0.74</v>
      </c>
      <c r="O567" s="3">
        <v>2.5099999999999998</v>
      </c>
    </row>
    <row r="568" spans="1:15" x14ac:dyDescent="0.25">
      <c r="A568" s="7" t="s">
        <v>35</v>
      </c>
      <c r="B568" s="7" t="s">
        <v>36</v>
      </c>
      <c r="C568" s="7">
        <v>7</v>
      </c>
      <c r="D568" s="7" t="s">
        <v>48</v>
      </c>
      <c r="E568" s="7">
        <v>2018</v>
      </c>
      <c r="F568" s="7">
        <v>2</v>
      </c>
      <c r="G568" s="7">
        <v>14</v>
      </c>
      <c r="H568" s="7">
        <v>19</v>
      </c>
      <c r="I568" s="7">
        <v>55</v>
      </c>
      <c r="J568" s="7">
        <v>214</v>
      </c>
      <c r="K568" s="7">
        <v>9</v>
      </c>
      <c r="L568" s="21">
        <v>45559</v>
      </c>
      <c r="N568" s="3">
        <v>0.73</v>
      </c>
      <c r="O568" s="3">
        <v>1.64</v>
      </c>
    </row>
    <row r="569" spans="1:15" x14ac:dyDescent="0.25">
      <c r="A569" s="7" t="s">
        <v>35</v>
      </c>
      <c r="B569" s="7" t="s">
        <v>36</v>
      </c>
      <c r="C569" s="7">
        <v>7</v>
      </c>
      <c r="D569" s="7" t="s">
        <v>42</v>
      </c>
      <c r="E569" s="7">
        <v>2023</v>
      </c>
      <c r="F569" s="7">
        <v>1</v>
      </c>
      <c r="G569" s="7">
        <v>14</v>
      </c>
      <c r="H569" s="7">
        <v>14</v>
      </c>
      <c r="I569" s="7">
        <v>56</v>
      </c>
      <c r="J569" s="7">
        <v>114</v>
      </c>
      <c r="K569" s="7">
        <v>9</v>
      </c>
      <c r="L569" s="21">
        <v>45559</v>
      </c>
      <c r="N569" s="3">
        <v>0.73</v>
      </c>
      <c r="O569" s="3">
        <v>2.34</v>
      </c>
    </row>
    <row r="570" spans="1:15" x14ac:dyDescent="0.25">
      <c r="A570" s="7" t="s">
        <v>50</v>
      </c>
      <c r="B570" s="7" t="s">
        <v>51</v>
      </c>
      <c r="C570" s="7">
        <v>8</v>
      </c>
      <c r="D570" s="7" t="s">
        <v>55</v>
      </c>
      <c r="E570" s="7">
        <v>2008</v>
      </c>
      <c r="F570" s="7">
        <v>1</v>
      </c>
      <c r="G570" s="7">
        <v>15</v>
      </c>
      <c r="H570" s="7">
        <v>15</v>
      </c>
      <c r="I570" s="7">
        <v>57</v>
      </c>
      <c r="J570" s="7">
        <v>115</v>
      </c>
      <c r="K570" s="7">
        <v>9</v>
      </c>
      <c r="L570" s="21">
        <v>45559</v>
      </c>
      <c r="N570" s="3">
        <v>0.69</v>
      </c>
      <c r="O570" s="3">
        <v>1.63</v>
      </c>
    </row>
    <row r="571" spans="1:15" x14ac:dyDescent="0.25">
      <c r="A571" s="7" t="s">
        <v>50</v>
      </c>
      <c r="B571" s="7" t="s">
        <v>51</v>
      </c>
      <c r="C571" s="7">
        <v>8</v>
      </c>
      <c r="D571" s="7" t="s">
        <v>59</v>
      </c>
      <c r="E571" s="7">
        <v>1989</v>
      </c>
      <c r="F571" s="7">
        <v>2</v>
      </c>
      <c r="G571" s="7">
        <v>15</v>
      </c>
      <c r="H571" s="7">
        <v>18</v>
      </c>
      <c r="I571" s="7">
        <v>58</v>
      </c>
      <c r="J571" s="7">
        <v>215</v>
      </c>
      <c r="K571" s="7">
        <v>9</v>
      </c>
      <c r="L571" s="21">
        <v>45559</v>
      </c>
      <c r="N571" s="3">
        <v>0.81</v>
      </c>
      <c r="O571" s="3">
        <v>2.17</v>
      </c>
    </row>
    <row r="572" spans="1:15" x14ac:dyDescent="0.25">
      <c r="A572" s="7" t="s">
        <v>50</v>
      </c>
      <c r="B572" s="7" t="s">
        <v>51</v>
      </c>
      <c r="C572" s="7">
        <v>8</v>
      </c>
      <c r="D572" s="7" t="s">
        <v>52</v>
      </c>
      <c r="E572" s="7">
        <v>1999</v>
      </c>
      <c r="F572" s="7">
        <v>3</v>
      </c>
      <c r="G572" s="7">
        <v>15</v>
      </c>
      <c r="H572" s="7">
        <v>47</v>
      </c>
      <c r="I572" s="7">
        <v>59</v>
      </c>
      <c r="J572" s="7">
        <v>315</v>
      </c>
      <c r="K572" s="7">
        <v>9</v>
      </c>
      <c r="L572" s="21">
        <v>45559</v>
      </c>
      <c r="N572" s="3">
        <v>0.7</v>
      </c>
      <c r="O572" s="3">
        <v>3.6</v>
      </c>
    </row>
    <row r="573" spans="1:15" x14ac:dyDescent="0.25">
      <c r="A573" s="7" t="s">
        <v>50</v>
      </c>
      <c r="B573" s="7" t="s">
        <v>51</v>
      </c>
      <c r="C573" s="7">
        <v>8</v>
      </c>
      <c r="D573" s="7" t="s">
        <v>54</v>
      </c>
      <c r="E573" s="7">
        <v>2016</v>
      </c>
      <c r="F573" s="7">
        <v>4</v>
      </c>
      <c r="G573" s="7">
        <v>15</v>
      </c>
      <c r="H573" s="7">
        <v>50</v>
      </c>
      <c r="I573" s="7">
        <v>60</v>
      </c>
      <c r="J573" s="7">
        <v>415</v>
      </c>
      <c r="K573" s="7">
        <v>9</v>
      </c>
      <c r="L573" s="21">
        <v>45559</v>
      </c>
      <c r="N573" s="3">
        <v>0.65</v>
      </c>
      <c r="O573" s="3">
        <v>6.19</v>
      </c>
    </row>
    <row r="574" spans="1:15" x14ac:dyDescent="0.25">
      <c r="A574" s="7" t="s">
        <v>50</v>
      </c>
      <c r="B574" s="7" t="s">
        <v>51</v>
      </c>
      <c r="C574" s="7">
        <v>8</v>
      </c>
      <c r="D574" s="7" t="s">
        <v>56</v>
      </c>
      <c r="E574" s="7">
        <v>1984</v>
      </c>
      <c r="F574" s="7">
        <v>4</v>
      </c>
      <c r="G574" s="7">
        <v>16</v>
      </c>
      <c r="H574" s="7">
        <v>49</v>
      </c>
      <c r="I574" s="7">
        <v>61</v>
      </c>
      <c r="J574" s="7">
        <v>416</v>
      </c>
      <c r="K574" s="7">
        <v>9</v>
      </c>
      <c r="L574" s="21">
        <v>45559</v>
      </c>
      <c r="N574" s="3">
        <v>0.76</v>
      </c>
      <c r="O574" s="3">
        <v>4.2300000000000004</v>
      </c>
    </row>
    <row r="575" spans="1:15" x14ac:dyDescent="0.25">
      <c r="A575" s="7" t="s">
        <v>50</v>
      </c>
      <c r="B575" s="7" t="s">
        <v>51</v>
      </c>
      <c r="C575" s="7">
        <v>8</v>
      </c>
      <c r="D575" s="7" t="s">
        <v>53</v>
      </c>
      <c r="E575" s="7">
        <v>2020</v>
      </c>
      <c r="F575" s="7">
        <v>3</v>
      </c>
      <c r="G575" s="7">
        <v>16</v>
      </c>
      <c r="H575" s="7">
        <v>48</v>
      </c>
      <c r="I575" s="7">
        <v>62</v>
      </c>
      <c r="J575" s="7">
        <v>316</v>
      </c>
      <c r="K575" s="7">
        <v>9</v>
      </c>
      <c r="L575" s="21">
        <v>45559</v>
      </c>
      <c r="N575" s="3">
        <v>0.73</v>
      </c>
      <c r="O575" s="3">
        <v>3.83</v>
      </c>
    </row>
    <row r="576" spans="1:15" x14ac:dyDescent="0.25">
      <c r="A576" s="7" t="s">
        <v>50</v>
      </c>
      <c r="B576" s="7" t="s">
        <v>51</v>
      </c>
      <c r="C576" s="7">
        <v>8</v>
      </c>
      <c r="D576" s="7" t="s">
        <v>60</v>
      </c>
      <c r="E576" s="7">
        <v>2001</v>
      </c>
      <c r="F576" s="7">
        <v>2</v>
      </c>
      <c r="G576" s="7">
        <v>16</v>
      </c>
      <c r="H576" s="7">
        <v>17</v>
      </c>
      <c r="I576" s="7">
        <v>63</v>
      </c>
      <c r="J576" s="7">
        <v>216</v>
      </c>
      <c r="K576" s="7">
        <v>9</v>
      </c>
      <c r="L576" s="21">
        <v>45559</v>
      </c>
      <c r="N576" s="3">
        <v>0.69</v>
      </c>
      <c r="O576" s="3">
        <v>3.13</v>
      </c>
    </row>
    <row r="577" spans="1:15" x14ac:dyDescent="0.25">
      <c r="A577" s="7" t="s">
        <v>50</v>
      </c>
      <c r="B577" s="7" t="s">
        <v>51</v>
      </c>
      <c r="C577" s="7">
        <v>8</v>
      </c>
      <c r="D577" s="7" t="s">
        <v>57</v>
      </c>
      <c r="E577" s="7">
        <v>2004</v>
      </c>
      <c r="F577" s="7">
        <v>1</v>
      </c>
      <c r="G577" s="7">
        <v>16</v>
      </c>
      <c r="H577" s="7">
        <v>16</v>
      </c>
      <c r="I577" s="7">
        <v>64</v>
      </c>
      <c r="J577" s="7">
        <v>116</v>
      </c>
      <c r="K577" s="7">
        <v>9</v>
      </c>
      <c r="L577" s="21">
        <v>45559</v>
      </c>
      <c r="N577" s="3">
        <v>0.79</v>
      </c>
      <c r="O577" s="3">
        <v>3.63</v>
      </c>
    </row>
    <row r="578" spans="1:15" x14ac:dyDescent="0.25">
      <c r="A578" s="7" t="s">
        <v>35</v>
      </c>
      <c r="B578" s="7" t="s">
        <v>36</v>
      </c>
      <c r="C578" s="7">
        <v>1</v>
      </c>
      <c r="D578" s="7" t="s">
        <v>37</v>
      </c>
      <c r="E578" s="7">
        <v>1998</v>
      </c>
      <c r="F578" s="7">
        <v>1</v>
      </c>
      <c r="G578" s="7">
        <v>1</v>
      </c>
      <c r="H578" s="7">
        <v>1</v>
      </c>
      <c r="I578" s="7">
        <v>1</v>
      </c>
      <c r="J578" s="7">
        <v>101</v>
      </c>
      <c r="K578" s="7">
        <v>10</v>
      </c>
      <c r="L578" s="21">
        <v>45571</v>
      </c>
      <c r="N578" s="3">
        <v>0.74</v>
      </c>
      <c r="O578" s="3">
        <v>1.86</v>
      </c>
    </row>
    <row r="579" spans="1:15" x14ac:dyDescent="0.25">
      <c r="A579" s="7" t="s">
        <v>35</v>
      </c>
      <c r="B579" s="7" t="s">
        <v>36</v>
      </c>
      <c r="C579" s="7">
        <v>1</v>
      </c>
      <c r="D579" s="7" t="s">
        <v>39</v>
      </c>
      <c r="E579" s="7">
        <v>2002</v>
      </c>
      <c r="F579" s="7">
        <v>2</v>
      </c>
      <c r="G579" s="7">
        <v>1</v>
      </c>
      <c r="H579" s="7">
        <v>32</v>
      </c>
      <c r="I579" s="7">
        <v>2</v>
      </c>
      <c r="J579" s="7">
        <v>201</v>
      </c>
      <c r="K579" s="7">
        <v>10</v>
      </c>
      <c r="L579" s="21">
        <v>45571</v>
      </c>
      <c r="N579" s="3">
        <v>0.71</v>
      </c>
      <c r="O579" s="3">
        <v>2.2200000000000002</v>
      </c>
    </row>
    <row r="580" spans="1:15" x14ac:dyDescent="0.25">
      <c r="A580" s="7" t="s">
        <v>35</v>
      </c>
      <c r="B580" s="7" t="s">
        <v>36</v>
      </c>
      <c r="C580" s="7">
        <v>1</v>
      </c>
      <c r="D580" s="7" t="s">
        <v>41</v>
      </c>
      <c r="E580" s="7">
        <v>2016</v>
      </c>
      <c r="F580" s="7">
        <v>3</v>
      </c>
      <c r="G580" s="7">
        <v>1</v>
      </c>
      <c r="H580" s="7">
        <v>33</v>
      </c>
      <c r="I580" s="7">
        <v>3</v>
      </c>
      <c r="J580" s="7">
        <v>301</v>
      </c>
      <c r="K580" s="7">
        <v>10</v>
      </c>
      <c r="L580" s="21">
        <v>45571</v>
      </c>
      <c r="N580" s="3">
        <v>0.75</v>
      </c>
      <c r="O580" s="3">
        <v>0.82</v>
      </c>
    </row>
    <row r="581" spans="1:15" x14ac:dyDescent="0.25">
      <c r="A581" s="7" t="s">
        <v>35</v>
      </c>
      <c r="B581" s="7" t="s">
        <v>36</v>
      </c>
      <c r="C581" s="7">
        <v>1</v>
      </c>
      <c r="D581" s="7" t="s">
        <v>42</v>
      </c>
      <c r="E581" s="7">
        <v>2023</v>
      </c>
      <c r="F581" s="7">
        <v>4</v>
      </c>
      <c r="G581" s="7">
        <v>1</v>
      </c>
      <c r="H581" s="7">
        <v>64</v>
      </c>
      <c r="I581" s="7">
        <v>4</v>
      </c>
      <c r="J581" s="7">
        <v>401</v>
      </c>
      <c r="K581" s="7">
        <v>10</v>
      </c>
      <c r="L581" s="21">
        <v>45571</v>
      </c>
      <c r="N581" s="3">
        <v>0.69</v>
      </c>
      <c r="O581" s="3">
        <v>2.36</v>
      </c>
    </row>
    <row r="582" spans="1:15" x14ac:dyDescent="0.25">
      <c r="A582" s="7" t="s">
        <v>35</v>
      </c>
      <c r="B582" s="7" t="s">
        <v>36</v>
      </c>
      <c r="C582" s="7">
        <v>1</v>
      </c>
      <c r="D582" s="7" t="s">
        <v>49</v>
      </c>
      <c r="E582" s="7">
        <v>1985</v>
      </c>
      <c r="F582" s="7">
        <v>4</v>
      </c>
      <c r="G582" s="7">
        <v>2</v>
      </c>
      <c r="H582" s="7">
        <v>63</v>
      </c>
      <c r="I582" s="7">
        <v>5</v>
      </c>
      <c r="J582" s="7">
        <v>402</v>
      </c>
      <c r="K582" s="7">
        <v>10</v>
      </c>
      <c r="L582" s="21">
        <v>45571</v>
      </c>
      <c r="N582" s="3">
        <v>0.72</v>
      </c>
      <c r="O582" s="3">
        <v>1.5</v>
      </c>
    </row>
    <row r="583" spans="1:15" x14ac:dyDescent="0.25">
      <c r="A583" s="7" t="s">
        <v>35</v>
      </c>
      <c r="B583" s="7" t="s">
        <v>36</v>
      </c>
      <c r="C583" s="7">
        <v>1</v>
      </c>
      <c r="D583" s="7" t="s">
        <v>48</v>
      </c>
      <c r="E583" s="7">
        <v>2018</v>
      </c>
      <c r="F583" s="7">
        <v>3</v>
      </c>
      <c r="G583" s="7">
        <v>2</v>
      </c>
      <c r="H583" s="7">
        <v>34</v>
      </c>
      <c r="I583" s="7">
        <v>6</v>
      </c>
      <c r="J583" s="7">
        <v>302</v>
      </c>
      <c r="K583" s="7">
        <v>10</v>
      </c>
      <c r="L583" s="21">
        <v>45571</v>
      </c>
      <c r="N583" s="3">
        <v>0.74</v>
      </c>
      <c r="O583" s="3">
        <v>2.74</v>
      </c>
    </row>
    <row r="584" spans="1:15" x14ac:dyDescent="0.25">
      <c r="A584" s="7" t="s">
        <v>35</v>
      </c>
      <c r="B584" s="7" t="s">
        <v>36</v>
      </c>
      <c r="C584" s="7">
        <v>1</v>
      </c>
      <c r="D584" s="7" t="s">
        <v>46</v>
      </c>
      <c r="E584" s="7">
        <v>1999</v>
      </c>
      <c r="F584" s="7">
        <v>2</v>
      </c>
      <c r="G584" s="7">
        <v>2</v>
      </c>
      <c r="H584" s="7">
        <v>31</v>
      </c>
      <c r="I584" s="7">
        <v>7</v>
      </c>
      <c r="J584" s="7">
        <v>202</v>
      </c>
      <c r="K584" s="7">
        <v>10</v>
      </c>
      <c r="L584" s="21">
        <v>45571</v>
      </c>
      <c r="N584" s="3">
        <v>0.75</v>
      </c>
      <c r="O584" s="3">
        <v>1.83</v>
      </c>
    </row>
    <row r="585" spans="1:15" x14ac:dyDescent="0.25">
      <c r="A585" s="7" t="s">
        <v>35</v>
      </c>
      <c r="B585" s="7" t="s">
        <v>36</v>
      </c>
      <c r="C585" s="7">
        <v>1</v>
      </c>
      <c r="D585" s="7" t="s">
        <v>44</v>
      </c>
      <c r="E585" s="7">
        <v>1983</v>
      </c>
      <c r="F585" s="7">
        <v>1</v>
      </c>
      <c r="G585" s="7">
        <v>2</v>
      </c>
      <c r="H585" s="7">
        <v>2</v>
      </c>
      <c r="I585" s="7">
        <v>8</v>
      </c>
      <c r="J585" s="7">
        <v>102</v>
      </c>
      <c r="K585" s="7">
        <v>10</v>
      </c>
      <c r="L585" s="21">
        <v>45571</v>
      </c>
      <c r="N585" s="3">
        <v>0.75</v>
      </c>
      <c r="O585" s="3">
        <v>1.95</v>
      </c>
    </row>
    <row r="586" spans="1:15" x14ac:dyDescent="0.25">
      <c r="A586" s="7" t="s">
        <v>50</v>
      </c>
      <c r="B586" s="7" t="s">
        <v>51</v>
      </c>
      <c r="C586" s="7">
        <v>2</v>
      </c>
      <c r="D586" s="7" t="s">
        <v>52</v>
      </c>
      <c r="E586" s="7">
        <v>1999</v>
      </c>
      <c r="F586" s="7">
        <v>1</v>
      </c>
      <c r="G586" s="7">
        <v>3</v>
      </c>
      <c r="H586" s="7">
        <v>3</v>
      </c>
      <c r="I586" s="7">
        <v>9</v>
      </c>
      <c r="J586" s="7">
        <v>103</v>
      </c>
      <c r="K586" s="7">
        <v>10</v>
      </c>
      <c r="L586" s="21">
        <v>45571</v>
      </c>
      <c r="N586" s="3">
        <v>0.77</v>
      </c>
      <c r="O586" s="3">
        <v>1.5</v>
      </c>
    </row>
    <row r="587" spans="1:15" x14ac:dyDescent="0.25">
      <c r="A587" s="7" t="s">
        <v>50</v>
      </c>
      <c r="B587" s="7" t="s">
        <v>51</v>
      </c>
      <c r="C587" s="7">
        <v>2</v>
      </c>
      <c r="D587" s="7" t="s">
        <v>53</v>
      </c>
      <c r="E587" s="7">
        <v>2020</v>
      </c>
      <c r="F587" s="7">
        <v>2</v>
      </c>
      <c r="G587" s="7">
        <v>3</v>
      </c>
      <c r="H587" s="7">
        <v>30</v>
      </c>
      <c r="I587" s="7">
        <v>10</v>
      </c>
      <c r="J587" s="7">
        <v>203</v>
      </c>
      <c r="K587" s="7">
        <v>10</v>
      </c>
      <c r="L587" s="21">
        <v>45571</v>
      </c>
      <c r="N587" s="3">
        <v>0.74</v>
      </c>
      <c r="O587" s="3">
        <v>2.2200000000000002</v>
      </c>
    </row>
    <row r="588" spans="1:15" x14ac:dyDescent="0.25">
      <c r="A588" s="7" t="s">
        <v>50</v>
      </c>
      <c r="B588" s="7" t="s">
        <v>51</v>
      </c>
      <c r="C588" s="7">
        <v>2</v>
      </c>
      <c r="D588" s="7" t="s">
        <v>54</v>
      </c>
      <c r="E588" s="7">
        <v>2016</v>
      </c>
      <c r="F588" s="7">
        <v>3</v>
      </c>
      <c r="G588" s="7">
        <v>3</v>
      </c>
      <c r="H588" s="7">
        <v>35</v>
      </c>
      <c r="I588" s="7">
        <v>11</v>
      </c>
      <c r="J588" s="7">
        <v>303</v>
      </c>
      <c r="K588" s="7">
        <v>10</v>
      </c>
      <c r="L588" s="21">
        <v>45571</v>
      </c>
      <c r="N588" s="3">
        <v>0.72</v>
      </c>
      <c r="O588" s="3">
        <v>2.88</v>
      </c>
    </row>
    <row r="589" spans="1:15" x14ac:dyDescent="0.25">
      <c r="A589" s="7" t="s">
        <v>50</v>
      </c>
      <c r="B589" s="7" t="s">
        <v>51</v>
      </c>
      <c r="C589" s="7">
        <v>2</v>
      </c>
      <c r="D589" s="7" t="s">
        <v>55</v>
      </c>
      <c r="E589" s="7">
        <v>2008</v>
      </c>
      <c r="F589" s="7">
        <v>4</v>
      </c>
      <c r="G589" s="7">
        <v>3</v>
      </c>
      <c r="H589" s="7">
        <v>62</v>
      </c>
      <c r="I589" s="7">
        <v>12</v>
      </c>
      <c r="J589" s="7">
        <v>403</v>
      </c>
      <c r="K589" s="7">
        <v>10</v>
      </c>
      <c r="L589" s="21">
        <v>45571</v>
      </c>
      <c r="N589" s="3">
        <v>0.67</v>
      </c>
      <c r="O589" s="3">
        <v>5.79</v>
      </c>
    </row>
    <row r="590" spans="1:15" x14ac:dyDescent="0.25">
      <c r="A590" s="7" t="s">
        <v>50</v>
      </c>
      <c r="B590" s="7" t="s">
        <v>51</v>
      </c>
      <c r="C590" s="7">
        <v>2</v>
      </c>
      <c r="D590" s="7" t="s">
        <v>60</v>
      </c>
      <c r="E590" s="7">
        <v>2001</v>
      </c>
      <c r="F590" s="7">
        <v>4</v>
      </c>
      <c r="G590" s="7">
        <v>4</v>
      </c>
      <c r="H590" s="7">
        <v>61</v>
      </c>
      <c r="I590" s="7">
        <v>13</v>
      </c>
      <c r="J590" s="7">
        <v>404</v>
      </c>
      <c r="K590" s="7">
        <v>10</v>
      </c>
      <c r="L590" s="21">
        <v>45571</v>
      </c>
      <c r="N590" s="3">
        <v>0.68</v>
      </c>
      <c r="O590" s="3">
        <v>3.69</v>
      </c>
    </row>
    <row r="591" spans="1:15" x14ac:dyDescent="0.25">
      <c r="A591" s="7" t="s">
        <v>50</v>
      </c>
      <c r="B591" s="7" t="s">
        <v>51</v>
      </c>
      <c r="C591" s="7">
        <v>2</v>
      </c>
      <c r="D591" s="7" t="s">
        <v>59</v>
      </c>
      <c r="E591" s="7">
        <v>1989</v>
      </c>
      <c r="F591" s="7">
        <v>3</v>
      </c>
      <c r="G591" s="7">
        <v>4</v>
      </c>
      <c r="H591" s="7">
        <v>36</v>
      </c>
      <c r="I591" s="7">
        <v>14</v>
      </c>
      <c r="J591" s="7">
        <v>304</v>
      </c>
      <c r="K591" s="7">
        <v>10</v>
      </c>
      <c r="L591" s="21">
        <v>45571</v>
      </c>
      <c r="N591" s="3">
        <v>0.74</v>
      </c>
      <c r="O591" s="3">
        <v>1</v>
      </c>
    </row>
    <row r="592" spans="1:15" x14ac:dyDescent="0.25">
      <c r="A592" s="7" t="s">
        <v>50</v>
      </c>
      <c r="B592" s="7" t="s">
        <v>51</v>
      </c>
      <c r="C592" s="7">
        <v>2</v>
      </c>
      <c r="D592" s="7" t="s">
        <v>57</v>
      </c>
      <c r="E592" s="7">
        <v>2004</v>
      </c>
      <c r="F592" s="7">
        <v>2</v>
      </c>
      <c r="G592" s="7">
        <v>4</v>
      </c>
      <c r="H592" s="7">
        <v>29</v>
      </c>
      <c r="I592" s="7">
        <v>15</v>
      </c>
      <c r="J592" s="7">
        <v>204</v>
      </c>
      <c r="K592" s="7">
        <v>10</v>
      </c>
      <c r="L592" s="21">
        <v>45571</v>
      </c>
      <c r="N592" s="3">
        <v>0.74</v>
      </c>
      <c r="O592" s="3">
        <v>1.53</v>
      </c>
    </row>
    <row r="593" spans="1:15" x14ac:dyDescent="0.25">
      <c r="A593" s="7" t="s">
        <v>50</v>
      </c>
      <c r="B593" s="7" t="s">
        <v>51</v>
      </c>
      <c r="C593" s="7">
        <v>2</v>
      </c>
      <c r="D593" s="7" t="s">
        <v>56</v>
      </c>
      <c r="E593" s="7">
        <v>1984</v>
      </c>
      <c r="F593" s="7">
        <v>1</v>
      </c>
      <c r="G593" s="7">
        <v>4</v>
      </c>
      <c r="H593" s="7">
        <v>4</v>
      </c>
      <c r="I593" s="7">
        <v>16</v>
      </c>
      <c r="J593" s="7">
        <v>104</v>
      </c>
      <c r="K593" s="7">
        <v>10</v>
      </c>
      <c r="L593" s="21">
        <v>45571</v>
      </c>
      <c r="N593" s="3">
        <v>0.78</v>
      </c>
      <c r="O593" s="3">
        <v>1.29</v>
      </c>
    </row>
    <row r="594" spans="1:15" x14ac:dyDescent="0.25">
      <c r="A594" s="7" t="s">
        <v>35</v>
      </c>
      <c r="B594" s="7" t="s">
        <v>36</v>
      </c>
      <c r="C594" s="7">
        <v>3</v>
      </c>
      <c r="D594" s="7" t="s">
        <v>48</v>
      </c>
      <c r="E594" s="7">
        <v>2018</v>
      </c>
      <c r="F594" s="7">
        <v>1</v>
      </c>
      <c r="G594" s="7">
        <v>5</v>
      </c>
      <c r="H594" s="7">
        <v>5</v>
      </c>
      <c r="I594" s="7">
        <v>17</v>
      </c>
      <c r="J594" s="7">
        <v>105</v>
      </c>
      <c r="K594" s="7">
        <v>10</v>
      </c>
      <c r="L594" s="21">
        <v>45571</v>
      </c>
      <c r="N594" s="3">
        <v>0.78</v>
      </c>
      <c r="O594" s="3">
        <v>0.82</v>
      </c>
    </row>
    <row r="595" spans="1:15" x14ac:dyDescent="0.25">
      <c r="A595" s="7" t="s">
        <v>35</v>
      </c>
      <c r="B595" s="7" t="s">
        <v>36</v>
      </c>
      <c r="C595" s="7">
        <v>3</v>
      </c>
      <c r="D595" s="7" t="s">
        <v>42</v>
      </c>
      <c r="E595" s="7">
        <v>2023</v>
      </c>
      <c r="F595" s="7">
        <v>2</v>
      </c>
      <c r="G595" s="7">
        <v>5</v>
      </c>
      <c r="H595" s="7">
        <v>28</v>
      </c>
      <c r="I595" s="7">
        <v>18</v>
      </c>
      <c r="J595" s="7">
        <v>205</v>
      </c>
      <c r="K595" s="7">
        <v>10</v>
      </c>
      <c r="L595" s="21">
        <v>45571</v>
      </c>
      <c r="N595" s="3">
        <v>0.67</v>
      </c>
      <c r="O595" s="3">
        <v>4.2699999999999996</v>
      </c>
    </row>
    <row r="596" spans="1:15" x14ac:dyDescent="0.25">
      <c r="A596" s="7" t="s">
        <v>35</v>
      </c>
      <c r="B596" s="7" t="s">
        <v>36</v>
      </c>
      <c r="C596" s="7">
        <v>3</v>
      </c>
      <c r="D596" s="7" t="s">
        <v>39</v>
      </c>
      <c r="E596" s="7">
        <v>2002</v>
      </c>
      <c r="F596" s="7">
        <v>3</v>
      </c>
      <c r="G596" s="7">
        <v>5</v>
      </c>
      <c r="H596" s="7">
        <v>37</v>
      </c>
      <c r="I596" s="7">
        <v>19</v>
      </c>
      <c r="J596" s="7">
        <v>305</v>
      </c>
      <c r="K596" s="7">
        <v>10</v>
      </c>
      <c r="L596" s="21">
        <v>45571</v>
      </c>
      <c r="N596" s="3">
        <v>0.69</v>
      </c>
      <c r="O596" s="3">
        <v>1.71</v>
      </c>
    </row>
    <row r="597" spans="1:15" x14ac:dyDescent="0.25">
      <c r="A597" s="7" t="s">
        <v>35</v>
      </c>
      <c r="B597" s="7" t="s">
        <v>36</v>
      </c>
      <c r="C597" s="7">
        <v>3</v>
      </c>
      <c r="D597" s="7" t="s">
        <v>46</v>
      </c>
      <c r="E597" s="7">
        <v>1999</v>
      </c>
      <c r="F597" s="7">
        <v>4</v>
      </c>
      <c r="G597" s="7">
        <v>5</v>
      </c>
      <c r="H597" s="7">
        <v>60</v>
      </c>
      <c r="I597" s="7">
        <v>20</v>
      </c>
      <c r="J597" s="7">
        <v>405</v>
      </c>
      <c r="K597" s="7">
        <v>10</v>
      </c>
      <c r="L597" s="21">
        <v>45571</v>
      </c>
      <c r="N597" s="3">
        <v>0.74</v>
      </c>
      <c r="O597" s="3">
        <v>2.0699999999999998</v>
      </c>
    </row>
    <row r="598" spans="1:15" x14ac:dyDescent="0.25">
      <c r="A598" s="7" t="s">
        <v>35</v>
      </c>
      <c r="B598" s="7" t="s">
        <v>36</v>
      </c>
      <c r="C598" s="7">
        <v>3</v>
      </c>
      <c r="D598" s="7" t="s">
        <v>44</v>
      </c>
      <c r="E598" s="7">
        <v>1983</v>
      </c>
      <c r="F598" s="7">
        <v>4</v>
      </c>
      <c r="G598" s="7">
        <v>6</v>
      </c>
      <c r="H598" s="7">
        <v>59</v>
      </c>
      <c r="I598" s="7">
        <v>21</v>
      </c>
      <c r="J598" s="7">
        <v>406</v>
      </c>
      <c r="K598" s="7">
        <v>10</v>
      </c>
      <c r="L598" s="21">
        <v>45571</v>
      </c>
      <c r="N598" s="3">
        <v>0.63</v>
      </c>
      <c r="O598" s="3">
        <v>6.86</v>
      </c>
    </row>
    <row r="599" spans="1:15" x14ac:dyDescent="0.25">
      <c r="A599" s="7" t="s">
        <v>35</v>
      </c>
      <c r="B599" s="7" t="s">
        <v>36</v>
      </c>
      <c r="C599" s="7">
        <v>3</v>
      </c>
      <c r="D599" s="7" t="s">
        <v>49</v>
      </c>
      <c r="E599" s="7">
        <v>1985</v>
      </c>
      <c r="F599" s="7">
        <v>3</v>
      </c>
      <c r="G599" s="7">
        <v>6</v>
      </c>
      <c r="H599" s="7">
        <v>38</v>
      </c>
      <c r="I599" s="7">
        <v>22</v>
      </c>
      <c r="J599" s="7">
        <v>306</v>
      </c>
      <c r="K599" s="7">
        <v>10</v>
      </c>
      <c r="L599" s="21">
        <v>45571</v>
      </c>
      <c r="N599" s="3">
        <v>0.75</v>
      </c>
      <c r="O599" s="3">
        <v>1.92</v>
      </c>
    </row>
    <row r="600" spans="1:15" x14ac:dyDescent="0.25">
      <c r="A600" s="7" t="s">
        <v>35</v>
      </c>
      <c r="B600" s="7" t="s">
        <v>36</v>
      </c>
      <c r="C600" s="7">
        <v>3</v>
      </c>
      <c r="D600" s="7" t="s">
        <v>37</v>
      </c>
      <c r="E600" s="7">
        <v>1998</v>
      </c>
      <c r="F600" s="7">
        <v>2</v>
      </c>
      <c r="G600" s="7">
        <v>6</v>
      </c>
      <c r="H600" s="7">
        <v>27</v>
      </c>
      <c r="I600" s="7">
        <v>23</v>
      </c>
      <c r="J600" s="7">
        <v>206</v>
      </c>
      <c r="K600" s="7">
        <v>10</v>
      </c>
      <c r="L600" s="21">
        <v>45571</v>
      </c>
      <c r="N600" s="3">
        <v>0.7</v>
      </c>
      <c r="O600" s="3">
        <v>4.3600000000000003</v>
      </c>
    </row>
    <row r="601" spans="1:15" x14ac:dyDescent="0.25">
      <c r="A601" s="7" t="s">
        <v>35</v>
      </c>
      <c r="B601" s="7" t="s">
        <v>36</v>
      </c>
      <c r="C601" s="7">
        <v>3</v>
      </c>
      <c r="D601" s="7" t="s">
        <v>41</v>
      </c>
      <c r="E601" s="7">
        <v>2016</v>
      </c>
      <c r="F601" s="7">
        <v>1</v>
      </c>
      <c r="G601" s="7">
        <v>6</v>
      </c>
      <c r="H601" s="7">
        <v>6</v>
      </c>
      <c r="I601" s="7">
        <v>24</v>
      </c>
      <c r="J601" s="7">
        <v>106</v>
      </c>
      <c r="K601" s="7">
        <v>10</v>
      </c>
      <c r="L601" s="21">
        <v>45571</v>
      </c>
      <c r="N601" s="3">
        <v>0.77</v>
      </c>
      <c r="O601" s="3">
        <v>2.17</v>
      </c>
    </row>
    <row r="602" spans="1:15" x14ac:dyDescent="0.25">
      <c r="A602" s="7" t="s">
        <v>50</v>
      </c>
      <c r="B602" s="7" t="s">
        <v>51</v>
      </c>
      <c r="C602" s="7">
        <v>4</v>
      </c>
      <c r="D602" s="7" t="s">
        <v>60</v>
      </c>
      <c r="E602" s="7">
        <v>2001</v>
      </c>
      <c r="F602" s="7">
        <v>1</v>
      </c>
      <c r="G602" s="7">
        <v>7</v>
      </c>
      <c r="H602" s="7">
        <v>7</v>
      </c>
      <c r="I602" s="7">
        <v>25</v>
      </c>
      <c r="J602" s="7">
        <v>107</v>
      </c>
      <c r="K602" s="7">
        <v>10</v>
      </c>
      <c r="L602" s="21">
        <v>45571</v>
      </c>
      <c r="N602" s="3">
        <v>0.74</v>
      </c>
      <c r="O602" s="3">
        <v>0.84</v>
      </c>
    </row>
    <row r="603" spans="1:15" x14ac:dyDescent="0.25">
      <c r="A603" s="7" t="s">
        <v>50</v>
      </c>
      <c r="B603" s="7" t="s">
        <v>51</v>
      </c>
      <c r="C603" s="7">
        <v>4</v>
      </c>
      <c r="D603" s="7" t="s">
        <v>54</v>
      </c>
      <c r="E603" s="7">
        <v>2016</v>
      </c>
      <c r="F603" s="7">
        <v>2</v>
      </c>
      <c r="G603" s="7">
        <v>7</v>
      </c>
      <c r="H603" s="7">
        <v>26</v>
      </c>
      <c r="I603" s="7">
        <v>26</v>
      </c>
      <c r="J603" s="7">
        <v>207</v>
      </c>
      <c r="K603" s="7">
        <v>10</v>
      </c>
      <c r="L603" s="21">
        <v>45571</v>
      </c>
      <c r="N603" s="3">
        <v>0.73</v>
      </c>
      <c r="O603" s="3">
        <v>2.79</v>
      </c>
    </row>
    <row r="604" spans="1:15" x14ac:dyDescent="0.25">
      <c r="A604" s="7" t="s">
        <v>50</v>
      </c>
      <c r="B604" s="7" t="s">
        <v>51</v>
      </c>
      <c r="C604" s="7">
        <v>4</v>
      </c>
      <c r="D604" s="7" t="s">
        <v>55</v>
      </c>
      <c r="E604" s="7">
        <v>2008</v>
      </c>
      <c r="F604" s="7">
        <v>3</v>
      </c>
      <c r="G604" s="7">
        <v>7</v>
      </c>
      <c r="H604" s="7">
        <v>39</v>
      </c>
      <c r="I604" s="7">
        <v>27</v>
      </c>
      <c r="J604" s="7">
        <v>307</v>
      </c>
      <c r="K604" s="7">
        <v>10</v>
      </c>
      <c r="L604" s="21">
        <v>45571</v>
      </c>
      <c r="N604" s="3">
        <v>0.68</v>
      </c>
      <c r="O604" s="3">
        <v>2.7</v>
      </c>
    </row>
    <row r="605" spans="1:15" x14ac:dyDescent="0.25">
      <c r="A605" s="7" t="s">
        <v>50</v>
      </c>
      <c r="B605" s="7" t="s">
        <v>51</v>
      </c>
      <c r="C605" s="7">
        <v>4</v>
      </c>
      <c r="D605" s="7" t="s">
        <v>59</v>
      </c>
      <c r="E605" s="7">
        <v>1989</v>
      </c>
      <c r="F605" s="7">
        <v>4</v>
      </c>
      <c r="G605" s="7">
        <v>7</v>
      </c>
      <c r="H605" s="7">
        <v>58</v>
      </c>
      <c r="I605" s="7">
        <v>28</v>
      </c>
      <c r="J605" s="7">
        <v>407</v>
      </c>
      <c r="K605" s="7">
        <v>10</v>
      </c>
      <c r="L605" s="21">
        <v>45571</v>
      </c>
      <c r="N605" s="3">
        <v>0.64</v>
      </c>
      <c r="O605" s="3">
        <v>3.97</v>
      </c>
    </row>
    <row r="606" spans="1:15" x14ac:dyDescent="0.25">
      <c r="A606" s="7" t="s">
        <v>50</v>
      </c>
      <c r="B606" s="7" t="s">
        <v>51</v>
      </c>
      <c r="C606" s="7">
        <v>4</v>
      </c>
      <c r="D606" s="7" t="s">
        <v>52</v>
      </c>
      <c r="E606" s="7">
        <v>1999</v>
      </c>
      <c r="F606" s="7">
        <v>4</v>
      </c>
      <c r="G606" s="7">
        <v>8</v>
      </c>
      <c r="H606" s="7">
        <v>57</v>
      </c>
      <c r="I606" s="7">
        <v>29</v>
      </c>
      <c r="J606" s="7">
        <v>408</v>
      </c>
      <c r="K606" s="7">
        <v>10</v>
      </c>
      <c r="L606" s="21">
        <v>45571</v>
      </c>
      <c r="N606" s="3">
        <v>0.66</v>
      </c>
      <c r="O606" s="3">
        <v>1.1499999999999999</v>
      </c>
    </row>
    <row r="607" spans="1:15" x14ac:dyDescent="0.25">
      <c r="A607" s="7" t="s">
        <v>50</v>
      </c>
      <c r="B607" s="7" t="s">
        <v>51</v>
      </c>
      <c r="C607" s="7">
        <v>4</v>
      </c>
      <c r="D607" s="7" t="s">
        <v>57</v>
      </c>
      <c r="E607" s="7">
        <v>2004</v>
      </c>
      <c r="F607" s="7">
        <v>3</v>
      </c>
      <c r="G607" s="7">
        <v>8</v>
      </c>
      <c r="H607" s="7">
        <v>40</v>
      </c>
      <c r="I607" s="7">
        <v>30</v>
      </c>
      <c r="J607" s="7">
        <v>308</v>
      </c>
      <c r="K607" s="7">
        <v>10</v>
      </c>
      <c r="L607" s="21">
        <v>45571</v>
      </c>
      <c r="N607" s="3">
        <v>0.76</v>
      </c>
      <c r="O607" s="3">
        <v>2.56</v>
      </c>
    </row>
    <row r="608" spans="1:15" x14ac:dyDescent="0.25">
      <c r="A608" s="7" t="s">
        <v>50</v>
      </c>
      <c r="B608" s="7" t="s">
        <v>51</v>
      </c>
      <c r="C608" s="7">
        <v>4</v>
      </c>
      <c r="D608" s="7" t="s">
        <v>56</v>
      </c>
      <c r="E608" s="7">
        <v>1984</v>
      </c>
      <c r="F608" s="7">
        <v>2</v>
      </c>
      <c r="G608" s="7">
        <v>8</v>
      </c>
      <c r="H608" s="7">
        <v>25</v>
      </c>
      <c r="I608" s="7">
        <v>31</v>
      </c>
      <c r="J608" s="7">
        <v>208</v>
      </c>
      <c r="K608" s="7">
        <v>10</v>
      </c>
      <c r="L608" s="21">
        <v>45571</v>
      </c>
      <c r="N608" s="3">
        <v>0.73</v>
      </c>
      <c r="O608" s="3">
        <v>2.38</v>
      </c>
    </row>
    <row r="609" spans="1:15" x14ac:dyDescent="0.25">
      <c r="A609" s="7" t="s">
        <v>50</v>
      </c>
      <c r="B609" s="7" t="s">
        <v>51</v>
      </c>
      <c r="C609" s="7">
        <v>4</v>
      </c>
      <c r="D609" s="7" t="s">
        <v>53</v>
      </c>
      <c r="E609" s="7">
        <v>2020</v>
      </c>
      <c r="F609" s="7">
        <v>1</v>
      </c>
      <c r="G609" s="7">
        <v>8</v>
      </c>
      <c r="H609" s="7">
        <v>8</v>
      </c>
      <c r="I609" s="7">
        <v>32</v>
      </c>
      <c r="J609" s="7">
        <v>108</v>
      </c>
      <c r="K609" s="7">
        <v>10</v>
      </c>
      <c r="L609" s="21">
        <v>45571</v>
      </c>
      <c r="N609" s="3">
        <v>0.78</v>
      </c>
      <c r="O609" s="3">
        <v>0.55000000000000004</v>
      </c>
    </row>
    <row r="610" spans="1:15" x14ac:dyDescent="0.25">
      <c r="A610" s="7" t="s">
        <v>35</v>
      </c>
      <c r="B610" s="7" t="s">
        <v>36</v>
      </c>
      <c r="C610" s="7">
        <v>5</v>
      </c>
      <c r="D610" s="7" t="s">
        <v>39</v>
      </c>
      <c r="E610" s="7">
        <v>2002</v>
      </c>
      <c r="F610" s="7">
        <v>1</v>
      </c>
      <c r="G610" s="7">
        <v>9</v>
      </c>
      <c r="H610" s="7">
        <v>9</v>
      </c>
      <c r="I610" s="7">
        <v>33</v>
      </c>
      <c r="J610" s="7">
        <v>109</v>
      </c>
      <c r="K610" s="7">
        <v>10</v>
      </c>
      <c r="L610" s="21">
        <v>45571</v>
      </c>
      <c r="N610" s="3">
        <v>0.75</v>
      </c>
      <c r="O610" s="3">
        <v>2.86</v>
      </c>
    </row>
    <row r="611" spans="1:15" x14ac:dyDescent="0.25">
      <c r="A611" s="7" t="s">
        <v>35</v>
      </c>
      <c r="B611" s="7" t="s">
        <v>36</v>
      </c>
      <c r="C611" s="7">
        <v>5</v>
      </c>
      <c r="D611" s="7" t="s">
        <v>41</v>
      </c>
      <c r="E611" s="7">
        <v>2016</v>
      </c>
      <c r="F611" s="7">
        <v>2</v>
      </c>
      <c r="G611" s="7">
        <v>9</v>
      </c>
      <c r="H611" s="7">
        <v>24</v>
      </c>
      <c r="I611" s="7">
        <v>34</v>
      </c>
      <c r="J611" s="7">
        <v>209</v>
      </c>
      <c r="K611" s="7">
        <v>10</v>
      </c>
      <c r="L611" s="21">
        <v>45571</v>
      </c>
      <c r="N611" s="3">
        <v>0.75</v>
      </c>
      <c r="O611" s="3">
        <v>3.4</v>
      </c>
    </row>
    <row r="612" spans="1:15" x14ac:dyDescent="0.25">
      <c r="A612" s="7" t="s">
        <v>35</v>
      </c>
      <c r="B612" s="7" t="s">
        <v>36</v>
      </c>
      <c r="C612" s="7">
        <v>5</v>
      </c>
      <c r="D612" s="7" t="s">
        <v>42</v>
      </c>
      <c r="E612" s="7">
        <v>2023</v>
      </c>
      <c r="F612" s="7">
        <v>3</v>
      </c>
      <c r="G612" s="7">
        <v>9</v>
      </c>
      <c r="H612" s="7">
        <v>41</v>
      </c>
      <c r="I612" s="7">
        <v>35</v>
      </c>
      <c r="J612" s="7">
        <v>309</v>
      </c>
      <c r="K612" s="7">
        <v>10</v>
      </c>
      <c r="L612" s="21">
        <v>45571</v>
      </c>
      <c r="N612" s="3">
        <v>0.69</v>
      </c>
      <c r="O612" s="3">
        <v>5.56</v>
      </c>
    </row>
    <row r="613" spans="1:15" x14ac:dyDescent="0.25">
      <c r="A613" s="7" t="s">
        <v>35</v>
      </c>
      <c r="B613" s="7" t="s">
        <v>36</v>
      </c>
      <c r="C613" s="7">
        <v>5</v>
      </c>
      <c r="D613" s="7" t="s">
        <v>48</v>
      </c>
      <c r="E613" s="7">
        <v>2018</v>
      </c>
      <c r="F613" s="7">
        <v>4</v>
      </c>
      <c r="G613" s="7">
        <v>10</v>
      </c>
      <c r="H613" s="7">
        <v>55</v>
      </c>
      <c r="I613" s="7">
        <v>37</v>
      </c>
      <c r="J613" s="7">
        <v>410</v>
      </c>
      <c r="K613" s="7">
        <v>10</v>
      </c>
      <c r="L613" s="21">
        <v>45571</v>
      </c>
      <c r="N613" s="3">
        <v>0.68</v>
      </c>
      <c r="O613" s="3">
        <v>3.1</v>
      </c>
    </row>
    <row r="614" spans="1:15" x14ac:dyDescent="0.25">
      <c r="A614" s="7" t="s">
        <v>35</v>
      </c>
      <c r="B614" s="7" t="s">
        <v>36</v>
      </c>
      <c r="C614" s="7">
        <v>5</v>
      </c>
      <c r="D614" s="7" t="s">
        <v>37</v>
      </c>
      <c r="E614" s="7">
        <v>1998</v>
      </c>
      <c r="F614" s="7">
        <v>4</v>
      </c>
      <c r="G614" s="7">
        <v>9</v>
      </c>
      <c r="H614" s="7">
        <v>56</v>
      </c>
      <c r="I614" s="7">
        <v>37</v>
      </c>
      <c r="J614" s="7">
        <v>409</v>
      </c>
      <c r="K614" s="7">
        <v>10</v>
      </c>
      <c r="L614" s="21">
        <v>45571</v>
      </c>
      <c r="N614" s="3">
        <v>0.71</v>
      </c>
      <c r="O614" s="3">
        <v>1.71</v>
      </c>
    </row>
    <row r="615" spans="1:15" x14ac:dyDescent="0.25">
      <c r="A615" s="7" t="s">
        <v>35</v>
      </c>
      <c r="B615" s="7" t="s">
        <v>36</v>
      </c>
      <c r="C615" s="7">
        <v>5</v>
      </c>
      <c r="D615" s="7" t="s">
        <v>44</v>
      </c>
      <c r="E615" s="7">
        <v>1983</v>
      </c>
      <c r="F615" s="7">
        <v>3</v>
      </c>
      <c r="G615" s="7">
        <v>10</v>
      </c>
      <c r="H615" s="7">
        <v>42</v>
      </c>
      <c r="I615" s="7">
        <v>38</v>
      </c>
      <c r="J615" s="7">
        <v>310</v>
      </c>
      <c r="K615" s="7">
        <v>10</v>
      </c>
      <c r="L615" s="21">
        <v>45571</v>
      </c>
      <c r="N615" s="3">
        <v>0.7</v>
      </c>
      <c r="O615" s="3">
        <v>1.22</v>
      </c>
    </row>
    <row r="616" spans="1:15" x14ac:dyDescent="0.25">
      <c r="A616" s="7" t="s">
        <v>35</v>
      </c>
      <c r="B616" s="7" t="s">
        <v>36</v>
      </c>
      <c r="C616" s="7">
        <v>5</v>
      </c>
      <c r="D616" s="7" t="s">
        <v>49</v>
      </c>
      <c r="E616" s="7">
        <v>1985</v>
      </c>
      <c r="F616" s="7">
        <v>2</v>
      </c>
      <c r="G616" s="7">
        <v>10</v>
      </c>
      <c r="H616" s="7">
        <v>23</v>
      </c>
      <c r="I616" s="7">
        <v>39</v>
      </c>
      <c r="J616" s="7">
        <v>210</v>
      </c>
      <c r="K616" s="7">
        <v>10</v>
      </c>
      <c r="L616" s="21">
        <v>45571</v>
      </c>
      <c r="N616" s="3">
        <v>0.73</v>
      </c>
      <c r="O616" s="3">
        <v>3.54</v>
      </c>
    </row>
    <row r="617" spans="1:15" x14ac:dyDescent="0.25">
      <c r="A617" s="7" t="s">
        <v>35</v>
      </c>
      <c r="B617" s="7" t="s">
        <v>36</v>
      </c>
      <c r="C617" s="7">
        <v>5</v>
      </c>
      <c r="D617" s="7" t="s">
        <v>46</v>
      </c>
      <c r="E617" s="7">
        <v>1999</v>
      </c>
      <c r="F617" s="7">
        <v>1</v>
      </c>
      <c r="G617" s="7">
        <v>10</v>
      </c>
      <c r="H617" s="7">
        <v>10</v>
      </c>
      <c r="I617" s="7">
        <v>40</v>
      </c>
      <c r="J617" s="7">
        <v>110</v>
      </c>
      <c r="K617" s="7">
        <v>10</v>
      </c>
      <c r="L617" s="21">
        <v>45571</v>
      </c>
      <c r="N617" s="3">
        <v>0.74</v>
      </c>
      <c r="O617" s="3">
        <v>2.95</v>
      </c>
    </row>
    <row r="618" spans="1:15" x14ac:dyDescent="0.25">
      <c r="A618" s="7" t="s">
        <v>50</v>
      </c>
      <c r="B618" s="7" t="s">
        <v>51</v>
      </c>
      <c r="C618" s="7">
        <v>6</v>
      </c>
      <c r="D618" s="7" t="s">
        <v>59</v>
      </c>
      <c r="E618" s="7">
        <v>1989</v>
      </c>
      <c r="F618" s="7">
        <v>1</v>
      </c>
      <c r="G618" s="7">
        <v>11</v>
      </c>
      <c r="H618" s="7">
        <v>11</v>
      </c>
      <c r="I618" s="7">
        <v>41</v>
      </c>
      <c r="J618" s="7">
        <v>111</v>
      </c>
      <c r="K618" s="7">
        <v>10</v>
      </c>
      <c r="L618" s="21">
        <v>45571</v>
      </c>
      <c r="N618" s="3">
        <v>0.72</v>
      </c>
      <c r="O618" s="3">
        <v>0.82</v>
      </c>
    </row>
    <row r="619" spans="1:15" x14ac:dyDescent="0.25">
      <c r="A619" s="7" t="s">
        <v>50</v>
      </c>
      <c r="B619" s="7" t="s">
        <v>51</v>
      </c>
      <c r="C619" s="7">
        <v>6</v>
      </c>
      <c r="D619" s="7" t="s">
        <v>52</v>
      </c>
      <c r="E619" s="7">
        <v>1999</v>
      </c>
      <c r="F619" s="7">
        <v>2</v>
      </c>
      <c r="G619" s="7">
        <v>11</v>
      </c>
      <c r="H619" s="7">
        <v>22</v>
      </c>
      <c r="I619" s="7">
        <v>42</v>
      </c>
      <c r="J619" s="7">
        <v>211</v>
      </c>
      <c r="K619" s="7">
        <v>10</v>
      </c>
      <c r="L619" s="21">
        <v>45571</v>
      </c>
      <c r="N619" s="3">
        <v>0.7</v>
      </c>
      <c r="O619" s="3">
        <v>4.16</v>
      </c>
    </row>
    <row r="620" spans="1:15" x14ac:dyDescent="0.25">
      <c r="A620" s="7" t="s">
        <v>50</v>
      </c>
      <c r="B620" s="7" t="s">
        <v>51</v>
      </c>
      <c r="C620" s="7">
        <v>6</v>
      </c>
      <c r="D620" s="7" t="s">
        <v>56</v>
      </c>
      <c r="E620" s="7">
        <v>1984</v>
      </c>
      <c r="F620" s="7">
        <v>3</v>
      </c>
      <c r="G620" s="7">
        <v>11</v>
      </c>
      <c r="H620" s="7">
        <v>43</v>
      </c>
      <c r="I620" s="7">
        <v>43</v>
      </c>
      <c r="J620" s="7">
        <v>311</v>
      </c>
      <c r="K620" s="7">
        <v>10</v>
      </c>
      <c r="L620" s="21">
        <v>45571</v>
      </c>
      <c r="N620" s="3">
        <v>0.7</v>
      </c>
      <c r="O620" s="3">
        <v>4.57</v>
      </c>
    </row>
    <row r="621" spans="1:15" x14ac:dyDescent="0.25">
      <c r="A621" s="7" t="s">
        <v>50</v>
      </c>
      <c r="B621" s="7" t="s">
        <v>51</v>
      </c>
      <c r="C621" s="7">
        <v>6</v>
      </c>
      <c r="D621" s="7" t="s">
        <v>57</v>
      </c>
      <c r="E621" s="7">
        <v>2004</v>
      </c>
      <c r="F621" s="7">
        <v>4</v>
      </c>
      <c r="G621" s="7">
        <v>11</v>
      </c>
      <c r="H621" s="7">
        <v>54</v>
      </c>
      <c r="I621" s="7">
        <v>44</v>
      </c>
      <c r="J621" s="7">
        <v>411</v>
      </c>
      <c r="K621" s="7">
        <v>10</v>
      </c>
      <c r="L621" s="21">
        <v>45571</v>
      </c>
      <c r="N621" s="3">
        <v>0.64</v>
      </c>
      <c r="O621" s="3">
        <v>7.66</v>
      </c>
    </row>
    <row r="622" spans="1:15" x14ac:dyDescent="0.25">
      <c r="A622" s="7" t="s">
        <v>50</v>
      </c>
      <c r="B622" s="7" t="s">
        <v>51</v>
      </c>
      <c r="C622" s="7">
        <v>6</v>
      </c>
      <c r="D622" s="7" t="s">
        <v>53</v>
      </c>
      <c r="E622" s="7">
        <v>2020</v>
      </c>
      <c r="F622" s="7">
        <v>4</v>
      </c>
      <c r="G622" s="7">
        <v>12</v>
      </c>
      <c r="H622" s="7">
        <v>53</v>
      </c>
      <c r="I622" s="7">
        <v>45</v>
      </c>
      <c r="J622" s="7">
        <v>412</v>
      </c>
      <c r="K622" s="7">
        <v>10</v>
      </c>
      <c r="L622" s="21">
        <v>45571</v>
      </c>
      <c r="N622" s="3">
        <v>0.68</v>
      </c>
      <c r="O622" s="3">
        <v>1.22</v>
      </c>
    </row>
    <row r="623" spans="1:15" x14ac:dyDescent="0.25">
      <c r="A623" s="7" t="s">
        <v>50</v>
      </c>
      <c r="B623" s="7" t="s">
        <v>51</v>
      </c>
      <c r="C623" s="7">
        <v>6</v>
      </c>
      <c r="D623" s="7" t="s">
        <v>60</v>
      </c>
      <c r="E623" s="7">
        <v>2001</v>
      </c>
      <c r="F623" s="7">
        <v>3</v>
      </c>
      <c r="G623" s="7">
        <v>12</v>
      </c>
      <c r="H623" s="7">
        <v>44</v>
      </c>
      <c r="I623" s="7">
        <v>46</v>
      </c>
      <c r="J623" s="7">
        <v>312</v>
      </c>
      <c r="K623" s="7">
        <v>10</v>
      </c>
      <c r="L623" s="21">
        <v>45571</v>
      </c>
      <c r="N623" s="3">
        <v>0.65</v>
      </c>
      <c r="O623" s="3">
        <v>2.19</v>
      </c>
    </row>
    <row r="624" spans="1:15" x14ac:dyDescent="0.25">
      <c r="A624" s="7" t="s">
        <v>50</v>
      </c>
      <c r="B624" s="7" t="s">
        <v>51</v>
      </c>
      <c r="C624" s="7">
        <v>6</v>
      </c>
      <c r="D624" s="7" t="s">
        <v>55</v>
      </c>
      <c r="E624" s="7">
        <v>2008</v>
      </c>
      <c r="F624" s="7">
        <v>2</v>
      </c>
      <c r="G624" s="7">
        <v>12</v>
      </c>
      <c r="H624" s="7">
        <v>21</v>
      </c>
      <c r="I624" s="7">
        <v>47</v>
      </c>
      <c r="J624" s="7">
        <v>212</v>
      </c>
      <c r="K624" s="7">
        <v>10</v>
      </c>
      <c r="L624" s="21">
        <v>45571</v>
      </c>
      <c r="N624" s="3">
        <v>0.68</v>
      </c>
      <c r="O624" s="3">
        <v>3</v>
      </c>
    </row>
    <row r="625" spans="1:15" x14ac:dyDescent="0.25">
      <c r="A625" s="7" t="s">
        <v>50</v>
      </c>
      <c r="B625" s="7" t="s">
        <v>51</v>
      </c>
      <c r="C625" s="7">
        <v>6</v>
      </c>
      <c r="D625" s="7" t="s">
        <v>54</v>
      </c>
      <c r="E625" s="7">
        <v>2016</v>
      </c>
      <c r="F625" s="7">
        <v>1</v>
      </c>
      <c r="G625" s="7">
        <v>12</v>
      </c>
      <c r="H625" s="7">
        <v>12</v>
      </c>
      <c r="I625" s="7">
        <v>48</v>
      </c>
      <c r="J625" s="7">
        <v>112</v>
      </c>
      <c r="K625" s="7">
        <v>10</v>
      </c>
      <c r="L625" s="21">
        <v>45571</v>
      </c>
      <c r="N625" s="3">
        <v>0.65</v>
      </c>
      <c r="O625" s="3">
        <v>2.58</v>
      </c>
    </row>
    <row r="626" spans="1:15" x14ac:dyDescent="0.25">
      <c r="A626" s="7" t="s">
        <v>35</v>
      </c>
      <c r="B626" s="7" t="s">
        <v>36</v>
      </c>
      <c r="C626" s="7">
        <v>7</v>
      </c>
      <c r="D626" s="7" t="s">
        <v>49</v>
      </c>
      <c r="E626" s="7">
        <v>1985</v>
      </c>
      <c r="F626" s="7">
        <v>1</v>
      </c>
      <c r="G626" s="7">
        <v>13</v>
      </c>
      <c r="H626" s="7">
        <v>13</v>
      </c>
      <c r="I626" s="7">
        <v>49</v>
      </c>
      <c r="J626" s="7">
        <v>113</v>
      </c>
      <c r="K626" s="7">
        <v>10</v>
      </c>
      <c r="L626" s="21">
        <v>45571</v>
      </c>
      <c r="N626" s="3">
        <v>0.73</v>
      </c>
      <c r="O626" s="3">
        <v>2.39</v>
      </c>
    </row>
    <row r="627" spans="1:15" x14ac:dyDescent="0.25">
      <c r="A627" s="7" t="s">
        <v>35</v>
      </c>
      <c r="B627" s="7" t="s">
        <v>36</v>
      </c>
      <c r="C627" s="7">
        <v>7</v>
      </c>
      <c r="D627" s="7" t="s">
        <v>44</v>
      </c>
      <c r="E627" s="7">
        <v>1983</v>
      </c>
      <c r="F627" s="7">
        <v>2</v>
      </c>
      <c r="G627" s="7">
        <v>13</v>
      </c>
      <c r="H627" s="7">
        <v>20</v>
      </c>
      <c r="I627" s="7">
        <v>50</v>
      </c>
      <c r="J627" s="7">
        <v>213</v>
      </c>
      <c r="K627" s="7">
        <v>10</v>
      </c>
      <c r="L627" s="21">
        <v>45571</v>
      </c>
      <c r="N627" s="3">
        <v>0.71</v>
      </c>
      <c r="O627" s="3">
        <v>3.56</v>
      </c>
    </row>
    <row r="628" spans="1:15" x14ac:dyDescent="0.25">
      <c r="A628" s="7" t="s">
        <v>35</v>
      </c>
      <c r="B628" s="7" t="s">
        <v>36</v>
      </c>
      <c r="C628" s="7">
        <v>7</v>
      </c>
      <c r="D628" s="7" t="s">
        <v>46</v>
      </c>
      <c r="E628" s="7">
        <v>1999</v>
      </c>
      <c r="F628" s="7">
        <v>3</v>
      </c>
      <c r="G628" s="7">
        <v>13</v>
      </c>
      <c r="H628" s="7">
        <v>45</v>
      </c>
      <c r="I628" s="7">
        <v>51</v>
      </c>
      <c r="J628" s="7">
        <v>313</v>
      </c>
      <c r="K628" s="7">
        <v>10</v>
      </c>
      <c r="L628" s="21">
        <v>45571</v>
      </c>
      <c r="N628" s="3">
        <v>0.67</v>
      </c>
      <c r="O628" s="3">
        <v>4.6500000000000004</v>
      </c>
    </row>
    <row r="629" spans="1:15" x14ac:dyDescent="0.25">
      <c r="A629" s="7" t="s">
        <v>35</v>
      </c>
      <c r="B629" s="7" t="s">
        <v>36</v>
      </c>
      <c r="C629" s="7">
        <v>7</v>
      </c>
      <c r="D629" s="7" t="s">
        <v>41</v>
      </c>
      <c r="E629" s="7">
        <v>2016</v>
      </c>
      <c r="F629" s="7">
        <v>4</v>
      </c>
      <c r="G629" s="7">
        <v>13</v>
      </c>
      <c r="H629" s="7">
        <v>52</v>
      </c>
      <c r="I629" s="7">
        <v>52</v>
      </c>
      <c r="J629" s="7">
        <v>413</v>
      </c>
      <c r="K629" s="7">
        <v>10</v>
      </c>
      <c r="L629" s="21">
        <v>45571</v>
      </c>
      <c r="N629" s="3">
        <v>0.71</v>
      </c>
      <c r="O629" s="3">
        <v>1.91</v>
      </c>
    </row>
    <row r="630" spans="1:15" x14ac:dyDescent="0.25">
      <c r="A630" s="7" t="s">
        <v>35</v>
      </c>
      <c r="B630" s="7" t="s">
        <v>36</v>
      </c>
      <c r="C630" s="7">
        <v>7</v>
      </c>
      <c r="D630" s="7" t="s">
        <v>39</v>
      </c>
      <c r="E630" s="7">
        <v>2002</v>
      </c>
      <c r="F630" s="7">
        <v>4</v>
      </c>
      <c r="G630" s="7">
        <v>14</v>
      </c>
      <c r="H630" s="7">
        <v>51</v>
      </c>
      <c r="I630" s="7">
        <v>53</v>
      </c>
      <c r="J630" s="7">
        <v>414</v>
      </c>
      <c r="K630" s="7">
        <v>10</v>
      </c>
      <c r="L630" s="21">
        <v>45571</v>
      </c>
      <c r="N630" s="3">
        <v>0.62</v>
      </c>
      <c r="O630" s="3">
        <v>3.5</v>
      </c>
    </row>
    <row r="631" spans="1:15" x14ac:dyDescent="0.25">
      <c r="A631" s="7" t="s">
        <v>35</v>
      </c>
      <c r="B631" s="7" t="s">
        <v>36</v>
      </c>
      <c r="C631" s="7">
        <v>7</v>
      </c>
      <c r="D631" s="7" t="s">
        <v>37</v>
      </c>
      <c r="E631" s="7">
        <v>1998</v>
      </c>
      <c r="F631" s="7">
        <v>3</v>
      </c>
      <c r="G631" s="7">
        <v>14</v>
      </c>
      <c r="H631" s="7">
        <v>46</v>
      </c>
      <c r="I631" s="7">
        <v>54</v>
      </c>
      <c r="J631" s="7">
        <v>314</v>
      </c>
      <c r="K631" s="7">
        <v>10</v>
      </c>
      <c r="L631" s="21">
        <v>45571</v>
      </c>
      <c r="N631" s="3">
        <v>0.71</v>
      </c>
      <c r="O631" s="3">
        <v>6.35</v>
      </c>
    </row>
    <row r="632" spans="1:15" x14ac:dyDescent="0.25">
      <c r="A632" s="7" t="s">
        <v>35</v>
      </c>
      <c r="B632" s="7" t="s">
        <v>36</v>
      </c>
      <c r="C632" s="7">
        <v>7</v>
      </c>
      <c r="D632" s="7" t="s">
        <v>48</v>
      </c>
      <c r="E632" s="7">
        <v>2018</v>
      </c>
      <c r="F632" s="7">
        <v>2</v>
      </c>
      <c r="G632" s="7">
        <v>14</v>
      </c>
      <c r="H632" s="7">
        <v>19</v>
      </c>
      <c r="I632" s="7">
        <v>55</v>
      </c>
      <c r="J632" s="7">
        <v>214</v>
      </c>
      <c r="K632" s="7">
        <v>10</v>
      </c>
      <c r="L632" s="21">
        <v>45571</v>
      </c>
      <c r="N632" s="3">
        <v>0.71</v>
      </c>
      <c r="O632" s="3">
        <v>0.57999999999999996</v>
      </c>
    </row>
    <row r="633" spans="1:15" x14ac:dyDescent="0.25">
      <c r="A633" s="7" t="s">
        <v>35</v>
      </c>
      <c r="B633" s="7" t="s">
        <v>36</v>
      </c>
      <c r="C633" s="7">
        <v>7</v>
      </c>
      <c r="D633" s="7" t="s">
        <v>42</v>
      </c>
      <c r="E633" s="7">
        <v>2023</v>
      </c>
      <c r="F633" s="7">
        <v>1</v>
      </c>
      <c r="G633" s="7">
        <v>14</v>
      </c>
      <c r="H633" s="7">
        <v>14</v>
      </c>
      <c r="I633" s="7">
        <v>56</v>
      </c>
      <c r="J633" s="7">
        <v>114</v>
      </c>
      <c r="K633" s="7">
        <v>10</v>
      </c>
      <c r="L633" s="21">
        <v>45571</v>
      </c>
      <c r="N633" s="3">
        <v>0.67</v>
      </c>
      <c r="O633" s="3">
        <v>3.5</v>
      </c>
    </row>
    <row r="634" spans="1:15" x14ac:dyDescent="0.25">
      <c r="A634" s="7" t="s">
        <v>50</v>
      </c>
      <c r="B634" s="7" t="s">
        <v>51</v>
      </c>
      <c r="C634" s="7">
        <v>8</v>
      </c>
      <c r="D634" s="7" t="s">
        <v>55</v>
      </c>
      <c r="E634" s="7">
        <v>2008</v>
      </c>
      <c r="F634" s="7">
        <v>1</v>
      </c>
      <c r="G634" s="7">
        <v>15</v>
      </c>
      <c r="H634" s="7">
        <v>15</v>
      </c>
      <c r="I634" s="7">
        <v>57</v>
      </c>
      <c r="J634" s="7">
        <v>115</v>
      </c>
      <c r="K634" s="7">
        <v>10</v>
      </c>
      <c r="L634" s="21">
        <v>45571</v>
      </c>
      <c r="N634" s="3">
        <v>0.63</v>
      </c>
      <c r="O634" s="3">
        <v>2.59</v>
      </c>
    </row>
    <row r="635" spans="1:15" x14ac:dyDescent="0.25">
      <c r="A635" s="7" t="s">
        <v>50</v>
      </c>
      <c r="B635" s="7" t="s">
        <v>51</v>
      </c>
      <c r="C635" s="7">
        <v>8</v>
      </c>
      <c r="D635" s="7" t="s">
        <v>59</v>
      </c>
      <c r="E635" s="7">
        <v>1989</v>
      </c>
      <c r="F635" s="7">
        <v>2</v>
      </c>
      <c r="G635" s="7">
        <v>15</v>
      </c>
      <c r="H635" s="7">
        <v>18</v>
      </c>
      <c r="I635" s="7">
        <v>58</v>
      </c>
      <c r="J635" s="7">
        <v>215</v>
      </c>
      <c r="K635" s="7">
        <v>10</v>
      </c>
      <c r="L635" s="21">
        <v>45571</v>
      </c>
      <c r="N635" s="3">
        <v>0.72</v>
      </c>
      <c r="O635" s="3">
        <v>2.88</v>
      </c>
    </row>
    <row r="636" spans="1:15" x14ac:dyDescent="0.25">
      <c r="A636" s="7" t="s">
        <v>50</v>
      </c>
      <c r="B636" s="7" t="s">
        <v>51</v>
      </c>
      <c r="C636" s="7">
        <v>8</v>
      </c>
      <c r="D636" s="7" t="s">
        <v>52</v>
      </c>
      <c r="E636" s="7">
        <v>1999</v>
      </c>
      <c r="F636" s="7">
        <v>3</v>
      </c>
      <c r="G636" s="7">
        <v>15</v>
      </c>
      <c r="H636" s="7">
        <v>47</v>
      </c>
      <c r="I636" s="7">
        <v>59</v>
      </c>
      <c r="J636" s="7">
        <v>315</v>
      </c>
      <c r="K636" s="7">
        <v>10</v>
      </c>
      <c r="L636" s="21">
        <v>45571</v>
      </c>
      <c r="N636" s="3">
        <v>0.65</v>
      </c>
      <c r="O636" s="3">
        <v>2.93</v>
      </c>
    </row>
    <row r="637" spans="1:15" x14ac:dyDescent="0.25">
      <c r="A637" s="7" t="s">
        <v>50</v>
      </c>
      <c r="B637" s="7" t="s">
        <v>51</v>
      </c>
      <c r="C637" s="7">
        <v>8</v>
      </c>
      <c r="D637" s="7" t="s">
        <v>54</v>
      </c>
      <c r="E637" s="7">
        <v>2016</v>
      </c>
      <c r="F637" s="7">
        <v>4</v>
      </c>
      <c r="G637" s="7">
        <v>15</v>
      </c>
      <c r="H637" s="7">
        <v>50</v>
      </c>
      <c r="I637" s="7">
        <v>60</v>
      </c>
      <c r="J637" s="7">
        <v>415</v>
      </c>
      <c r="K637" s="7">
        <v>10</v>
      </c>
      <c r="L637" s="21">
        <v>45571</v>
      </c>
      <c r="N637" s="3">
        <v>0.57999999999999996</v>
      </c>
      <c r="O637" s="3">
        <v>7.75</v>
      </c>
    </row>
    <row r="638" spans="1:15" x14ac:dyDescent="0.25">
      <c r="A638" s="7" t="s">
        <v>50</v>
      </c>
      <c r="B638" s="7" t="s">
        <v>51</v>
      </c>
      <c r="C638" s="7">
        <v>8</v>
      </c>
      <c r="D638" s="7" t="s">
        <v>56</v>
      </c>
      <c r="E638" s="7">
        <v>1984</v>
      </c>
      <c r="F638" s="7">
        <v>4</v>
      </c>
      <c r="G638" s="7">
        <v>16</v>
      </c>
      <c r="H638" s="7">
        <v>49</v>
      </c>
      <c r="I638" s="7">
        <v>61</v>
      </c>
      <c r="J638" s="7">
        <v>416</v>
      </c>
      <c r="K638" s="7">
        <v>10</v>
      </c>
      <c r="L638" s="21">
        <v>45571</v>
      </c>
      <c r="N638" s="3">
        <v>0.71</v>
      </c>
      <c r="O638" s="3">
        <v>2.38</v>
      </c>
    </row>
    <row r="639" spans="1:15" x14ac:dyDescent="0.25">
      <c r="A639" s="7" t="s">
        <v>50</v>
      </c>
      <c r="B639" s="7" t="s">
        <v>51</v>
      </c>
      <c r="C639" s="7">
        <v>8</v>
      </c>
      <c r="D639" s="7" t="s">
        <v>53</v>
      </c>
      <c r="E639" s="7">
        <v>2020</v>
      </c>
      <c r="F639" s="7">
        <v>3</v>
      </c>
      <c r="G639" s="7">
        <v>16</v>
      </c>
      <c r="H639" s="7">
        <v>48</v>
      </c>
      <c r="I639" s="7">
        <v>62</v>
      </c>
      <c r="J639" s="7">
        <v>316</v>
      </c>
      <c r="K639" s="7">
        <v>10</v>
      </c>
      <c r="L639" s="21">
        <v>45571</v>
      </c>
      <c r="N639" s="3">
        <v>0.73</v>
      </c>
      <c r="O639" s="3">
        <v>1.22</v>
      </c>
    </row>
    <row r="640" spans="1:15" x14ac:dyDescent="0.25">
      <c r="A640" s="7" t="s">
        <v>50</v>
      </c>
      <c r="B640" s="7" t="s">
        <v>51</v>
      </c>
      <c r="C640" s="7">
        <v>8</v>
      </c>
      <c r="D640" s="7" t="s">
        <v>60</v>
      </c>
      <c r="E640" s="7">
        <v>2001</v>
      </c>
      <c r="F640" s="7">
        <v>2</v>
      </c>
      <c r="G640" s="7">
        <v>16</v>
      </c>
      <c r="H640" s="7">
        <v>17</v>
      </c>
      <c r="I640" s="7">
        <v>63</v>
      </c>
      <c r="J640" s="7">
        <v>216</v>
      </c>
      <c r="K640" s="7">
        <v>10</v>
      </c>
      <c r="L640" s="21">
        <v>45571</v>
      </c>
      <c r="N640" s="3">
        <v>0.61</v>
      </c>
      <c r="O640" s="3">
        <v>4.8</v>
      </c>
    </row>
    <row r="641" spans="1:15" x14ac:dyDescent="0.25">
      <c r="A641" s="7" t="s">
        <v>50</v>
      </c>
      <c r="B641" s="7" t="s">
        <v>51</v>
      </c>
      <c r="C641" s="7">
        <v>8</v>
      </c>
      <c r="D641" s="7" t="s">
        <v>57</v>
      </c>
      <c r="E641" s="7">
        <v>2004</v>
      </c>
      <c r="F641" s="7">
        <v>1</v>
      </c>
      <c r="G641" s="7">
        <v>16</v>
      </c>
      <c r="H641" s="7">
        <v>16</v>
      </c>
      <c r="I641" s="7">
        <v>64</v>
      </c>
      <c r="J641" s="7">
        <v>116</v>
      </c>
      <c r="K641" s="7">
        <v>10</v>
      </c>
      <c r="L641" s="21">
        <v>45571</v>
      </c>
      <c r="N641" s="3">
        <v>0.7</v>
      </c>
      <c r="O641" s="3">
        <v>3.15</v>
      </c>
    </row>
    <row r="642" spans="1:15" x14ac:dyDescent="0.25">
      <c r="A642" s="7" t="s">
        <v>35</v>
      </c>
      <c r="B642" s="7" t="s">
        <v>36</v>
      </c>
      <c r="C642" s="7">
        <v>1</v>
      </c>
      <c r="D642" s="7" t="s">
        <v>37</v>
      </c>
      <c r="E642" s="7">
        <v>1998</v>
      </c>
      <c r="F642" s="7">
        <v>1</v>
      </c>
      <c r="G642" s="7">
        <v>1</v>
      </c>
      <c r="H642" s="7">
        <v>1</v>
      </c>
      <c r="I642" s="7">
        <v>1</v>
      </c>
      <c r="J642" s="7">
        <v>101</v>
      </c>
      <c r="K642" s="7">
        <v>11</v>
      </c>
      <c r="L642" s="21">
        <v>45582</v>
      </c>
      <c r="N642">
        <v>0.57999999999999996</v>
      </c>
      <c r="O642">
        <v>3.77</v>
      </c>
    </row>
    <row r="643" spans="1:15" x14ac:dyDescent="0.25">
      <c r="A643" s="7" t="s">
        <v>35</v>
      </c>
      <c r="B643" s="7" t="s">
        <v>36</v>
      </c>
      <c r="C643" s="7">
        <v>1</v>
      </c>
      <c r="D643" s="7" t="s">
        <v>39</v>
      </c>
      <c r="E643" s="7">
        <v>2002</v>
      </c>
      <c r="F643" s="7">
        <v>2</v>
      </c>
      <c r="G643" s="7">
        <v>1</v>
      </c>
      <c r="H643" s="7">
        <v>32</v>
      </c>
      <c r="I643" s="7">
        <v>2</v>
      </c>
      <c r="J643" s="7">
        <v>201</v>
      </c>
      <c r="K643" s="7">
        <v>11</v>
      </c>
      <c r="L643" s="21">
        <v>45582</v>
      </c>
      <c r="N643">
        <v>0.57999999999999996</v>
      </c>
      <c r="O643">
        <v>4.58</v>
      </c>
    </row>
    <row r="644" spans="1:15" x14ac:dyDescent="0.25">
      <c r="A644" s="7" t="s">
        <v>35</v>
      </c>
      <c r="B644" s="7" t="s">
        <v>36</v>
      </c>
      <c r="C644" s="7">
        <v>1</v>
      </c>
      <c r="D644" s="7" t="s">
        <v>41</v>
      </c>
      <c r="E644" s="7">
        <v>2016</v>
      </c>
      <c r="F644" s="7">
        <v>3</v>
      </c>
      <c r="G644" s="7">
        <v>1</v>
      </c>
      <c r="H644" s="7">
        <v>33</v>
      </c>
      <c r="I644" s="7">
        <v>3</v>
      </c>
      <c r="J644" s="7">
        <v>301</v>
      </c>
      <c r="K644" s="7">
        <v>11</v>
      </c>
      <c r="L644" s="21">
        <v>45582</v>
      </c>
      <c r="N644">
        <v>0.59</v>
      </c>
      <c r="O644">
        <v>4.26</v>
      </c>
    </row>
    <row r="645" spans="1:15" x14ac:dyDescent="0.25">
      <c r="A645" s="7" t="s">
        <v>35</v>
      </c>
      <c r="B645" s="7" t="s">
        <v>36</v>
      </c>
      <c r="C645" s="7">
        <v>1</v>
      </c>
      <c r="D645" s="7" t="s">
        <v>42</v>
      </c>
      <c r="E645" s="7">
        <v>2023</v>
      </c>
      <c r="F645" s="7">
        <v>4</v>
      </c>
      <c r="G645" s="7">
        <v>1</v>
      </c>
      <c r="H645" s="7">
        <v>64</v>
      </c>
      <c r="I645" s="7">
        <v>4</v>
      </c>
      <c r="J645" s="7">
        <v>401</v>
      </c>
      <c r="K645" s="7">
        <v>11</v>
      </c>
      <c r="L645" s="21">
        <v>45582</v>
      </c>
      <c r="N645">
        <v>0.47</v>
      </c>
      <c r="O645">
        <v>3.87</v>
      </c>
    </row>
    <row r="646" spans="1:15" x14ac:dyDescent="0.25">
      <c r="A646" s="7" t="s">
        <v>35</v>
      </c>
      <c r="B646" s="7" t="s">
        <v>36</v>
      </c>
      <c r="C646" s="7">
        <v>1</v>
      </c>
      <c r="D646" s="7" t="s">
        <v>49</v>
      </c>
      <c r="E646" s="7">
        <v>1985</v>
      </c>
      <c r="F646" s="7">
        <v>4</v>
      </c>
      <c r="G646" s="7">
        <v>2</v>
      </c>
      <c r="H646" s="7">
        <v>63</v>
      </c>
      <c r="I646" s="7">
        <v>5</v>
      </c>
      <c r="J646" s="7">
        <v>402</v>
      </c>
      <c r="K646" s="7">
        <v>11</v>
      </c>
      <c r="L646" s="21">
        <v>45582</v>
      </c>
      <c r="N646">
        <v>0.52</v>
      </c>
      <c r="O646">
        <v>5.38</v>
      </c>
    </row>
    <row r="647" spans="1:15" x14ac:dyDescent="0.25">
      <c r="A647" s="7" t="s">
        <v>35</v>
      </c>
      <c r="B647" s="7" t="s">
        <v>36</v>
      </c>
      <c r="C647" s="7">
        <v>1</v>
      </c>
      <c r="D647" s="7" t="s">
        <v>48</v>
      </c>
      <c r="E647" s="7">
        <v>2018</v>
      </c>
      <c r="F647" s="7">
        <v>3</v>
      </c>
      <c r="G647" s="7">
        <v>2</v>
      </c>
      <c r="H647" s="7">
        <v>34</v>
      </c>
      <c r="I647" s="7">
        <v>6</v>
      </c>
      <c r="J647" s="7">
        <v>302</v>
      </c>
      <c r="K647" s="7">
        <v>11</v>
      </c>
      <c r="L647" s="21">
        <v>45582</v>
      </c>
      <c r="N647">
        <v>0.59</v>
      </c>
      <c r="O647">
        <v>7.62</v>
      </c>
    </row>
    <row r="648" spans="1:15" x14ac:dyDescent="0.25">
      <c r="A648" s="7" t="s">
        <v>35</v>
      </c>
      <c r="B648" s="7" t="s">
        <v>36</v>
      </c>
      <c r="C648" s="7">
        <v>1</v>
      </c>
      <c r="D648" s="7" t="s">
        <v>46</v>
      </c>
      <c r="E648" s="7">
        <v>1999</v>
      </c>
      <c r="F648" s="7">
        <v>2</v>
      </c>
      <c r="G648" s="7">
        <v>2</v>
      </c>
      <c r="H648" s="7">
        <v>31</v>
      </c>
      <c r="I648" s="7">
        <v>7</v>
      </c>
      <c r="J648" s="7">
        <v>202</v>
      </c>
      <c r="K648" s="7">
        <v>11</v>
      </c>
      <c r="L648" s="21">
        <v>45582</v>
      </c>
      <c r="N648">
        <v>0.64</v>
      </c>
      <c r="O648">
        <v>3.56</v>
      </c>
    </row>
    <row r="649" spans="1:15" x14ac:dyDescent="0.25">
      <c r="A649" s="7" t="s">
        <v>35</v>
      </c>
      <c r="B649" s="7" t="s">
        <v>36</v>
      </c>
      <c r="C649" s="7">
        <v>1</v>
      </c>
      <c r="D649" s="7" t="s">
        <v>44</v>
      </c>
      <c r="E649" s="7">
        <v>1983</v>
      </c>
      <c r="F649" s="7">
        <v>1</v>
      </c>
      <c r="G649" s="7">
        <v>2</v>
      </c>
      <c r="H649" s="7">
        <v>2</v>
      </c>
      <c r="I649" s="7">
        <v>8</v>
      </c>
      <c r="J649" s="7">
        <v>102</v>
      </c>
      <c r="K649" s="7">
        <v>11</v>
      </c>
      <c r="L649" s="21">
        <v>45582</v>
      </c>
      <c r="N649">
        <v>0.6</v>
      </c>
      <c r="O649">
        <v>4.09</v>
      </c>
    </row>
    <row r="650" spans="1:15" x14ac:dyDescent="0.25">
      <c r="A650" s="7" t="s">
        <v>50</v>
      </c>
      <c r="B650" s="7" t="s">
        <v>51</v>
      </c>
      <c r="C650" s="7">
        <v>2</v>
      </c>
      <c r="D650" s="7" t="s">
        <v>52</v>
      </c>
      <c r="E650" s="7">
        <v>1999</v>
      </c>
      <c r="F650" s="7">
        <v>1</v>
      </c>
      <c r="G650" s="7">
        <v>3</v>
      </c>
      <c r="H650" s="7">
        <v>3</v>
      </c>
      <c r="I650" s="7">
        <v>9</v>
      </c>
      <c r="J650" s="7">
        <v>103</v>
      </c>
      <c r="K650" s="7">
        <v>11</v>
      </c>
      <c r="L650" s="21">
        <v>45582</v>
      </c>
      <c r="N650">
        <v>0.68</v>
      </c>
      <c r="O650">
        <v>2.7</v>
      </c>
    </row>
    <row r="651" spans="1:15" x14ac:dyDescent="0.25">
      <c r="A651" s="7" t="s">
        <v>50</v>
      </c>
      <c r="B651" s="7" t="s">
        <v>51</v>
      </c>
      <c r="C651" s="7">
        <v>2</v>
      </c>
      <c r="D651" s="7" t="s">
        <v>53</v>
      </c>
      <c r="E651" s="7">
        <v>2020</v>
      </c>
      <c r="F651" s="7">
        <v>2</v>
      </c>
      <c r="G651" s="7">
        <v>3</v>
      </c>
      <c r="H651" s="7">
        <v>30</v>
      </c>
      <c r="I651" s="7">
        <v>10</v>
      </c>
      <c r="J651" s="7">
        <v>203</v>
      </c>
      <c r="K651" s="7">
        <v>11</v>
      </c>
      <c r="L651" s="21">
        <v>45582</v>
      </c>
      <c r="N651">
        <v>0.55000000000000004</v>
      </c>
      <c r="O651">
        <v>7.4</v>
      </c>
    </row>
    <row r="652" spans="1:15" x14ac:dyDescent="0.25">
      <c r="A652" s="7" t="s">
        <v>50</v>
      </c>
      <c r="B652" s="7" t="s">
        <v>51</v>
      </c>
      <c r="C652" s="7">
        <v>2</v>
      </c>
      <c r="D652" s="7" t="s">
        <v>54</v>
      </c>
      <c r="E652" s="7">
        <v>2016</v>
      </c>
      <c r="F652" s="7">
        <v>3</v>
      </c>
      <c r="G652" s="7">
        <v>3</v>
      </c>
      <c r="H652" s="7">
        <v>35</v>
      </c>
      <c r="I652" s="7">
        <v>11</v>
      </c>
      <c r="J652" s="7">
        <v>303</v>
      </c>
      <c r="K652" s="7">
        <v>11</v>
      </c>
      <c r="L652" s="21">
        <v>45582</v>
      </c>
      <c r="N652">
        <v>0.45</v>
      </c>
      <c r="O652">
        <v>4.88</v>
      </c>
    </row>
    <row r="653" spans="1:15" x14ac:dyDescent="0.25">
      <c r="A653" s="7" t="s">
        <v>50</v>
      </c>
      <c r="B653" s="7" t="s">
        <v>51</v>
      </c>
      <c r="C653" s="7">
        <v>2</v>
      </c>
      <c r="D653" s="7" t="s">
        <v>55</v>
      </c>
      <c r="E653" s="7">
        <v>2008</v>
      </c>
      <c r="F653" s="7">
        <v>4</v>
      </c>
      <c r="G653" s="7">
        <v>3</v>
      </c>
      <c r="H653" s="7">
        <v>62</v>
      </c>
      <c r="I653" s="7">
        <v>12</v>
      </c>
      <c r="J653" s="7">
        <v>403</v>
      </c>
      <c r="K653" s="7">
        <v>11</v>
      </c>
      <c r="L653" s="21">
        <v>45582</v>
      </c>
      <c r="N653">
        <v>0.4</v>
      </c>
      <c r="O653">
        <v>7.07</v>
      </c>
    </row>
    <row r="654" spans="1:15" x14ac:dyDescent="0.25">
      <c r="A654" s="7" t="s">
        <v>50</v>
      </c>
      <c r="B654" s="7" t="s">
        <v>51</v>
      </c>
      <c r="C654" s="7">
        <v>2</v>
      </c>
      <c r="D654" s="7" t="s">
        <v>60</v>
      </c>
      <c r="E654" s="7">
        <v>2001</v>
      </c>
      <c r="F654" s="7">
        <v>4</v>
      </c>
      <c r="G654" s="7">
        <v>4</v>
      </c>
      <c r="H654" s="7">
        <v>61</v>
      </c>
      <c r="I654" s="7">
        <v>13</v>
      </c>
      <c r="J654" s="7">
        <v>404</v>
      </c>
      <c r="K654" s="7">
        <v>11</v>
      </c>
      <c r="L654" s="21">
        <v>45582</v>
      </c>
      <c r="N654">
        <v>0.49</v>
      </c>
      <c r="O654">
        <v>3.16</v>
      </c>
    </row>
    <row r="655" spans="1:15" x14ac:dyDescent="0.25">
      <c r="A655" s="7" t="s">
        <v>50</v>
      </c>
      <c r="B655" s="7" t="s">
        <v>51</v>
      </c>
      <c r="C655" s="7">
        <v>2</v>
      </c>
      <c r="D655" s="7" t="s">
        <v>59</v>
      </c>
      <c r="E655" s="7">
        <v>1989</v>
      </c>
      <c r="F655" s="7">
        <v>3</v>
      </c>
      <c r="G655" s="7">
        <v>4</v>
      </c>
      <c r="H655" s="7">
        <v>36</v>
      </c>
      <c r="I655" s="7">
        <v>14</v>
      </c>
      <c r="J655" s="7">
        <v>304</v>
      </c>
      <c r="K655" s="7">
        <v>11</v>
      </c>
      <c r="L655" s="21">
        <v>45582</v>
      </c>
      <c r="N655">
        <v>0.56000000000000005</v>
      </c>
      <c r="O655">
        <v>2.4900000000000002</v>
      </c>
    </row>
    <row r="656" spans="1:15" x14ac:dyDescent="0.25">
      <c r="A656" s="7" t="s">
        <v>50</v>
      </c>
      <c r="B656" s="7" t="s">
        <v>51</v>
      </c>
      <c r="C656" s="7">
        <v>2</v>
      </c>
      <c r="D656" s="7" t="s">
        <v>57</v>
      </c>
      <c r="E656" s="7">
        <v>2004</v>
      </c>
      <c r="F656" s="7">
        <v>2</v>
      </c>
      <c r="G656" s="7">
        <v>4</v>
      </c>
      <c r="H656" s="7">
        <v>29</v>
      </c>
      <c r="I656" s="7">
        <v>15</v>
      </c>
      <c r="J656" s="7">
        <v>204</v>
      </c>
      <c r="K656" s="7">
        <v>11</v>
      </c>
      <c r="L656" s="21">
        <v>45582</v>
      </c>
      <c r="N656">
        <v>0.63</v>
      </c>
      <c r="O656">
        <v>5.32</v>
      </c>
    </row>
    <row r="657" spans="1:15" x14ac:dyDescent="0.25">
      <c r="A657" s="7" t="s">
        <v>50</v>
      </c>
      <c r="B657" s="7" t="s">
        <v>51</v>
      </c>
      <c r="C657" s="7">
        <v>2</v>
      </c>
      <c r="D657" s="7" t="s">
        <v>56</v>
      </c>
      <c r="E657" s="7">
        <v>1984</v>
      </c>
      <c r="F657" s="7">
        <v>1</v>
      </c>
      <c r="G657" s="7">
        <v>4</v>
      </c>
      <c r="H657" s="7">
        <v>4</v>
      </c>
      <c r="I657" s="7">
        <v>16</v>
      </c>
      <c r="J657" s="7">
        <v>104</v>
      </c>
      <c r="K657" s="7">
        <v>11</v>
      </c>
      <c r="L657" s="21">
        <v>45582</v>
      </c>
      <c r="N657">
        <v>0.69</v>
      </c>
      <c r="O657">
        <v>3.56</v>
      </c>
    </row>
    <row r="658" spans="1:15" x14ac:dyDescent="0.25">
      <c r="A658" s="7" t="s">
        <v>35</v>
      </c>
      <c r="B658" s="7" t="s">
        <v>36</v>
      </c>
      <c r="C658" s="7">
        <v>3</v>
      </c>
      <c r="D658" s="7" t="s">
        <v>48</v>
      </c>
      <c r="E658" s="7">
        <v>2018</v>
      </c>
      <c r="F658" s="7">
        <v>1</v>
      </c>
      <c r="G658" s="7">
        <v>5</v>
      </c>
      <c r="H658" s="7">
        <v>5</v>
      </c>
      <c r="I658" s="7">
        <v>17</v>
      </c>
      <c r="J658" s="7">
        <v>105</v>
      </c>
      <c r="K658" s="7">
        <v>11</v>
      </c>
      <c r="L658" s="21">
        <v>45582</v>
      </c>
      <c r="N658">
        <v>0.67</v>
      </c>
      <c r="O658">
        <v>2.4500000000000002</v>
      </c>
    </row>
    <row r="659" spans="1:15" x14ac:dyDescent="0.25">
      <c r="A659" s="7" t="s">
        <v>35</v>
      </c>
      <c r="B659" s="7" t="s">
        <v>36</v>
      </c>
      <c r="C659" s="7">
        <v>3</v>
      </c>
      <c r="D659" s="7" t="s">
        <v>42</v>
      </c>
      <c r="E659" s="7">
        <v>2023</v>
      </c>
      <c r="F659" s="7">
        <v>2</v>
      </c>
      <c r="G659" s="7">
        <v>5</v>
      </c>
      <c r="H659" s="7">
        <v>28</v>
      </c>
      <c r="I659" s="7">
        <v>18</v>
      </c>
      <c r="J659" s="7">
        <v>205</v>
      </c>
      <c r="K659" s="7">
        <v>11</v>
      </c>
      <c r="L659" s="21">
        <v>45582</v>
      </c>
      <c r="N659">
        <v>0.41</v>
      </c>
      <c r="O659">
        <v>1.87</v>
      </c>
    </row>
    <row r="660" spans="1:15" x14ac:dyDescent="0.25">
      <c r="A660" s="7" t="s">
        <v>35</v>
      </c>
      <c r="B660" s="7" t="s">
        <v>36</v>
      </c>
      <c r="C660" s="7">
        <v>3</v>
      </c>
      <c r="D660" s="7" t="s">
        <v>39</v>
      </c>
      <c r="E660" s="7">
        <v>2002</v>
      </c>
      <c r="F660" s="7">
        <v>3</v>
      </c>
      <c r="G660" s="7">
        <v>5</v>
      </c>
      <c r="H660" s="7">
        <v>37</v>
      </c>
      <c r="I660" s="7">
        <v>19</v>
      </c>
      <c r="J660" s="7">
        <v>305</v>
      </c>
      <c r="K660" s="7">
        <v>11</v>
      </c>
      <c r="L660" s="21">
        <v>45582</v>
      </c>
      <c r="N660">
        <v>0.48</v>
      </c>
      <c r="O660">
        <v>5.15</v>
      </c>
    </row>
    <row r="661" spans="1:15" x14ac:dyDescent="0.25">
      <c r="A661" s="7" t="s">
        <v>35</v>
      </c>
      <c r="B661" s="7" t="s">
        <v>36</v>
      </c>
      <c r="C661" s="7">
        <v>3</v>
      </c>
      <c r="D661" s="7" t="s">
        <v>46</v>
      </c>
      <c r="E661" s="7">
        <v>1999</v>
      </c>
      <c r="F661" s="7">
        <v>4</v>
      </c>
      <c r="G661" s="7">
        <v>5</v>
      </c>
      <c r="H661" s="7">
        <v>60</v>
      </c>
      <c r="I661" s="7">
        <v>20</v>
      </c>
      <c r="J661" s="7">
        <v>405</v>
      </c>
      <c r="K661" s="7">
        <v>11</v>
      </c>
      <c r="L661" s="21">
        <v>45582</v>
      </c>
      <c r="N661">
        <v>0.57999999999999996</v>
      </c>
      <c r="O661">
        <v>1.97</v>
      </c>
    </row>
    <row r="662" spans="1:15" x14ac:dyDescent="0.25">
      <c r="A662" s="7" t="s">
        <v>35</v>
      </c>
      <c r="B662" s="7" t="s">
        <v>36</v>
      </c>
      <c r="C662" s="7">
        <v>3</v>
      </c>
      <c r="D662" s="7" t="s">
        <v>44</v>
      </c>
      <c r="E662" s="7">
        <v>1983</v>
      </c>
      <c r="F662" s="7">
        <v>4</v>
      </c>
      <c r="G662" s="7">
        <v>6</v>
      </c>
      <c r="H662" s="7">
        <v>59</v>
      </c>
      <c r="I662" s="7">
        <v>21</v>
      </c>
      <c r="J662" s="7">
        <v>406</v>
      </c>
      <c r="K662" s="7">
        <v>11</v>
      </c>
      <c r="L662" s="21">
        <v>45582</v>
      </c>
      <c r="N662">
        <v>0.47</v>
      </c>
      <c r="O662">
        <v>4.2300000000000004</v>
      </c>
    </row>
    <row r="663" spans="1:15" x14ac:dyDescent="0.25">
      <c r="A663" s="7" t="s">
        <v>35</v>
      </c>
      <c r="B663" s="7" t="s">
        <v>36</v>
      </c>
      <c r="C663" s="7">
        <v>3</v>
      </c>
      <c r="D663" s="7" t="s">
        <v>49</v>
      </c>
      <c r="E663" s="7">
        <v>1985</v>
      </c>
      <c r="F663" s="7">
        <v>3</v>
      </c>
      <c r="G663" s="7">
        <v>6</v>
      </c>
      <c r="H663" s="7">
        <v>38</v>
      </c>
      <c r="I663" s="7">
        <v>22</v>
      </c>
      <c r="J663" s="7">
        <v>306</v>
      </c>
      <c r="K663" s="7">
        <v>11</v>
      </c>
      <c r="L663" s="21">
        <v>45582</v>
      </c>
      <c r="N663">
        <v>0.56999999999999995</v>
      </c>
      <c r="O663">
        <v>6.02</v>
      </c>
    </row>
    <row r="664" spans="1:15" x14ac:dyDescent="0.25">
      <c r="A664" s="7" t="s">
        <v>35</v>
      </c>
      <c r="B664" s="7" t="s">
        <v>36</v>
      </c>
      <c r="C664" s="7">
        <v>3</v>
      </c>
      <c r="D664" s="7" t="s">
        <v>37</v>
      </c>
      <c r="E664" s="7">
        <v>1998</v>
      </c>
      <c r="F664" s="7">
        <v>2</v>
      </c>
      <c r="G664" s="7">
        <v>6</v>
      </c>
      <c r="H664" s="7">
        <v>27</v>
      </c>
      <c r="I664" s="7">
        <v>23</v>
      </c>
      <c r="J664" s="7">
        <v>206</v>
      </c>
      <c r="K664" s="7">
        <v>11</v>
      </c>
      <c r="L664" s="21">
        <v>45582</v>
      </c>
      <c r="N664">
        <v>0.49</v>
      </c>
      <c r="O664">
        <v>4.72</v>
      </c>
    </row>
    <row r="665" spans="1:15" x14ac:dyDescent="0.25">
      <c r="A665" s="7" t="s">
        <v>35</v>
      </c>
      <c r="B665" s="7" t="s">
        <v>36</v>
      </c>
      <c r="C665" s="7">
        <v>3</v>
      </c>
      <c r="D665" s="7" t="s">
        <v>41</v>
      </c>
      <c r="E665" s="7">
        <v>2016</v>
      </c>
      <c r="F665" s="7">
        <v>1</v>
      </c>
      <c r="G665" s="7">
        <v>6</v>
      </c>
      <c r="H665" s="7">
        <v>6</v>
      </c>
      <c r="I665" s="7">
        <v>24</v>
      </c>
      <c r="J665" s="7">
        <v>106</v>
      </c>
      <c r="K665" s="7">
        <v>11</v>
      </c>
      <c r="L665" s="21">
        <v>45582</v>
      </c>
      <c r="N665">
        <v>0.67</v>
      </c>
      <c r="O665">
        <v>3</v>
      </c>
    </row>
    <row r="666" spans="1:15" x14ac:dyDescent="0.25">
      <c r="A666" s="7" t="s">
        <v>50</v>
      </c>
      <c r="B666" s="7" t="s">
        <v>51</v>
      </c>
      <c r="C666" s="7">
        <v>4</v>
      </c>
      <c r="D666" s="7" t="s">
        <v>60</v>
      </c>
      <c r="E666" s="7">
        <v>2001</v>
      </c>
      <c r="F666" s="7">
        <v>1</v>
      </c>
      <c r="G666" s="7">
        <v>7</v>
      </c>
      <c r="H666" s="7">
        <v>7</v>
      </c>
      <c r="I666" s="7">
        <v>25</v>
      </c>
      <c r="J666" s="7">
        <v>107</v>
      </c>
      <c r="K666" s="7">
        <v>11</v>
      </c>
      <c r="L666" s="21">
        <v>45582</v>
      </c>
      <c r="N666">
        <v>0.53</v>
      </c>
      <c r="O666">
        <v>1.34</v>
      </c>
    </row>
    <row r="667" spans="1:15" x14ac:dyDescent="0.25">
      <c r="A667" s="7" t="s">
        <v>50</v>
      </c>
      <c r="B667" s="7" t="s">
        <v>51</v>
      </c>
      <c r="C667" s="7">
        <v>4</v>
      </c>
      <c r="D667" s="7" t="s">
        <v>54</v>
      </c>
      <c r="E667" s="7">
        <v>2016</v>
      </c>
      <c r="F667" s="7">
        <v>2</v>
      </c>
      <c r="G667" s="7">
        <v>7</v>
      </c>
      <c r="H667" s="7">
        <v>26</v>
      </c>
      <c r="I667" s="7">
        <v>26</v>
      </c>
      <c r="J667" s="7">
        <v>207</v>
      </c>
      <c r="K667" s="7">
        <v>11</v>
      </c>
      <c r="L667" s="21">
        <v>45582</v>
      </c>
      <c r="N667">
        <v>0.53</v>
      </c>
      <c r="O667">
        <v>8.2100000000000009</v>
      </c>
    </row>
    <row r="668" spans="1:15" x14ac:dyDescent="0.25">
      <c r="A668" s="7" t="s">
        <v>50</v>
      </c>
      <c r="B668" s="7" t="s">
        <v>51</v>
      </c>
      <c r="C668" s="7">
        <v>4</v>
      </c>
      <c r="D668" s="7" t="s">
        <v>55</v>
      </c>
      <c r="E668" s="7">
        <v>2008</v>
      </c>
      <c r="F668" s="7">
        <v>3</v>
      </c>
      <c r="G668" s="7">
        <v>7</v>
      </c>
      <c r="H668" s="7">
        <v>39</v>
      </c>
      <c r="I668" s="7">
        <v>27</v>
      </c>
      <c r="J668" s="7">
        <v>307</v>
      </c>
      <c r="K668" s="7">
        <v>11</v>
      </c>
      <c r="L668" s="21">
        <v>45582</v>
      </c>
      <c r="N668">
        <v>0.47</v>
      </c>
      <c r="O668">
        <v>2.88</v>
      </c>
    </row>
    <row r="669" spans="1:15" x14ac:dyDescent="0.25">
      <c r="A669" s="7" t="s">
        <v>50</v>
      </c>
      <c r="B669" s="7" t="s">
        <v>51</v>
      </c>
      <c r="C669" s="7">
        <v>4</v>
      </c>
      <c r="D669" s="7" t="s">
        <v>59</v>
      </c>
      <c r="E669" s="7">
        <v>1989</v>
      </c>
      <c r="F669" s="7">
        <v>4</v>
      </c>
      <c r="G669" s="7">
        <v>7</v>
      </c>
      <c r="H669" s="7">
        <v>58</v>
      </c>
      <c r="I669" s="7">
        <v>28</v>
      </c>
      <c r="J669" s="7">
        <v>407</v>
      </c>
      <c r="K669" s="7">
        <v>11</v>
      </c>
      <c r="L669" s="21">
        <v>45582</v>
      </c>
      <c r="N669">
        <v>0.43</v>
      </c>
      <c r="O669">
        <v>4.75</v>
      </c>
    </row>
    <row r="670" spans="1:15" x14ac:dyDescent="0.25">
      <c r="A670" s="7" t="s">
        <v>50</v>
      </c>
      <c r="B670" s="7" t="s">
        <v>51</v>
      </c>
      <c r="C670" s="7">
        <v>4</v>
      </c>
      <c r="D670" s="7" t="s">
        <v>52</v>
      </c>
      <c r="E670" s="7">
        <v>1999</v>
      </c>
      <c r="F670" s="7">
        <v>4</v>
      </c>
      <c r="G670" s="7">
        <v>8</v>
      </c>
      <c r="H670" s="7">
        <v>57</v>
      </c>
      <c r="I670" s="7">
        <v>29</v>
      </c>
      <c r="J670" s="7">
        <v>408</v>
      </c>
      <c r="K670" s="7">
        <v>11</v>
      </c>
      <c r="L670" s="21">
        <v>45582</v>
      </c>
      <c r="N670">
        <v>0.44</v>
      </c>
      <c r="O670">
        <v>2.63</v>
      </c>
    </row>
    <row r="671" spans="1:15" x14ac:dyDescent="0.25">
      <c r="A671" s="7" t="s">
        <v>50</v>
      </c>
      <c r="B671" s="7" t="s">
        <v>51</v>
      </c>
      <c r="C671" s="7">
        <v>4</v>
      </c>
      <c r="D671" s="7" t="s">
        <v>57</v>
      </c>
      <c r="E671" s="7">
        <v>2004</v>
      </c>
      <c r="F671" s="7">
        <v>3</v>
      </c>
      <c r="G671" s="7">
        <v>8</v>
      </c>
      <c r="H671" s="7">
        <v>40</v>
      </c>
      <c r="I671" s="7">
        <v>30</v>
      </c>
      <c r="J671" s="7">
        <v>308</v>
      </c>
      <c r="K671" s="7">
        <v>11</v>
      </c>
      <c r="L671" s="21">
        <v>45582</v>
      </c>
      <c r="N671">
        <v>0.66</v>
      </c>
      <c r="O671">
        <v>3.9</v>
      </c>
    </row>
    <row r="672" spans="1:15" x14ac:dyDescent="0.25">
      <c r="A672" s="7" t="s">
        <v>50</v>
      </c>
      <c r="B672" s="7" t="s">
        <v>51</v>
      </c>
      <c r="C672" s="7">
        <v>4</v>
      </c>
      <c r="D672" s="7" t="s">
        <v>56</v>
      </c>
      <c r="E672" s="7">
        <v>1984</v>
      </c>
      <c r="F672" s="7">
        <v>2</v>
      </c>
      <c r="G672" s="7">
        <v>8</v>
      </c>
      <c r="H672" s="7">
        <v>25</v>
      </c>
      <c r="I672" s="7">
        <v>31</v>
      </c>
      <c r="J672" s="7">
        <v>208</v>
      </c>
      <c r="K672" s="7">
        <v>11</v>
      </c>
      <c r="L672" s="21">
        <v>45582</v>
      </c>
      <c r="N672">
        <v>0.63</v>
      </c>
      <c r="O672">
        <v>4.55</v>
      </c>
    </row>
    <row r="673" spans="1:15" x14ac:dyDescent="0.25">
      <c r="A673" s="7" t="s">
        <v>50</v>
      </c>
      <c r="B673" s="7" t="s">
        <v>51</v>
      </c>
      <c r="C673" s="7">
        <v>4</v>
      </c>
      <c r="D673" s="7" t="s">
        <v>53</v>
      </c>
      <c r="E673" s="7">
        <v>2020</v>
      </c>
      <c r="F673" s="7">
        <v>1</v>
      </c>
      <c r="G673" s="7">
        <v>8</v>
      </c>
      <c r="H673" s="7">
        <v>8</v>
      </c>
      <c r="I673" s="7">
        <v>32</v>
      </c>
      <c r="J673" s="7">
        <v>108</v>
      </c>
      <c r="K673" s="7">
        <v>11</v>
      </c>
      <c r="L673" s="21">
        <v>45582</v>
      </c>
      <c r="N673">
        <v>0.66</v>
      </c>
      <c r="O673">
        <v>3.33</v>
      </c>
    </row>
    <row r="674" spans="1:15" x14ac:dyDescent="0.25">
      <c r="A674" s="7" t="s">
        <v>35</v>
      </c>
      <c r="B674" s="7" t="s">
        <v>36</v>
      </c>
      <c r="C674" s="7">
        <v>5</v>
      </c>
      <c r="D674" s="7" t="s">
        <v>39</v>
      </c>
      <c r="E674" s="7">
        <v>2002</v>
      </c>
      <c r="F674" s="7">
        <v>1</v>
      </c>
      <c r="G674" s="7">
        <v>9</v>
      </c>
      <c r="H674" s="7">
        <v>9</v>
      </c>
      <c r="I674" s="7">
        <v>33</v>
      </c>
      <c r="J674" s="7">
        <v>109</v>
      </c>
      <c r="K674" s="7">
        <v>11</v>
      </c>
      <c r="L674" s="21">
        <v>45582</v>
      </c>
      <c r="N674">
        <v>0.65</v>
      </c>
      <c r="O674">
        <v>1.47</v>
      </c>
    </row>
    <row r="675" spans="1:15" x14ac:dyDescent="0.25">
      <c r="A675" s="7" t="s">
        <v>35</v>
      </c>
      <c r="B675" s="7" t="s">
        <v>36</v>
      </c>
      <c r="C675" s="7">
        <v>5</v>
      </c>
      <c r="D675" s="7" t="s">
        <v>41</v>
      </c>
      <c r="E675" s="7">
        <v>2016</v>
      </c>
      <c r="F675" s="7">
        <v>2</v>
      </c>
      <c r="G675" s="7">
        <v>9</v>
      </c>
      <c r="H675" s="7">
        <v>24</v>
      </c>
      <c r="I675" s="7">
        <v>34</v>
      </c>
      <c r="J675" s="7">
        <v>209</v>
      </c>
      <c r="K675" s="7">
        <v>11</v>
      </c>
      <c r="L675" s="21">
        <v>45582</v>
      </c>
      <c r="N675">
        <v>0.62</v>
      </c>
      <c r="O675">
        <v>5.99</v>
      </c>
    </row>
    <row r="676" spans="1:15" x14ac:dyDescent="0.25">
      <c r="A676" s="7" t="s">
        <v>35</v>
      </c>
      <c r="B676" s="7" t="s">
        <v>36</v>
      </c>
      <c r="C676" s="7">
        <v>5</v>
      </c>
      <c r="D676" s="7" t="s">
        <v>42</v>
      </c>
      <c r="E676" s="7">
        <v>2023</v>
      </c>
      <c r="F676" s="7">
        <v>3</v>
      </c>
      <c r="G676" s="7">
        <v>9</v>
      </c>
      <c r="H676" s="7">
        <v>41</v>
      </c>
      <c r="I676" s="7">
        <v>35</v>
      </c>
      <c r="J676" s="7">
        <v>309</v>
      </c>
      <c r="K676" s="7">
        <v>11</v>
      </c>
      <c r="L676" s="21">
        <v>45582</v>
      </c>
      <c r="N676">
        <v>0.48</v>
      </c>
      <c r="O676">
        <v>5.22</v>
      </c>
    </row>
    <row r="677" spans="1:15" x14ac:dyDescent="0.25">
      <c r="A677" s="7" t="s">
        <v>35</v>
      </c>
      <c r="B677" s="7" t="s">
        <v>36</v>
      </c>
      <c r="C677" s="7">
        <v>5</v>
      </c>
      <c r="D677" s="7" t="s">
        <v>48</v>
      </c>
      <c r="E677" s="7">
        <v>2018</v>
      </c>
      <c r="F677" s="7">
        <v>4</v>
      </c>
      <c r="G677" s="7">
        <v>10</v>
      </c>
      <c r="H677" s="7">
        <v>55</v>
      </c>
      <c r="I677" s="7">
        <v>37</v>
      </c>
      <c r="J677" s="7">
        <v>410</v>
      </c>
      <c r="K677" s="7">
        <v>11</v>
      </c>
      <c r="L677" s="21">
        <v>45582</v>
      </c>
      <c r="N677">
        <v>0.45</v>
      </c>
      <c r="O677">
        <v>5.74</v>
      </c>
    </row>
    <row r="678" spans="1:15" x14ac:dyDescent="0.25">
      <c r="A678" s="7" t="s">
        <v>35</v>
      </c>
      <c r="B678" s="7" t="s">
        <v>36</v>
      </c>
      <c r="C678" s="7">
        <v>5</v>
      </c>
      <c r="D678" s="7" t="s">
        <v>37</v>
      </c>
      <c r="E678" s="7">
        <v>1998</v>
      </c>
      <c r="F678" s="7">
        <v>4</v>
      </c>
      <c r="G678" s="7">
        <v>9</v>
      </c>
      <c r="H678" s="7">
        <v>56</v>
      </c>
      <c r="I678" s="7">
        <v>37</v>
      </c>
      <c r="J678" s="7">
        <v>409</v>
      </c>
      <c r="K678" s="7">
        <v>11</v>
      </c>
      <c r="L678" s="21">
        <v>45582</v>
      </c>
      <c r="N678">
        <v>0.52</v>
      </c>
      <c r="O678">
        <v>6.4</v>
      </c>
    </row>
    <row r="679" spans="1:15" x14ac:dyDescent="0.25">
      <c r="A679" s="7" t="s">
        <v>35</v>
      </c>
      <c r="B679" s="7" t="s">
        <v>36</v>
      </c>
      <c r="C679" s="7">
        <v>5</v>
      </c>
      <c r="D679" s="7" t="s">
        <v>44</v>
      </c>
      <c r="E679" s="7">
        <v>1983</v>
      </c>
      <c r="F679" s="7">
        <v>3</v>
      </c>
      <c r="G679" s="7">
        <v>10</v>
      </c>
      <c r="H679" s="7">
        <v>42</v>
      </c>
      <c r="I679" s="7">
        <v>38</v>
      </c>
      <c r="J679" s="7">
        <v>310</v>
      </c>
      <c r="K679" s="7">
        <v>11</v>
      </c>
      <c r="L679" s="21">
        <v>45582</v>
      </c>
      <c r="N679">
        <v>0.6</v>
      </c>
      <c r="O679">
        <v>1.51</v>
      </c>
    </row>
    <row r="680" spans="1:15" x14ac:dyDescent="0.25">
      <c r="A680" s="7" t="s">
        <v>35</v>
      </c>
      <c r="B680" s="7" t="s">
        <v>36</v>
      </c>
      <c r="C680" s="7">
        <v>5</v>
      </c>
      <c r="D680" s="7" t="s">
        <v>49</v>
      </c>
      <c r="E680" s="7">
        <v>1985</v>
      </c>
      <c r="F680" s="7">
        <v>2</v>
      </c>
      <c r="G680" s="7">
        <v>10</v>
      </c>
      <c r="H680" s="7">
        <v>23</v>
      </c>
      <c r="I680" s="7">
        <v>39</v>
      </c>
      <c r="J680" s="7">
        <v>210</v>
      </c>
      <c r="K680" s="7">
        <v>11</v>
      </c>
      <c r="L680" s="21">
        <v>45582</v>
      </c>
      <c r="N680">
        <v>0.59</v>
      </c>
      <c r="O680">
        <v>4.59</v>
      </c>
    </row>
    <row r="681" spans="1:15" x14ac:dyDescent="0.25">
      <c r="A681" s="7" t="s">
        <v>35</v>
      </c>
      <c r="B681" s="7" t="s">
        <v>36</v>
      </c>
      <c r="C681" s="7">
        <v>5</v>
      </c>
      <c r="D681" s="7" t="s">
        <v>46</v>
      </c>
      <c r="E681" s="7">
        <v>1999</v>
      </c>
      <c r="F681" s="7">
        <v>1</v>
      </c>
      <c r="G681" s="7">
        <v>10</v>
      </c>
      <c r="H681" s="7">
        <v>10</v>
      </c>
      <c r="I681" s="7">
        <v>40</v>
      </c>
      <c r="J681" s="7">
        <v>110</v>
      </c>
      <c r="K681" s="7">
        <v>11</v>
      </c>
      <c r="L681" s="21">
        <v>45582</v>
      </c>
      <c r="N681">
        <v>0.68</v>
      </c>
      <c r="O681">
        <v>1.34</v>
      </c>
    </row>
    <row r="682" spans="1:15" x14ac:dyDescent="0.25">
      <c r="A682" s="7" t="s">
        <v>50</v>
      </c>
      <c r="B682" s="7" t="s">
        <v>51</v>
      </c>
      <c r="C682" s="7">
        <v>6</v>
      </c>
      <c r="D682" s="7" t="s">
        <v>59</v>
      </c>
      <c r="E682" s="7">
        <v>1989</v>
      </c>
      <c r="F682" s="7">
        <v>1</v>
      </c>
      <c r="G682" s="7">
        <v>11</v>
      </c>
      <c r="H682" s="7">
        <v>11</v>
      </c>
      <c r="I682" s="7">
        <v>41</v>
      </c>
      <c r="J682" s="7">
        <v>111</v>
      </c>
      <c r="K682" s="7">
        <v>11</v>
      </c>
      <c r="L682" s="21">
        <v>45582</v>
      </c>
      <c r="N682">
        <v>0.5</v>
      </c>
      <c r="O682">
        <v>3.3</v>
      </c>
    </row>
    <row r="683" spans="1:15" x14ac:dyDescent="0.25">
      <c r="A683" s="7" t="s">
        <v>50</v>
      </c>
      <c r="B683" s="7" t="s">
        <v>51</v>
      </c>
      <c r="C683" s="7">
        <v>6</v>
      </c>
      <c r="D683" s="7" t="s">
        <v>52</v>
      </c>
      <c r="E683" s="7">
        <v>1999</v>
      </c>
      <c r="F683" s="7">
        <v>2</v>
      </c>
      <c r="G683" s="7">
        <v>11</v>
      </c>
      <c r="H683" s="7">
        <v>22</v>
      </c>
      <c r="I683" s="7">
        <v>42</v>
      </c>
      <c r="J683" s="7">
        <v>211</v>
      </c>
      <c r="K683" s="7">
        <v>11</v>
      </c>
      <c r="L683" s="21">
        <v>45582</v>
      </c>
      <c r="N683">
        <v>0.6</v>
      </c>
      <c r="O683">
        <v>7.6</v>
      </c>
    </row>
    <row r="684" spans="1:15" x14ac:dyDescent="0.25">
      <c r="A684" s="7" t="s">
        <v>50</v>
      </c>
      <c r="B684" s="7" t="s">
        <v>51</v>
      </c>
      <c r="C684" s="7">
        <v>6</v>
      </c>
      <c r="D684" s="7" t="s">
        <v>56</v>
      </c>
      <c r="E684" s="7">
        <v>1984</v>
      </c>
      <c r="F684" s="7">
        <v>3</v>
      </c>
      <c r="G684" s="7">
        <v>11</v>
      </c>
      <c r="H684" s="7">
        <v>43</v>
      </c>
      <c r="I684" s="7">
        <v>43</v>
      </c>
      <c r="J684" s="7">
        <v>311</v>
      </c>
      <c r="K684" s="7">
        <v>11</v>
      </c>
      <c r="L684" s="21">
        <v>45582</v>
      </c>
      <c r="N684">
        <v>0.53</v>
      </c>
      <c r="O684">
        <v>3.51</v>
      </c>
    </row>
    <row r="685" spans="1:15" x14ac:dyDescent="0.25">
      <c r="A685" s="7" t="s">
        <v>50</v>
      </c>
      <c r="B685" s="7" t="s">
        <v>51</v>
      </c>
      <c r="C685" s="7">
        <v>6</v>
      </c>
      <c r="D685" s="7" t="s">
        <v>57</v>
      </c>
      <c r="E685" s="7">
        <v>2004</v>
      </c>
      <c r="F685" s="7">
        <v>4</v>
      </c>
      <c r="G685" s="7">
        <v>11</v>
      </c>
      <c r="H685" s="7">
        <v>54</v>
      </c>
      <c r="I685" s="7">
        <v>44</v>
      </c>
      <c r="J685" s="7">
        <v>411</v>
      </c>
      <c r="K685" s="7">
        <v>11</v>
      </c>
      <c r="L685" s="21">
        <v>45582</v>
      </c>
      <c r="N685">
        <v>0.49</v>
      </c>
      <c r="O685">
        <v>7.38</v>
      </c>
    </row>
    <row r="686" spans="1:15" x14ac:dyDescent="0.25">
      <c r="A686" s="7" t="s">
        <v>50</v>
      </c>
      <c r="B686" s="7" t="s">
        <v>51</v>
      </c>
      <c r="C686" s="7">
        <v>6</v>
      </c>
      <c r="D686" s="7" t="s">
        <v>53</v>
      </c>
      <c r="E686" s="7">
        <v>2020</v>
      </c>
      <c r="F686" s="7">
        <v>4</v>
      </c>
      <c r="G686" s="7">
        <v>12</v>
      </c>
      <c r="H686" s="7">
        <v>53</v>
      </c>
      <c r="I686" s="7">
        <v>45</v>
      </c>
      <c r="J686" s="7">
        <v>412</v>
      </c>
      <c r="K686" s="7">
        <v>11</v>
      </c>
      <c r="L686" s="21">
        <v>45582</v>
      </c>
      <c r="N686">
        <v>0.5</v>
      </c>
      <c r="O686">
        <v>3.74</v>
      </c>
    </row>
    <row r="687" spans="1:15" x14ac:dyDescent="0.25">
      <c r="A687" s="7" t="s">
        <v>50</v>
      </c>
      <c r="B687" s="7" t="s">
        <v>51</v>
      </c>
      <c r="C687" s="7">
        <v>6</v>
      </c>
      <c r="D687" s="7" t="s">
        <v>60</v>
      </c>
      <c r="E687" s="7">
        <v>2001</v>
      </c>
      <c r="F687" s="7">
        <v>3</v>
      </c>
      <c r="G687" s="7">
        <v>12</v>
      </c>
      <c r="H687" s="7">
        <v>44</v>
      </c>
      <c r="I687" s="7">
        <v>46</v>
      </c>
      <c r="J687" s="7">
        <v>312</v>
      </c>
      <c r="K687" s="7">
        <v>11</v>
      </c>
      <c r="L687" s="21">
        <v>45582</v>
      </c>
      <c r="N687">
        <v>0.44</v>
      </c>
      <c r="O687">
        <v>2.93</v>
      </c>
    </row>
    <row r="688" spans="1:15" x14ac:dyDescent="0.25">
      <c r="A688" s="7" t="s">
        <v>50</v>
      </c>
      <c r="B688" s="7" t="s">
        <v>51</v>
      </c>
      <c r="C688" s="7">
        <v>6</v>
      </c>
      <c r="D688" s="7" t="s">
        <v>55</v>
      </c>
      <c r="E688" s="7">
        <v>2008</v>
      </c>
      <c r="F688" s="7">
        <v>2</v>
      </c>
      <c r="G688" s="7">
        <v>12</v>
      </c>
      <c r="H688" s="7">
        <v>21</v>
      </c>
      <c r="I688" s="7">
        <v>47</v>
      </c>
      <c r="J688" s="7">
        <v>212</v>
      </c>
      <c r="K688" s="7">
        <v>11</v>
      </c>
      <c r="L688" s="21">
        <v>45582</v>
      </c>
      <c r="N688">
        <v>0.52</v>
      </c>
      <c r="O688">
        <v>2.14</v>
      </c>
    </row>
    <row r="689" spans="1:15" x14ac:dyDescent="0.25">
      <c r="A689" s="7" t="s">
        <v>50</v>
      </c>
      <c r="B689" s="7" t="s">
        <v>51</v>
      </c>
      <c r="C689" s="7">
        <v>6</v>
      </c>
      <c r="D689" s="7" t="s">
        <v>54</v>
      </c>
      <c r="E689" s="7">
        <v>2016</v>
      </c>
      <c r="F689" s="7">
        <v>1</v>
      </c>
      <c r="G689" s="7">
        <v>12</v>
      </c>
      <c r="H689" s="7">
        <v>12</v>
      </c>
      <c r="I689" s="7">
        <v>48</v>
      </c>
      <c r="J689" s="7">
        <v>112</v>
      </c>
      <c r="K689" s="7">
        <v>11</v>
      </c>
      <c r="L689" s="21">
        <v>45582</v>
      </c>
      <c r="N689">
        <v>0.46</v>
      </c>
      <c r="O689">
        <v>3.29</v>
      </c>
    </row>
    <row r="690" spans="1:15" x14ac:dyDescent="0.25">
      <c r="A690" s="7" t="s">
        <v>35</v>
      </c>
      <c r="B690" s="7" t="s">
        <v>36</v>
      </c>
      <c r="C690" s="7">
        <v>7</v>
      </c>
      <c r="D690" s="7" t="s">
        <v>49</v>
      </c>
      <c r="E690" s="7">
        <v>1985</v>
      </c>
      <c r="F690" s="7">
        <v>1</v>
      </c>
      <c r="G690" s="7">
        <v>13</v>
      </c>
      <c r="H690" s="7">
        <v>13</v>
      </c>
      <c r="I690" s="7">
        <v>49</v>
      </c>
      <c r="J690" s="7">
        <v>113</v>
      </c>
      <c r="K690" s="7">
        <v>11</v>
      </c>
      <c r="L690" s="21">
        <v>45582</v>
      </c>
      <c r="N690">
        <v>0.56999999999999995</v>
      </c>
      <c r="O690">
        <v>5.63</v>
      </c>
    </row>
    <row r="691" spans="1:15" x14ac:dyDescent="0.25">
      <c r="A691" s="7" t="s">
        <v>35</v>
      </c>
      <c r="B691" s="7" t="s">
        <v>36</v>
      </c>
      <c r="C691" s="7">
        <v>7</v>
      </c>
      <c r="D691" s="7" t="s">
        <v>44</v>
      </c>
      <c r="E691" s="7">
        <v>1983</v>
      </c>
      <c r="F691" s="7">
        <v>2</v>
      </c>
      <c r="G691" s="7">
        <v>13</v>
      </c>
      <c r="H691" s="7">
        <v>20</v>
      </c>
      <c r="I691" s="7">
        <v>50</v>
      </c>
      <c r="J691" s="7">
        <v>213</v>
      </c>
      <c r="K691" s="7">
        <v>11</v>
      </c>
      <c r="L691" s="21">
        <v>45582</v>
      </c>
      <c r="N691">
        <v>0.52</v>
      </c>
      <c r="O691">
        <v>6.89</v>
      </c>
    </row>
    <row r="692" spans="1:15" x14ac:dyDescent="0.25">
      <c r="A692" s="7" t="s">
        <v>35</v>
      </c>
      <c r="B692" s="7" t="s">
        <v>36</v>
      </c>
      <c r="C692" s="7">
        <v>7</v>
      </c>
      <c r="D692" s="7" t="s">
        <v>46</v>
      </c>
      <c r="E692" s="7">
        <v>1999</v>
      </c>
      <c r="F692" s="7">
        <v>3</v>
      </c>
      <c r="G692" s="7">
        <v>13</v>
      </c>
      <c r="H692" s="7">
        <v>45</v>
      </c>
      <c r="I692" s="7">
        <v>51</v>
      </c>
      <c r="J692" s="7">
        <v>313</v>
      </c>
      <c r="K692" s="7">
        <v>11</v>
      </c>
      <c r="L692" s="21">
        <v>45582</v>
      </c>
      <c r="N692">
        <v>0.55000000000000004</v>
      </c>
      <c r="O692">
        <v>4.87</v>
      </c>
    </row>
    <row r="693" spans="1:15" x14ac:dyDescent="0.25">
      <c r="A693" s="7" t="s">
        <v>35</v>
      </c>
      <c r="B693" s="7" t="s">
        <v>36</v>
      </c>
      <c r="C693" s="7">
        <v>7</v>
      </c>
      <c r="D693" s="7" t="s">
        <v>41</v>
      </c>
      <c r="E693" s="7">
        <v>2016</v>
      </c>
      <c r="F693" s="7">
        <v>4</v>
      </c>
      <c r="G693" s="7">
        <v>13</v>
      </c>
      <c r="H693" s="7">
        <v>52</v>
      </c>
      <c r="I693" s="7">
        <v>52</v>
      </c>
      <c r="J693" s="7">
        <v>413</v>
      </c>
      <c r="K693" s="7">
        <v>11</v>
      </c>
      <c r="L693" s="21">
        <v>45582</v>
      </c>
      <c r="N693">
        <v>0.56000000000000005</v>
      </c>
      <c r="O693">
        <v>3.15</v>
      </c>
    </row>
    <row r="694" spans="1:15" x14ac:dyDescent="0.25">
      <c r="A694" s="7" t="s">
        <v>35</v>
      </c>
      <c r="B694" s="7" t="s">
        <v>36</v>
      </c>
      <c r="C694" s="7">
        <v>7</v>
      </c>
      <c r="D694" s="7" t="s">
        <v>39</v>
      </c>
      <c r="E694" s="7">
        <v>2002</v>
      </c>
      <c r="F694" s="7">
        <v>4</v>
      </c>
      <c r="G694" s="7">
        <v>14</v>
      </c>
      <c r="H694" s="7">
        <v>51</v>
      </c>
      <c r="I694" s="7">
        <v>53</v>
      </c>
      <c r="J694" s="7">
        <v>414</v>
      </c>
      <c r="K694" s="7">
        <v>11</v>
      </c>
      <c r="L694" s="21">
        <v>45582</v>
      </c>
      <c r="N694">
        <v>0.37</v>
      </c>
      <c r="O694">
        <v>3.16</v>
      </c>
    </row>
    <row r="695" spans="1:15" x14ac:dyDescent="0.25">
      <c r="A695" s="7" t="s">
        <v>35</v>
      </c>
      <c r="B695" s="7" t="s">
        <v>36</v>
      </c>
      <c r="C695" s="7">
        <v>7</v>
      </c>
      <c r="D695" s="7" t="s">
        <v>37</v>
      </c>
      <c r="E695" s="7">
        <v>1998</v>
      </c>
      <c r="F695" s="7">
        <v>3</v>
      </c>
      <c r="G695" s="7">
        <v>14</v>
      </c>
      <c r="H695" s="7">
        <v>46</v>
      </c>
      <c r="I695" s="7">
        <v>54</v>
      </c>
      <c r="J695" s="7">
        <v>314</v>
      </c>
      <c r="K695" s="7">
        <v>11</v>
      </c>
      <c r="L695" s="21">
        <v>45582</v>
      </c>
      <c r="N695">
        <v>0.55000000000000004</v>
      </c>
      <c r="O695">
        <v>9.07</v>
      </c>
    </row>
    <row r="696" spans="1:15" x14ac:dyDescent="0.25">
      <c r="A696" s="7" t="s">
        <v>35</v>
      </c>
      <c r="B696" s="7" t="s">
        <v>36</v>
      </c>
      <c r="C696" s="7">
        <v>7</v>
      </c>
      <c r="D696" s="7" t="s">
        <v>48</v>
      </c>
      <c r="E696" s="7">
        <v>2018</v>
      </c>
      <c r="F696" s="7">
        <v>2</v>
      </c>
      <c r="G696" s="7">
        <v>14</v>
      </c>
      <c r="H696" s="7">
        <v>19</v>
      </c>
      <c r="I696" s="7">
        <v>55</v>
      </c>
      <c r="J696" s="7">
        <v>214</v>
      </c>
      <c r="K696" s="7">
        <v>11</v>
      </c>
      <c r="L696" s="21">
        <v>45582</v>
      </c>
      <c r="N696">
        <v>0.52</v>
      </c>
      <c r="O696">
        <v>2.65</v>
      </c>
    </row>
    <row r="697" spans="1:15" x14ac:dyDescent="0.25">
      <c r="A697" s="7" t="s">
        <v>35</v>
      </c>
      <c r="B697" s="7" t="s">
        <v>36</v>
      </c>
      <c r="C697" s="7">
        <v>7</v>
      </c>
      <c r="D697" s="7" t="s">
        <v>42</v>
      </c>
      <c r="E697" s="7">
        <v>2023</v>
      </c>
      <c r="F697" s="7">
        <v>1</v>
      </c>
      <c r="G697" s="7">
        <v>14</v>
      </c>
      <c r="H697" s="7">
        <v>14</v>
      </c>
      <c r="I697" s="7">
        <v>56</v>
      </c>
      <c r="J697" s="7">
        <v>114</v>
      </c>
      <c r="K697" s="7">
        <v>11</v>
      </c>
      <c r="L697" s="21">
        <v>45582</v>
      </c>
      <c r="N697">
        <v>0.49</v>
      </c>
      <c r="O697">
        <v>2.66</v>
      </c>
    </row>
    <row r="698" spans="1:15" x14ac:dyDescent="0.25">
      <c r="A698" s="7" t="s">
        <v>50</v>
      </c>
      <c r="B698" s="7" t="s">
        <v>51</v>
      </c>
      <c r="C698" s="7">
        <v>8</v>
      </c>
      <c r="D698" s="7" t="s">
        <v>55</v>
      </c>
      <c r="E698" s="7">
        <v>2008</v>
      </c>
      <c r="F698" s="7">
        <v>1</v>
      </c>
      <c r="G698" s="7">
        <v>15</v>
      </c>
      <c r="H698" s="7">
        <v>15</v>
      </c>
      <c r="I698" s="7">
        <v>57</v>
      </c>
      <c r="J698" s="7">
        <v>115</v>
      </c>
      <c r="K698" s="7">
        <v>11</v>
      </c>
      <c r="L698" s="21">
        <v>45582</v>
      </c>
      <c r="N698">
        <v>0.35</v>
      </c>
      <c r="O698">
        <v>3.87</v>
      </c>
    </row>
    <row r="699" spans="1:15" x14ac:dyDescent="0.25">
      <c r="A699" s="7" t="s">
        <v>50</v>
      </c>
      <c r="B699" s="7" t="s">
        <v>51</v>
      </c>
      <c r="C699" s="7">
        <v>8</v>
      </c>
      <c r="D699" s="7" t="s">
        <v>59</v>
      </c>
      <c r="E699" s="7">
        <v>1989</v>
      </c>
      <c r="F699" s="7">
        <v>2</v>
      </c>
      <c r="G699" s="7">
        <v>15</v>
      </c>
      <c r="H699" s="7">
        <v>18</v>
      </c>
      <c r="I699" s="7">
        <v>58</v>
      </c>
      <c r="J699" s="7">
        <v>215</v>
      </c>
      <c r="K699" s="7">
        <v>11</v>
      </c>
      <c r="L699" s="21">
        <v>45582</v>
      </c>
      <c r="N699">
        <v>0.52</v>
      </c>
      <c r="O699">
        <v>5.19</v>
      </c>
    </row>
    <row r="700" spans="1:15" x14ac:dyDescent="0.25">
      <c r="A700" s="7" t="s">
        <v>50</v>
      </c>
      <c r="B700" s="7" t="s">
        <v>51</v>
      </c>
      <c r="C700" s="7">
        <v>8</v>
      </c>
      <c r="D700" s="7" t="s">
        <v>52</v>
      </c>
      <c r="E700" s="7">
        <v>1999</v>
      </c>
      <c r="F700" s="7">
        <v>3</v>
      </c>
      <c r="G700" s="7">
        <v>15</v>
      </c>
      <c r="H700" s="7">
        <v>47</v>
      </c>
      <c r="I700" s="7">
        <v>59</v>
      </c>
      <c r="J700" s="7">
        <v>315</v>
      </c>
      <c r="K700" s="7">
        <v>11</v>
      </c>
      <c r="L700" s="21">
        <v>45582</v>
      </c>
      <c r="N700">
        <v>0.45</v>
      </c>
      <c r="O700">
        <v>4.3899999999999997</v>
      </c>
    </row>
    <row r="701" spans="1:15" x14ac:dyDescent="0.25">
      <c r="A701" s="7" t="s">
        <v>50</v>
      </c>
      <c r="B701" s="7" t="s">
        <v>51</v>
      </c>
      <c r="C701" s="7">
        <v>8</v>
      </c>
      <c r="D701" s="7" t="s">
        <v>54</v>
      </c>
      <c r="E701" s="7">
        <v>2016</v>
      </c>
      <c r="F701" s="7">
        <v>4</v>
      </c>
      <c r="G701" s="7">
        <v>15</v>
      </c>
      <c r="H701" s="7">
        <v>50</v>
      </c>
      <c r="I701" s="7">
        <v>60</v>
      </c>
      <c r="J701" s="7">
        <v>415</v>
      </c>
      <c r="K701" s="7">
        <v>11</v>
      </c>
      <c r="L701" s="21">
        <v>45582</v>
      </c>
      <c r="N701">
        <v>0.33</v>
      </c>
      <c r="O701">
        <v>4.96</v>
      </c>
    </row>
    <row r="702" spans="1:15" x14ac:dyDescent="0.25">
      <c r="A702" s="7" t="s">
        <v>50</v>
      </c>
      <c r="B702" s="7" t="s">
        <v>51</v>
      </c>
      <c r="C702" s="7">
        <v>8</v>
      </c>
      <c r="D702" s="7" t="s">
        <v>56</v>
      </c>
      <c r="E702" s="7">
        <v>1984</v>
      </c>
      <c r="F702" s="7">
        <v>4</v>
      </c>
      <c r="G702" s="7">
        <v>16</v>
      </c>
      <c r="H702" s="7">
        <v>49</v>
      </c>
      <c r="I702" s="7">
        <v>61</v>
      </c>
      <c r="J702" s="7">
        <v>416</v>
      </c>
      <c r="K702" s="7">
        <v>11</v>
      </c>
      <c r="L702" s="21">
        <v>45582</v>
      </c>
      <c r="N702">
        <v>0.54</v>
      </c>
      <c r="O702">
        <v>4.21</v>
      </c>
    </row>
    <row r="703" spans="1:15" x14ac:dyDescent="0.25">
      <c r="A703" s="7" t="s">
        <v>50</v>
      </c>
      <c r="B703" s="7" t="s">
        <v>51</v>
      </c>
      <c r="C703" s="7">
        <v>8</v>
      </c>
      <c r="D703" s="7" t="s">
        <v>53</v>
      </c>
      <c r="E703" s="7">
        <v>2020</v>
      </c>
      <c r="F703" s="7">
        <v>3</v>
      </c>
      <c r="G703" s="7">
        <v>16</v>
      </c>
      <c r="H703" s="7">
        <v>48</v>
      </c>
      <c r="I703" s="7">
        <v>62</v>
      </c>
      <c r="J703" s="7">
        <v>316</v>
      </c>
      <c r="K703" s="7">
        <v>11</v>
      </c>
      <c r="L703" s="21">
        <v>45582</v>
      </c>
      <c r="N703">
        <v>0.57999999999999996</v>
      </c>
      <c r="O703">
        <v>4.8499999999999996</v>
      </c>
    </row>
    <row r="704" spans="1:15" x14ac:dyDescent="0.25">
      <c r="A704" s="7" t="s">
        <v>50</v>
      </c>
      <c r="B704" s="7" t="s">
        <v>51</v>
      </c>
      <c r="C704" s="7">
        <v>8</v>
      </c>
      <c r="D704" s="7" t="s">
        <v>60</v>
      </c>
      <c r="E704" s="7">
        <v>2001</v>
      </c>
      <c r="F704" s="7">
        <v>2</v>
      </c>
      <c r="G704" s="7">
        <v>16</v>
      </c>
      <c r="H704" s="7">
        <v>17</v>
      </c>
      <c r="I704" s="7">
        <v>63</v>
      </c>
      <c r="J704" s="7">
        <v>216</v>
      </c>
      <c r="K704" s="7">
        <v>11</v>
      </c>
      <c r="L704" s="21">
        <v>45582</v>
      </c>
      <c r="N704">
        <v>0.47</v>
      </c>
      <c r="O704">
        <v>5.59</v>
      </c>
    </row>
    <row r="705" spans="1:15" x14ac:dyDescent="0.25">
      <c r="A705" s="7" t="s">
        <v>50</v>
      </c>
      <c r="B705" s="7" t="s">
        <v>51</v>
      </c>
      <c r="C705" s="7">
        <v>8</v>
      </c>
      <c r="D705" s="7" t="s">
        <v>57</v>
      </c>
      <c r="E705" s="7">
        <v>2004</v>
      </c>
      <c r="F705" s="7">
        <v>1</v>
      </c>
      <c r="G705" s="7">
        <v>16</v>
      </c>
      <c r="H705" s="7">
        <v>16</v>
      </c>
      <c r="I705" s="7">
        <v>64</v>
      </c>
      <c r="J705" s="7">
        <v>116</v>
      </c>
      <c r="K705" s="7">
        <v>11</v>
      </c>
      <c r="L705" s="21">
        <v>45582</v>
      </c>
      <c r="N705">
        <v>0.53</v>
      </c>
      <c r="O705">
        <v>2.79</v>
      </c>
    </row>
    <row r="706" spans="1:15" x14ac:dyDescent="0.25">
      <c r="A706" s="7" t="s">
        <v>35</v>
      </c>
      <c r="B706" s="7" t="s">
        <v>36</v>
      </c>
      <c r="C706" s="7">
        <v>1</v>
      </c>
      <c r="D706" s="7" t="s">
        <v>37</v>
      </c>
      <c r="E706" s="7">
        <v>1998</v>
      </c>
      <c r="F706" s="7">
        <v>1</v>
      </c>
      <c r="G706" s="7">
        <v>1</v>
      </c>
      <c r="H706" s="7">
        <v>1</v>
      </c>
      <c r="I706" s="7">
        <v>1</v>
      </c>
      <c r="J706" s="7">
        <v>101</v>
      </c>
      <c r="K706" s="7">
        <v>12</v>
      </c>
      <c r="L706" s="21">
        <v>45594</v>
      </c>
      <c r="N706" s="99">
        <v>0.3</v>
      </c>
      <c r="O706" s="99">
        <v>1.81</v>
      </c>
    </row>
    <row r="707" spans="1:15" x14ac:dyDescent="0.25">
      <c r="A707" s="7" t="s">
        <v>35</v>
      </c>
      <c r="B707" s="7" t="s">
        <v>36</v>
      </c>
      <c r="C707" s="7">
        <v>1</v>
      </c>
      <c r="D707" s="7" t="s">
        <v>39</v>
      </c>
      <c r="E707" s="7">
        <v>2002</v>
      </c>
      <c r="F707" s="7">
        <v>2</v>
      </c>
      <c r="G707" s="7">
        <v>1</v>
      </c>
      <c r="H707" s="7">
        <v>32</v>
      </c>
      <c r="I707" s="7">
        <v>2</v>
      </c>
      <c r="J707" s="7">
        <v>201</v>
      </c>
      <c r="K707" s="7">
        <v>12</v>
      </c>
      <c r="L707" s="21">
        <v>45594</v>
      </c>
      <c r="N707" s="99">
        <v>0.4</v>
      </c>
      <c r="O707" s="99">
        <v>4.0999999999999996</v>
      </c>
    </row>
    <row r="708" spans="1:15" x14ac:dyDescent="0.25">
      <c r="A708" s="7" t="s">
        <v>35</v>
      </c>
      <c r="B708" s="7" t="s">
        <v>36</v>
      </c>
      <c r="C708" s="7">
        <v>1</v>
      </c>
      <c r="D708" s="7" t="s">
        <v>41</v>
      </c>
      <c r="E708" s="7">
        <v>2016</v>
      </c>
      <c r="F708" s="7">
        <v>3</v>
      </c>
      <c r="G708" s="7">
        <v>1</v>
      </c>
      <c r="H708" s="7">
        <v>33</v>
      </c>
      <c r="I708" s="7">
        <v>3</v>
      </c>
      <c r="J708" s="7">
        <v>301</v>
      </c>
      <c r="K708" s="7">
        <v>12</v>
      </c>
      <c r="L708" s="21">
        <v>45594</v>
      </c>
      <c r="N708" s="99">
        <v>0.42</v>
      </c>
      <c r="O708" s="99">
        <v>2.25</v>
      </c>
    </row>
    <row r="709" spans="1:15" x14ac:dyDescent="0.25">
      <c r="A709" s="7" t="s">
        <v>35</v>
      </c>
      <c r="B709" s="7" t="s">
        <v>36</v>
      </c>
      <c r="C709" s="7">
        <v>1</v>
      </c>
      <c r="D709" s="7" t="s">
        <v>42</v>
      </c>
      <c r="E709" s="7">
        <v>2023</v>
      </c>
      <c r="F709" s="7">
        <v>4</v>
      </c>
      <c r="G709" s="7">
        <v>1</v>
      </c>
      <c r="H709" s="7">
        <v>64</v>
      </c>
      <c r="I709" s="7">
        <v>4</v>
      </c>
      <c r="J709" s="7">
        <v>401</v>
      </c>
      <c r="K709" s="7">
        <v>12</v>
      </c>
      <c r="L709" s="21">
        <v>45594</v>
      </c>
      <c r="N709" s="99">
        <v>0.3</v>
      </c>
      <c r="O709" s="99">
        <v>1.21</v>
      </c>
    </row>
    <row r="710" spans="1:15" x14ac:dyDescent="0.25">
      <c r="A710" s="7" t="s">
        <v>35</v>
      </c>
      <c r="B710" s="7" t="s">
        <v>36</v>
      </c>
      <c r="C710" s="7">
        <v>1</v>
      </c>
      <c r="D710" s="7" t="s">
        <v>49</v>
      </c>
      <c r="E710" s="7">
        <v>1985</v>
      </c>
      <c r="F710" s="7">
        <v>4</v>
      </c>
      <c r="G710" s="7">
        <v>2</v>
      </c>
      <c r="H710" s="7">
        <v>63</v>
      </c>
      <c r="I710" s="7">
        <v>5</v>
      </c>
      <c r="J710" s="7">
        <v>402</v>
      </c>
      <c r="K710" s="7">
        <v>12</v>
      </c>
      <c r="L710" s="21">
        <v>45594</v>
      </c>
      <c r="N710" s="99">
        <v>0.34</v>
      </c>
      <c r="O710" s="99">
        <v>3.4</v>
      </c>
    </row>
    <row r="711" spans="1:15" x14ac:dyDescent="0.25">
      <c r="A711" s="7" t="s">
        <v>35</v>
      </c>
      <c r="B711" s="7" t="s">
        <v>36</v>
      </c>
      <c r="C711" s="7">
        <v>1</v>
      </c>
      <c r="D711" s="7" t="s">
        <v>48</v>
      </c>
      <c r="E711" s="7">
        <v>2018</v>
      </c>
      <c r="F711" s="7">
        <v>3</v>
      </c>
      <c r="G711" s="7">
        <v>2</v>
      </c>
      <c r="H711" s="7">
        <v>34</v>
      </c>
      <c r="I711" s="7">
        <v>6</v>
      </c>
      <c r="J711" s="7">
        <v>302</v>
      </c>
      <c r="K711" s="7">
        <v>12</v>
      </c>
      <c r="L711" s="21">
        <v>45594</v>
      </c>
      <c r="N711" s="99">
        <v>0.37</v>
      </c>
      <c r="O711" s="99">
        <v>5.86</v>
      </c>
    </row>
    <row r="712" spans="1:15" x14ac:dyDescent="0.25">
      <c r="A712" s="7" t="s">
        <v>35</v>
      </c>
      <c r="B712" s="7" t="s">
        <v>36</v>
      </c>
      <c r="C712" s="7">
        <v>1</v>
      </c>
      <c r="D712" s="7" t="s">
        <v>46</v>
      </c>
      <c r="E712" s="7">
        <v>1999</v>
      </c>
      <c r="F712" s="7">
        <v>2</v>
      </c>
      <c r="G712" s="7">
        <v>2</v>
      </c>
      <c r="H712" s="7">
        <v>31</v>
      </c>
      <c r="I712" s="7">
        <v>7</v>
      </c>
      <c r="J712" s="7">
        <v>202</v>
      </c>
      <c r="K712" s="7">
        <v>12</v>
      </c>
      <c r="L712" s="21">
        <v>45594</v>
      </c>
      <c r="N712" s="99">
        <v>0.44</v>
      </c>
      <c r="O712" s="99">
        <v>3.91</v>
      </c>
    </row>
    <row r="713" spans="1:15" x14ac:dyDescent="0.25">
      <c r="A713" s="7" t="s">
        <v>35</v>
      </c>
      <c r="B713" s="7" t="s">
        <v>36</v>
      </c>
      <c r="C713" s="7">
        <v>1</v>
      </c>
      <c r="D713" s="7" t="s">
        <v>44</v>
      </c>
      <c r="E713" s="7">
        <v>1983</v>
      </c>
      <c r="F713" s="7">
        <v>1</v>
      </c>
      <c r="G713" s="7">
        <v>2</v>
      </c>
      <c r="H713" s="7">
        <v>2</v>
      </c>
      <c r="I713" s="7">
        <v>8</v>
      </c>
      <c r="J713" s="7">
        <v>102</v>
      </c>
      <c r="K713" s="7">
        <v>12</v>
      </c>
      <c r="L713" s="21">
        <v>45594</v>
      </c>
      <c r="N713" s="99">
        <v>0.36</v>
      </c>
      <c r="O713" s="99">
        <v>4.55</v>
      </c>
    </row>
    <row r="714" spans="1:15" x14ac:dyDescent="0.25">
      <c r="A714" s="7" t="s">
        <v>50</v>
      </c>
      <c r="B714" s="7" t="s">
        <v>51</v>
      </c>
      <c r="C714" s="7">
        <v>2</v>
      </c>
      <c r="D714" s="7" t="s">
        <v>52</v>
      </c>
      <c r="E714" s="7">
        <v>1999</v>
      </c>
      <c r="F714" s="7">
        <v>1</v>
      </c>
      <c r="G714" s="7">
        <v>3</v>
      </c>
      <c r="H714" s="7">
        <v>3</v>
      </c>
      <c r="I714" s="7">
        <v>9</v>
      </c>
      <c r="J714" s="7">
        <v>103</v>
      </c>
      <c r="K714" s="7">
        <v>12</v>
      </c>
      <c r="L714" s="21">
        <v>45594</v>
      </c>
      <c r="N714" s="99">
        <v>0.5</v>
      </c>
      <c r="O714" s="99">
        <v>3.22</v>
      </c>
    </row>
    <row r="715" spans="1:15" x14ac:dyDescent="0.25">
      <c r="A715" s="7" t="s">
        <v>50</v>
      </c>
      <c r="B715" s="7" t="s">
        <v>51</v>
      </c>
      <c r="C715" s="7">
        <v>2</v>
      </c>
      <c r="D715" s="7" t="s">
        <v>53</v>
      </c>
      <c r="E715" s="7">
        <v>2020</v>
      </c>
      <c r="F715" s="7">
        <v>2</v>
      </c>
      <c r="G715" s="7">
        <v>3</v>
      </c>
      <c r="H715" s="7">
        <v>30</v>
      </c>
      <c r="I715" s="7">
        <v>10</v>
      </c>
      <c r="J715" s="7">
        <v>203</v>
      </c>
      <c r="K715" s="7">
        <v>12</v>
      </c>
      <c r="L715" s="21">
        <v>45594</v>
      </c>
      <c r="N715" s="99">
        <v>0.33</v>
      </c>
      <c r="O715" s="99">
        <v>3.49</v>
      </c>
    </row>
    <row r="716" spans="1:15" x14ac:dyDescent="0.25">
      <c r="A716" s="7" t="s">
        <v>50</v>
      </c>
      <c r="B716" s="7" t="s">
        <v>51</v>
      </c>
      <c r="C716" s="7">
        <v>2</v>
      </c>
      <c r="D716" s="7" t="s">
        <v>54</v>
      </c>
      <c r="E716" s="7">
        <v>2016</v>
      </c>
      <c r="F716" s="7">
        <v>3</v>
      </c>
      <c r="G716" s="7">
        <v>3</v>
      </c>
      <c r="H716" s="7">
        <v>35</v>
      </c>
      <c r="I716" s="7">
        <v>11</v>
      </c>
      <c r="J716" s="7">
        <v>303</v>
      </c>
      <c r="K716" s="7">
        <v>12</v>
      </c>
      <c r="L716" s="21">
        <v>45594</v>
      </c>
      <c r="N716" s="99">
        <v>0.28999999999999998</v>
      </c>
      <c r="O716" s="99">
        <v>2.34</v>
      </c>
    </row>
    <row r="717" spans="1:15" x14ac:dyDescent="0.25">
      <c r="A717" s="7" t="s">
        <v>50</v>
      </c>
      <c r="B717" s="7" t="s">
        <v>51</v>
      </c>
      <c r="C717" s="7">
        <v>2</v>
      </c>
      <c r="D717" s="7" t="s">
        <v>55</v>
      </c>
      <c r="E717" s="7">
        <v>2008</v>
      </c>
      <c r="F717" s="7">
        <v>4</v>
      </c>
      <c r="G717" s="7">
        <v>3</v>
      </c>
      <c r="H717" s="7">
        <v>62</v>
      </c>
      <c r="I717" s="7">
        <v>12</v>
      </c>
      <c r="J717" s="7">
        <v>403</v>
      </c>
      <c r="K717" s="7">
        <v>12</v>
      </c>
      <c r="L717" s="21">
        <v>45594</v>
      </c>
      <c r="N717" s="99">
        <v>0.25</v>
      </c>
      <c r="O717" s="99">
        <v>3.93</v>
      </c>
    </row>
    <row r="718" spans="1:15" x14ac:dyDescent="0.25">
      <c r="A718" s="7" t="s">
        <v>50</v>
      </c>
      <c r="B718" s="7" t="s">
        <v>51</v>
      </c>
      <c r="C718" s="7">
        <v>2</v>
      </c>
      <c r="D718" s="7" t="s">
        <v>60</v>
      </c>
      <c r="E718" s="7">
        <v>2001</v>
      </c>
      <c r="F718" s="7">
        <v>4</v>
      </c>
      <c r="G718" s="7">
        <v>4</v>
      </c>
      <c r="H718" s="7">
        <v>61</v>
      </c>
      <c r="I718" s="7">
        <v>13</v>
      </c>
      <c r="J718" s="7">
        <v>404</v>
      </c>
      <c r="K718" s="7">
        <v>12</v>
      </c>
      <c r="L718" s="21">
        <v>45594</v>
      </c>
      <c r="N718" s="99">
        <v>0.3</v>
      </c>
      <c r="O718" s="99">
        <v>2.0699999999999998</v>
      </c>
    </row>
    <row r="719" spans="1:15" x14ac:dyDescent="0.25">
      <c r="A719" s="7" t="s">
        <v>50</v>
      </c>
      <c r="B719" s="7" t="s">
        <v>51</v>
      </c>
      <c r="C719" s="7">
        <v>2</v>
      </c>
      <c r="D719" s="7" t="s">
        <v>59</v>
      </c>
      <c r="E719" s="7">
        <v>1989</v>
      </c>
      <c r="F719" s="7">
        <v>3</v>
      </c>
      <c r="G719" s="7">
        <v>4</v>
      </c>
      <c r="H719" s="7">
        <v>36</v>
      </c>
      <c r="I719" s="7">
        <v>14</v>
      </c>
      <c r="J719" s="7">
        <v>304</v>
      </c>
      <c r="K719" s="7">
        <v>12</v>
      </c>
      <c r="L719" s="21">
        <v>45594</v>
      </c>
      <c r="N719" s="99">
        <v>0.35</v>
      </c>
      <c r="O719" s="99">
        <v>3.19</v>
      </c>
    </row>
    <row r="720" spans="1:15" x14ac:dyDescent="0.25">
      <c r="A720" s="7" t="s">
        <v>50</v>
      </c>
      <c r="B720" s="7" t="s">
        <v>51</v>
      </c>
      <c r="C720" s="7">
        <v>2</v>
      </c>
      <c r="D720" s="7" t="s">
        <v>57</v>
      </c>
      <c r="E720" s="7">
        <v>2004</v>
      </c>
      <c r="F720" s="7">
        <v>2</v>
      </c>
      <c r="G720" s="7">
        <v>4</v>
      </c>
      <c r="H720" s="7">
        <v>29</v>
      </c>
      <c r="I720" s="7">
        <v>15</v>
      </c>
      <c r="J720" s="7">
        <v>204</v>
      </c>
      <c r="K720" s="7">
        <v>12</v>
      </c>
      <c r="L720" s="21">
        <v>45594</v>
      </c>
      <c r="N720" s="99">
        <v>0.39</v>
      </c>
      <c r="O720" s="99">
        <v>4.38</v>
      </c>
    </row>
    <row r="721" spans="1:15" x14ac:dyDescent="0.25">
      <c r="A721" s="7" t="s">
        <v>50</v>
      </c>
      <c r="B721" s="7" t="s">
        <v>51</v>
      </c>
      <c r="C721" s="7">
        <v>2</v>
      </c>
      <c r="D721" s="7" t="s">
        <v>56</v>
      </c>
      <c r="E721" s="7">
        <v>1984</v>
      </c>
      <c r="F721" s="7">
        <v>1</v>
      </c>
      <c r="G721" s="7">
        <v>4</v>
      </c>
      <c r="H721" s="7">
        <v>4</v>
      </c>
      <c r="I721" s="7">
        <v>16</v>
      </c>
      <c r="J721" s="7">
        <v>104</v>
      </c>
      <c r="K721" s="7">
        <v>12</v>
      </c>
      <c r="L721" s="21">
        <v>45594</v>
      </c>
      <c r="N721" s="99">
        <v>0.49</v>
      </c>
      <c r="O721" s="99">
        <v>5.32</v>
      </c>
    </row>
    <row r="722" spans="1:15" x14ac:dyDescent="0.25">
      <c r="A722" s="7" t="s">
        <v>35</v>
      </c>
      <c r="B722" s="7" t="s">
        <v>36</v>
      </c>
      <c r="C722" s="7">
        <v>3</v>
      </c>
      <c r="D722" s="7" t="s">
        <v>48</v>
      </c>
      <c r="E722" s="7">
        <v>2018</v>
      </c>
      <c r="F722" s="7">
        <v>1</v>
      </c>
      <c r="G722" s="7">
        <v>5</v>
      </c>
      <c r="H722" s="7">
        <v>5</v>
      </c>
      <c r="I722" s="7">
        <v>17</v>
      </c>
      <c r="J722" s="7">
        <v>105</v>
      </c>
      <c r="K722" s="7">
        <v>12</v>
      </c>
      <c r="L722" s="21">
        <v>45594</v>
      </c>
      <c r="N722" s="99">
        <v>0.45</v>
      </c>
      <c r="O722" s="99">
        <v>1.97</v>
      </c>
    </row>
    <row r="723" spans="1:15" x14ac:dyDescent="0.25">
      <c r="A723" s="7" t="s">
        <v>35</v>
      </c>
      <c r="B723" s="7" t="s">
        <v>36</v>
      </c>
      <c r="C723" s="7">
        <v>3</v>
      </c>
      <c r="D723" s="7" t="s">
        <v>42</v>
      </c>
      <c r="E723" s="7">
        <v>2023</v>
      </c>
      <c r="F723" s="7">
        <v>2</v>
      </c>
      <c r="G723" s="7">
        <v>5</v>
      </c>
      <c r="H723" s="7">
        <v>28</v>
      </c>
      <c r="I723" s="7">
        <v>18</v>
      </c>
      <c r="J723" s="7">
        <v>205</v>
      </c>
      <c r="K723" s="7">
        <v>12</v>
      </c>
      <c r="L723" s="21">
        <v>45594</v>
      </c>
      <c r="N723" s="99">
        <v>0.23</v>
      </c>
      <c r="O723" s="99">
        <v>3.27</v>
      </c>
    </row>
    <row r="724" spans="1:15" x14ac:dyDescent="0.25">
      <c r="A724" s="7" t="s">
        <v>35</v>
      </c>
      <c r="B724" s="7" t="s">
        <v>36</v>
      </c>
      <c r="C724" s="7">
        <v>3</v>
      </c>
      <c r="D724" s="7" t="s">
        <v>39</v>
      </c>
      <c r="E724" s="7">
        <v>2002</v>
      </c>
      <c r="F724" s="7">
        <v>3</v>
      </c>
      <c r="G724" s="7">
        <v>5</v>
      </c>
      <c r="H724" s="7">
        <v>37</v>
      </c>
      <c r="I724" s="7">
        <v>19</v>
      </c>
      <c r="J724" s="7">
        <v>305</v>
      </c>
      <c r="K724" s="7">
        <v>12</v>
      </c>
      <c r="L724" s="21">
        <v>45594</v>
      </c>
      <c r="N724" s="99">
        <v>0.32</v>
      </c>
      <c r="O724" s="99">
        <v>2.59</v>
      </c>
    </row>
    <row r="725" spans="1:15" x14ac:dyDescent="0.25">
      <c r="A725" s="7" t="s">
        <v>35</v>
      </c>
      <c r="B725" s="7" t="s">
        <v>36</v>
      </c>
      <c r="C725" s="7">
        <v>3</v>
      </c>
      <c r="D725" s="7" t="s">
        <v>46</v>
      </c>
      <c r="E725" s="7">
        <v>1999</v>
      </c>
      <c r="F725" s="7">
        <v>4</v>
      </c>
      <c r="G725" s="7">
        <v>5</v>
      </c>
      <c r="H725" s="7">
        <v>60</v>
      </c>
      <c r="I725" s="7">
        <v>20</v>
      </c>
      <c r="J725" s="7">
        <v>405</v>
      </c>
      <c r="K725" s="7">
        <v>12</v>
      </c>
      <c r="L725" s="21">
        <v>45594</v>
      </c>
      <c r="N725" s="99">
        <v>0.41</v>
      </c>
      <c r="O725" s="99">
        <v>1.89</v>
      </c>
    </row>
    <row r="726" spans="1:15" x14ac:dyDescent="0.25">
      <c r="A726" s="7" t="s">
        <v>35</v>
      </c>
      <c r="B726" s="7" t="s">
        <v>36</v>
      </c>
      <c r="C726" s="7">
        <v>3</v>
      </c>
      <c r="D726" s="7" t="s">
        <v>44</v>
      </c>
      <c r="E726" s="7">
        <v>1983</v>
      </c>
      <c r="F726" s="7">
        <v>4</v>
      </c>
      <c r="G726" s="7">
        <v>6</v>
      </c>
      <c r="H726" s="7">
        <v>59</v>
      </c>
      <c r="I726" s="7">
        <v>21</v>
      </c>
      <c r="J726" s="7">
        <v>406</v>
      </c>
      <c r="K726" s="7">
        <v>12</v>
      </c>
      <c r="L726" s="21">
        <v>45594</v>
      </c>
      <c r="N726" s="99">
        <v>0.25</v>
      </c>
      <c r="O726" s="99">
        <v>2.4300000000000002</v>
      </c>
    </row>
    <row r="727" spans="1:15" x14ac:dyDescent="0.25">
      <c r="A727" s="7" t="s">
        <v>35</v>
      </c>
      <c r="B727" s="7" t="s">
        <v>36</v>
      </c>
      <c r="C727" s="7">
        <v>3</v>
      </c>
      <c r="D727" s="7" t="s">
        <v>49</v>
      </c>
      <c r="E727" s="7">
        <v>1985</v>
      </c>
      <c r="F727" s="7">
        <v>3</v>
      </c>
      <c r="G727" s="7">
        <v>6</v>
      </c>
      <c r="H727" s="7">
        <v>38</v>
      </c>
      <c r="I727" s="7">
        <v>22</v>
      </c>
      <c r="J727" s="7">
        <v>306</v>
      </c>
      <c r="K727" s="7">
        <v>12</v>
      </c>
      <c r="L727" s="21">
        <v>45594</v>
      </c>
      <c r="N727" s="99">
        <v>0.39</v>
      </c>
      <c r="O727" s="99">
        <v>3.01</v>
      </c>
    </row>
    <row r="728" spans="1:15" x14ac:dyDescent="0.25">
      <c r="A728" s="7" t="s">
        <v>35</v>
      </c>
      <c r="B728" s="7" t="s">
        <v>36</v>
      </c>
      <c r="C728" s="7">
        <v>3</v>
      </c>
      <c r="D728" s="7" t="s">
        <v>37</v>
      </c>
      <c r="E728" s="7">
        <v>1998</v>
      </c>
      <c r="F728" s="7">
        <v>2</v>
      </c>
      <c r="G728" s="7">
        <v>6</v>
      </c>
      <c r="H728" s="7">
        <v>27</v>
      </c>
      <c r="I728" s="7">
        <v>23</v>
      </c>
      <c r="J728" s="7">
        <v>206</v>
      </c>
      <c r="K728" s="7">
        <v>12</v>
      </c>
      <c r="L728" s="21">
        <v>45594</v>
      </c>
      <c r="N728" s="99">
        <v>0.23</v>
      </c>
      <c r="O728" s="99">
        <v>2.56</v>
      </c>
    </row>
    <row r="729" spans="1:15" x14ac:dyDescent="0.25">
      <c r="A729" s="7" t="s">
        <v>35</v>
      </c>
      <c r="B729" s="7" t="s">
        <v>36</v>
      </c>
      <c r="C729" s="7">
        <v>3</v>
      </c>
      <c r="D729" s="7" t="s">
        <v>41</v>
      </c>
      <c r="E729" s="7">
        <v>2016</v>
      </c>
      <c r="F729" s="7">
        <v>1</v>
      </c>
      <c r="G729" s="7">
        <v>6</v>
      </c>
      <c r="H729" s="7">
        <v>6</v>
      </c>
      <c r="I729" s="7">
        <v>24</v>
      </c>
      <c r="J729" s="7">
        <v>106</v>
      </c>
      <c r="K729" s="7">
        <v>12</v>
      </c>
      <c r="L729" s="21">
        <v>45594</v>
      </c>
      <c r="N729" s="99">
        <v>0.5</v>
      </c>
      <c r="O729" s="99">
        <v>4.72</v>
      </c>
    </row>
    <row r="730" spans="1:15" x14ac:dyDescent="0.25">
      <c r="A730" s="7" t="s">
        <v>50</v>
      </c>
      <c r="B730" s="7" t="s">
        <v>51</v>
      </c>
      <c r="C730" s="7">
        <v>4</v>
      </c>
      <c r="D730" s="7" t="s">
        <v>60</v>
      </c>
      <c r="E730" s="7">
        <v>2001</v>
      </c>
      <c r="F730" s="7">
        <v>1</v>
      </c>
      <c r="G730" s="7">
        <v>7</v>
      </c>
      <c r="H730" s="7">
        <v>7</v>
      </c>
      <c r="I730" s="7">
        <v>25</v>
      </c>
      <c r="J730" s="7">
        <v>107</v>
      </c>
      <c r="K730" s="7">
        <v>12</v>
      </c>
      <c r="L730" s="21">
        <v>45594</v>
      </c>
      <c r="N730" s="99">
        <v>0.35</v>
      </c>
      <c r="O730" s="99">
        <v>1.76</v>
      </c>
    </row>
    <row r="731" spans="1:15" x14ac:dyDescent="0.25">
      <c r="A731" s="7" t="s">
        <v>50</v>
      </c>
      <c r="B731" s="7" t="s">
        <v>51</v>
      </c>
      <c r="C731" s="7">
        <v>4</v>
      </c>
      <c r="D731" s="7" t="s">
        <v>54</v>
      </c>
      <c r="E731" s="7">
        <v>2016</v>
      </c>
      <c r="F731" s="7">
        <v>2</v>
      </c>
      <c r="G731" s="7">
        <v>7</v>
      </c>
      <c r="H731" s="7">
        <v>26</v>
      </c>
      <c r="I731" s="7">
        <v>26</v>
      </c>
      <c r="J731" s="7">
        <v>207</v>
      </c>
      <c r="K731" s="7">
        <v>12</v>
      </c>
      <c r="L731" s="21">
        <v>45594</v>
      </c>
      <c r="N731" s="99">
        <v>0.33</v>
      </c>
      <c r="O731" s="99">
        <v>3.21</v>
      </c>
    </row>
    <row r="732" spans="1:15" x14ac:dyDescent="0.25">
      <c r="A732" s="7" t="s">
        <v>50</v>
      </c>
      <c r="B732" s="7" t="s">
        <v>51</v>
      </c>
      <c r="C732" s="7">
        <v>4</v>
      </c>
      <c r="D732" s="7" t="s">
        <v>55</v>
      </c>
      <c r="E732" s="7">
        <v>2008</v>
      </c>
      <c r="F732" s="7">
        <v>3</v>
      </c>
      <c r="G732" s="7">
        <v>7</v>
      </c>
      <c r="H732" s="7">
        <v>39</v>
      </c>
      <c r="I732" s="7">
        <v>27</v>
      </c>
      <c r="J732" s="7">
        <v>307</v>
      </c>
      <c r="K732" s="7">
        <v>12</v>
      </c>
      <c r="L732" s="21">
        <v>45594</v>
      </c>
      <c r="N732" s="99">
        <v>0.26</v>
      </c>
      <c r="O732" s="99">
        <v>2.35</v>
      </c>
    </row>
    <row r="733" spans="1:15" x14ac:dyDescent="0.25">
      <c r="A733" s="7" t="s">
        <v>50</v>
      </c>
      <c r="B733" s="7" t="s">
        <v>51</v>
      </c>
      <c r="C733" s="7">
        <v>4</v>
      </c>
      <c r="D733" s="7" t="s">
        <v>59</v>
      </c>
      <c r="E733" s="7">
        <v>1989</v>
      </c>
      <c r="F733" s="7">
        <v>4</v>
      </c>
      <c r="G733" s="7">
        <v>7</v>
      </c>
      <c r="H733" s="7">
        <v>58</v>
      </c>
      <c r="I733" s="7">
        <v>28</v>
      </c>
      <c r="J733" s="7">
        <v>407</v>
      </c>
      <c r="K733" s="7">
        <v>12</v>
      </c>
      <c r="L733" s="21">
        <v>45594</v>
      </c>
      <c r="N733" s="99">
        <v>0.25</v>
      </c>
      <c r="O733" s="99">
        <v>3.51</v>
      </c>
    </row>
    <row r="734" spans="1:15" x14ac:dyDescent="0.25">
      <c r="A734" s="7" t="s">
        <v>50</v>
      </c>
      <c r="B734" s="7" t="s">
        <v>51</v>
      </c>
      <c r="C734" s="7">
        <v>4</v>
      </c>
      <c r="D734" s="7" t="s">
        <v>52</v>
      </c>
      <c r="E734" s="7">
        <v>1999</v>
      </c>
      <c r="F734" s="7">
        <v>4</v>
      </c>
      <c r="G734" s="7">
        <v>8</v>
      </c>
      <c r="H734" s="7">
        <v>57</v>
      </c>
      <c r="I734" s="7">
        <v>29</v>
      </c>
      <c r="J734" s="7">
        <v>408</v>
      </c>
      <c r="K734" s="7">
        <v>12</v>
      </c>
      <c r="L734" s="21">
        <v>45594</v>
      </c>
      <c r="N734" s="99">
        <v>0.31</v>
      </c>
      <c r="O734" s="99">
        <v>1.87</v>
      </c>
    </row>
    <row r="735" spans="1:15" x14ac:dyDescent="0.25">
      <c r="A735" s="7" t="s">
        <v>50</v>
      </c>
      <c r="B735" s="7" t="s">
        <v>51</v>
      </c>
      <c r="C735" s="7">
        <v>4</v>
      </c>
      <c r="D735" s="7" t="s">
        <v>57</v>
      </c>
      <c r="E735" s="7">
        <v>2004</v>
      </c>
      <c r="F735" s="7">
        <v>3</v>
      </c>
      <c r="G735" s="7">
        <v>8</v>
      </c>
      <c r="H735" s="7">
        <v>40</v>
      </c>
      <c r="I735" s="7">
        <v>30</v>
      </c>
      <c r="J735" s="7">
        <v>308</v>
      </c>
      <c r="K735" s="7">
        <v>12</v>
      </c>
      <c r="L735" s="21">
        <v>45594</v>
      </c>
      <c r="N735" s="99">
        <v>0.49</v>
      </c>
      <c r="O735" s="99">
        <v>5.95</v>
      </c>
    </row>
    <row r="736" spans="1:15" x14ac:dyDescent="0.25">
      <c r="A736" s="7" t="s">
        <v>50</v>
      </c>
      <c r="B736" s="7" t="s">
        <v>51</v>
      </c>
      <c r="C736" s="7">
        <v>4</v>
      </c>
      <c r="D736" s="7" t="s">
        <v>56</v>
      </c>
      <c r="E736" s="7">
        <v>1984</v>
      </c>
      <c r="F736" s="7">
        <v>2</v>
      </c>
      <c r="G736" s="7">
        <v>8</v>
      </c>
      <c r="H736" s="7">
        <v>25</v>
      </c>
      <c r="I736" s="7">
        <v>31</v>
      </c>
      <c r="J736" s="7">
        <v>208</v>
      </c>
      <c r="K736" s="7">
        <v>12</v>
      </c>
      <c r="L736" s="21">
        <v>45594</v>
      </c>
      <c r="N736" s="99">
        <v>0.43</v>
      </c>
      <c r="O736" s="99">
        <v>5.72</v>
      </c>
    </row>
    <row r="737" spans="1:15" x14ac:dyDescent="0.25">
      <c r="A737" s="7" t="s">
        <v>50</v>
      </c>
      <c r="B737" s="7" t="s">
        <v>51</v>
      </c>
      <c r="C737" s="7">
        <v>4</v>
      </c>
      <c r="D737" s="7" t="s">
        <v>53</v>
      </c>
      <c r="E737" s="7">
        <v>2020</v>
      </c>
      <c r="F737" s="7">
        <v>1</v>
      </c>
      <c r="G737" s="7">
        <v>8</v>
      </c>
      <c r="H737" s="7">
        <v>8</v>
      </c>
      <c r="I737" s="7">
        <v>32</v>
      </c>
      <c r="J737" s="7">
        <v>108</v>
      </c>
      <c r="K737" s="7">
        <v>12</v>
      </c>
      <c r="L737" s="21">
        <v>45594</v>
      </c>
      <c r="N737" s="99">
        <v>0.46</v>
      </c>
      <c r="O737" s="99">
        <v>1.52</v>
      </c>
    </row>
    <row r="738" spans="1:15" x14ac:dyDescent="0.25">
      <c r="A738" s="7" t="s">
        <v>35</v>
      </c>
      <c r="B738" s="7" t="s">
        <v>36</v>
      </c>
      <c r="C738" s="7">
        <v>5</v>
      </c>
      <c r="D738" s="7" t="s">
        <v>39</v>
      </c>
      <c r="E738" s="7">
        <v>2002</v>
      </c>
      <c r="F738" s="7">
        <v>1</v>
      </c>
      <c r="G738" s="7">
        <v>9</v>
      </c>
      <c r="H738" s="7">
        <v>9</v>
      </c>
      <c r="I738" s="7">
        <v>33</v>
      </c>
      <c r="J738" s="7">
        <v>109</v>
      </c>
      <c r="K738" s="7">
        <v>12</v>
      </c>
      <c r="L738" s="21">
        <v>45594</v>
      </c>
      <c r="N738" s="99">
        <v>0.47</v>
      </c>
      <c r="O738" s="99">
        <v>3.11</v>
      </c>
    </row>
    <row r="739" spans="1:15" x14ac:dyDescent="0.25">
      <c r="A739" s="7" t="s">
        <v>35</v>
      </c>
      <c r="B739" s="7" t="s">
        <v>36</v>
      </c>
      <c r="C739" s="7">
        <v>5</v>
      </c>
      <c r="D739" s="7" t="s">
        <v>41</v>
      </c>
      <c r="E739" s="7">
        <v>2016</v>
      </c>
      <c r="F739" s="7">
        <v>2</v>
      </c>
      <c r="G739" s="7">
        <v>9</v>
      </c>
      <c r="H739" s="7">
        <v>24</v>
      </c>
      <c r="I739" s="7">
        <v>34</v>
      </c>
      <c r="J739" s="7">
        <v>209</v>
      </c>
      <c r="K739" s="7">
        <v>12</v>
      </c>
      <c r="L739" s="21">
        <v>45594</v>
      </c>
      <c r="N739" s="99">
        <v>0.5</v>
      </c>
      <c r="O739" s="99">
        <v>4.76</v>
      </c>
    </row>
    <row r="740" spans="1:15" x14ac:dyDescent="0.25">
      <c r="A740" s="7" t="s">
        <v>35</v>
      </c>
      <c r="B740" s="7" t="s">
        <v>36</v>
      </c>
      <c r="C740" s="7">
        <v>5</v>
      </c>
      <c r="D740" s="7" t="s">
        <v>42</v>
      </c>
      <c r="E740" s="7">
        <v>2023</v>
      </c>
      <c r="F740" s="7">
        <v>3</v>
      </c>
      <c r="G740" s="7">
        <v>9</v>
      </c>
      <c r="H740" s="7">
        <v>41</v>
      </c>
      <c r="I740" s="7">
        <v>35</v>
      </c>
      <c r="J740" s="7">
        <v>309</v>
      </c>
      <c r="K740" s="7">
        <v>12</v>
      </c>
      <c r="L740" s="21">
        <v>45594</v>
      </c>
      <c r="N740" s="99">
        <v>0.25</v>
      </c>
      <c r="O740" s="99">
        <v>1.82</v>
      </c>
    </row>
    <row r="741" spans="1:15" x14ac:dyDescent="0.25">
      <c r="A741" s="7" t="s">
        <v>35</v>
      </c>
      <c r="B741" s="7" t="s">
        <v>36</v>
      </c>
      <c r="C741" s="7">
        <v>5</v>
      </c>
      <c r="D741" s="7" t="s">
        <v>48</v>
      </c>
      <c r="E741" s="7">
        <v>2018</v>
      </c>
      <c r="F741" s="7">
        <v>4</v>
      </c>
      <c r="G741" s="7">
        <v>10</v>
      </c>
      <c r="H741" s="7">
        <v>55</v>
      </c>
      <c r="I741" s="7">
        <v>37</v>
      </c>
      <c r="J741" s="7">
        <v>410</v>
      </c>
      <c r="K741" s="7">
        <v>12</v>
      </c>
      <c r="L741" s="21">
        <v>45594</v>
      </c>
      <c r="N741" s="99">
        <v>0.25</v>
      </c>
      <c r="O741" s="99">
        <v>3.52</v>
      </c>
    </row>
    <row r="742" spans="1:15" x14ac:dyDescent="0.25">
      <c r="A742" s="7" t="s">
        <v>35</v>
      </c>
      <c r="B742" s="7" t="s">
        <v>36</v>
      </c>
      <c r="C742" s="7">
        <v>5</v>
      </c>
      <c r="D742" s="7" t="s">
        <v>37</v>
      </c>
      <c r="E742" s="7">
        <v>1998</v>
      </c>
      <c r="F742" s="7">
        <v>4</v>
      </c>
      <c r="G742" s="7">
        <v>9</v>
      </c>
      <c r="H742" s="7">
        <v>56</v>
      </c>
      <c r="I742" s="7">
        <v>37</v>
      </c>
      <c r="J742" s="7">
        <v>409</v>
      </c>
      <c r="K742" s="7">
        <v>12</v>
      </c>
      <c r="L742" s="21">
        <v>45594</v>
      </c>
      <c r="N742" s="99">
        <v>0.28999999999999998</v>
      </c>
      <c r="O742" s="99">
        <v>2.0499999999999998</v>
      </c>
    </row>
    <row r="743" spans="1:15" x14ac:dyDescent="0.25">
      <c r="A743" s="7" t="s">
        <v>35</v>
      </c>
      <c r="B743" s="7" t="s">
        <v>36</v>
      </c>
      <c r="C743" s="7">
        <v>5</v>
      </c>
      <c r="D743" s="7" t="s">
        <v>44</v>
      </c>
      <c r="E743" s="7">
        <v>1983</v>
      </c>
      <c r="F743" s="7">
        <v>3</v>
      </c>
      <c r="G743" s="7">
        <v>10</v>
      </c>
      <c r="H743" s="7">
        <v>42</v>
      </c>
      <c r="I743" s="7">
        <v>38</v>
      </c>
      <c r="J743" s="7">
        <v>310</v>
      </c>
      <c r="K743" s="7">
        <v>12</v>
      </c>
      <c r="L743" s="21">
        <v>45594</v>
      </c>
      <c r="N743" s="99">
        <v>0.35</v>
      </c>
      <c r="O743" s="99">
        <v>3.16</v>
      </c>
    </row>
    <row r="744" spans="1:15" x14ac:dyDescent="0.25">
      <c r="A744" s="7" t="s">
        <v>35</v>
      </c>
      <c r="B744" s="7" t="s">
        <v>36</v>
      </c>
      <c r="C744" s="7">
        <v>5</v>
      </c>
      <c r="D744" s="7" t="s">
        <v>49</v>
      </c>
      <c r="E744" s="7">
        <v>1985</v>
      </c>
      <c r="F744" s="7">
        <v>2</v>
      </c>
      <c r="G744" s="7">
        <v>10</v>
      </c>
      <c r="H744" s="7">
        <v>23</v>
      </c>
      <c r="I744" s="7">
        <v>39</v>
      </c>
      <c r="J744" s="7">
        <v>210</v>
      </c>
      <c r="K744" s="7">
        <v>12</v>
      </c>
      <c r="L744" s="21">
        <v>45594</v>
      </c>
      <c r="N744" s="99">
        <v>0.37</v>
      </c>
      <c r="O744" s="99">
        <v>1.94</v>
      </c>
    </row>
    <row r="745" spans="1:15" x14ac:dyDescent="0.25">
      <c r="A745" s="7" t="s">
        <v>35</v>
      </c>
      <c r="B745" s="7" t="s">
        <v>36</v>
      </c>
      <c r="C745" s="7">
        <v>5</v>
      </c>
      <c r="D745" s="7" t="s">
        <v>46</v>
      </c>
      <c r="E745" s="7">
        <v>1999</v>
      </c>
      <c r="F745" s="7">
        <v>1</v>
      </c>
      <c r="G745" s="7">
        <v>10</v>
      </c>
      <c r="H745" s="7">
        <v>10</v>
      </c>
      <c r="I745" s="7">
        <v>40</v>
      </c>
      <c r="J745" s="7">
        <v>110</v>
      </c>
      <c r="K745" s="7">
        <v>12</v>
      </c>
      <c r="L745" s="21">
        <v>45594</v>
      </c>
      <c r="N745" s="99">
        <v>0.44</v>
      </c>
      <c r="O745" s="99">
        <v>2.17</v>
      </c>
    </row>
    <row r="746" spans="1:15" x14ac:dyDescent="0.25">
      <c r="A746" s="7" t="s">
        <v>50</v>
      </c>
      <c r="B746" s="7" t="s">
        <v>51</v>
      </c>
      <c r="C746" s="7">
        <v>6</v>
      </c>
      <c r="D746" s="7" t="s">
        <v>59</v>
      </c>
      <c r="E746" s="7">
        <v>1989</v>
      </c>
      <c r="F746" s="7">
        <v>1</v>
      </c>
      <c r="G746" s="7">
        <v>11</v>
      </c>
      <c r="H746" s="7">
        <v>11</v>
      </c>
      <c r="I746" s="7">
        <v>41</v>
      </c>
      <c r="J746" s="7">
        <v>111</v>
      </c>
      <c r="K746" s="7">
        <v>12</v>
      </c>
      <c r="L746" s="21">
        <v>45594</v>
      </c>
      <c r="N746" s="99">
        <v>0.31</v>
      </c>
      <c r="O746" s="99">
        <v>1.72</v>
      </c>
    </row>
    <row r="747" spans="1:15" x14ac:dyDescent="0.25">
      <c r="A747" s="7" t="s">
        <v>50</v>
      </c>
      <c r="B747" s="7" t="s">
        <v>51</v>
      </c>
      <c r="C747" s="7">
        <v>6</v>
      </c>
      <c r="D747" s="7" t="s">
        <v>52</v>
      </c>
      <c r="E747" s="7">
        <v>1999</v>
      </c>
      <c r="F747" s="7">
        <v>2</v>
      </c>
      <c r="G747" s="7">
        <v>11</v>
      </c>
      <c r="H747" s="7">
        <v>22</v>
      </c>
      <c r="I747" s="7">
        <v>42</v>
      </c>
      <c r="J747" s="7">
        <v>211</v>
      </c>
      <c r="K747" s="7">
        <v>12</v>
      </c>
      <c r="L747" s="21">
        <v>45594</v>
      </c>
      <c r="N747" s="99">
        <v>0.4</v>
      </c>
      <c r="O747" s="99">
        <v>5.54</v>
      </c>
    </row>
    <row r="748" spans="1:15" x14ac:dyDescent="0.25">
      <c r="A748" s="7" t="s">
        <v>50</v>
      </c>
      <c r="B748" s="7" t="s">
        <v>51</v>
      </c>
      <c r="C748" s="7">
        <v>6</v>
      </c>
      <c r="D748" s="7" t="s">
        <v>56</v>
      </c>
      <c r="E748" s="7">
        <v>1984</v>
      </c>
      <c r="F748" s="7">
        <v>3</v>
      </c>
      <c r="G748" s="7">
        <v>11</v>
      </c>
      <c r="H748" s="7">
        <v>43</v>
      </c>
      <c r="I748" s="7">
        <v>43</v>
      </c>
      <c r="J748" s="7">
        <v>311</v>
      </c>
      <c r="K748" s="7">
        <v>12</v>
      </c>
      <c r="L748" s="21">
        <v>45594</v>
      </c>
      <c r="N748" s="99">
        <v>0.36</v>
      </c>
      <c r="O748" s="99">
        <v>1.95</v>
      </c>
    </row>
    <row r="749" spans="1:15" x14ac:dyDescent="0.25">
      <c r="A749" s="7" t="s">
        <v>50</v>
      </c>
      <c r="B749" s="7" t="s">
        <v>51</v>
      </c>
      <c r="C749" s="7">
        <v>6</v>
      </c>
      <c r="D749" s="7" t="s">
        <v>57</v>
      </c>
      <c r="E749" s="7">
        <v>2004</v>
      </c>
      <c r="F749" s="7">
        <v>4</v>
      </c>
      <c r="G749" s="7">
        <v>11</v>
      </c>
      <c r="H749" s="7">
        <v>54</v>
      </c>
      <c r="I749" s="7">
        <v>44</v>
      </c>
      <c r="J749" s="7">
        <v>411</v>
      </c>
      <c r="K749" s="7">
        <v>12</v>
      </c>
      <c r="L749" s="21">
        <v>45594</v>
      </c>
      <c r="N749" s="99">
        <v>0.31</v>
      </c>
      <c r="O749" s="99">
        <v>2.48</v>
      </c>
    </row>
    <row r="750" spans="1:15" x14ac:dyDescent="0.25">
      <c r="A750" s="7" t="s">
        <v>50</v>
      </c>
      <c r="B750" s="7" t="s">
        <v>51</v>
      </c>
      <c r="C750" s="7">
        <v>6</v>
      </c>
      <c r="D750" s="7" t="s">
        <v>53</v>
      </c>
      <c r="E750" s="7">
        <v>2020</v>
      </c>
      <c r="F750" s="7">
        <v>4</v>
      </c>
      <c r="G750" s="7">
        <v>12</v>
      </c>
      <c r="H750" s="7">
        <v>53</v>
      </c>
      <c r="I750" s="7">
        <v>45</v>
      </c>
      <c r="J750" s="7">
        <v>412</v>
      </c>
      <c r="K750" s="7">
        <v>12</v>
      </c>
      <c r="L750" s="21">
        <v>45594</v>
      </c>
      <c r="N750" s="99">
        <v>0.33</v>
      </c>
      <c r="O750" s="99">
        <v>2.89</v>
      </c>
    </row>
    <row r="751" spans="1:15" x14ac:dyDescent="0.25">
      <c r="A751" s="7" t="s">
        <v>50</v>
      </c>
      <c r="B751" s="7" t="s">
        <v>51</v>
      </c>
      <c r="C751" s="7">
        <v>6</v>
      </c>
      <c r="D751" s="7" t="s">
        <v>60</v>
      </c>
      <c r="E751" s="7">
        <v>2001</v>
      </c>
      <c r="F751" s="7">
        <v>3</v>
      </c>
      <c r="G751" s="7">
        <v>12</v>
      </c>
      <c r="H751" s="7">
        <v>44</v>
      </c>
      <c r="I751" s="7">
        <v>46</v>
      </c>
      <c r="J751" s="7">
        <v>312</v>
      </c>
      <c r="K751" s="7">
        <v>12</v>
      </c>
      <c r="L751" s="21">
        <v>45594</v>
      </c>
      <c r="N751" s="99">
        <v>0.28000000000000003</v>
      </c>
      <c r="O751" s="99">
        <v>1.47</v>
      </c>
    </row>
    <row r="752" spans="1:15" x14ac:dyDescent="0.25">
      <c r="A752" s="7" t="s">
        <v>50</v>
      </c>
      <c r="B752" s="7" t="s">
        <v>51</v>
      </c>
      <c r="C752" s="7">
        <v>6</v>
      </c>
      <c r="D752" s="7" t="s">
        <v>55</v>
      </c>
      <c r="E752" s="7">
        <v>2008</v>
      </c>
      <c r="F752" s="7">
        <v>2</v>
      </c>
      <c r="G752" s="7">
        <v>12</v>
      </c>
      <c r="H752" s="7">
        <v>21</v>
      </c>
      <c r="I752" s="7">
        <v>47</v>
      </c>
      <c r="J752" s="7">
        <v>212</v>
      </c>
      <c r="K752" s="7">
        <v>12</v>
      </c>
      <c r="L752" s="21">
        <v>45594</v>
      </c>
      <c r="N752" s="99">
        <v>0.25</v>
      </c>
      <c r="O752" s="99">
        <v>1.52</v>
      </c>
    </row>
    <row r="753" spans="1:15" x14ac:dyDescent="0.25">
      <c r="A753" s="7" t="s">
        <v>50</v>
      </c>
      <c r="B753" s="7" t="s">
        <v>51</v>
      </c>
      <c r="C753" s="7">
        <v>6</v>
      </c>
      <c r="D753" s="7" t="s">
        <v>54</v>
      </c>
      <c r="E753" s="7">
        <v>2016</v>
      </c>
      <c r="F753" s="7">
        <v>1</v>
      </c>
      <c r="G753" s="7">
        <v>12</v>
      </c>
      <c r="H753" s="7">
        <v>12</v>
      </c>
      <c r="I753" s="7">
        <v>48</v>
      </c>
      <c r="J753" s="7">
        <v>112</v>
      </c>
      <c r="K753" s="7">
        <v>12</v>
      </c>
      <c r="L753" s="21">
        <v>45594</v>
      </c>
      <c r="N753" s="99">
        <v>0.28000000000000003</v>
      </c>
      <c r="O753" s="99">
        <v>1.75</v>
      </c>
    </row>
    <row r="754" spans="1:15" x14ac:dyDescent="0.25">
      <c r="A754" s="7" t="s">
        <v>35</v>
      </c>
      <c r="B754" s="7" t="s">
        <v>36</v>
      </c>
      <c r="C754" s="7">
        <v>7</v>
      </c>
      <c r="D754" s="7" t="s">
        <v>49</v>
      </c>
      <c r="E754" s="7">
        <v>1985</v>
      </c>
      <c r="F754" s="7">
        <v>1</v>
      </c>
      <c r="G754" s="7">
        <v>13</v>
      </c>
      <c r="H754" s="7">
        <v>13</v>
      </c>
      <c r="I754" s="7">
        <v>49</v>
      </c>
      <c r="J754" s="7">
        <v>113</v>
      </c>
      <c r="K754" s="7">
        <v>12</v>
      </c>
      <c r="L754" s="21">
        <v>45594</v>
      </c>
      <c r="N754" s="99">
        <v>0.39</v>
      </c>
      <c r="O754" s="99">
        <v>6.12</v>
      </c>
    </row>
    <row r="755" spans="1:15" x14ac:dyDescent="0.25">
      <c r="A755" s="7" t="s">
        <v>35</v>
      </c>
      <c r="B755" s="7" t="s">
        <v>36</v>
      </c>
      <c r="C755" s="7">
        <v>7</v>
      </c>
      <c r="D755" s="7" t="s">
        <v>44</v>
      </c>
      <c r="E755" s="7">
        <v>1983</v>
      </c>
      <c r="F755" s="7">
        <v>2</v>
      </c>
      <c r="G755" s="7">
        <v>13</v>
      </c>
      <c r="H755" s="7">
        <v>20</v>
      </c>
      <c r="I755" s="7">
        <v>50</v>
      </c>
      <c r="J755" s="7">
        <v>213</v>
      </c>
      <c r="K755" s="7">
        <v>12</v>
      </c>
      <c r="L755" s="21">
        <v>45594</v>
      </c>
      <c r="N755" s="99">
        <v>0.32</v>
      </c>
      <c r="O755" s="99">
        <v>3.39</v>
      </c>
    </row>
    <row r="756" spans="1:15" x14ac:dyDescent="0.25">
      <c r="A756" s="7" t="s">
        <v>35</v>
      </c>
      <c r="B756" s="7" t="s">
        <v>36</v>
      </c>
      <c r="C756" s="7">
        <v>7</v>
      </c>
      <c r="D756" s="7" t="s">
        <v>46</v>
      </c>
      <c r="E756" s="7">
        <v>1999</v>
      </c>
      <c r="F756" s="7">
        <v>3</v>
      </c>
      <c r="G756" s="7">
        <v>13</v>
      </c>
      <c r="H756" s="7">
        <v>45</v>
      </c>
      <c r="I756" s="7">
        <v>51</v>
      </c>
      <c r="J756" s="7">
        <v>313</v>
      </c>
      <c r="K756" s="7">
        <v>12</v>
      </c>
      <c r="L756" s="21">
        <v>45594</v>
      </c>
      <c r="N756" s="99">
        <v>0.39</v>
      </c>
      <c r="O756" s="99">
        <v>3.86</v>
      </c>
    </row>
    <row r="757" spans="1:15" x14ac:dyDescent="0.25">
      <c r="A757" s="7" t="s">
        <v>35</v>
      </c>
      <c r="B757" s="7" t="s">
        <v>36</v>
      </c>
      <c r="C757" s="7">
        <v>7</v>
      </c>
      <c r="D757" s="7" t="s">
        <v>41</v>
      </c>
      <c r="E757" s="7">
        <v>2016</v>
      </c>
      <c r="F757" s="7">
        <v>4</v>
      </c>
      <c r="G757" s="7">
        <v>13</v>
      </c>
      <c r="H757" s="7">
        <v>52</v>
      </c>
      <c r="I757" s="7">
        <v>52</v>
      </c>
      <c r="J757" s="7">
        <v>413</v>
      </c>
      <c r="K757" s="7">
        <v>12</v>
      </c>
      <c r="L757" s="21">
        <v>45594</v>
      </c>
      <c r="N757" s="99">
        <v>0.42</v>
      </c>
      <c r="O757" s="99">
        <v>2.93</v>
      </c>
    </row>
    <row r="758" spans="1:15" x14ac:dyDescent="0.25">
      <c r="A758" s="7" t="s">
        <v>35</v>
      </c>
      <c r="B758" s="7" t="s">
        <v>36</v>
      </c>
      <c r="C758" s="7">
        <v>7</v>
      </c>
      <c r="D758" s="7" t="s">
        <v>39</v>
      </c>
      <c r="E758" s="7">
        <v>2002</v>
      </c>
      <c r="F758" s="7">
        <v>4</v>
      </c>
      <c r="G758" s="7">
        <v>14</v>
      </c>
      <c r="H758" s="7">
        <v>51</v>
      </c>
      <c r="I758" s="7">
        <v>53</v>
      </c>
      <c r="J758" s="7">
        <v>414</v>
      </c>
      <c r="K758" s="7">
        <v>12</v>
      </c>
      <c r="L758" s="21">
        <v>45594</v>
      </c>
      <c r="N758" s="99">
        <v>0.28000000000000003</v>
      </c>
      <c r="O758" s="99">
        <v>2.0699999999999998</v>
      </c>
    </row>
    <row r="759" spans="1:15" x14ac:dyDescent="0.25">
      <c r="A759" s="7" t="s">
        <v>35</v>
      </c>
      <c r="B759" s="7" t="s">
        <v>36</v>
      </c>
      <c r="C759" s="7">
        <v>7</v>
      </c>
      <c r="D759" s="7" t="s">
        <v>37</v>
      </c>
      <c r="E759" s="7">
        <v>1998</v>
      </c>
      <c r="F759" s="7">
        <v>3</v>
      </c>
      <c r="G759" s="7">
        <v>14</v>
      </c>
      <c r="H759" s="7">
        <v>46</v>
      </c>
      <c r="I759" s="7">
        <v>54</v>
      </c>
      <c r="J759" s="7">
        <v>314</v>
      </c>
      <c r="K759" s="7">
        <v>12</v>
      </c>
      <c r="L759" s="21">
        <v>45594</v>
      </c>
      <c r="N759" s="99">
        <v>0.33</v>
      </c>
      <c r="O759" s="99">
        <v>4.82</v>
      </c>
    </row>
    <row r="760" spans="1:15" x14ac:dyDescent="0.25">
      <c r="A760" s="7" t="s">
        <v>35</v>
      </c>
      <c r="B760" s="7" t="s">
        <v>36</v>
      </c>
      <c r="C760" s="7">
        <v>7</v>
      </c>
      <c r="D760" s="7" t="s">
        <v>48</v>
      </c>
      <c r="E760" s="7">
        <v>2018</v>
      </c>
      <c r="F760" s="7">
        <v>2</v>
      </c>
      <c r="G760" s="7">
        <v>14</v>
      </c>
      <c r="H760" s="7">
        <v>19</v>
      </c>
      <c r="I760" s="7">
        <v>55</v>
      </c>
      <c r="J760" s="7">
        <v>214</v>
      </c>
      <c r="K760" s="7">
        <v>12</v>
      </c>
      <c r="L760" s="21">
        <v>45594</v>
      </c>
      <c r="N760" s="99">
        <v>0.32</v>
      </c>
      <c r="O760" s="99">
        <v>2.1</v>
      </c>
    </row>
    <row r="761" spans="1:15" x14ac:dyDescent="0.25">
      <c r="A761" s="7" t="s">
        <v>35</v>
      </c>
      <c r="B761" s="7" t="s">
        <v>36</v>
      </c>
      <c r="C761" s="7">
        <v>7</v>
      </c>
      <c r="D761" s="7" t="s">
        <v>42</v>
      </c>
      <c r="E761" s="7">
        <v>2023</v>
      </c>
      <c r="F761" s="7">
        <v>1</v>
      </c>
      <c r="G761" s="7">
        <v>14</v>
      </c>
      <c r="H761" s="7">
        <v>14</v>
      </c>
      <c r="I761" s="7">
        <v>56</v>
      </c>
      <c r="J761" s="7">
        <v>114</v>
      </c>
      <c r="K761" s="7">
        <v>12</v>
      </c>
      <c r="L761" s="21">
        <v>45594</v>
      </c>
      <c r="N761" s="99">
        <v>0.26</v>
      </c>
      <c r="O761" s="99">
        <v>1.72</v>
      </c>
    </row>
    <row r="762" spans="1:15" x14ac:dyDescent="0.25">
      <c r="A762" s="7" t="s">
        <v>50</v>
      </c>
      <c r="B762" s="7" t="s">
        <v>51</v>
      </c>
      <c r="C762" s="7">
        <v>8</v>
      </c>
      <c r="D762" s="7" t="s">
        <v>55</v>
      </c>
      <c r="E762" s="7">
        <v>2008</v>
      </c>
      <c r="F762" s="7">
        <v>1</v>
      </c>
      <c r="G762" s="7">
        <v>15</v>
      </c>
      <c r="H762" s="7">
        <v>15</v>
      </c>
      <c r="I762" s="7">
        <v>57</v>
      </c>
      <c r="J762" s="7">
        <v>115</v>
      </c>
      <c r="K762" s="7">
        <v>12</v>
      </c>
      <c r="L762" s="21">
        <v>45594</v>
      </c>
      <c r="N762" s="99">
        <v>0.25</v>
      </c>
      <c r="O762" s="99">
        <v>1.64</v>
      </c>
    </row>
    <row r="763" spans="1:15" x14ac:dyDescent="0.25">
      <c r="A763" s="7" t="s">
        <v>50</v>
      </c>
      <c r="B763" s="7" t="s">
        <v>51</v>
      </c>
      <c r="C763" s="7">
        <v>8</v>
      </c>
      <c r="D763" s="7" t="s">
        <v>59</v>
      </c>
      <c r="E763" s="7">
        <v>1989</v>
      </c>
      <c r="F763" s="7">
        <v>2</v>
      </c>
      <c r="G763" s="7">
        <v>15</v>
      </c>
      <c r="H763" s="7">
        <v>18</v>
      </c>
      <c r="I763" s="7">
        <v>58</v>
      </c>
      <c r="J763" s="7">
        <v>215</v>
      </c>
      <c r="K763" s="7">
        <v>12</v>
      </c>
      <c r="L763" s="21">
        <v>45594</v>
      </c>
      <c r="N763" s="99">
        <v>0.32</v>
      </c>
      <c r="O763" s="99">
        <v>2.82</v>
      </c>
    </row>
    <row r="764" spans="1:15" x14ac:dyDescent="0.25">
      <c r="A764" s="7" t="s">
        <v>50</v>
      </c>
      <c r="B764" s="7" t="s">
        <v>51</v>
      </c>
      <c r="C764" s="7">
        <v>8</v>
      </c>
      <c r="D764" s="7" t="s">
        <v>52</v>
      </c>
      <c r="E764" s="7">
        <v>1999</v>
      </c>
      <c r="F764" s="7">
        <v>3</v>
      </c>
      <c r="G764" s="7">
        <v>15</v>
      </c>
      <c r="H764" s="7">
        <v>47</v>
      </c>
      <c r="I764" s="7">
        <v>59</v>
      </c>
      <c r="J764" s="7">
        <v>315</v>
      </c>
      <c r="K764" s="7">
        <v>12</v>
      </c>
      <c r="L764" s="21">
        <v>45594</v>
      </c>
      <c r="N764" s="99">
        <v>0.31</v>
      </c>
      <c r="O764" s="99">
        <v>3.25</v>
      </c>
    </row>
    <row r="765" spans="1:15" x14ac:dyDescent="0.25">
      <c r="A765" s="7" t="s">
        <v>50</v>
      </c>
      <c r="B765" s="7" t="s">
        <v>51</v>
      </c>
      <c r="C765" s="7">
        <v>8</v>
      </c>
      <c r="D765" s="7" t="s">
        <v>54</v>
      </c>
      <c r="E765" s="7">
        <v>2016</v>
      </c>
      <c r="F765" s="7">
        <v>4</v>
      </c>
      <c r="G765" s="7">
        <v>15</v>
      </c>
      <c r="H765" s="7">
        <v>50</v>
      </c>
      <c r="I765" s="7">
        <v>60</v>
      </c>
      <c r="J765" s="7">
        <v>415</v>
      </c>
      <c r="K765" s="7">
        <v>12</v>
      </c>
      <c r="L765" s="21">
        <v>45594</v>
      </c>
      <c r="N765" s="99">
        <v>0.24</v>
      </c>
      <c r="O765" s="99">
        <v>2.86</v>
      </c>
    </row>
    <row r="766" spans="1:15" x14ac:dyDescent="0.25">
      <c r="A766" s="7" t="s">
        <v>50</v>
      </c>
      <c r="B766" s="7" t="s">
        <v>51</v>
      </c>
      <c r="C766" s="7">
        <v>8</v>
      </c>
      <c r="D766" s="7" t="s">
        <v>56</v>
      </c>
      <c r="E766" s="7">
        <v>1984</v>
      </c>
      <c r="F766" s="7">
        <v>4</v>
      </c>
      <c r="G766" s="7">
        <v>16</v>
      </c>
      <c r="H766" s="7">
        <v>49</v>
      </c>
      <c r="I766" s="7">
        <v>61</v>
      </c>
      <c r="J766" s="7">
        <v>416</v>
      </c>
      <c r="K766" s="7">
        <v>12</v>
      </c>
      <c r="L766" s="21">
        <v>45594</v>
      </c>
      <c r="N766" s="99">
        <v>0.36</v>
      </c>
      <c r="O766" s="99">
        <v>2.04</v>
      </c>
    </row>
    <row r="767" spans="1:15" x14ac:dyDescent="0.25">
      <c r="A767" s="7" t="s">
        <v>50</v>
      </c>
      <c r="B767" s="7" t="s">
        <v>51</v>
      </c>
      <c r="C767" s="7">
        <v>8</v>
      </c>
      <c r="D767" s="7" t="s">
        <v>53</v>
      </c>
      <c r="E767" s="7">
        <v>2020</v>
      </c>
      <c r="F767" s="7">
        <v>3</v>
      </c>
      <c r="G767" s="7">
        <v>16</v>
      </c>
      <c r="H767" s="7">
        <v>48</v>
      </c>
      <c r="I767" s="7">
        <v>62</v>
      </c>
      <c r="J767" s="7">
        <v>316</v>
      </c>
      <c r="K767" s="7">
        <v>12</v>
      </c>
      <c r="L767" s="21">
        <v>45594</v>
      </c>
      <c r="N767" s="99">
        <v>0.38</v>
      </c>
      <c r="O767" s="99">
        <v>3.66</v>
      </c>
    </row>
    <row r="768" spans="1:15" x14ac:dyDescent="0.25">
      <c r="A768" s="7" t="s">
        <v>50</v>
      </c>
      <c r="B768" s="7" t="s">
        <v>51</v>
      </c>
      <c r="C768" s="7">
        <v>8</v>
      </c>
      <c r="D768" s="7" t="s">
        <v>60</v>
      </c>
      <c r="E768" s="7">
        <v>2001</v>
      </c>
      <c r="F768" s="7">
        <v>2</v>
      </c>
      <c r="G768" s="7">
        <v>16</v>
      </c>
      <c r="H768" s="7">
        <v>17</v>
      </c>
      <c r="I768" s="7">
        <v>63</v>
      </c>
      <c r="J768" s="7">
        <v>216</v>
      </c>
      <c r="K768" s="7">
        <v>12</v>
      </c>
      <c r="L768" s="21">
        <v>45594</v>
      </c>
      <c r="N768" s="99">
        <v>0.28000000000000003</v>
      </c>
      <c r="O768" s="99">
        <v>4.21</v>
      </c>
    </row>
    <row r="769" spans="1:15" x14ac:dyDescent="0.25">
      <c r="A769" s="7" t="s">
        <v>50</v>
      </c>
      <c r="B769" s="7" t="s">
        <v>51</v>
      </c>
      <c r="C769" s="7">
        <v>8</v>
      </c>
      <c r="D769" s="7" t="s">
        <v>57</v>
      </c>
      <c r="E769" s="7">
        <v>2004</v>
      </c>
      <c r="F769" s="7">
        <v>1</v>
      </c>
      <c r="G769" s="7">
        <v>16</v>
      </c>
      <c r="H769" s="7">
        <v>16</v>
      </c>
      <c r="I769" s="7">
        <v>64</v>
      </c>
      <c r="J769" s="7">
        <v>116</v>
      </c>
      <c r="K769" s="7">
        <v>12</v>
      </c>
      <c r="L769" s="21">
        <v>45594</v>
      </c>
      <c r="N769" s="99">
        <v>0.35</v>
      </c>
      <c r="O769" s="99">
        <v>1.41</v>
      </c>
    </row>
    <row r="770" spans="1:15" x14ac:dyDescent="0.25">
      <c r="A770" s="7" t="s">
        <v>35</v>
      </c>
      <c r="B770" s="7" t="s">
        <v>36</v>
      </c>
      <c r="C770" s="7">
        <v>1</v>
      </c>
      <c r="D770" s="7" t="s">
        <v>37</v>
      </c>
      <c r="E770" s="7">
        <v>1998</v>
      </c>
      <c r="F770" s="7">
        <v>1</v>
      </c>
      <c r="G770" s="7">
        <v>1</v>
      </c>
      <c r="H770" s="7">
        <v>1</v>
      </c>
      <c r="I770" s="7">
        <v>1</v>
      </c>
      <c r="J770" s="7">
        <v>101</v>
      </c>
      <c r="K770" s="7">
        <v>13</v>
      </c>
      <c r="L770" s="21">
        <v>45609</v>
      </c>
      <c r="N770" s="99">
        <v>0.11</v>
      </c>
      <c r="O770" s="99">
        <v>0.82</v>
      </c>
    </row>
    <row r="771" spans="1:15" x14ac:dyDescent="0.25">
      <c r="A771" s="7" t="s">
        <v>35</v>
      </c>
      <c r="B771" s="7" t="s">
        <v>36</v>
      </c>
      <c r="C771" s="7">
        <v>1</v>
      </c>
      <c r="D771" s="7" t="s">
        <v>39</v>
      </c>
      <c r="E771" s="7">
        <v>2002</v>
      </c>
      <c r="F771" s="7">
        <v>2</v>
      </c>
      <c r="G771" s="7">
        <v>1</v>
      </c>
      <c r="H771" s="7">
        <v>32</v>
      </c>
      <c r="I771" s="7">
        <v>2</v>
      </c>
      <c r="J771" s="7">
        <v>201</v>
      </c>
      <c r="K771" s="7">
        <v>13</v>
      </c>
      <c r="L771" s="21">
        <v>45609</v>
      </c>
      <c r="N771" s="99">
        <v>0.1</v>
      </c>
      <c r="O771" s="99">
        <v>1.92</v>
      </c>
    </row>
    <row r="772" spans="1:15" x14ac:dyDescent="0.25">
      <c r="A772" s="7" t="s">
        <v>35</v>
      </c>
      <c r="B772" s="7" t="s">
        <v>36</v>
      </c>
      <c r="C772" s="7">
        <v>1</v>
      </c>
      <c r="D772" s="7" t="s">
        <v>41</v>
      </c>
      <c r="E772" s="7">
        <v>2016</v>
      </c>
      <c r="F772" s="7">
        <v>3</v>
      </c>
      <c r="G772" s="7">
        <v>1</v>
      </c>
      <c r="H772" s="7">
        <v>33</v>
      </c>
      <c r="I772" s="7">
        <v>3</v>
      </c>
      <c r="J772" s="7">
        <v>301</v>
      </c>
      <c r="K772" s="7">
        <v>13</v>
      </c>
      <c r="L772" s="21">
        <v>45609</v>
      </c>
      <c r="N772" s="99">
        <v>0.12</v>
      </c>
      <c r="O772" s="99">
        <v>2.25</v>
      </c>
    </row>
    <row r="773" spans="1:15" x14ac:dyDescent="0.25">
      <c r="A773" s="7" t="s">
        <v>35</v>
      </c>
      <c r="B773" s="7" t="s">
        <v>36</v>
      </c>
      <c r="C773" s="7">
        <v>1</v>
      </c>
      <c r="D773" s="7" t="s">
        <v>42</v>
      </c>
      <c r="E773" s="7">
        <v>2023</v>
      </c>
      <c r="F773" s="7">
        <v>4</v>
      </c>
      <c r="G773" s="7">
        <v>1</v>
      </c>
      <c r="H773" s="7">
        <v>64</v>
      </c>
      <c r="I773" s="7">
        <v>4</v>
      </c>
      <c r="J773" s="7">
        <v>401</v>
      </c>
      <c r="K773" s="7">
        <v>13</v>
      </c>
      <c r="L773" s="21">
        <v>45609</v>
      </c>
      <c r="N773" s="99">
        <v>0.11</v>
      </c>
      <c r="O773" s="99">
        <v>2.06</v>
      </c>
    </row>
    <row r="774" spans="1:15" x14ac:dyDescent="0.25">
      <c r="A774" s="7" t="s">
        <v>35</v>
      </c>
      <c r="B774" s="7" t="s">
        <v>36</v>
      </c>
      <c r="C774" s="7">
        <v>1</v>
      </c>
      <c r="D774" s="7" t="s">
        <v>49</v>
      </c>
      <c r="E774" s="7">
        <v>1985</v>
      </c>
      <c r="F774" s="7">
        <v>4</v>
      </c>
      <c r="G774" s="7">
        <v>2</v>
      </c>
      <c r="H774" s="7">
        <v>63</v>
      </c>
      <c r="I774" s="7">
        <v>5</v>
      </c>
      <c r="J774" s="7">
        <v>402</v>
      </c>
      <c r="K774" s="7">
        <v>13</v>
      </c>
      <c r="L774" s="21">
        <v>45609</v>
      </c>
      <c r="N774" s="99">
        <v>0.12</v>
      </c>
      <c r="O774" s="99">
        <v>1.79</v>
      </c>
    </row>
    <row r="775" spans="1:15" x14ac:dyDescent="0.25">
      <c r="A775" s="7" t="s">
        <v>35</v>
      </c>
      <c r="B775" s="7" t="s">
        <v>36</v>
      </c>
      <c r="C775" s="7">
        <v>1</v>
      </c>
      <c r="D775" s="7" t="s">
        <v>48</v>
      </c>
      <c r="E775" s="7">
        <v>2018</v>
      </c>
      <c r="F775" s="7">
        <v>3</v>
      </c>
      <c r="G775" s="7">
        <v>2</v>
      </c>
      <c r="H775" s="7">
        <v>34</v>
      </c>
      <c r="I775" s="7">
        <v>6</v>
      </c>
      <c r="J775" s="7">
        <v>302</v>
      </c>
      <c r="K775" s="7">
        <v>13</v>
      </c>
      <c r="L775" s="21">
        <v>45609</v>
      </c>
      <c r="N775" s="99">
        <v>0.12</v>
      </c>
      <c r="O775" s="99">
        <v>3.4</v>
      </c>
    </row>
    <row r="776" spans="1:15" x14ac:dyDescent="0.25">
      <c r="A776" s="7" t="s">
        <v>35</v>
      </c>
      <c r="B776" s="7" t="s">
        <v>36</v>
      </c>
      <c r="C776" s="7">
        <v>1</v>
      </c>
      <c r="D776" s="7" t="s">
        <v>46</v>
      </c>
      <c r="E776" s="7">
        <v>1999</v>
      </c>
      <c r="F776" s="7">
        <v>2</v>
      </c>
      <c r="G776" s="7">
        <v>2</v>
      </c>
      <c r="H776" s="7">
        <v>31</v>
      </c>
      <c r="I776" s="7">
        <v>7</v>
      </c>
      <c r="J776" s="7">
        <v>202</v>
      </c>
      <c r="K776" s="7">
        <v>13</v>
      </c>
      <c r="L776" s="21">
        <v>45609</v>
      </c>
      <c r="N776" s="99">
        <v>0.12</v>
      </c>
      <c r="O776" s="99">
        <v>3.98</v>
      </c>
    </row>
    <row r="777" spans="1:15" x14ac:dyDescent="0.25">
      <c r="A777" s="7" t="s">
        <v>35</v>
      </c>
      <c r="B777" s="7" t="s">
        <v>36</v>
      </c>
      <c r="C777" s="7">
        <v>1</v>
      </c>
      <c r="D777" s="7" t="s">
        <v>44</v>
      </c>
      <c r="E777" s="7">
        <v>1983</v>
      </c>
      <c r="F777" s="7">
        <v>1</v>
      </c>
      <c r="G777" s="7">
        <v>2</v>
      </c>
      <c r="H777" s="7">
        <v>2</v>
      </c>
      <c r="I777" s="7">
        <v>8</v>
      </c>
      <c r="J777" s="7">
        <v>102</v>
      </c>
      <c r="K777" s="7">
        <v>13</v>
      </c>
      <c r="L777" s="21">
        <v>45609</v>
      </c>
      <c r="N777" s="99">
        <v>0.11</v>
      </c>
      <c r="O777" s="99">
        <v>2.35</v>
      </c>
    </row>
    <row r="778" spans="1:15" x14ac:dyDescent="0.25">
      <c r="A778" s="7" t="s">
        <v>50</v>
      </c>
      <c r="B778" s="7" t="s">
        <v>51</v>
      </c>
      <c r="C778" s="7">
        <v>2</v>
      </c>
      <c r="D778" s="7" t="s">
        <v>52</v>
      </c>
      <c r="E778" s="7">
        <v>1999</v>
      </c>
      <c r="F778" s="7">
        <v>1</v>
      </c>
      <c r="G778" s="7">
        <v>3</v>
      </c>
      <c r="H778" s="7">
        <v>3</v>
      </c>
      <c r="I778" s="7">
        <v>9</v>
      </c>
      <c r="J778" s="7">
        <v>103</v>
      </c>
      <c r="K778" s="7">
        <v>13</v>
      </c>
      <c r="L778" s="21">
        <v>45609</v>
      </c>
      <c r="N778" s="99">
        <v>0.13</v>
      </c>
      <c r="O778" s="99">
        <v>4.13</v>
      </c>
    </row>
    <row r="779" spans="1:15" x14ac:dyDescent="0.25">
      <c r="A779" s="7" t="s">
        <v>50</v>
      </c>
      <c r="B779" s="7" t="s">
        <v>51</v>
      </c>
      <c r="C779" s="7">
        <v>2</v>
      </c>
      <c r="D779" s="7" t="s">
        <v>53</v>
      </c>
      <c r="E779" s="7">
        <v>2020</v>
      </c>
      <c r="F779" s="7">
        <v>2</v>
      </c>
      <c r="G779" s="7">
        <v>3</v>
      </c>
      <c r="H779" s="7">
        <v>30</v>
      </c>
      <c r="I779" s="7">
        <v>10</v>
      </c>
      <c r="J779" s="7">
        <v>203</v>
      </c>
      <c r="K779" s="7">
        <v>13</v>
      </c>
      <c r="L779" s="21">
        <v>45609</v>
      </c>
      <c r="N779" s="99">
        <v>0.12</v>
      </c>
      <c r="O779" s="99">
        <v>1.82</v>
      </c>
    </row>
    <row r="780" spans="1:15" x14ac:dyDescent="0.25">
      <c r="A780" s="7" t="s">
        <v>50</v>
      </c>
      <c r="B780" s="7" t="s">
        <v>51</v>
      </c>
      <c r="C780" s="7">
        <v>2</v>
      </c>
      <c r="D780" s="7" t="s">
        <v>54</v>
      </c>
      <c r="E780" s="7">
        <v>2016</v>
      </c>
      <c r="F780" s="7">
        <v>3</v>
      </c>
      <c r="G780" s="7">
        <v>3</v>
      </c>
      <c r="H780" s="7">
        <v>35</v>
      </c>
      <c r="I780" s="7">
        <v>11</v>
      </c>
      <c r="J780" s="7">
        <v>303</v>
      </c>
      <c r="K780" s="7">
        <v>13</v>
      </c>
      <c r="L780" s="21">
        <v>45609</v>
      </c>
      <c r="N780" s="99">
        <v>0.12</v>
      </c>
      <c r="O780" s="99">
        <v>2.39</v>
      </c>
    </row>
    <row r="781" spans="1:15" x14ac:dyDescent="0.25">
      <c r="A781" s="7" t="s">
        <v>50</v>
      </c>
      <c r="B781" s="7" t="s">
        <v>51</v>
      </c>
      <c r="C781" s="7">
        <v>2</v>
      </c>
      <c r="D781" s="7" t="s">
        <v>55</v>
      </c>
      <c r="E781" s="7">
        <v>2008</v>
      </c>
      <c r="F781" s="7">
        <v>4</v>
      </c>
      <c r="G781" s="7">
        <v>3</v>
      </c>
      <c r="H781" s="7">
        <v>62</v>
      </c>
      <c r="I781" s="7">
        <v>12</v>
      </c>
      <c r="J781" s="7">
        <v>403</v>
      </c>
      <c r="K781" s="7">
        <v>13</v>
      </c>
      <c r="L781" s="21">
        <v>45609</v>
      </c>
      <c r="N781" s="99">
        <v>0.12</v>
      </c>
      <c r="O781" s="99">
        <v>3.13</v>
      </c>
    </row>
    <row r="782" spans="1:15" x14ac:dyDescent="0.25">
      <c r="A782" s="7" t="s">
        <v>50</v>
      </c>
      <c r="B782" s="7" t="s">
        <v>51</v>
      </c>
      <c r="C782" s="7">
        <v>2</v>
      </c>
      <c r="D782" s="7" t="s">
        <v>60</v>
      </c>
      <c r="E782" s="7">
        <v>2001</v>
      </c>
      <c r="F782" s="7">
        <v>4</v>
      </c>
      <c r="G782" s="7">
        <v>4</v>
      </c>
      <c r="H782" s="7">
        <v>61</v>
      </c>
      <c r="I782" s="7">
        <v>13</v>
      </c>
      <c r="J782" s="7">
        <v>404</v>
      </c>
      <c r="K782" s="7">
        <v>13</v>
      </c>
      <c r="L782" s="21">
        <v>45609</v>
      </c>
      <c r="N782" s="99">
        <v>0.12</v>
      </c>
      <c r="O782" s="99">
        <v>1.87</v>
      </c>
    </row>
    <row r="783" spans="1:15" x14ac:dyDescent="0.25">
      <c r="A783" s="7" t="s">
        <v>50</v>
      </c>
      <c r="B783" s="7" t="s">
        <v>51</v>
      </c>
      <c r="C783" s="7">
        <v>2</v>
      </c>
      <c r="D783" s="7" t="s">
        <v>59</v>
      </c>
      <c r="E783" s="7">
        <v>1989</v>
      </c>
      <c r="F783" s="7">
        <v>3</v>
      </c>
      <c r="G783" s="7">
        <v>4</v>
      </c>
      <c r="H783" s="7">
        <v>36</v>
      </c>
      <c r="I783" s="7">
        <v>14</v>
      </c>
      <c r="J783" s="7">
        <v>304</v>
      </c>
      <c r="K783" s="7">
        <v>13</v>
      </c>
      <c r="L783" s="21">
        <v>45609</v>
      </c>
      <c r="N783" s="99">
        <v>0.12</v>
      </c>
      <c r="O783" s="99">
        <v>2.2999999999999998</v>
      </c>
    </row>
    <row r="784" spans="1:15" x14ac:dyDescent="0.25">
      <c r="A784" s="7" t="s">
        <v>50</v>
      </c>
      <c r="B784" s="7" t="s">
        <v>51</v>
      </c>
      <c r="C784" s="7">
        <v>2</v>
      </c>
      <c r="D784" s="7" t="s">
        <v>57</v>
      </c>
      <c r="E784" s="7">
        <v>2004</v>
      </c>
      <c r="F784" s="7">
        <v>2</v>
      </c>
      <c r="G784" s="7">
        <v>4</v>
      </c>
      <c r="H784" s="7">
        <v>29</v>
      </c>
      <c r="I784" s="7">
        <v>15</v>
      </c>
      <c r="J784" s="7">
        <v>204</v>
      </c>
      <c r="K784" s="7">
        <v>13</v>
      </c>
      <c r="L784" s="21">
        <v>45609</v>
      </c>
      <c r="N784" s="99">
        <v>0.09</v>
      </c>
      <c r="O784" s="99">
        <v>3.78</v>
      </c>
    </row>
    <row r="785" spans="1:15" x14ac:dyDescent="0.25">
      <c r="A785" s="7" t="s">
        <v>50</v>
      </c>
      <c r="B785" s="7" t="s">
        <v>51</v>
      </c>
      <c r="C785" s="7">
        <v>2</v>
      </c>
      <c r="D785" s="7" t="s">
        <v>56</v>
      </c>
      <c r="E785" s="7">
        <v>1984</v>
      </c>
      <c r="F785" s="7">
        <v>1</v>
      </c>
      <c r="G785" s="7">
        <v>4</v>
      </c>
      <c r="H785" s="7">
        <v>4</v>
      </c>
      <c r="I785" s="7">
        <v>16</v>
      </c>
      <c r="J785" s="7">
        <v>104</v>
      </c>
      <c r="K785" s="7">
        <v>13</v>
      </c>
      <c r="L785" s="21">
        <v>45609</v>
      </c>
      <c r="N785" s="99">
        <v>0.12</v>
      </c>
      <c r="O785" s="99">
        <v>2.48</v>
      </c>
    </row>
    <row r="786" spans="1:15" x14ac:dyDescent="0.25">
      <c r="A786" s="7" t="s">
        <v>35</v>
      </c>
      <c r="B786" s="7" t="s">
        <v>36</v>
      </c>
      <c r="C786" s="7">
        <v>3</v>
      </c>
      <c r="D786" s="7" t="s">
        <v>48</v>
      </c>
      <c r="E786" s="7">
        <v>2018</v>
      </c>
      <c r="F786" s="7">
        <v>1</v>
      </c>
      <c r="G786" s="7">
        <v>5</v>
      </c>
      <c r="H786" s="7">
        <v>5</v>
      </c>
      <c r="I786" s="7">
        <v>17</v>
      </c>
      <c r="J786" s="7">
        <v>105</v>
      </c>
      <c r="K786" s="7">
        <v>13</v>
      </c>
      <c r="L786" s="21">
        <v>45609</v>
      </c>
      <c r="N786" s="99">
        <v>0.12</v>
      </c>
      <c r="O786" s="99">
        <v>1.97</v>
      </c>
    </row>
    <row r="787" spans="1:15" x14ac:dyDescent="0.25">
      <c r="A787" s="7" t="s">
        <v>35</v>
      </c>
      <c r="B787" s="7" t="s">
        <v>36</v>
      </c>
      <c r="C787" s="7">
        <v>3</v>
      </c>
      <c r="D787" s="7" t="s">
        <v>42</v>
      </c>
      <c r="E787" s="7">
        <v>2023</v>
      </c>
      <c r="F787" s="7">
        <v>2</v>
      </c>
      <c r="G787" s="7">
        <v>5</v>
      </c>
      <c r="H787" s="7">
        <v>28</v>
      </c>
      <c r="I787" s="7">
        <v>18</v>
      </c>
      <c r="J787" s="7">
        <v>205</v>
      </c>
      <c r="K787" s="7">
        <v>13</v>
      </c>
      <c r="L787" s="21">
        <v>45609</v>
      </c>
      <c r="N787" s="99">
        <v>0.11</v>
      </c>
      <c r="O787" s="99">
        <v>1.79</v>
      </c>
    </row>
    <row r="788" spans="1:15" x14ac:dyDescent="0.25">
      <c r="A788" s="7" t="s">
        <v>35</v>
      </c>
      <c r="B788" s="7" t="s">
        <v>36</v>
      </c>
      <c r="C788" s="7">
        <v>3</v>
      </c>
      <c r="D788" s="7" t="s">
        <v>39</v>
      </c>
      <c r="E788" s="7">
        <v>2002</v>
      </c>
      <c r="F788" s="7">
        <v>3</v>
      </c>
      <c r="G788" s="7">
        <v>5</v>
      </c>
      <c r="H788" s="7">
        <v>37</v>
      </c>
      <c r="I788" s="7">
        <v>19</v>
      </c>
      <c r="J788" s="7">
        <v>305</v>
      </c>
      <c r="K788" s="7">
        <v>13</v>
      </c>
      <c r="L788" s="21">
        <v>45609</v>
      </c>
      <c r="N788" s="99">
        <v>0.11</v>
      </c>
      <c r="O788" s="99">
        <v>1.52</v>
      </c>
    </row>
    <row r="789" spans="1:15" x14ac:dyDescent="0.25">
      <c r="A789" s="7" t="s">
        <v>35</v>
      </c>
      <c r="B789" s="7" t="s">
        <v>36</v>
      </c>
      <c r="C789" s="7">
        <v>3</v>
      </c>
      <c r="D789" s="7" t="s">
        <v>46</v>
      </c>
      <c r="E789" s="7">
        <v>1999</v>
      </c>
      <c r="F789" s="7">
        <v>4</v>
      </c>
      <c r="G789" s="7">
        <v>5</v>
      </c>
      <c r="H789" s="7">
        <v>60</v>
      </c>
      <c r="I789" s="7">
        <v>20</v>
      </c>
      <c r="J789" s="7">
        <v>405</v>
      </c>
      <c r="K789" s="7">
        <v>13</v>
      </c>
      <c r="L789" s="21">
        <v>45609</v>
      </c>
      <c r="N789" s="99">
        <v>0.09</v>
      </c>
      <c r="O789" s="99">
        <v>1.86</v>
      </c>
    </row>
    <row r="790" spans="1:15" x14ac:dyDescent="0.25">
      <c r="A790" s="7" t="s">
        <v>35</v>
      </c>
      <c r="B790" s="7" t="s">
        <v>36</v>
      </c>
      <c r="C790" s="7">
        <v>3</v>
      </c>
      <c r="D790" s="7" t="s">
        <v>44</v>
      </c>
      <c r="E790" s="7">
        <v>1983</v>
      </c>
      <c r="F790" s="7">
        <v>4</v>
      </c>
      <c r="G790" s="7">
        <v>6</v>
      </c>
      <c r="H790" s="7">
        <v>59</v>
      </c>
      <c r="I790" s="7">
        <v>21</v>
      </c>
      <c r="J790" s="7">
        <v>406</v>
      </c>
      <c r="K790" s="7">
        <v>13</v>
      </c>
      <c r="L790" s="21">
        <v>45609</v>
      </c>
      <c r="N790" s="99">
        <v>0.13</v>
      </c>
      <c r="O790" s="99">
        <v>2.23</v>
      </c>
    </row>
    <row r="791" spans="1:15" x14ac:dyDescent="0.25">
      <c r="A791" s="7" t="s">
        <v>35</v>
      </c>
      <c r="B791" s="7" t="s">
        <v>36</v>
      </c>
      <c r="C791" s="7">
        <v>3</v>
      </c>
      <c r="D791" s="7" t="s">
        <v>49</v>
      </c>
      <c r="E791" s="7">
        <v>1985</v>
      </c>
      <c r="F791" s="7">
        <v>3</v>
      </c>
      <c r="G791" s="7">
        <v>6</v>
      </c>
      <c r="H791" s="7">
        <v>38</v>
      </c>
      <c r="I791" s="7">
        <v>22</v>
      </c>
      <c r="J791" s="7">
        <v>306</v>
      </c>
      <c r="K791" s="7">
        <v>13</v>
      </c>
      <c r="L791" s="21">
        <v>45609</v>
      </c>
      <c r="N791" s="99">
        <v>0.12</v>
      </c>
      <c r="O791" s="99">
        <v>3.19</v>
      </c>
    </row>
    <row r="792" spans="1:15" x14ac:dyDescent="0.25">
      <c r="A792" s="7" t="s">
        <v>35</v>
      </c>
      <c r="B792" s="7" t="s">
        <v>36</v>
      </c>
      <c r="C792" s="7">
        <v>3</v>
      </c>
      <c r="D792" s="7" t="s">
        <v>37</v>
      </c>
      <c r="E792" s="7">
        <v>1998</v>
      </c>
      <c r="F792" s="7">
        <v>2</v>
      </c>
      <c r="G792" s="7">
        <v>6</v>
      </c>
      <c r="H792" s="7">
        <v>27</v>
      </c>
      <c r="I792" s="7">
        <v>23</v>
      </c>
      <c r="J792" s="7">
        <v>206</v>
      </c>
      <c r="K792" s="7">
        <v>13</v>
      </c>
      <c r="L792" s="21">
        <v>45609</v>
      </c>
      <c r="N792" s="99">
        <v>0.11</v>
      </c>
      <c r="O792" s="99">
        <v>1.72</v>
      </c>
    </row>
    <row r="793" spans="1:15" x14ac:dyDescent="0.25">
      <c r="A793" s="7" t="s">
        <v>35</v>
      </c>
      <c r="B793" s="7" t="s">
        <v>36</v>
      </c>
      <c r="C793" s="7">
        <v>3</v>
      </c>
      <c r="D793" s="7" t="s">
        <v>41</v>
      </c>
      <c r="E793" s="7">
        <v>2016</v>
      </c>
      <c r="F793" s="7">
        <v>1</v>
      </c>
      <c r="G793" s="7">
        <v>6</v>
      </c>
      <c r="H793" s="7">
        <v>6</v>
      </c>
      <c r="I793" s="7">
        <v>24</v>
      </c>
      <c r="J793" s="7">
        <v>106</v>
      </c>
      <c r="K793" s="7">
        <v>13</v>
      </c>
      <c r="L793" s="21">
        <v>45609</v>
      </c>
      <c r="N793" s="99">
        <v>0.13</v>
      </c>
      <c r="O793" s="99">
        <v>1.17</v>
      </c>
    </row>
    <row r="794" spans="1:15" x14ac:dyDescent="0.25">
      <c r="A794" s="7" t="s">
        <v>50</v>
      </c>
      <c r="B794" s="7" t="s">
        <v>51</v>
      </c>
      <c r="C794" s="7">
        <v>4</v>
      </c>
      <c r="D794" s="7" t="s">
        <v>60</v>
      </c>
      <c r="E794" s="7">
        <v>2001</v>
      </c>
      <c r="F794" s="7">
        <v>1</v>
      </c>
      <c r="G794" s="7">
        <v>7</v>
      </c>
      <c r="H794" s="7">
        <v>7</v>
      </c>
      <c r="I794" s="7">
        <v>25</v>
      </c>
      <c r="J794" s="7">
        <v>107</v>
      </c>
      <c r="K794" s="7">
        <v>13</v>
      </c>
      <c r="L794" s="21">
        <v>45609</v>
      </c>
      <c r="N794" s="99">
        <v>0.12</v>
      </c>
      <c r="O794" s="99">
        <v>1.21</v>
      </c>
    </row>
    <row r="795" spans="1:15" x14ac:dyDescent="0.25">
      <c r="A795" s="7" t="s">
        <v>50</v>
      </c>
      <c r="B795" s="7" t="s">
        <v>51</v>
      </c>
      <c r="C795" s="7">
        <v>4</v>
      </c>
      <c r="D795" s="7" t="s">
        <v>54</v>
      </c>
      <c r="E795" s="7">
        <v>2016</v>
      </c>
      <c r="F795" s="7">
        <v>2</v>
      </c>
      <c r="G795" s="7">
        <v>7</v>
      </c>
      <c r="H795" s="7">
        <v>26</v>
      </c>
      <c r="I795" s="7">
        <v>26</v>
      </c>
      <c r="J795" s="7">
        <v>207</v>
      </c>
      <c r="K795" s="7">
        <v>13</v>
      </c>
      <c r="L795" s="21">
        <v>45609</v>
      </c>
      <c r="N795" s="99">
        <v>0.11</v>
      </c>
      <c r="O795" s="99">
        <v>2.5099999999999998</v>
      </c>
    </row>
    <row r="796" spans="1:15" x14ac:dyDescent="0.25">
      <c r="A796" s="7" t="s">
        <v>50</v>
      </c>
      <c r="B796" s="7" t="s">
        <v>51</v>
      </c>
      <c r="C796" s="7">
        <v>4</v>
      </c>
      <c r="D796" s="7" t="s">
        <v>55</v>
      </c>
      <c r="E796" s="7">
        <v>2008</v>
      </c>
      <c r="F796" s="7">
        <v>3</v>
      </c>
      <c r="G796" s="7">
        <v>7</v>
      </c>
      <c r="H796" s="7">
        <v>39</v>
      </c>
      <c r="I796" s="7">
        <v>27</v>
      </c>
      <c r="J796" s="7">
        <v>307</v>
      </c>
      <c r="K796" s="7">
        <v>13</v>
      </c>
      <c r="L796" s="21">
        <v>45609</v>
      </c>
      <c r="N796" s="99">
        <v>0.11</v>
      </c>
      <c r="O796" s="99">
        <v>0.98</v>
      </c>
    </row>
    <row r="797" spans="1:15" x14ac:dyDescent="0.25">
      <c r="A797" s="7" t="s">
        <v>50</v>
      </c>
      <c r="B797" s="7" t="s">
        <v>51</v>
      </c>
      <c r="C797" s="7">
        <v>4</v>
      </c>
      <c r="D797" s="7" t="s">
        <v>59</v>
      </c>
      <c r="E797" s="7">
        <v>1989</v>
      </c>
      <c r="F797" s="7">
        <v>4</v>
      </c>
      <c r="G797" s="7">
        <v>7</v>
      </c>
      <c r="H797" s="7">
        <v>58</v>
      </c>
      <c r="I797" s="7">
        <v>28</v>
      </c>
      <c r="J797" s="7">
        <v>407</v>
      </c>
      <c r="K797" s="7">
        <v>13</v>
      </c>
      <c r="L797" s="21">
        <v>45609</v>
      </c>
      <c r="N797" s="99">
        <v>0.1</v>
      </c>
      <c r="O797" s="99">
        <v>1.37</v>
      </c>
    </row>
    <row r="798" spans="1:15" x14ac:dyDescent="0.25">
      <c r="A798" s="7" t="s">
        <v>50</v>
      </c>
      <c r="B798" s="7" t="s">
        <v>51</v>
      </c>
      <c r="C798" s="7">
        <v>4</v>
      </c>
      <c r="D798" s="7" t="s">
        <v>52</v>
      </c>
      <c r="E798" s="7">
        <v>1999</v>
      </c>
      <c r="F798" s="7">
        <v>4</v>
      </c>
      <c r="G798" s="7">
        <v>8</v>
      </c>
      <c r="H798" s="7">
        <v>57</v>
      </c>
      <c r="I798" s="7">
        <v>29</v>
      </c>
      <c r="J798" s="7">
        <v>408</v>
      </c>
      <c r="K798" s="7">
        <v>13</v>
      </c>
      <c r="L798" s="21">
        <v>45609</v>
      </c>
      <c r="N798" s="99">
        <v>0.1</v>
      </c>
      <c r="O798" s="99">
        <v>4.28</v>
      </c>
    </row>
    <row r="799" spans="1:15" x14ac:dyDescent="0.25">
      <c r="A799" s="7" t="s">
        <v>50</v>
      </c>
      <c r="B799" s="7" t="s">
        <v>51</v>
      </c>
      <c r="C799" s="7">
        <v>4</v>
      </c>
      <c r="D799" s="7" t="s">
        <v>57</v>
      </c>
      <c r="E799" s="7">
        <v>2004</v>
      </c>
      <c r="F799" s="7">
        <v>3</v>
      </c>
      <c r="G799" s="7">
        <v>8</v>
      </c>
      <c r="H799" s="7">
        <v>40</v>
      </c>
      <c r="I799" s="7">
        <v>30</v>
      </c>
      <c r="J799" s="7">
        <v>308</v>
      </c>
      <c r="K799" s="7">
        <v>13</v>
      </c>
      <c r="L799" s="21">
        <v>45609</v>
      </c>
      <c r="N799" s="99">
        <v>0.14000000000000001</v>
      </c>
      <c r="O799" s="99">
        <v>1.72</v>
      </c>
    </row>
    <row r="800" spans="1:15" x14ac:dyDescent="0.25">
      <c r="A800" s="7" t="s">
        <v>50</v>
      </c>
      <c r="B800" s="7" t="s">
        <v>51</v>
      </c>
      <c r="C800" s="7">
        <v>4</v>
      </c>
      <c r="D800" s="7" t="s">
        <v>56</v>
      </c>
      <c r="E800" s="7">
        <v>1984</v>
      </c>
      <c r="F800" s="7">
        <v>2</v>
      </c>
      <c r="G800" s="7">
        <v>8</v>
      </c>
      <c r="H800" s="7">
        <v>25</v>
      </c>
      <c r="I800" s="7">
        <v>31</v>
      </c>
      <c r="J800" s="7">
        <v>208</v>
      </c>
      <c r="K800" s="7">
        <v>13</v>
      </c>
      <c r="L800" s="21">
        <v>45609</v>
      </c>
      <c r="N800" s="99">
        <v>0.14000000000000001</v>
      </c>
      <c r="O800" s="99">
        <v>1.38</v>
      </c>
    </row>
    <row r="801" spans="1:15" x14ac:dyDescent="0.25">
      <c r="A801" s="7" t="s">
        <v>50</v>
      </c>
      <c r="B801" s="7" t="s">
        <v>51</v>
      </c>
      <c r="C801" s="7">
        <v>4</v>
      </c>
      <c r="D801" s="7" t="s">
        <v>53</v>
      </c>
      <c r="E801" s="7">
        <v>2020</v>
      </c>
      <c r="F801" s="7">
        <v>1</v>
      </c>
      <c r="G801" s="7">
        <v>8</v>
      </c>
      <c r="H801" s="7">
        <v>8</v>
      </c>
      <c r="I801" s="7">
        <v>32</v>
      </c>
      <c r="J801" s="7">
        <v>108</v>
      </c>
      <c r="K801" s="7">
        <v>13</v>
      </c>
      <c r="L801" s="21">
        <v>45609</v>
      </c>
      <c r="N801" s="99">
        <v>0.13</v>
      </c>
      <c r="O801" s="99">
        <v>2.64</v>
      </c>
    </row>
    <row r="802" spans="1:15" x14ac:dyDescent="0.25">
      <c r="A802" s="7" t="s">
        <v>35</v>
      </c>
      <c r="B802" s="7" t="s">
        <v>36</v>
      </c>
      <c r="C802" s="7">
        <v>5</v>
      </c>
      <c r="D802" s="7" t="s">
        <v>39</v>
      </c>
      <c r="E802" s="7">
        <v>2002</v>
      </c>
      <c r="F802" s="7">
        <v>1</v>
      </c>
      <c r="G802" s="7">
        <v>9</v>
      </c>
      <c r="H802" s="7">
        <v>9</v>
      </c>
      <c r="I802" s="7">
        <v>33</v>
      </c>
      <c r="J802" s="7">
        <v>109</v>
      </c>
      <c r="K802" s="7">
        <v>13</v>
      </c>
      <c r="L802" s="21">
        <v>45609</v>
      </c>
      <c r="N802" s="99">
        <v>0.1</v>
      </c>
      <c r="O802" s="99">
        <v>2.48</v>
      </c>
    </row>
    <row r="803" spans="1:15" x14ac:dyDescent="0.25">
      <c r="A803" s="7" t="s">
        <v>35</v>
      </c>
      <c r="B803" s="7" t="s">
        <v>36</v>
      </c>
      <c r="C803" s="7">
        <v>5</v>
      </c>
      <c r="D803" s="7" t="s">
        <v>41</v>
      </c>
      <c r="E803" s="7">
        <v>2016</v>
      </c>
      <c r="F803" s="7">
        <v>2</v>
      </c>
      <c r="G803" s="7">
        <v>9</v>
      </c>
      <c r="H803" s="7">
        <v>24</v>
      </c>
      <c r="I803" s="7">
        <v>34</v>
      </c>
      <c r="J803" s="7">
        <v>209</v>
      </c>
      <c r="K803" s="7">
        <v>13</v>
      </c>
      <c r="L803" s="21">
        <v>45609</v>
      </c>
      <c r="N803" s="99">
        <v>0.12</v>
      </c>
      <c r="O803" s="99">
        <v>2.48</v>
      </c>
    </row>
    <row r="804" spans="1:15" x14ac:dyDescent="0.25">
      <c r="A804" s="7" t="s">
        <v>35</v>
      </c>
      <c r="B804" s="7" t="s">
        <v>36</v>
      </c>
      <c r="C804" s="7">
        <v>5</v>
      </c>
      <c r="D804" s="7" t="s">
        <v>42</v>
      </c>
      <c r="E804" s="7">
        <v>2023</v>
      </c>
      <c r="F804" s="7">
        <v>3</v>
      </c>
      <c r="G804" s="7">
        <v>9</v>
      </c>
      <c r="H804" s="7">
        <v>41</v>
      </c>
      <c r="I804" s="7">
        <v>35</v>
      </c>
      <c r="J804" s="7">
        <v>309</v>
      </c>
      <c r="K804" s="7">
        <v>13</v>
      </c>
      <c r="L804" s="21">
        <v>45609</v>
      </c>
      <c r="N804" s="99">
        <v>0.11</v>
      </c>
      <c r="O804" s="99">
        <v>3.77</v>
      </c>
    </row>
    <row r="805" spans="1:15" x14ac:dyDescent="0.25">
      <c r="A805" s="7" t="s">
        <v>35</v>
      </c>
      <c r="B805" s="7" t="s">
        <v>36</v>
      </c>
      <c r="C805" s="7">
        <v>5</v>
      </c>
      <c r="D805" s="7" t="s">
        <v>48</v>
      </c>
      <c r="E805" s="7">
        <v>2018</v>
      </c>
      <c r="F805" s="7">
        <v>4</v>
      </c>
      <c r="G805" s="7">
        <v>10</v>
      </c>
      <c r="H805" s="7">
        <v>55</v>
      </c>
      <c r="I805" s="7">
        <v>37</v>
      </c>
      <c r="J805" s="7">
        <v>410</v>
      </c>
      <c r="K805" s="7">
        <v>13</v>
      </c>
      <c r="L805" s="21">
        <v>45609</v>
      </c>
      <c r="N805" s="99">
        <v>0.12</v>
      </c>
      <c r="O805" s="99">
        <v>1.77</v>
      </c>
    </row>
    <row r="806" spans="1:15" x14ac:dyDescent="0.25">
      <c r="A806" s="7" t="s">
        <v>35</v>
      </c>
      <c r="B806" s="7" t="s">
        <v>36</v>
      </c>
      <c r="C806" s="7">
        <v>5</v>
      </c>
      <c r="D806" s="7" t="s">
        <v>37</v>
      </c>
      <c r="E806" s="7">
        <v>1998</v>
      </c>
      <c r="F806" s="7">
        <v>4</v>
      </c>
      <c r="G806" s="7">
        <v>9</v>
      </c>
      <c r="H806" s="7">
        <v>56</v>
      </c>
      <c r="I806" s="7">
        <v>37</v>
      </c>
      <c r="J806" s="7">
        <v>409</v>
      </c>
      <c r="K806" s="7">
        <v>13</v>
      </c>
      <c r="L806" s="21">
        <v>45609</v>
      </c>
      <c r="N806" s="99">
        <v>0.12</v>
      </c>
      <c r="O806" s="99">
        <v>2.5299999999999998</v>
      </c>
    </row>
    <row r="807" spans="1:15" x14ac:dyDescent="0.25">
      <c r="A807" s="7" t="s">
        <v>35</v>
      </c>
      <c r="B807" s="7" t="s">
        <v>36</v>
      </c>
      <c r="C807" s="7">
        <v>5</v>
      </c>
      <c r="D807" s="7" t="s">
        <v>44</v>
      </c>
      <c r="E807" s="7">
        <v>1983</v>
      </c>
      <c r="F807" s="7">
        <v>3</v>
      </c>
      <c r="G807" s="7">
        <v>10</v>
      </c>
      <c r="H807" s="7">
        <v>42</v>
      </c>
      <c r="I807" s="7">
        <v>38</v>
      </c>
      <c r="J807" s="7">
        <v>310</v>
      </c>
      <c r="K807" s="7">
        <v>13</v>
      </c>
      <c r="L807" s="21">
        <v>45609</v>
      </c>
      <c r="N807" s="99">
        <v>0.14000000000000001</v>
      </c>
      <c r="O807" s="99">
        <v>1.27</v>
      </c>
    </row>
    <row r="808" spans="1:15" x14ac:dyDescent="0.25">
      <c r="A808" s="7" t="s">
        <v>35</v>
      </c>
      <c r="B808" s="7" t="s">
        <v>36</v>
      </c>
      <c r="C808" s="7">
        <v>5</v>
      </c>
      <c r="D808" s="7" t="s">
        <v>49</v>
      </c>
      <c r="E808" s="7">
        <v>1985</v>
      </c>
      <c r="F808" s="7">
        <v>2</v>
      </c>
      <c r="G808" s="7">
        <v>10</v>
      </c>
      <c r="H808" s="7">
        <v>23</v>
      </c>
      <c r="I808" s="7">
        <v>39</v>
      </c>
      <c r="J808" s="7">
        <v>210</v>
      </c>
      <c r="K808" s="7">
        <v>13</v>
      </c>
      <c r="L808" s="21">
        <v>45609</v>
      </c>
      <c r="N808" s="99">
        <v>0.14000000000000001</v>
      </c>
      <c r="O808" s="99">
        <v>2.14</v>
      </c>
    </row>
    <row r="809" spans="1:15" x14ac:dyDescent="0.25">
      <c r="A809" s="7" t="s">
        <v>35</v>
      </c>
      <c r="B809" s="7" t="s">
        <v>36</v>
      </c>
      <c r="C809" s="7">
        <v>5</v>
      </c>
      <c r="D809" s="7" t="s">
        <v>46</v>
      </c>
      <c r="E809" s="7">
        <v>1999</v>
      </c>
      <c r="F809" s="7">
        <v>1</v>
      </c>
      <c r="G809" s="7">
        <v>10</v>
      </c>
      <c r="H809" s="7">
        <v>10</v>
      </c>
      <c r="I809" s="7">
        <v>40</v>
      </c>
      <c r="J809" s="7">
        <v>110</v>
      </c>
      <c r="K809" s="7">
        <v>13</v>
      </c>
      <c r="L809" s="21">
        <v>45609</v>
      </c>
      <c r="N809" s="99">
        <v>0.12</v>
      </c>
      <c r="O809" s="99">
        <v>1.41</v>
      </c>
    </row>
    <row r="810" spans="1:15" x14ac:dyDescent="0.25">
      <c r="A810" s="7" t="s">
        <v>50</v>
      </c>
      <c r="B810" s="7" t="s">
        <v>51</v>
      </c>
      <c r="C810" s="7">
        <v>6</v>
      </c>
      <c r="D810" s="7" t="s">
        <v>59</v>
      </c>
      <c r="E810" s="7">
        <v>1989</v>
      </c>
      <c r="F810" s="7">
        <v>1</v>
      </c>
      <c r="G810" s="7">
        <v>11</v>
      </c>
      <c r="H810" s="7">
        <v>11</v>
      </c>
      <c r="I810" s="7">
        <v>41</v>
      </c>
      <c r="J810" s="7">
        <v>111</v>
      </c>
      <c r="K810" s="7">
        <v>13</v>
      </c>
      <c r="L810" s="21">
        <v>45609</v>
      </c>
      <c r="N810" s="99">
        <v>0.11</v>
      </c>
      <c r="O810" s="99">
        <v>2.76</v>
      </c>
    </row>
    <row r="811" spans="1:15" x14ac:dyDescent="0.25">
      <c r="A811" s="7" t="s">
        <v>50</v>
      </c>
      <c r="B811" s="7" t="s">
        <v>51</v>
      </c>
      <c r="C811" s="7">
        <v>6</v>
      </c>
      <c r="D811" s="7" t="s">
        <v>52</v>
      </c>
      <c r="E811" s="7">
        <v>1999</v>
      </c>
      <c r="F811" s="7">
        <v>2</v>
      </c>
      <c r="G811" s="7">
        <v>11</v>
      </c>
      <c r="H811" s="7">
        <v>22</v>
      </c>
      <c r="I811" s="7">
        <v>42</v>
      </c>
      <c r="J811" s="7">
        <v>211</v>
      </c>
      <c r="K811" s="7">
        <v>13</v>
      </c>
      <c r="L811" s="21">
        <v>45609</v>
      </c>
      <c r="N811" s="99">
        <v>0.11</v>
      </c>
      <c r="O811" s="99">
        <v>4.34</v>
      </c>
    </row>
    <row r="812" spans="1:15" x14ac:dyDescent="0.25">
      <c r="A812" s="7" t="s">
        <v>50</v>
      </c>
      <c r="B812" s="7" t="s">
        <v>51</v>
      </c>
      <c r="C812" s="7">
        <v>6</v>
      </c>
      <c r="D812" s="7" t="s">
        <v>56</v>
      </c>
      <c r="E812" s="7">
        <v>1984</v>
      </c>
      <c r="F812" s="7">
        <v>3</v>
      </c>
      <c r="G812" s="7">
        <v>11</v>
      </c>
      <c r="H812" s="7">
        <v>43</v>
      </c>
      <c r="I812" s="7">
        <v>43</v>
      </c>
      <c r="J812" s="7">
        <v>311</v>
      </c>
      <c r="K812" s="7">
        <v>13</v>
      </c>
      <c r="L812" s="21">
        <v>45609</v>
      </c>
      <c r="N812" s="99">
        <v>0.12</v>
      </c>
      <c r="O812" s="99">
        <v>1.75</v>
      </c>
    </row>
    <row r="813" spans="1:15" x14ac:dyDescent="0.25">
      <c r="A813" s="7" t="s">
        <v>50</v>
      </c>
      <c r="B813" s="7" t="s">
        <v>51</v>
      </c>
      <c r="C813" s="7">
        <v>6</v>
      </c>
      <c r="D813" s="7" t="s">
        <v>57</v>
      </c>
      <c r="E813" s="7">
        <v>2004</v>
      </c>
      <c r="F813" s="7">
        <v>4</v>
      </c>
      <c r="G813" s="7">
        <v>11</v>
      </c>
      <c r="H813" s="7">
        <v>54</v>
      </c>
      <c r="I813" s="7">
        <v>44</v>
      </c>
      <c r="J813" s="7">
        <v>411</v>
      </c>
      <c r="K813" s="7">
        <v>13</v>
      </c>
      <c r="L813" s="21">
        <v>45609</v>
      </c>
      <c r="N813" s="99">
        <v>0.1</v>
      </c>
      <c r="O813" s="99">
        <v>2.65</v>
      </c>
    </row>
    <row r="814" spans="1:15" x14ac:dyDescent="0.25">
      <c r="A814" s="7" t="s">
        <v>50</v>
      </c>
      <c r="B814" s="7" t="s">
        <v>51</v>
      </c>
      <c r="C814" s="7">
        <v>6</v>
      </c>
      <c r="D814" s="7" t="s">
        <v>53</v>
      </c>
      <c r="E814" s="7">
        <v>2020</v>
      </c>
      <c r="F814" s="7">
        <v>4</v>
      </c>
      <c r="G814" s="7">
        <v>12</v>
      </c>
      <c r="H814" s="7">
        <v>53</v>
      </c>
      <c r="I814" s="7">
        <v>45</v>
      </c>
      <c r="J814" s="7">
        <v>412</v>
      </c>
      <c r="K814" s="7">
        <v>13</v>
      </c>
      <c r="L814" s="21">
        <v>45609</v>
      </c>
      <c r="N814" s="99">
        <v>0.12</v>
      </c>
      <c r="O814" s="99">
        <v>1.9</v>
      </c>
    </row>
    <row r="815" spans="1:15" x14ac:dyDescent="0.25">
      <c r="A815" s="7" t="s">
        <v>50</v>
      </c>
      <c r="B815" s="7" t="s">
        <v>51</v>
      </c>
      <c r="C815" s="7">
        <v>6</v>
      </c>
      <c r="D815" s="7" t="s">
        <v>60</v>
      </c>
      <c r="E815" s="7">
        <v>2001</v>
      </c>
      <c r="F815" s="7">
        <v>3</v>
      </c>
      <c r="G815" s="7">
        <v>12</v>
      </c>
      <c r="H815" s="7">
        <v>44</v>
      </c>
      <c r="I815" s="7">
        <v>46</v>
      </c>
      <c r="J815" s="7">
        <v>312</v>
      </c>
      <c r="K815" s="7">
        <v>13</v>
      </c>
      <c r="L815" s="21">
        <v>45609</v>
      </c>
      <c r="N815" s="99">
        <v>0.13</v>
      </c>
      <c r="O815" s="99">
        <v>2.2999999999999998</v>
      </c>
    </row>
    <row r="816" spans="1:15" x14ac:dyDescent="0.25">
      <c r="A816" s="7" t="s">
        <v>50</v>
      </c>
      <c r="B816" s="7" t="s">
        <v>51</v>
      </c>
      <c r="C816" s="7">
        <v>6</v>
      </c>
      <c r="D816" s="7" t="s">
        <v>55</v>
      </c>
      <c r="E816" s="7">
        <v>2008</v>
      </c>
      <c r="F816" s="7">
        <v>2</v>
      </c>
      <c r="G816" s="7">
        <v>12</v>
      </c>
      <c r="H816" s="7">
        <v>21</v>
      </c>
      <c r="I816" s="7">
        <v>47</v>
      </c>
      <c r="J816" s="7">
        <v>212</v>
      </c>
      <c r="K816" s="7">
        <v>13</v>
      </c>
      <c r="L816" s="21">
        <v>45609</v>
      </c>
      <c r="N816" s="99">
        <v>0.12</v>
      </c>
      <c r="O816" s="99">
        <v>2.0699999999999998</v>
      </c>
    </row>
    <row r="817" spans="1:15" x14ac:dyDescent="0.25">
      <c r="A817" s="7" t="s">
        <v>50</v>
      </c>
      <c r="B817" s="7" t="s">
        <v>51</v>
      </c>
      <c r="C817" s="7">
        <v>6</v>
      </c>
      <c r="D817" s="7" t="s">
        <v>54</v>
      </c>
      <c r="E817" s="7">
        <v>2016</v>
      </c>
      <c r="F817" s="7">
        <v>1</v>
      </c>
      <c r="G817" s="7">
        <v>12</v>
      </c>
      <c r="H817" s="7">
        <v>12</v>
      </c>
      <c r="I817" s="7">
        <v>48</v>
      </c>
      <c r="J817" s="7">
        <v>112</v>
      </c>
      <c r="K817" s="7">
        <v>13</v>
      </c>
      <c r="L817" s="21">
        <v>45609</v>
      </c>
      <c r="N817" s="99">
        <v>0.09</v>
      </c>
      <c r="O817" s="99">
        <v>2.42</v>
      </c>
    </row>
    <row r="818" spans="1:15" x14ac:dyDescent="0.25">
      <c r="A818" s="7" t="s">
        <v>35</v>
      </c>
      <c r="B818" s="7" t="s">
        <v>36</v>
      </c>
      <c r="C818" s="7">
        <v>7</v>
      </c>
      <c r="D818" s="7" t="s">
        <v>49</v>
      </c>
      <c r="E818" s="7">
        <v>1985</v>
      </c>
      <c r="F818" s="7">
        <v>1</v>
      </c>
      <c r="G818" s="7">
        <v>13</v>
      </c>
      <c r="H818" s="7">
        <v>13</v>
      </c>
      <c r="I818" s="7">
        <v>49</v>
      </c>
      <c r="J818" s="7">
        <v>113</v>
      </c>
      <c r="K818" s="7">
        <v>13</v>
      </c>
      <c r="L818" s="21">
        <v>45609</v>
      </c>
      <c r="N818" s="99">
        <v>0.12</v>
      </c>
      <c r="O818" s="99">
        <v>3.2</v>
      </c>
    </row>
    <row r="819" spans="1:15" x14ac:dyDescent="0.25">
      <c r="A819" s="7" t="s">
        <v>35</v>
      </c>
      <c r="B819" s="7" t="s">
        <v>36</v>
      </c>
      <c r="C819" s="7">
        <v>7</v>
      </c>
      <c r="D819" s="7" t="s">
        <v>44</v>
      </c>
      <c r="E819" s="7">
        <v>1983</v>
      </c>
      <c r="F819" s="7">
        <v>2</v>
      </c>
      <c r="G819" s="7">
        <v>13</v>
      </c>
      <c r="H819" s="7">
        <v>20</v>
      </c>
      <c r="I819" s="7">
        <v>50</v>
      </c>
      <c r="J819" s="7">
        <v>213</v>
      </c>
      <c r="K819" s="7">
        <v>13</v>
      </c>
      <c r="L819" s="21">
        <v>45609</v>
      </c>
      <c r="N819" s="99">
        <v>0.12</v>
      </c>
      <c r="O819" s="99">
        <v>0.98</v>
      </c>
    </row>
    <row r="820" spans="1:15" x14ac:dyDescent="0.25">
      <c r="A820" s="7" t="s">
        <v>35</v>
      </c>
      <c r="B820" s="7" t="s">
        <v>36</v>
      </c>
      <c r="C820" s="7">
        <v>7</v>
      </c>
      <c r="D820" s="7" t="s">
        <v>46</v>
      </c>
      <c r="E820" s="7">
        <v>1999</v>
      </c>
      <c r="F820" s="7">
        <v>3</v>
      </c>
      <c r="G820" s="7">
        <v>13</v>
      </c>
      <c r="H820" s="7">
        <v>45</v>
      </c>
      <c r="I820" s="7">
        <v>51</v>
      </c>
      <c r="J820" s="7">
        <v>313</v>
      </c>
      <c r="K820" s="7">
        <v>13</v>
      </c>
      <c r="L820" s="21">
        <v>45609</v>
      </c>
      <c r="N820" s="99">
        <v>0.13</v>
      </c>
      <c r="O820" s="99">
        <v>1.89</v>
      </c>
    </row>
    <row r="821" spans="1:15" x14ac:dyDescent="0.25">
      <c r="A821" s="7" t="s">
        <v>35</v>
      </c>
      <c r="B821" s="7" t="s">
        <v>36</v>
      </c>
      <c r="C821" s="7">
        <v>7</v>
      </c>
      <c r="D821" s="7" t="s">
        <v>41</v>
      </c>
      <c r="E821" s="7">
        <v>2016</v>
      </c>
      <c r="F821" s="7">
        <v>4</v>
      </c>
      <c r="G821" s="7">
        <v>13</v>
      </c>
      <c r="H821" s="7">
        <v>52</v>
      </c>
      <c r="I821" s="7">
        <v>52</v>
      </c>
      <c r="J821" s="7">
        <v>413</v>
      </c>
      <c r="K821" s="7">
        <v>13</v>
      </c>
      <c r="L821" s="21">
        <v>45609</v>
      </c>
      <c r="N821" s="99">
        <v>0.11</v>
      </c>
      <c r="O821" s="99">
        <v>2.16</v>
      </c>
    </row>
    <row r="822" spans="1:15" x14ac:dyDescent="0.25">
      <c r="A822" s="7" t="s">
        <v>35</v>
      </c>
      <c r="B822" s="7" t="s">
        <v>36</v>
      </c>
      <c r="C822" s="7">
        <v>7</v>
      </c>
      <c r="D822" s="7" t="s">
        <v>39</v>
      </c>
      <c r="E822" s="7">
        <v>2002</v>
      </c>
      <c r="F822" s="7">
        <v>4</v>
      </c>
      <c r="G822" s="7">
        <v>14</v>
      </c>
      <c r="H822" s="7">
        <v>51</v>
      </c>
      <c r="I822" s="7">
        <v>53</v>
      </c>
      <c r="J822" s="7">
        <v>414</v>
      </c>
      <c r="K822" s="7">
        <v>13</v>
      </c>
      <c r="L822" s="21">
        <v>45609</v>
      </c>
      <c r="N822" s="99">
        <v>0.11</v>
      </c>
      <c r="O822" s="99">
        <v>2.4</v>
      </c>
    </row>
    <row r="823" spans="1:15" x14ac:dyDescent="0.25">
      <c r="A823" s="7" t="s">
        <v>35</v>
      </c>
      <c r="B823" s="7" t="s">
        <v>36</v>
      </c>
      <c r="C823" s="7">
        <v>7</v>
      </c>
      <c r="D823" s="7" t="s">
        <v>37</v>
      </c>
      <c r="E823" s="7">
        <v>1998</v>
      </c>
      <c r="F823" s="7">
        <v>3</v>
      </c>
      <c r="G823" s="7">
        <v>14</v>
      </c>
      <c r="H823" s="7">
        <v>46</v>
      </c>
      <c r="I823" s="7">
        <v>54</v>
      </c>
      <c r="J823" s="7">
        <v>314</v>
      </c>
      <c r="K823" s="7">
        <v>13</v>
      </c>
      <c r="L823" s="21">
        <v>45609</v>
      </c>
      <c r="N823" s="99">
        <v>0.12</v>
      </c>
      <c r="O823" s="99">
        <v>1.5</v>
      </c>
    </row>
    <row r="824" spans="1:15" x14ac:dyDescent="0.25">
      <c r="A824" s="7" t="s">
        <v>35</v>
      </c>
      <c r="B824" s="7" t="s">
        <v>36</v>
      </c>
      <c r="C824" s="7">
        <v>7</v>
      </c>
      <c r="D824" s="7" t="s">
        <v>48</v>
      </c>
      <c r="E824" s="7">
        <v>2018</v>
      </c>
      <c r="F824" s="7">
        <v>2</v>
      </c>
      <c r="G824" s="7">
        <v>14</v>
      </c>
      <c r="H824" s="7">
        <v>19</v>
      </c>
      <c r="I824" s="7">
        <v>55</v>
      </c>
      <c r="J824" s="7">
        <v>214</v>
      </c>
      <c r="K824" s="7">
        <v>13</v>
      </c>
      <c r="L824" s="21">
        <v>45609</v>
      </c>
      <c r="N824" s="99">
        <v>0.12</v>
      </c>
      <c r="O824" s="99">
        <v>1.9</v>
      </c>
    </row>
    <row r="825" spans="1:15" x14ac:dyDescent="0.25">
      <c r="A825" s="7" t="s">
        <v>35</v>
      </c>
      <c r="B825" s="7" t="s">
        <v>36</v>
      </c>
      <c r="C825" s="7">
        <v>7</v>
      </c>
      <c r="D825" s="7" t="s">
        <v>42</v>
      </c>
      <c r="E825" s="7">
        <v>2023</v>
      </c>
      <c r="F825" s="7">
        <v>1</v>
      </c>
      <c r="G825" s="7">
        <v>14</v>
      </c>
      <c r="H825" s="7">
        <v>14</v>
      </c>
      <c r="I825" s="7">
        <v>56</v>
      </c>
      <c r="J825" s="7">
        <v>114</v>
      </c>
      <c r="K825" s="7">
        <v>13</v>
      </c>
      <c r="L825" s="21">
        <v>45609</v>
      </c>
      <c r="N825" s="99">
        <v>0.14000000000000001</v>
      </c>
      <c r="O825" s="99">
        <v>3.27</v>
      </c>
    </row>
    <row r="826" spans="1:15" x14ac:dyDescent="0.25">
      <c r="A826" s="7" t="s">
        <v>50</v>
      </c>
      <c r="B826" s="7" t="s">
        <v>51</v>
      </c>
      <c r="C826" s="7">
        <v>8</v>
      </c>
      <c r="D826" s="7" t="s">
        <v>55</v>
      </c>
      <c r="E826" s="7">
        <v>2008</v>
      </c>
      <c r="F826" s="7">
        <v>1</v>
      </c>
      <c r="G826" s="7">
        <v>15</v>
      </c>
      <c r="H826" s="7">
        <v>15</v>
      </c>
      <c r="I826" s="7">
        <v>57</v>
      </c>
      <c r="J826" s="7">
        <v>115</v>
      </c>
      <c r="K826" s="7">
        <v>13</v>
      </c>
      <c r="L826" s="21">
        <v>45609</v>
      </c>
      <c r="N826" s="99">
        <v>0.12</v>
      </c>
      <c r="O826" s="99">
        <v>1.64</v>
      </c>
    </row>
    <row r="827" spans="1:15" x14ac:dyDescent="0.25">
      <c r="A827" s="7" t="s">
        <v>50</v>
      </c>
      <c r="B827" s="7" t="s">
        <v>51</v>
      </c>
      <c r="C827" s="7">
        <v>8</v>
      </c>
      <c r="D827" s="7" t="s">
        <v>59</v>
      </c>
      <c r="E827" s="7">
        <v>1989</v>
      </c>
      <c r="F827" s="7">
        <v>2</v>
      </c>
      <c r="G827" s="7">
        <v>15</v>
      </c>
      <c r="H827" s="7">
        <v>18</v>
      </c>
      <c r="I827" s="7">
        <v>58</v>
      </c>
      <c r="J827" s="7">
        <v>215</v>
      </c>
      <c r="K827" s="7">
        <v>13</v>
      </c>
      <c r="L827" s="21">
        <v>45609</v>
      </c>
      <c r="N827" s="99">
        <v>0.11</v>
      </c>
      <c r="O827" s="99">
        <v>5.5</v>
      </c>
    </row>
    <row r="828" spans="1:15" x14ac:dyDescent="0.25">
      <c r="A828" s="7" t="s">
        <v>50</v>
      </c>
      <c r="B828" s="7" t="s">
        <v>51</v>
      </c>
      <c r="C828" s="7">
        <v>8</v>
      </c>
      <c r="D828" s="7" t="s">
        <v>52</v>
      </c>
      <c r="E828" s="7">
        <v>1999</v>
      </c>
      <c r="F828" s="7">
        <v>3</v>
      </c>
      <c r="G828" s="7">
        <v>15</v>
      </c>
      <c r="H828" s="7">
        <v>47</v>
      </c>
      <c r="I828" s="7">
        <v>59</v>
      </c>
      <c r="J828" s="7">
        <v>315</v>
      </c>
      <c r="K828" s="7">
        <v>13</v>
      </c>
      <c r="L828" s="21">
        <v>45609</v>
      </c>
      <c r="N828" s="99">
        <v>0.12</v>
      </c>
      <c r="O828" s="99">
        <v>3.55</v>
      </c>
    </row>
    <row r="829" spans="1:15" x14ac:dyDescent="0.25">
      <c r="A829" s="7" t="s">
        <v>50</v>
      </c>
      <c r="B829" s="7" t="s">
        <v>51</v>
      </c>
      <c r="C829" s="7">
        <v>8</v>
      </c>
      <c r="D829" s="7" t="s">
        <v>54</v>
      </c>
      <c r="E829" s="7">
        <v>2016</v>
      </c>
      <c r="F829" s="7">
        <v>4</v>
      </c>
      <c r="G829" s="7">
        <v>15</v>
      </c>
      <c r="H829" s="7">
        <v>50</v>
      </c>
      <c r="I829" s="7">
        <v>60</v>
      </c>
      <c r="J829" s="7">
        <v>415</v>
      </c>
      <c r="K829" s="7">
        <v>13</v>
      </c>
      <c r="L829" s="21">
        <v>45609</v>
      </c>
      <c r="N829" s="99">
        <v>0.1</v>
      </c>
      <c r="O829" s="99">
        <v>1.83</v>
      </c>
    </row>
    <row r="830" spans="1:15" x14ac:dyDescent="0.25">
      <c r="A830" s="7" t="s">
        <v>50</v>
      </c>
      <c r="B830" s="7" t="s">
        <v>51</v>
      </c>
      <c r="C830" s="7">
        <v>8</v>
      </c>
      <c r="D830" s="7" t="s">
        <v>56</v>
      </c>
      <c r="E830" s="7">
        <v>1984</v>
      </c>
      <c r="F830" s="7">
        <v>4</v>
      </c>
      <c r="G830" s="7">
        <v>16</v>
      </c>
      <c r="H830" s="7">
        <v>49</v>
      </c>
      <c r="I830" s="7">
        <v>61</v>
      </c>
      <c r="J830" s="7">
        <v>416</v>
      </c>
      <c r="K830" s="7">
        <v>13</v>
      </c>
      <c r="L830" s="21">
        <v>45609</v>
      </c>
      <c r="N830" s="99">
        <v>0.12</v>
      </c>
      <c r="O830" s="99">
        <v>2.59</v>
      </c>
    </row>
    <row r="831" spans="1:15" x14ac:dyDescent="0.25">
      <c r="A831" s="7" t="s">
        <v>50</v>
      </c>
      <c r="B831" s="7" t="s">
        <v>51</v>
      </c>
      <c r="C831" s="7">
        <v>8</v>
      </c>
      <c r="D831" s="7" t="s">
        <v>53</v>
      </c>
      <c r="E831" s="7">
        <v>2020</v>
      </c>
      <c r="F831" s="7">
        <v>3</v>
      </c>
      <c r="G831" s="7">
        <v>16</v>
      </c>
      <c r="H831" s="7">
        <v>48</v>
      </c>
      <c r="I831" s="7">
        <v>62</v>
      </c>
      <c r="J831" s="7">
        <v>316</v>
      </c>
      <c r="K831" s="7">
        <v>13</v>
      </c>
      <c r="L831" s="21">
        <v>45609</v>
      </c>
      <c r="N831" s="99">
        <v>0.13</v>
      </c>
      <c r="O831" s="99">
        <v>1.05</v>
      </c>
    </row>
    <row r="832" spans="1:15" x14ac:dyDescent="0.25">
      <c r="A832" s="7" t="s">
        <v>50</v>
      </c>
      <c r="B832" s="7" t="s">
        <v>51</v>
      </c>
      <c r="C832" s="7">
        <v>8</v>
      </c>
      <c r="D832" s="7" t="s">
        <v>60</v>
      </c>
      <c r="E832" s="7">
        <v>2001</v>
      </c>
      <c r="F832" s="7">
        <v>2</v>
      </c>
      <c r="G832" s="7">
        <v>16</v>
      </c>
      <c r="H832" s="7">
        <v>17</v>
      </c>
      <c r="I832" s="7">
        <v>63</v>
      </c>
      <c r="J832" s="7">
        <v>216</v>
      </c>
      <c r="K832" s="7">
        <v>13</v>
      </c>
      <c r="L832" s="21">
        <v>45609</v>
      </c>
      <c r="N832" s="99">
        <v>0.12</v>
      </c>
      <c r="O832" s="99">
        <v>3.13</v>
      </c>
    </row>
    <row r="833" spans="1:15" x14ac:dyDescent="0.25">
      <c r="A833" s="7" t="s">
        <v>50</v>
      </c>
      <c r="B833" s="7" t="s">
        <v>51</v>
      </c>
      <c r="C833" s="7">
        <v>8</v>
      </c>
      <c r="D833" s="7" t="s">
        <v>57</v>
      </c>
      <c r="E833" s="7">
        <v>2004</v>
      </c>
      <c r="F833" s="7">
        <v>1</v>
      </c>
      <c r="G833" s="7">
        <v>16</v>
      </c>
      <c r="H833" s="7">
        <v>16</v>
      </c>
      <c r="I833" s="7">
        <v>64</v>
      </c>
      <c r="J833" s="7">
        <v>116</v>
      </c>
      <c r="K833" s="7">
        <v>13</v>
      </c>
      <c r="L833" s="21">
        <v>45609</v>
      </c>
      <c r="N833" s="99">
        <v>0.12</v>
      </c>
      <c r="O833" s="99">
        <v>3.55</v>
      </c>
    </row>
    <row r="834" spans="1:15" x14ac:dyDescent="0.25">
      <c r="A834" s="7" t="s">
        <v>35</v>
      </c>
      <c r="B834" s="7" t="s">
        <v>36</v>
      </c>
      <c r="C834" s="7">
        <v>1</v>
      </c>
      <c r="D834" s="7" t="s">
        <v>37</v>
      </c>
      <c r="E834" s="7">
        <v>1998</v>
      </c>
      <c r="F834" s="7">
        <v>1</v>
      </c>
      <c r="G834" s="7">
        <v>1</v>
      </c>
      <c r="H834" s="7">
        <v>1</v>
      </c>
      <c r="I834" s="7">
        <v>1</v>
      </c>
      <c r="J834" s="7">
        <v>101</v>
      </c>
      <c r="K834" s="7">
        <v>14</v>
      </c>
    </row>
    <row r="835" spans="1:15" x14ac:dyDescent="0.25">
      <c r="A835" s="7" t="s">
        <v>35</v>
      </c>
      <c r="B835" s="7" t="s">
        <v>36</v>
      </c>
      <c r="C835" s="7">
        <v>1</v>
      </c>
      <c r="D835" s="7" t="s">
        <v>39</v>
      </c>
      <c r="E835" s="7">
        <v>2002</v>
      </c>
      <c r="F835" s="7">
        <v>2</v>
      </c>
      <c r="G835" s="7">
        <v>1</v>
      </c>
      <c r="H835" s="7">
        <v>32</v>
      </c>
      <c r="I835" s="7">
        <v>2</v>
      </c>
      <c r="J835" s="7">
        <v>201</v>
      </c>
      <c r="K835" s="7">
        <v>14</v>
      </c>
    </row>
    <row r="836" spans="1:15" x14ac:dyDescent="0.25">
      <c r="A836" s="7" t="s">
        <v>35</v>
      </c>
      <c r="B836" s="7" t="s">
        <v>36</v>
      </c>
      <c r="C836" s="7">
        <v>1</v>
      </c>
      <c r="D836" s="7" t="s">
        <v>41</v>
      </c>
      <c r="E836" s="7">
        <v>2016</v>
      </c>
      <c r="F836" s="7">
        <v>3</v>
      </c>
      <c r="G836" s="7">
        <v>1</v>
      </c>
      <c r="H836" s="7">
        <v>33</v>
      </c>
      <c r="I836" s="7">
        <v>3</v>
      </c>
      <c r="J836" s="7">
        <v>301</v>
      </c>
      <c r="K836" s="7">
        <v>14</v>
      </c>
    </row>
    <row r="837" spans="1:15" x14ac:dyDescent="0.25">
      <c r="A837" s="7" t="s">
        <v>35</v>
      </c>
      <c r="B837" s="7" t="s">
        <v>36</v>
      </c>
      <c r="C837" s="7">
        <v>1</v>
      </c>
      <c r="D837" s="7" t="s">
        <v>42</v>
      </c>
      <c r="E837" s="7">
        <v>2023</v>
      </c>
      <c r="F837" s="7">
        <v>4</v>
      </c>
      <c r="G837" s="7">
        <v>1</v>
      </c>
      <c r="H837" s="7">
        <v>64</v>
      </c>
      <c r="I837" s="7">
        <v>4</v>
      </c>
      <c r="J837" s="7">
        <v>401</v>
      </c>
      <c r="K837" s="7">
        <v>14</v>
      </c>
    </row>
    <row r="838" spans="1:15" x14ac:dyDescent="0.25">
      <c r="A838" s="7" t="s">
        <v>35</v>
      </c>
      <c r="B838" s="7" t="s">
        <v>36</v>
      </c>
      <c r="C838" s="7">
        <v>1</v>
      </c>
      <c r="D838" s="7" t="s">
        <v>49</v>
      </c>
      <c r="E838" s="7">
        <v>1985</v>
      </c>
      <c r="F838" s="7">
        <v>4</v>
      </c>
      <c r="G838" s="7">
        <v>2</v>
      </c>
      <c r="H838" s="7">
        <v>63</v>
      </c>
      <c r="I838" s="7">
        <v>5</v>
      </c>
      <c r="J838" s="7">
        <v>402</v>
      </c>
      <c r="K838" s="7">
        <v>14</v>
      </c>
    </row>
    <row r="839" spans="1:15" x14ac:dyDescent="0.25">
      <c r="A839" s="7" t="s">
        <v>35</v>
      </c>
      <c r="B839" s="7" t="s">
        <v>36</v>
      </c>
      <c r="C839" s="7">
        <v>1</v>
      </c>
      <c r="D839" s="7" t="s">
        <v>48</v>
      </c>
      <c r="E839" s="7">
        <v>2018</v>
      </c>
      <c r="F839" s="7">
        <v>3</v>
      </c>
      <c r="G839" s="7">
        <v>2</v>
      </c>
      <c r="H839" s="7">
        <v>34</v>
      </c>
      <c r="I839" s="7">
        <v>6</v>
      </c>
      <c r="J839" s="7">
        <v>302</v>
      </c>
      <c r="K839" s="7">
        <v>14</v>
      </c>
    </row>
    <row r="840" spans="1:15" x14ac:dyDescent="0.25">
      <c r="A840" s="7" t="s">
        <v>35</v>
      </c>
      <c r="B840" s="7" t="s">
        <v>36</v>
      </c>
      <c r="C840" s="7">
        <v>1</v>
      </c>
      <c r="D840" s="7" t="s">
        <v>46</v>
      </c>
      <c r="E840" s="7">
        <v>1999</v>
      </c>
      <c r="F840" s="7">
        <v>2</v>
      </c>
      <c r="G840" s="7">
        <v>2</v>
      </c>
      <c r="H840" s="7">
        <v>31</v>
      </c>
      <c r="I840" s="7">
        <v>7</v>
      </c>
      <c r="J840" s="7">
        <v>202</v>
      </c>
      <c r="K840" s="7">
        <v>14</v>
      </c>
    </row>
    <row r="841" spans="1:15" x14ac:dyDescent="0.25">
      <c r="A841" s="7" t="s">
        <v>35</v>
      </c>
      <c r="B841" s="7" t="s">
        <v>36</v>
      </c>
      <c r="C841" s="7">
        <v>1</v>
      </c>
      <c r="D841" s="7" t="s">
        <v>44</v>
      </c>
      <c r="E841" s="7">
        <v>1983</v>
      </c>
      <c r="F841" s="7">
        <v>1</v>
      </c>
      <c r="G841" s="7">
        <v>2</v>
      </c>
      <c r="H841" s="7">
        <v>2</v>
      </c>
      <c r="I841" s="7">
        <v>8</v>
      </c>
      <c r="J841" s="7">
        <v>102</v>
      </c>
      <c r="K841" s="7">
        <v>14</v>
      </c>
    </row>
    <row r="842" spans="1:15" x14ac:dyDescent="0.25">
      <c r="A842" s="7" t="s">
        <v>50</v>
      </c>
      <c r="B842" s="7" t="s">
        <v>51</v>
      </c>
      <c r="C842" s="7">
        <v>2</v>
      </c>
      <c r="D842" s="7" t="s">
        <v>52</v>
      </c>
      <c r="E842" s="7">
        <v>1999</v>
      </c>
      <c r="F842" s="7">
        <v>1</v>
      </c>
      <c r="G842" s="7">
        <v>3</v>
      </c>
      <c r="H842" s="7">
        <v>3</v>
      </c>
      <c r="I842" s="7">
        <v>9</v>
      </c>
      <c r="J842" s="7">
        <v>103</v>
      </c>
      <c r="K842" s="7">
        <v>14</v>
      </c>
    </row>
    <row r="843" spans="1:15" x14ac:dyDescent="0.25">
      <c r="A843" s="7" t="s">
        <v>50</v>
      </c>
      <c r="B843" s="7" t="s">
        <v>51</v>
      </c>
      <c r="C843" s="7">
        <v>2</v>
      </c>
      <c r="D843" s="7" t="s">
        <v>53</v>
      </c>
      <c r="E843" s="7">
        <v>2020</v>
      </c>
      <c r="F843" s="7">
        <v>2</v>
      </c>
      <c r="G843" s="7">
        <v>3</v>
      </c>
      <c r="H843" s="7">
        <v>30</v>
      </c>
      <c r="I843" s="7">
        <v>10</v>
      </c>
      <c r="J843" s="7">
        <v>203</v>
      </c>
      <c r="K843" s="7">
        <v>14</v>
      </c>
    </row>
    <row r="844" spans="1:15" x14ac:dyDescent="0.25">
      <c r="A844" s="7" t="s">
        <v>50</v>
      </c>
      <c r="B844" s="7" t="s">
        <v>51</v>
      </c>
      <c r="C844" s="7">
        <v>2</v>
      </c>
      <c r="D844" s="7" t="s">
        <v>54</v>
      </c>
      <c r="E844" s="7">
        <v>2016</v>
      </c>
      <c r="F844" s="7">
        <v>3</v>
      </c>
      <c r="G844" s="7">
        <v>3</v>
      </c>
      <c r="H844" s="7">
        <v>35</v>
      </c>
      <c r="I844" s="7">
        <v>11</v>
      </c>
      <c r="J844" s="7">
        <v>303</v>
      </c>
      <c r="K844" s="7">
        <v>14</v>
      </c>
    </row>
    <row r="845" spans="1:15" x14ac:dyDescent="0.25">
      <c r="A845" s="7" t="s">
        <v>50</v>
      </c>
      <c r="B845" s="7" t="s">
        <v>51</v>
      </c>
      <c r="C845" s="7">
        <v>2</v>
      </c>
      <c r="D845" s="7" t="s">
        <v>55</v>
      </c>
      <c r="E845" s="7">
        <v>2008</v>
      </c>
      <c r="F845" s="7">
        <v>4</v>
      </c>
      <c r="G845" s="7">
        <v>3</v>
      </c>
      <c r="H845" s="7">
        <v>62</v>
      </c>
      <c r="I845" s="7">
        <v>12</v>
      </c>
      <c r="J845" s="7">
        <v>403</v>
      </c>
      <c r="K845" s="7">
        <v>14</v>
      </c>
    </row>
    <row r="846" spans="1:15" x14ac:dyDescent="0.25">
      <c r="A846" s="7" t="s">
        <v>50</v>
      </c>
      <c r="B846" s="7" t="s">
        <v>51</v>
      </c>
      <c r="C846" s="7">
        <v>2</v>
      </c>
      <c r="D846" s="7" t="s">
        <v>60</v>
      </c>
      <c r="E846" s="7">
        <v>2001</v>
      </c>
      <c r="F846" s="7">
        <v>4</v>
      </c>
      <c r="G846" s="7">
        <v>4</v>
      </c>
      <c r="H846" s="7">
        <v>61</v>
      </c>
      <c r="I846" s="7">
        <v>13</v>
      </c>
      <c r="J846" s="7">
        <v>404</v>
      </c>
      <c r="K846" s="7">
        <v>14</v>
      </c>
    </row>
    <row r="847" spans="1:15" x14ac:dyDescent="0.25">
      <c r="A847" s="7" t="s">
        <v>50</v>
      </c>
      <c r="B847" s="7" t="s">
        <v>51</v>
      </c>
      <c r="C847" s="7">
        <v>2</v>
      </c>
      <c r="D847" s="7" t="s">
        <v>59</v>
      </c>
      <c r="E847" s="7">
        <v>1989</v>
      </c>
      <c r="F847" s="7">
        <v>3</v>
      </c>
      <c r="G847" s="7">
        <v>4</v>
      </c>
      <c r="H847" s="7">
        <v>36</v>
      </c>
      <c r="I847" s="7">
        <v>14</v>
      </c>
      <c r="J847" s="7">
        <v>304</v>
      </c>
      <c r="K847" s="7">
        <v>14</v>
      </c>
    </row>
    <row r="848" spans="1:15" x14ac:dyDescent="0.25">
      <c r="A848" s="7" t="s">
        <v>50</v>
      </c>
      <c r="B848" s="7" t="s">
        <v>51</v>
      </c>
      <c r="C848" s="7">
        <v>2</v>
      </c>
      <c r="D848" s="7" t="s">
        <v>57</v>
      </c>
      <c r="E848" s="7">
        <v>2004</v>
      </c>
      <c r="F848" s="7">
        <v>2</v>
      </c>
      <c r="G848" s="7">
        <v>4</v>
      </c>
      <c r="H848" s="7">
        <v>29</v>
      </c>
      <c r="I848" s="7">
        <v>15</v>
      </c>
      <c r="J848" s="7">
        <v>204</v>
      </c>
      <c r="K848" s="7">
        <v>14</v>
      </c>
    </row>
    <row r="849" spans="1:11" x14ac:dyDescent="0.25">
      <c r="A849" s="7" t="s">
        <v>50</v>
      </c>
      <c r="B849" s="7" t="s">
        <v>51</v>
      </c>
      <c r="C849" s="7">
        <v>2</v>
      </c>
      <c r="D849" s="7" t="s">
        <v>56</v>
      </c>
      <c r="E849" s="7">
        <v>1984</v>
      </c>
      <c r="F849" s="7">
        <v>1</v>
      </c>
      <c r="G849" s="7">
        <v>4</v>
      </c>
      <c r="H849" s="7">
        <v>4</v>
      </c>
      <c r="I849" s="7">
        <v>16</v>
      </c>
      <c r="J849" s="7">
        <v>104</v>
      </c>
      <c r="K849" s="7">
        <v>14</v>
      </c>
    </row>
    <row r="850" spans="1:11" x14ac:dyDescent="0.25">
      <c r="A850" s="7" t="s">
        <v>35</v>
      </c>
      <c r="B850" s="7" t="s">
        <v>36</v>
      </c>
      <c r="C850" s="7">
        <v>3</v>
      </c>
      <c r="D850" s="7" t="s">
        <v>48</v>
      </c>
      <c r="E850" s="7">
        <v>2018</v>
      </c>
      <c r="F850" s="7">
        <v>1</v>
      </c>
      <c r="G850" s="7">
        <v>5</v>
      </c>
      <c r="H850" s="7">
        <v>5</v>
      </c>
      <c r="I850" s="7">
        <v>17</v>
      </c>
      <c r="J850" s="7">
        <v>105</v>
      </c>
      <c r="K850" s="7">
        <v>14</v>
      </c>
    </row>
    <row r="851" spans="1:11" x14ac:dyDescent="0.25">
      <c r="A851" s="7" t="s">
        <v>35</v>
      </c>
      <c r="B851" s="7" t="s">
        <v>36</v>
      </c>
      <c r="C851" s="7">
        <v>3</v>
      </c>
      <c r="D851" s="7" t="s">
        <v>42</v>
      </c>
      <c r="E851" s="7">
        <v>2023</v>
      </c>
      <c r="F851" s="7">
        <v>2</v>
      </c>
      <c r="G851" s="7">
        <v>5</v>
      </c>
      <c r="H851" s="7">
        <v>28</v>
      </c>
      <c r="I851" s="7">
        <v>18</v>
      </c>
      <c r="J851" s="7">
        <v>205</v>
      </c>
      <c r="K851" s="7">
        <v>14</v>
      </c>
    </row>
    <row r="852" spans="1:11" x14ac:dyDescent="0.25">
      <c r="A852" s="7" t="s">
        <v>35</v>
      </c>
      <c r="B852" s="7" t="s">
        <v>36</v>
      </c>
      <c r="C852" s="7">
        <v>3</v>
      </c>
      <c r="D852" s="7" t="s">
        <v>39</v>
      </c>
      <c r="E852" s="7">
        <v>2002</v>
      </c>
      <c r="F852" s="7">
        <v>3</v>
      </c>
      <c r="G852" s="7">
        <v>5</v>
      </c>
      <c r="H852" s="7">
        <v>37</v>
      </c>
      <c r="I852" s="7">
        <v>19</v>
      </c>
      <c r="J852" s="7">
        <v>305</v>
      </c>
      <c r="K852" s="7">
        <v>14</v>
      </c>
    </row>
    <row r="853" spans="1:11" x14ac:dyDescent="0.25">
      <c r="A853" s="7" t="s">
        <v>35</v>
      </c>
      <c r="B853" s="7" t="s">
        <v>36</v>
      </c>
      <c r="C853" s="7">
        <v>3</v>
      </c>
      <c r="D853" s="7" t="s">
        <v>46</v>
      </c>
      <c r="E853" s="7">
        <v>1999</v>
      </c>
      <c r="F853" s="7">
        <v>4</v>
      </c>
      <c r="G853" s="7">
        <v>5</v>
      </c>
      <c r="H853" s="7">
        <v>60</v>
      </c>
      <c r="I853" s="7">
        <v>20</v>
      </c>
      <c r="J853" s="7">
        <v>405</v>
      </c>
      <c r="K853" s="7">
        <v>14</v>
      </c>
    </row>
    <row r="854" spans="1:11" x14ac:dyDescent="0.25">
      <c r="A854" s="7" t="s">
        <v>35</v>
      </c>
      <c r="B854" s="7" t="s">
        <v>36</v>
      </c>
      <c r="C854" s="7">
        <v>3</v>
      </c>
      <c r="D854" s="7" t="s">
        <v>44</v>
      </c>
      <c r="E854" s="7">
        <v>1983</v>
      </c>
      <c r="F854" s="7">
        <v>4</v>
      </c>
      <c r="G854" s="7">
        <v>6</v>
      </c>
      <c r="H854" s="7">
        <v>59</v>
      </c>
      <c r="I854" s="7">
        <v>21</v>
      </c>
      <c r="J854" s="7">
        <v>406</v>
      </c>
      <c r="K854" s="7">
        <v>14</v>
      </c>
    </row>
    <row r="855" spans="1:11" x14ac:dyDescent="0.25">
      <c r="A855" s="7" t="s">
        <v>35</v>
      </c>
      <c r="B855" s="7" t="s">
        <v>36</v>
      </c>
      <c r="C855" s="7">
        <v>3</v>
      </c>
      <c r="D855" s="7" t="s">
        <v>49</v>
      </c>
      <c r="E855" s="7">
        <v>1985</v>
      </c>
      <c r="F855" s="7">
        <v>3</v>
      </c>
      <c r="G855" s="7">
        <v>6</v>
      </c>
      <c r="H855" s="7">
        <v>38</v>
      </c>
      <c r="I855" s="7">
        <v>22</v>
      </c>
      <c r="J855" s="7">
        <v>306</v>
      </c>
      <c r="K855" s="7">
        <v>14</v>
      </c>
    </row>
    <row r="856" spans="1:11" x14ac:dyDescent="0.25">
      <c r="A856" s="7" t="s">
        <v>35</v>
      </c>
      <c r="B856" s="7" t="s">
        <v>36</v>
      </c>
      <c r="C856" s="7">
        <v>3</v>
      </c>
      <c r="D856" s="7" t="s">
        <v>37</v>
      </c>
      <c r="E856" s="7">
        <v>1998</v>
      </c>
      <c r="F856" s="7">
        <v>2</v>
      </c>
      <c r="G856" s="7">
        <v>6</v>
      </c>
      <c r="H856" s="7">
        <v>27</v>
      </c>
      <c r="I856" s="7">
        <v>23</v>
      </c>
      <c r="J856" s="7">
        <v>206</v>
      </c>
      <c r="K856" s="7">
        <v>14</v>
      </c>
    </row>
    <row r="857" spans="1:11" x14ac:dyDescent="0.25">
      <c r="A857" s="7" t="s">
        <v>35</v>
      </c>
      <c r="B857" s="7" t="s">
        <v>36</v>
      </c>
      <c r="C857" s="7">
        <v>3</v>
      </c>
      <c r="D857" s="7" t="s">
        <v>41</v>
      </c>
      <c r="E857" s="7">
        <v>2016</v>
      </c>
      <c r="F857" s="7">
        <v>1</v>
      </c>
      <c r="G857" s="7">
        <v>6</v>
      </c>
      <c r="H857" s="7">
        <v>6</v>
      </c>
      <c r="I857" s="7">
        <v>24</v>
      </c>
      <c r="J857" s="7">
        <v>106</v>
      </c>
      <c r="K857" s="7">
        <v>14</v>
      </c>
    </row>
    <row r="858" spans="1:11" x14ac:dyDescent="0.25">
      <c r="A858" s="7" t="s">
        <v>50</v>
      </c>
      <c r="B858" s="7" t="s">
        <v>51</v>
      </c>
      <c r="C858" s="7">
        <v>4</v>
      </c>
      <c r="D858" s="7" t="s">
        <v>60</v>
      </c>
      <c r="E858" s="7">
        <v>2001</v>
      </c>
      <c r="F858" s="7">
        <v>1</v>
      </c>
      <c r="G858" s="7">
        <v>7</v>
      </c>
      <c r="H858" s="7">
        <v>7</v>
      </c>
      <c r="I858" s="7">
        <v>25</v>
      </c>
      <c r="J858" s="7">
        <v>107</v>
      </c>
      <c r="K858" s="7">
        <v>14</v>
      </c>
    </row>
    <row r="859" spans="1:11" x14ac:dyDescent="0.25">
      <c r="A859" s="7" t="s">
        <v>50</v>
      </c>
      <c r="B859" s="7" t="s">
        <v>51</v>
      </c>
      <c r="C859" s="7">
        <v>4</v>
      </c>
      <c r="D859" s="7" t="s">
        <v>54</v>
      </c>
      <c r="E859" s="7">
        <v>2016</v>
      </c>
      <c r="F859" s="7">
        <v>2</v>
      </c>
      <c r="G859" s="7">
        <v>7</v>
      </c>
      <c r="H859" s="7">
        <v>26</v>
      </c>
      <c r="I859" s="7">
        <v>26</v>
      </c>
      <c r="J859" s="7">
        <v>207</v>
      </c>
      <c r="K859" s="7">
        <v>14</v>
      </c>
    </row>
    <row r="860" spans="1:11" x14ac:dyDescent="0.25">
      <c r="A860" s="7" t="s">
        <v>50</v>
      </c>
      <c r="B860" s="7" t="s">
        <v>51</v>
      </c>
      <c r="C860" s="7">
        <v>4</v>
      </c>
      <c r="D860" s="7" t="s">
        <v>55</v>
      </c>
      <c r="E860" s="7">
        <v>2008</v>
      </c>
      <c r="F860" s="7">
        <v>3</v>
      </c>
      <c r="G860" s="7">
        <v>7</v>
      </c>
      <c r="H860" s="7">
        <v>39</v>
      </c>
      <c r="I860" s="7">
        <v>27</v>
      </c>
      <c r="J860" s="7">
        <v>307</v>
      </c>
      <c r="K860" s="7">
        <v>14</v>
      </c>
    </row>
    <row r="861" spans="1:11" x14ac:dyDescent="0.25">
      <c r="A861" s="7" t="s">
        <v>50</v>
      </c>
      <c r="B861" s="7" t="s">
        <v>51</v>
      </c>
      <c r="C861" s="7">
        <v>4</v>
      </c>
      <c r="D861" s="7" t="s">
        <v>59</v>
      </c>
      <c r="E861" s="7">
        <v>1989</v>
      </c>
      <c r="F861" s="7">
        <v>4</v>
      </c>
      <c r="G861" s="7">
        <v>7</v>
      </c>
      <c r="H861" s="7">
        <v>58</v>
      </c>
      <c r="I861" s="7">
        <v>28</v>
      </c>
      <c r="J861" s="7">
        <v>407</v>
      </c>
      <c r="K861" s="7">
        <v>14</v>
      </c>
    </row>
    <row r="862" spans="1:11" x14ac:dyDescent="0.25">
      <c r="A862" s="7" t="s">
        <v>50</v>
      </c>
      <c r="B862" s="7" t="s">
        <v>51</v>
      </c>
      <c r="C862" s="7">
        <v>4</v>
      </c>
      <c r="D862" s="7" t="s">
        <v>52</v>
      </c>
      <c r="E862" s="7">
        <v>1999</v>
      </c>
      <c r="F862" s="7">
        <v>4</v>
      </c>
      <c r="G862" s="7">
        <v>8</v>
      </c>
      <c r="H862" s="7">
        <v>57</v>
      </c>
      <c r="I862" s="7">
        <v>29</v>
      </c>
      <c r="J862" s="7">
        <v>408</v>
      </c>
      <c r="K862" s="7">
        <v>14</v>
      </c>
    </row>
    <row r="863" spans="1:11" x14ac:dyDescent="0.25">
      <c r="A863" s="7" t="s">
        <v>50</v>
      </c>
      <c r="B863" s="7" t="s">
        <v>51</v>
      </c>
      <c r="C863" s="7">
        <v>4</v>
      </c>
      <c r="D863" s="7" t="s">
        <v>57</v>
      </c>
      <c r="E863" s="7">
        <v>2004</v>
      </c>
      <c r="F863" s="7">
        <v>3</v>
      </c>
      <c r="G863" s="7">
        <v>8</v>
      </c>
      <c r="H863" s="7">
        <v>40</v>
      </c>
      <c r="I863" s="7">
        <v>30</v>
      </c>
      <c r="J863" s="7">
        <v>308</v>
      </c>
      <c r="K863" s="7">
        <v>14</v>
      </c>
    </row>
    <row r="864" spans="1:11" x14ac:dyDescent="0.25">
      <c r="A864" s="7" t="s">
        <v>50</v>
      </c>
      <c r="B864" s="7" t="s">
        <v>51</v>
      </c>
      <c r="C864" s="7">
        <v>4</v>
      </c>
      <c r="D864" s="7" t="s">
        <v>56</v>
      </c>
      <c r="E864" s="7">
        <v>1984</v>
      </c>
      <c r="F864" s="7">
        <v>2</v>
      </c>
      <c r="G864" s="7">
        <v>8</v>
      </c>
      <c r="H864" s="7">
        <v>25</v>
      </c>
      <c r="I864" s="7">
        <v>31</v>
      </c>
      <c r="J864" s="7">
        <v>208</v>
      </c>
      <c r="K864" s="7">
        <v>14</v>
      </c>
    </row>
    <row r="865" spans="1:11" x14ac:dyDescent="0.25">
      <c r="A865" s="7" t="s">
        <v>50</v>
      </c>
      <c r="B865" s="7" t="s">
        <v>51</v>
      </c>
      <c r="C865" s="7">
        <v>4</v>
      </c>
      <c r="D865" s="7" t="s">
        <v>53</v>
      </c>
      <c r="E865" s="7">
        <v>2020</v>
      </c>
      <c r="F865" s="7">
        <v>1</v>
      </c>
      <c r="G865" s="7">
        <v>8</v>
      </c>
      <c r="H865" s="7">
        <v>8</v>
      </c>
      <c r="I865" s="7">
        <v>32</v>
      </c>
      <c r="J865" s="7">
        <v>108</v>
      </c>
      <c r="K865" s="7">
        <v>14</v>
      </c>
    </row>
    <row r="866" spans="1:11" x14ac:dyDescent="0.25">
      <c r="A866" s="7" t="s">
        <v>35</v>
      </c>
      <c r="B866" s="7" t="s">
        <v>36</v>
      </c>
      <c r="C866" s="7">
        <v>5</v>
      </c>
      <c r="D866" s="7" t="s">
        <v>39</v>
      </c>
      <c r="E866" s="7">
        <v>2002</v>
      </c>
      <c r="F866" s="7">
        <v>1</v>
      </c>
      <c r="G866" s="7">
        <v>9</v>
      </c>
      <c r="H866" s="7">
        <v>9</v>
      </c>
      <c r="I866" s="7">
        <v>33</v>
      </c>
      <c r="J866" s="7">
        <v>109</v>
      </c>
      <c r="K866" s="7">
        <v>14</v>
      </c>
    </row>
    <row r="867" spans="1:11" x14ac:dyDescent="0.25">
      <c r="A867" s="7" t="s">
        <v>35</v>
      </c>
      <c r="B867" s="7" t="s">
        <v>36</v>
      </c>
      <c r="C867" s="7">
        <v>5</v>
      </c>
      <c r="D867" s="7" t="s">
        <v>41</v>
      </c>
      <c r="E867" s="7">
        <v>2016</v>
      </c>
      <c r="F867" s="7">
        <v>2</v>
      </c>
      <c r="G867" s="7">
        <v>9</v>
      </c>
      <c r="H867" s="7">
        <v>24</v>
      </c>
      <c r="I867" s="7">
        <v>34</v>
      </c>
      <c r="J867" s="7">
        <v>209</v>
      </c>
      <c r="K867" s="7">
        <v>14</v>
      </c>
    </row>
    <row r="868" spans="1:11" x14ac:dyDescent="0.25">
      <c r="A868" s="7" t="s">
        <v>35</v>
      </c>
      <c r="B868" s="7" t="s">
        <v>36</v>
      </c>
      <c r="C868" s="7">
        <v>5</v>
      </c>
      <c r="D868" s="7" t="s">
        <v>42</v>
      </c>
      <c r="E868" s="7">
        <v>2023</v>
      </c>
      <c r="F868" s="7">
        <v>3</v>
      </c>
      <c r="G868" s="7">
        <v>9</v>
      </c>
      <c r="H868" s="7">
        <v>41</v>
      </c>
      <c r="I868" s="7">
        <v>35</v>
      </c>
      <c r="J868" s="7">
        <v>309</v>
      </c>
      <c r="K868" s="7">
        <v>14</v>
      </c>
    </row>
    <row r="869" spans="1:11" x14ac:dyDescent="0.25">
      <c r="A869" s="7" t="s">
        <v>35</v>
      </c>
      <c r="B869" s="7" t="s">
        <v>36</v>
      </c>
      <c r="C869" s="7">
        <v>5</v>
      </c>
      <c r="D869" s="7" t="s">
        <v>48</v>
      </c>
      <c r="E869" s="7">
        <v>2018</v>
      </c>
      <c r="F869" s="7">
        <v>4</v>
      </c>
      <c r="G869" s="7">
        <v>10</v>
      </c>
      <c r="H869" s="7">
        <v>55</v>
      </c>
      <c r="I869" s="7">
        <v>37</v>
      </c>
      <c r="J869" s="7">
        <v>410</v>
      </c>
      <c r="K869" s="7">
        <v>14</v>
      </c>
    </row>
    <row r="870" spans="1:11" x14ac:dyDescent="0.25">
      <c r="A870" s="7" t="s">
        <v>35</v>
      </c>
      <c r="B870" s="7" t="s">
        <v>36</v>
      </c>
      <c r="C870" s="7">
        <v>5</v>
      </c>
      <c r="D870" s="7" t="s">
        <v>37</v>
      </c>
      <c r="E870" s="7">
        <v>1998</v>
      </c>
      <c r="F870" s="7">
        <v>4</v>
      </c>
      <c r="G870" s="7">
        <v>9</v>
      </c>
      <c r="H870" s="7">
        <v>56</v>
      </c>
      <c r="I870" s="7">
        <v>37</v>
      </c>
      <c r="J870" s="7">
        <v>409</v>
      </c>
      <c r="K870" s="7">
        <v>14</v>
      </c>
    </row>
    <row r="871" spans="1:11" x14ac:dyDescent="0.25">
      <c r="A871" s="7" t="s">
        <v>35</v>
      </c>
      <c r="B871" s="7" t="s">
        <v>36</v>
      </c>
      <c r="C871" s="7">
        <v>5</v>
      </c>
      <c r="D871" s="7" t="s">
        <v>44</v>
      </c>
      <c r="E871" s="7">
        <v>1983</v>
      </c>
      <c r="F871" s="7">
        <v>3</v>
      </c>
      <c r="G871" s="7">
        <v>10</v>
      </c>
      <c r="H871" s="7">
        <v>42</v>
      </c>
      <c r="I871" s="7">
        <v>38</v>
      </c>
      <c r="J871" s="7">
        <v>310</v>
      </c>
      <c r="K871" s="7">
        <v>14</v>
      </c>
    </row>
    <row r="872" spans="1:11" x14ac:dyDescent="0.25">
      <c r="A872" s="7" t="s">
        <v>35</v>
      </c>
      <c r="B872" s="7" t="s">
        <v>36</v>
      </c>
      <c r="C872" s="7">
        <v>5</v>
      </c>
      <c r="D872" s="7" t="s">
        <v>49</v>
      </c>
      <c r="E872" s="7">
        <v>1985</v>
      </c>
      <c r="F872" s="7">
        <v>2</v>
      </c>
      <c r="G872" s="7">
        <v>10</v>
      </c>
      <c r="H872" s="7">
        <v>23</v>
      </c>
      <c r="I872" s="7">
        <v>39</v>
      </c>
      <c r="J872" s="7">
        <v>210</v>
      </c>
      <c r="K872" s="7">
        <v>14</v>
      </c>
    </row>
    <row r="873" spans="1:11" x14ac:dyDescent="0.25">
      <c r="A873" s="7" t="s">
        <v>35</v>
      </c>
      <c r="B873" s="7" t="s">
        <v>36</v>
      </c>
      <c r="C873" s="7">
        <v>5</v>
      </c>
      <c r="D873" s="7" t="s">
        <v>46</v>
      </c>
      <c r="E873" s="7">
        <v>1999</v>
      </c>
      <c r="F873" s="7">
        <v>1</v>
      </c>
      <c r="G873" s="7">
        <v>10</v>
      </c>
      <c r="H873" s="7">
        <v>10</v>
      </c>
      <c r="I873" s="7">
        <v>40</v>
      </c>
      <c r="J873" s="7">
        <v>110</v>
      </c>
      <c r="K873" s="7">
        <v>14</v>
      </c>
    </row>
    <row r="874" spans="1:11" x14ac:dyDescent="0.25">
      <c r="A874" s="7" t="s">
        <v>50</v>
      </c>
      <c r="B874" s="7" t="s">
        <v>51</v>
      </c>
      <c r="C874" s="7">
        <v>6</v>
      </c>
      <c r="D874" s="7" t="s">
        <v>59</v>
      </c>
      <c r="E874" s="7">
        <v>1989</v>
      </c>
      <c r="F874" s="7">
        <v>1</v>
      </c>
      <c r="G874" s="7">
        <v>11</v>
      </c>
      <c r="H874" s="7">
        <v>11</v>
      </c>
      <c r="I874" s="7">
        <v>41</v>
      </c>
      <c r="J874" s="7">
        <v>111</v>
      </c>
      <c r="K874" s="7">
        <v>14</v>
      </c>
    </row>
    <row r="875" spans="1:11" x14ac:dyDescent="0.25">
      <c r="A875" s="7" t="s">
        <v>50</v>
      </c>
      <c r="B875" s="7" t="s">
        <v>51</v>
      </c>
      <c r="C875" s="7">
        <v>6</v>
      </c>
      <c r="D875" s="7" t="s">
        <v>52</v>
      </c>
      <c r="E875" s="7">
        <v>1999</v>
      </c>
      <c r="F875" s="7">
        <v>2</v>
      </c>
      <c r="G875" s="7">
        <v>11</v>
      </c>
      <c r="H875" s="7">
        <v>22</v>
      </c>
      <c r="I875" s="7">
        <v>42</v>
      </c>
      <c r="J875" s="7">
        <v>211</v>
      </c>
      <c r="K875" s="7">
        <v>14</v>
      </c>
    </row>
    <row r="876" spans="1:11" x14ac:dyDescent="0.25">
      <c r="A876" s="7" t="s">
        <v>50</v>
      </c>
      <c r="B876" s="7" t="s">
        <v>51</v>
      </c>
      <c r="C876" s="7">
        <v>6</v>
      </c>
      <c r="D876" s="7" t="s">
        <v>56</v>
      </c>
      <c r="E876" s="7">
        <v>1984</v>
      </c>
      <c r="F876" s="7">
        <v>3</v>
      </c>
      <c r="G876" s="7">
        <v>11</v>
      </c>
      <c r="H876" s="7">
        <v>43</v>
      </c>
      <c r="I876" s="7">
        <v>43</v>
      </c>
      <c r="J876" s="7">
        <v>311</v>
      </c>
      <c r="K876" s="7">
        <v>14</v>
      </c>
    </row>
    <row r="877" spans="1:11" x14ac:dyDescent="0.25">
      <c r="A877" s="7" t="s">
        <v>50</v>
      </c>
      <c r="B877" s="7" t="s">
        <v>51</v>
      </c>
      <c r="C877" s="7">
        <v>6</v>
      </c>
      <c r="D877" s="7" t="s">
        <v>57</v>
      </c>
      <c r="E877" s="7">
        <v>2004</v>
      </c>
      <c r="F877" s="7">
        <v>4</v>
      </c>
      <c r="G877" s="7">
        <v>11</v>
      </c>
      <c r="H877" s="7">
        <v>54</v>
      </c>
      <c r="I877" s="7">
        <v>44</v>
      </c>
      <c r="J877" s="7">
        <v>411</v>
      </c>
      <c r="K877" s="7">
        <v>14</v>
      </c>
    </row>
    <row r="878" spans="1:11" x14ac:dyDescent="0.25">
      <c r="A878" s="7" t="s">
        <v>50</v>
      </c>
      <c r="B878" s="7" t="s">
        <v>51</v>
      </c>
      <c r="C878" s="7">
        <v>6</v>
      </c>
      <c r="D878" s="7" t="s">
        <v>53</v>
      </c>
      <c r="E878" s="7">
        <v>2020</v>
      </c>
      <c r="F878" s="7">
        <v>4</v>
      </c>
      <c r="G878" s="7">
        <v>12</v>
      </c>
      <c r="H878" s="7">
        <v>53</v>
      </c>
      <c r="I878" s="7">
        <v>45</v>
      </c>
      <c r="J878" s="7">
        <v>412</v>
      </c>
      <c r="K878" s="7">
        <v>14</v>
      </c>
    </row>
    <row r="879" spans="1:11" x14ac:dyDescent="0.25">
      <c r="A879" s="7" t="s">
        <v>50</v>
      </c>
      <c r="B879" s="7" t="s">
        <v>51</v>
      </c>
      <c r="C879" s="7">
        <v>6</v>
      </c>
      <c r="D879" s="7" t="s">
        <v>60</v>
      </c>
      <c r="E879" s="7">
        <v>2001</v>
      </c>
      <c r="F879" s="7">
        <v>3</v>
      </c>
      <c r="G879" s="7">
        <v>12</v>
      </c>
      <c r="H879" s="7">
        <v>44</v>
      </c>
      <c r="I879" s="7">
        <v>46</v>
      </c>
      <c r="J879" s="7">
        <v>312</v>
      </c>
      <c r="K879" s="7">
        <v>14</v>
      </c>
    </row>
    <row r="880" spans="1:11" x14ac:dyDescent="0.25">
      <c r="A880" s="7" t="s">
        <v>50</v>
      </c>
      <c r="B880" s="7" t="s">
        <v>51</v>
      </c>
      <c r="C880" s="7">
        <v>6</v>
      </c>
      <c r="D880" s="7" t="s">
        <v>55</v>
      </c>
      <c r="E880" s="7">
        <v>2008</v>
      </c>
      <c r="F880" s="7">
        <v>2</v>
      </c>
      <c r="G880" s="7">
        <v>12</v>
      </c>
      <c r="H880" s="7">
        <v>21</v>
      </c>
      <c r="I880" s="7">
        <v>47</v>
      </c>
      <c r="J880" s="7">
        <v>212</v>
      </c>
      <c r="K880" s="7">
        <v>14</v>
      </c>
    </row>
    <row r="881" spans="1:11" x14ac:dyDescent="0.25">
      <c r="A881" s="7" t="s">
        <v>50</v>
      </c>
      <c r="B881" s="7" t="s">
        <v>51</v>
      </c>
      <c r="C881" s="7">
        <v>6</v>
      </c>
      <c r="D881" s="7" t="s">
        <v>54</v>
      </c>
      <c r="E881" s="7">
        <v>2016</v>
      </c>
      <c r="F881" s="7">
        <v>1</v>
      </c>
      <c r="G881" s="7">
        <v>12</v>
      </c>
      <c r="H881" s="7">
        <v>12</v>
      </c>
      <c r="I881" s="7">
        <v>48</v>
      </c>
      <c r="J881" s="7">
        <v>112</v>
      </c>
      <c r="K881" s="7">
        <v>14</v>
      </c>
    </row>
    <row r="882" spans="1:11" x14ac:dyDescent="0.25">
      <c r="A882" s="7" t="s">
        <v>35</v>
      </c>
      <c r="B882" s="7" t="s">
        <v>36</v>
      </c>
      <c r="C882" s="7">
        <v>7</v>
      </c>
      <c r="D882" s="7" t="s">
        <v>49</v>
      </c>
      <c r="E882" s="7">
        <v>1985</v>
      </c>
      <c r="F882" s="7">
        <v>1</v>
      </c>
      <c r="G882" s="7">
        <v>13</v>
      </c>
      <c r="H882" s="7">
        <v>13</v>
      </c>
      <c r="I882" s="7">
        <v>49</v>
      </c>
      <c r="J882" s="7">
        <v>113</v>
      </c>
      <c r="K882" s="7">
        <v>14</v>
      </c>
    </row>
    <row r="883" spans="1:11" x14ac:dyDescent="0.25">
      <c r="A883" s="7" t="s">
        <v>35</v>
      </c>
      <c r="B883" s="7" t="s">
        <v>36</v>
      </c>
      <c r="C883" s="7">
        <v>7</v>
      </c>
      <c r="D883" s="7" t="s">
        <v>44</v>
      </c>
      <c r="E883" s="7">
        <v>1983</v>
      </c>
      <c r="F883" s="7">
        <v>2</v>
      </c>
      <c r="G883" s="7">
        <v>13</v>
      </c>
      <c r="H883" s="7">
        <v>20</v>
      </c>
      <c r="I883" s="7">
        <v>50</v>
      </c>
      <c r="J883" s="7">
        <v>213</v>
      </c>
      <c r="K883" s="7">
        <v>14</v>
      </c>
    </row>
    <row r="884" spans="1:11" x14ac:dyDescent="0.25">
      <c r="A884" s="7" t="s">
        <v>35</v>
      </c>
      <c r="B884" s="7" t="s">
        <v>36</v>
      </c>
      <c r="C884" s="7">
        <v>7</v>
      </c>
      <c r="D884" s="7" t="s">
        <v>46</v>
      </c>
      <c r="E884" s="7">
        <v>1999</v>
      </c>
      <c r="F884" s="7">
        <v>3</v>
      </c>
      <c r="G884" s="7">
        <v>13</v>
      </c>
      <c r="H884" s="7">
        <v>45</v>
      </c>
      <c r="I884" s="7">
        <v>51</v>
      </c>
      <c r="J884" s="7">
        <v>313</v>
      </c>
      <c r="K884" s="7">
        <v>14</v>
      </c>
    </row>
    <row r="885" spans="1:11" x14ac:dyDescent="0.25">
      <c r="A885" s="7" t="s">
        <v>35</v>
      </c>
      <c r="B885" s="7" t="s">
        <v>36</v>
      </c>
      <c r="C885" s="7">
        <v>7</v>
      </c>
      <c r="D885" s="7" t="s">
        <v>41</v>
      </c>
      <c r="E885" s="7">
        <v>2016</v>
      </c>
      <c r="F885" s="7">
        <v>4</v>
      </c>
      <c r="G885" s="7">
        <v>13</v>
      </c>
      <c r="H885" s="7">
        <v>52</v>
      </c>
      <c r="I885" s="7">
        <v>52</v>
      </c>
      <c r="J885" s="7">
        <v>413</v>
      </c>
      <c r="K885" s="7">
        <v>14</v>
      </c>
    </row>
    <row r="886" spans="1:11" x14ac:dyDescent="0.25">
      <c r="A886" s="7" t="s">
        <v>35</v>
      </c>
      <c r="B886" s="7" t="s">
        <v>36</v>
      </c>
      <c r="C886" s="7">
        <v>7</v>
      </c>
      <c r="D886" s="7" t="s">
        <v>39</v>
      </c>
      <c r="E886" s="7">
        <v>2002</v>
      </c>
      <c r="F886" s="7">
        <v>4</v>
      </c>
      <c r="G886" s="7">
        <v>14</v>
      </c>
      <c r="H886" s="7">
        <v>51</v>
      </c>
      <c r="I886" s="7">
        <v>53</v>
      </c>
      <c r="J886" s="7">
        <v>414</v>
      </c>
      <c r="K886" s="7">
        <v>14</v>
      </c>
    </row>
    <row r="887" spans="1:11" x14ac:dyDescent="0.25">
      <c r="A887" s="7" t="s">
        <v>35</v>
      </c>
      <c r="B887" s="7" t="s">
        <v>36</v>
      </c>
      <c r="C887" s="7">
        <v>7</v>
      </c>
      <c r="D887" s="7" t="s">
        <v>37</v>
      </c>
      <c r="E887" s="7">
        <v>1998</v>
      </c>
      <c r="F887" s="7">
        <v>3</v>
      </c>
      <c r="G887" s="7">
        <v>14</v>
      </c>
      <c r="H887" s="7">
        <v>46</v>
      </c>
      <c r="I887" s="7">
        <v>54</v>
      </c>
      <c r="J887" s="7">
        <v>314</v>
      </c>
      <c r="K887" s="7">
        <v>14</v>
      </c>
    </row>
    <row r="888" spans="1:11" x14ac:dyDescent="0.25">
      <c r="A888" s="7" t="s">
        <v>35</v>
      </c>
      <c r="B888" s="7" t="s">
        <v>36</v>
      </c>
      <c r="C888" s="7">
        <v>7</v>
      </c>
      <c r="D888" s="7" t="s">
        <v>48</v>
      </c>
      <c r="E888" s="7">
        <v>2018</v>
      </c>
      <c r="F888" s="7">
        <v>2</v>
      </c>
      <c r="G888" s="7">
        <v>14</v>
      </c>
      <c r="H888" s="7">
        <v>19</v>
      </c>
      <c r="I888" s="7">
        <v>55</v>
      </c>
      <c r="J888" s="7">
        <v>214</v>
      </c>
      <c r="K888" s="7">
        <v>14</v>
      </c>
    </row>
    <row r="889" spans="1:11" x14ac:dyDescent="0.25">
      <c r="A889" s="7" t="s">
        <v>35</v>
      </c>
      <c r="B889" s="7" t="s">
        <v>36</v>
      </c>
      <c r="C889" s="7">
        <v>7</v>
      </c>
      <c r="D889" s="7" t="s">
        <v>42</v>
      </c>
      <c r="E889" s="7">
        <v>2023</v>
      </c>
      <c r="F889" s="7">
        <v>1</v>
      </c>
      <c r="G889" s="7">
        <v>14</v>
      </c>
      <c r="H889" s="7">
        <v>14</v>
      </c>
      <c r="I889" s="7">
        <v>56</v>
      </c>
      <c r="J889" s="7">
        <v>114</v>
      </c>
      <c r="K889" s="7">
        <v>14</v>
      </c>
    </row>
    <row r="890" spans="1:11" x14ac:dyDescent="0.25">
      <c r="A890" s="7" t="s">
        <v>50</v>
      </c>
      <c r="B890" s="7" t="s">
        <v>51</v>
      </c>
      <c r="C890" s="7">
        <v>8</v>
      </c>
      <c r="D890" s="7" t="s">
        <v>55</v>
      </c>
      <c r="E890" s="7">
        <v>2008</v>
      </c>
      <c r="F890" s="7">
        <v>1</v>
      </c>
      <c r="G890" s="7">
        <v>15</v>
      </c>
      <c r="H890" s="7">
        <v>15</v>
      </c>
      <c r="I890" s="7">
        <v>57</v>
      </c>
      <c r="J890" s="7">
        <v>115</v>
      </c>
      <c r="K890" s="7">
        <v>14</v>
      </c>
    </row>
    <row r="891" spans="1:11" x14ac:dyDescent="0.25">
      <c r="A891" s="7" t="s">
        <v>50</v>
      </c>
      <c r="B891" s="7" t="s">
        <v>51</v>
      </c>
      <c r="C891" s="7">
        <v>8</v>
      </c>
      <c r="D891" s="7" t="s">
        <v>59</v>
      </c>
      <c r="E891" s="7">
        <v>1989</v>
      </c>
      <c r="F891" s="7">
        <v>2</v>
      </c>
      <c r="G891" s="7">
        <v>15</v>
      </c>
      <c r="H891" s="7">
        <v>18</v>
      </c>
      <c r="I891" s="7">
        <v>58</v>
      </c>
      <c r="J891" s="7">
        <v>215</v>
      </c>
      <c r="K891" s="7">
        <v>14</v>
      </c>
    </row>
    <row r="892" spans="1:11" x14ac:dyDescent="0.25">
      <c r="A892" s="7" t="s">
        <v>50</v>
      </c>
      <c r="B892" s="7" t="s">
        <v>51</v>
      </c>
      <c r="C892" s="7">
        <v>8</v>
      </c>
      <c r="D892" s="7" t="s">
        <v>52</v>
      </c>
      <c r="E892" s="7">
        <v>1999</v>
      </c>
      <c r="F892" s="7">
        <v>3</v>
      </c>
      <c r="G892" s="7">
        <v>15</v>
      </c>
      <c r="H892" s="7">
        <v>47</v>
      </c>
      <c r="I892" s="7">
        <v>59</v>
      </c>
      <c r="J892" s="7">
        <v>315</v>
      </c>
      <c r="K892" s="7">
        <v>14</v>
      </c>
    </row>
    <row r="893" spans="1:11" x14ac:dyDescent="0.25">
      <c r="A893" s="7" t="s">
        <v>50</v>
      </c>
      <c r="B893" s="7" t="s">
        <v>51</v>
      </c>
      <c r="C893" s="7">
        <v>8</v>
      </c>
      <c r="D893" s="7" t="s">
        <v>54</v>
      </c>
      <c r="E893" s="7">
        <v>2016</v>
      </c>
      <c r="F893" s="7">
        <v>4</v>
      </c>
      <c r="G893" s="7">
        <v>15</v>
      </c>
      <c r="H893" s="7">
        <v>50</v>
      </c>
      <c r="I893" s="7">
        <v>60</v>
      </c>
      <c r="J893" s="7">
        <v>415</v>
      </c>
      <c r="K893" s="7">
        <v>14</v>
      </c>
    </row>
    <row r="894" spans="1:11" x14ac:dyDescent="0.25">
      <c r="A894" s="7" t="s">
        <v>50</v>
      </c>
      <c r="B894" s="7" t="s">
        <v>51</v>
      </c>
      <c r="C894" s="7">
        <v>8</v>
      </c>
      <c r="D894" s="7" t="s">
        <v>56</v>
      </c>
      <c r="E894" s="7">
        <v>1984</v>
      </c>
      <c r="F894" s="7">
        <v>4</v>
      </c>
      <c r="G894" s="7">
        <v>16</v>
      </c>
      <c r="H894" s="7">
        <v>49</v>
      </c>
      <c r="I894" s="7">
        <v>61</v>
      </c>
      <c r="J894" s="7">
        <v>416</v>
      </c>
      <c r="K894" s="7">
        <v>14</v>
      </c>
    </row>
    <row r="895" spans="1:11" x14ac:dyDescent="0.25">
      <c r="A895" s="7" t="s">
        <v>50</v>
      </c>
      <c r="B895" s="7" t="s">
        <v>51</v>
      </c>
      <c r="C895" s="7">
        <v>8</v>
      </c>
      <c r="D895" s="7" t="s">
        <v>53</v>
      </c>
      <c r="E895" s="7">
        <v>2020</v>
      </c>
      <c r="F895" s="7">
        <v>3</v>
      </c>
      <c r="G895" s="7">
        <v>16</v>
      </c>
      <c r="H895" s="7">
        <v>48</v>
      </c>
      <c r="I895" s="7">
        <v>62</v>
      </c>
      <c r="J895" s="7">
        <v>316</v>
      </c>
      <c r="K895" s="7">
        <v>14</v>
      </c>
    </row>
    <row r="896" spans="1:11" x14ac:dyDescent="0.25">
      <c r="A896" s="7" t="s">
        <v>50</v>
      </c>
      <c r="B896" s="7" t="s">
        <v>51</v>
      </c>
      <c r="C896" s="7">
        <v>8</v>
      </c>
      <c r="D896" s="7" t="s">
        <v>60</v>
      </c>
      <c r="E896" s="7">
        <v>2001</v>
      </c>
      <c r="F896" s="7">
        <v>2</v>
      </c>
      <c r="G896" s="7">
        <v>16</v>
      </c>
      <c r="H896" s="7">
        <v>17</v>
      </c>
      <c r="I896" s="7">
        <v>63</v>
      </c>
      <c r="J896" s="7">
        <v>216</v>
      </c>
      <c r="K896" s="7">
        <v>14</v>
      </c>
    </row>
    <row r="897" spans="1:11" x14ac:dyDescent="0.25">
      <c r="A897" s="7" t="s">
        <v>50</v>
      </c>
      <c r="B897" s="7" t="s">
        <v>51</v>
      </c>
      <c r="C897" s="7">
        <v>8</v>
      </c>
      <c r="D897" s="7" t="s">
        <v>57</v>
      </c>
      <c r="E897" s="7">
        <v>2004</v>
      </c>
      <c r="F897" s="7">
        <v>1</v>
      </c>
      <c r="G897" s="7">
        <v>16</v>
      </c>
      <c r="H897" s="7">
        <v>16</v>
      </c>
      <c r="I897" s="7">
        <v>64</v>
      </c>
      <c r="J897" s="7">
        <v>116</v>
      </c>
      <c r="K897" s="7">
        <v>14</v>
      </c>
    </row>
  </sheetData>
  <sortState xmlns:xlrd2="http://schemas.microsoft.com/office/spreadsheetml/2017/richdata2" ref="A2:K897">
    <sortCondition ref="K2:K897"/>
    <sortCondition ref="I2:I897"/>
  </sortState>
  <conditionalFormatting pivot="1" sqref="S26:S41">
    <cfRule type="colorScale" priority="12">
      <colorScale>
        <cfvo type="min"/>
        <cfvo type="percentile" val="50"/>
        <cfvo type="max"/>
        <color rgb="FFF8696B"/>
        <color rgb="FFFFEB84"/>
        <color rgb="FF63BE7B"/>
      </colorScale>
    </cfRule>
  </conditionalFormatting>
  <conditionalFormatting pivot="1" sqref="T26:T41">
    <cfRule type="colorScale" priority="11">
      <colorScale>
        <cfvo type="min"/>
        <cfvo type="percentile" val="50"/>
        <cfvo type="max"/>
        <color rgb="FFF8696B"/>
        <color rgb="FFFFEB84"/>
        <color rgb="FF63BE7B"/>
      </colorScale>
    </cfRule>
  </conditionalFormatting>
  <conditionalFormatting pivot="1" sqref="U26:U41">
    <cfRule type="colorScale" priority="10">
      <colorScale>
        <cfvo type="min"/>
        <cfvo type="percentile" val="50"/>
        <cfvo type="max"/>
        <color rgb="FFF8696B"/>
        <color rgb="FFFFEB84"/>
        <color rgb="FF63BE7B"/>
      </colorScale>
    </cfRule>
  </conditionalFormatting>
  <conditionalFormatting pivot="1" sqref="V26:V41">
    <cfRule type="colorScale" priority="9">
      <colorScale>
        <cfvo type="min"/>
        <cfvo type="percentile" val="50"/>
        <cfvo type="max"/>
        <color rgb="FFF8696B"/>
        <color rgb="FFFFEB84"/>
        <color rgb="FF63BE7B"/>
      </colorScale>
    </cfRule>
  </conditionalFormatting>
  <conditionalFormatting pivot="1" sqref="AE26:AE41">
    <cfRule type="colorScale" priority="14">
      <colorScale>
        <cfvo type="min"/>
        <cfvo type="percentile" val="50"/>
        <cfvo type="max"/>
        <color rgb="FFF8696B"/>
        <color rgb="FFFFEB84"/>
        <color rgb="FF63BE7B"/>
      </colorScale>
    </cfRule>
  </conditionalFormatting>
  <conditionalFormatting pivot="1" sqref="S26:W41">
    <cfRule type="colorScale" priority="13">
      <colorScale>
        <cfvo type="min"/>
        <cfvo type="percentile" val="50"/>
        <cfvo type="max"/>
        <color rgb="FFF8696B"/>
        <color rgb="FFFFEB84"/>
        <color rgb="FF63BE7B"/>
      </colorScale>
    </cfRule>
  </conditionalFormatting>
  <conditionalFormatting pivot="1" sqref="W26:W41">
    <cfRule type="colorScale" priority="8">
      <colorScale>
        <cfvo type="min"/>
        <cfvo type="percentile" val="50"/>
        <cfvo type="max"/>
        <color rgb="FFF8696B"/>
        <color rgb="FFFFEB84"/>
        <color rgb="FF63BE7B"/>
      </colorScale>
    </cfRule>
  </conditionalFormatting>
  <conditionalFormatting pivot="1" sqref="X26:X41">
    <cfRule type="colorScale" priority="7">
      <colorScale>
        <cfvo type="min"/>
        <cfvo type="percentile" val="50"/>
        <cfvo type="max"/>
        <color rgb="FFF8696B"/>
        <color rgb="FFFFEB84"/>
        <color rgb="FF63BE7B"/>
      </colorScale>
    </cfRule>
  </conditionalFormatting>
  <conditionalFormatting pivot="1" sqref="Y26:Y41">
    <cfRule type="colorScale" priority="6">
      <colorScale>
        <cfvo type="min"/>
        <cfvo type="percentile" val="50"/>
        <cfvo type="max"/>
        <color rgb="FFF8696B"/>
        <color rgb="FFFFEB84"/>
        <color rgb="FF63BE7B"/>
      </colorScale>
    </cfRule>
  </conditionalFormatting>
  <conditionalFormatting pivot="1" sqref="Z26:Z41">
    <cfRule type="colorScale" priority="5">
      <colorScale>
        <cfvo type="min"/>
        <cfvo type="percentile" val="50"/>
        <cfvo type="max"/>
        <color rgb="FFF8696B"/>
        <color rgb="FFFFEB84"/>
        <color rgb="FF63BE7B"/>
      </colorScale>
    </cfRule>
  </conditionalFormatting>
  <conditionalFormatting pivot="1" sqref="AA26:AA41">
    <cfRule type="colorScale" priority="4">
      <colorScale>
        <cfvo type="min"/>
        <cfvo type="percentile" val="50"/>
        <cfvo type="max"/>
        <color rgb="FFF8696B"/>
        <color rgb="FFFFEB84"/>
        <color rgb="FF63BE7B"/>
      </colorScale>
    </cfRule>
  </conditionalFormatting>
  <conditionalFormatting pivot="1" sqref="AB26:AB41">
    <cfRule type="colorScale" priority="3">
      <colorScale>
        <cfvo type="min"/>
        <cfvo type="percentile" val="50"/>
        <cfvo type="max"/>
        <color rgb="FFF8696B"/>
        <color rgb="FFFFEB84"/>
        <color rgb="FF63BE7B"/>
      </colorScale>
    </cfRule>
  </conditionalFormatting>
  <conditionalFormatting pivot="1" sqref="AC26:AC41">
    <cfRule type="colorScale" priority="2">
      <colorScale>
        <cfvo type="min"/>
        <cfvo type="percentile" val="50"/>
        <cfvo type="max"/>
        <color rgb="FFF8696B"/>
        <color rgb="FFFFEB84"/>
        <color rgb="FF63BE7B"/>
      </colorScale>
    </cfRule>
  </conditionalFormatting>
  <conditionalFormatting pivot="1" sqref="AD26:AD4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3"/>
  <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92AF-EAD7-4218-A8DF-F4F8B8B6E220}">
  <dimension ref="A1:BD705"/>
  <sheetViews>
    <sheetView tabSelected="1" topLeftCell="Z1" zoomScale="90" zoomScaleNormal="90" workbookViewId="0">
      <selection activeCell="Q1" sqref="Q1:Q1048576"/>
    </sheetView>
  </sheetViews>
  <sheetFormatPr defaultRowHeight="15" x14ac:dyDescent="0.25"/>
  <cols>
    <col min="1" max="3" width="9.42578125" style="7"/>
    <col min="4" max="4" width="13.5703125" style="7" customWidth="1"/>
    <col min="5" max="10" width="9.42578125" style="7"/>
    <col min="11" max="11" width="14.42578125" style="7" customWidth="1"/>
    <col min="12" max="12" width="13.42578125" customWidth="1"/>
    <col min="16" max="16" width="9.42578125" style="18"/>
    <col min="19" max="19" width="10.5703125" bestFit="1" customWidth="1"/>
    <col min="20" max="20" width="10.85546875" bestFit="1" customWidth="1"/>
    <col min="21" max="21" width="9.5703125" bestFit="1" customWidth="1"/>
    <col min="22" max="22" width="20.5703125" bestFit="1" customWidth="1"/>
    <col min="23" max="23" width="10.7109375" bestFit="1" customWidth="1"/>
    <col min="24" max="25" width="11.85546875" bestFit="1" customWidth="1"/>
    <col min="26" max="26" width="10.7109375" bestFit="1" customWidth="1"/>
    <col min="27" max="28" width="11.85546875" bestFit="1" customWidth="1"/>
    <col min="29" max="29" width="14.42578125" hidden="1" customWidth="1"/>
    <col min="30" max="30" width="14" hidden="1" customWidth="1"/>
    <col min="31" max="31" width="12.42578125" hidden="1" customWidth="1"/>
    <col min="32" max="32" width="14.85546875" hidden="1" customWidth="1"/>
    <col min="33" max="33" width="12.5703125" hidden="1" customWidth="1"/>
    <col min="34" max="34" width="14.28515625" hidden="1" customWidth="1"/>
    <col min="35" max="35" width="20.5703125" hidden="1" customWidth="1"/>
    <col min="36" max="36" width="19.140625" hidden="1" customWidth="1"/>
    <col min="37" max="37" width="18.7109375" hidden="1" customWidth="1"/>
    <col min="38" max="38" width="18" hidden="1" customWidth="1"/>
    <col min="39" max="42" width="11.85546875" bestFit="1" customWidth="1"/>
    <col min="43" max="43" width="7.28515625" bestFit="1" customWidth="1"/>
    <col min="44" max="47" width="11.85546875" bestFit="1" customWidth="1"/>
  </cols>
  <sheetData>
    <row r="1" spans="1:32" ht="45" x14ac:dyDescent="0.25">
      <c r="A1" s="6" t="s">
        <v>23</v>
      </c>
      <c r="B1" s="6" t="s">
        <v>24</v>
      </c>
      <c r="C1" s="6" t="s">
        <v>25</v>
      </c>
      <c r="D1" s="6" t="s">
        <v>31</v>
      </c>
      <c r="E1" s="6" t="s">
        <v>32</v>
      </c>
      <c r="F1" s="6" t="s">
        <v>26</v>
      </c>
      <c r="G1" s="6" t="s">
        <v>27</v>
      </c>
      <c r="H1" s="6" t="s">
        <v>28</v>
      </c>
      <c r="I1" s="6" t="s">
        <v>29</v>
      </c>
      <c r="J1" s="6" t="s">
        <v>30</v>
      </c>
      <c r="K1" s="6" t="s">
        <v>789</v>
      </c>
      <c r="L1" s="6" t="s">
        <v>790</v>
      </c>
      <c r="M1" s="6" t="s">
        <v>840</v>
      </c>
      <c r="N1" s="6" t="s">
        <v>841</v>
      </c>
      <c r="O1" s="6" t="s">
        <v>842</v>
      </c>
      <c r="P1" s="17" t="s">
        <v>843</v>
      </c>
      <c r="S1" s="30" t="s">
        <v>865</v>
      </c>
      <c r="V1" s="30" t="s">
        <v>790</v>
      </c>
    </row>
    <row r="2" spans="1:32" x14ac:dyDescent="0.25">
      <c r="A2" s="7" t="s">
        <v>35</v>
      </c>
      <c r="B2" s="7" t="s">
        <v>36</v>
      </c>
      <c r="C2" s="7">
        <v>1</v>
      </c>
      <c r="D2" s="7" t="s">
        <v>37</v>
      </c>
      <c r="E2" s="7">
        <v>1998</v>
      </c>
      <c r="F2" s="7">
        <v>1</v>
      </c>
      <c r="G2" s="7">
        <v>1</v>
      </c>
      <c r="H2" s="7">
        <v>1</v>
      </c>
      <c r="I2" s="7">
        <v>1</v>
      </c>
      <c r="J2" s="7">
        <v>101</v>
      </c>
      <c r="K2" s="7">
        <v>1</v>
      </c>
      <c r="L2" s="50">
        <v>45436</v>
      </c>
      <c r="M2">
        <v>4.0999999999999996</v>
      </c>
      <c r="N2">
        <v>4.0999999999999996</v>
      </c>
      <c r="O2">
        <v>4</v>
      </c>
      <c r="P2" s="18">
        <f>AVERAGE(M2:O2)</f>
        <v>4.0666666666666664</v>
      </c>
      <c r="Q2" s="20"/>
      <c r="S2" s="30" t="s">
        <v>23</v>
      </c>
      <c r="T2" s="30" t="s">
        <v>31</v>
      </c>
      <c r="U2" s="30" t="s">
        <v>26</v>
      </c>
      <c r="V2" s="21">
        <v>45467</v>
      </c>
      <c r="W2" s="21">
        <v>45477</v>
      </c>
      <c r="X2" s="21">
        <v>45488</v>
      </c>
      <c r="Y2" s="21">
        <v>45499</v>
      </c>
      <c r="Z2" s="21">
        <v>45513</v>
      </c>
      <c r="AA2" s="21">
        <v>45523</v>
      </c>
      <c r="AB2" s="21">
        <v>45535</v>
      </c>
      <c r="AC2" s="21">
        <v>45549</v>
      </c>
      <c r="AD2" s="21">
        <v>45559</v>
      </c>
      <c r="AE2" t="s">
        <v>836</v>
      </c>
    </row>
    <row r="3" spans="1:32" x14ac:dyDescent="0.25">
      <c r="A3" s="7" t="s">
        <v>35</v>
      </c>
      <c r="B3" s="7" t="s">
        <v>36</v>
      </c>
      <c r="C3" s="7">
        <v>1</v>
      </c>
      <c r="D3" s="7" t="s">
        <v>44</v>
      </c>
      <c r="E3" s="7">
        <v>1983</v>
      </c>
      <c r="F3" s="7">
        <v>1</v>
      </c>
      <c r="G3" s="7">
        <v>2</v>
      </c>
      <c r="H3" s="7">
        <v>2</v>
      </c>
      <c r="I3" s="7">
        <v>8</v>
      </c>
      <c r="J3" s="7">
        <v>102</v>
      </c>
      <c r="K3" s="7">
        <v>1</v>
      </c>
      <c r="L3" s="50">
        <v>45436</v>
      </c>
      <c r="M3">
        <v>4.2</v>
      </c>
      <c r="N3">
        <v>4.0999999999999996</v>
      </c>
      <c r="O3">
        <v>4</v>
      </c>
      <c r="P3" s="18">
        <f t="shared" ref="P3:P65" si="0">AVERAGE(M3:O3)</f>
        <v>4.1000000000000005</v>
      </c>
      <c r="Q3" s="20"/>
      <c r="S3" t="s">
        <v>50</v>
      </c>
      <c r="T3" t="s">
        <v>55</v>
      </c>
      <c r="U3">
        <v>1</v>
      </c>
      <c r="V3" s="18">
        <v>2.9</v>
      </c>
      <c r="W3" s="18">
        <v>3.9</v>
      </c>
      <c r="X3" s="18">
        <v>4.8999999999999995</v>
      </c>
      <c r="Y3" s="18">
        <v>5.9333333333333336</v>
      </c>
      <c r="Z3" s="18">
        <v>6.9333333333333336</v>
      </c>
      <c r="AA3" s="18">
        <v>8.0666666666666664</v>
      </c>
      <c r="AB3" s="18">
        <v>9.2333333333333343</v>
      </c>
      <c r="AC3" s="18">
        <v>9.6666666666666661</v>
      </c>
      <c r="AD3" s="18"/>
      <c r="AE3" s="18"/>
    </row>
    <row r="4" spans="1:32" x14ac:dyDescent="0.25">
      <c r="A4" s="7" t="s">
        <v>50</v>
      </c>
      <c r="B4" s="7" t="s">
        <v>51</v>
      </c>
      <c r="C4" s="7">
        <v>2</v>
      </c>
      <c r="D4" s="7" t="s">
        <v>52</v>
      </c>
      <c r="E4" s="7">
        <v>1999</v>
      </c>
      <c r="F4" s="7">
        <v>1</v>
      </c>
      <c r="G4" s="7">
        <v>3</v>
      </c>
      <c r="H4" s="7">
        <v>3</v>
      </c>
      <c r="I4" s="7">
        <v>9</v>
      </c>
      <c r="J4" s="7">
        <v>103</v>
      </c>
      <c r="K4" s="7">
        <v>1</v>
      </c>
      <c r="L4" s="58">
        <v>45467</v>
      </c>
      <c r="M4">
        <v>3.3</v>
      </c>
      <c r="N4">
        <v>3.3</v>
      </c>
      <c r="O4">
        <v>3.2</v>
      </c>
      <c r="P4" s="18">
        <f>AVERAGE(M4:O4)</f>
        <v>3.2666666666666671</v>
      </c>
      <c r="Q4" s="20"/>
      <c r="U4">
        <v>2</v>
      </c>
      <c r="V4" s="18">
        <v>3</v>
      </c>
      <c r="W4" s="18">
        <v>4.1000000000000005</v>
      </c>
      <c r="X4" s="18">
        <v>5.1000000000000005</v>
      </c>
      <c r="Y4" s="18">
        <v>6.1000000000000005</v>
      </c>
      <c r="Z4" s="18">
        <v>7.0333333333333341</v>
      </c>
      <c r="AA4" s="18">
        <v>8.1666666666666661</v>
      </c>
      <c r="AB4" s="18">
        <v>9.5</v>
      </c>
      <c r="AC4" s="18">
        <v>10</v>
      </c>
      <c r="AD4" s="18"/>
      <c r="AE4" s="18"/>
    </row>
    <row r="5" spans="1:32" x14ac:dyDescent="0.25">
      <c r="A5" s="7" t="s">
        <v>50</v>
      </c>
      <c r="B5" s="7" t="s">
        <v>51</v>
      </c>
      <c r="C5" s="7">
        <v>2</v>
      </c>
      <c r="D5" s="7" t="s">
        <v>56</v>
      </c>
      <c r="E5" s="7">
        <v>1984</v>
      </c>
      <c r="F5" s="7">
        <v>1</v>
      </c>
      <c r="G5" s="7">
        <v>4</v>
      </c>
      <c r="H5" s="7">
        <v>4</v>
      </c>
      <c r="I5" s="7">
        <v>16</v>
      </c>
      <c r="J5" s="7">
        <v>104</v>
      </c>
      <c r="K5" s="7">
        <v>1</v>
      </c>
      <c r="L5" s="58">
        <v>45467</v>
      </c>
      <c r="M5">
        <v>2.8</v>
      </c>
      <c r="N5">
        <v>3.2</v>
      </c>
      <c r="O5">
        <v>3.3</v>
      </c>
      <c r="P5" s="18">
        <f>AVERAGE(M5:O5)</f>
        <v>3.1</v>
      </c>
      <c r="Q5" s="20"/>
      <c r="U5">
        <v>3</v>
      </c>
      <c r="V5" s="18">
        <v>3.2000000000000006</v>
      </c>
      <c r="W5" s="18">
        <v>4.0666666666666664</v>
      </c>
      <c r="X5" s="18">
        <v>5.0666666666666664</v>
      </c>
      <c r="Y5" s="18">
        <v>6.1000000000000005</v>
      </c>
      <c r="Z5" s="18">
        <v>7.0666666666666673</v>
      </c>
      <c r="AA5" s="18">
        <v>8.2666666666666657</v>
      </c>
      <c r="AB5" s="18">
        <v>9.4666666666666668</v>
      </c>
      <c r="AC5" s="18">
        <v>10</v>
      </c>
      <c r="AD5" s="18"/>
      <c r="AE5" s="18"/>
    </row>
    <row r="6" spans="1:32" x14ac:dyDescent="0.25">
      <c r="A6" s="7" t="s">
        <v>35</v>
      </c>
      <c r="B6" s="7" t="s">
        <v>36</v>
      </c>
      <c r="C6" s="7">
        <v>3</v>
      </c>
      <c r="D6" s="7" t="s">
        <v>48</v>
      </c>
      <c r="E6" s="7">
        <v>2018</v>
      </c>
      <c r="F6" s="7">
        <v>1</v>
      </c>
      <c r="G6" s="7">
        <v>5</v>
      </c>
      <c r="H6" s="7">
        <v>5</v>
      </c>
      <c r="I6" s="7">
        <v>17</v>
      </c>
      <c r="J6" s="7">
        <v>105</v>
      </c>
      <c r="K6" s="7">
        <v>1</v>
      </c>
      <c r="L6" s="50">
        <v>45436</v>
      </c>
      <c r="M6">
        <v>4.3</v>
      </c>
      <c r="N6">
        <v>4.0999999999999996</v>
      </c>
      <c r="O6">
        <v>4.2</v>
      </c>
      <c r="P6" s="18">
        <f t="shared" si="0"/>
        <v>4.1999999999999993</v>
      </c>
      <c r="Q6" s="20"/>
      <c r="U6">
        <v>4</v>
      </c>
      <c r="V6" s="18">
        <v>3.1</v>
      </c>
      <c r="W6" s="18">
        <v>4.1333333333333329</v>
      </c>
      <c r="X6" s="18">
        <v>5.1000000000000005</v>
      </c>
      <c r="Y6" s="18">
        <v>6.1333333333333329</v>
      </c>
      <c r="Z6" s="18">
        <v>7.0666666666666673</v>
      </c>
      <c r="AA6" s="18">
        <v>8.2333333333333343</v>
      </c>
      <c r="AB6" s="18">
        <v>9.2666666666666657</v>
      </c>
      <c r="AC6" s="18">
        <v>9.6666666666666661</v>
      </c>
      <c r="AD6" s="18"/>
      <c r="AE6" s="18"/>
    </row>
    <row r="7" spans="1:32" x14ac:dyDescent="0.25">
      <c r="A7" s="7" t="s">
        <v>35</v>
      </c>
      <c r="B7" s="7" t="s">
        <v>36</v>
      </c>
      <c r="C7" s="7">
        <v>3</v>
      </c>
      <c r="D7" s="7" t="s">
        <v>41</v>
      </c>
      <c r="E7" s="7">
        <v>2016</v>
      </c>
      <c r="F7" s="7">
        <v>1</v>
      </c>
      <c r="G7" s="7">
        <v>6</v>
      </c>
      <c r="H7" s="7">
        <v>6</v>
      </c>
      <c r="I7" s="7">
        <v>24</v>
      </c>
      <c r="J7" s="7">
        <v>106</v>
      </c>
      <c r="K7" s="7">
        <v>1</v>
      </c>
      <c r="L7" s="50">
        <v>45436</v>
      </c>
      <c r="M7">
        <v>4.4000000000000004</v>
      </c>
      <c r="N7">
        <v>4.5</v>
      </c>
      <c r="O7">
        <v>4.3</v>
      </c>
      <c r="P7" s="18">
        <f t="shared" si="0"/>
        <v>4.3999999999999995</v>
      </c>
      <c r="Q7" s="20"/>
      <c r="T7" t="s">
        <v>806</v>
      </c>
      <c r="V7" s="18">
        <v>3.0500000000000003</v>
      </c>
      <c r="W7" s="18">
        <v>4.05</v>
      </c>
      <c r="X7" s="18">
        <v>5.041666666666667</v>
      </c>
      <c r="Y7" s="18">
        <v>6.0666666666666673</v>
      </c>
      <c r="Z7" s="18">
        <v>7.0250000000000004</v>
      </c>
      <c r="AA7" s="18">
        <v>8.1833333333333336</v>
      </c>
      <c r="AB7" s="18">
        <v>9.3666666666666671</v>
      </c>
      <c r="AC7" s="18">
        <v>9.8333333333333321</v>
      </c>
      <c r="AD7" s="18"/>
      <c r="AE7" s="18"/>
    </row>
    <row r="8" spans="1:32" x14ac:dyDescent="0.25">
      <c r="A8" s="7" t="s">
        <v>50</v>
      </c>
      <c r="B8" s="7" t="s">
        <v>51</v>
      </c>
      <c r="C8" s="7">
        <v>4</v>
      </c>
      <c r="D8" s="7" t="s">
        <v>60</v>
      </c>
      <c r="E8" s="7">
        <v>2001</v>
      </c>
      <c r="F8" s="7">
        <v>1</v>
      </c>
      <c r="G8" s="7">
        <v>7</v>
      </c>
      <c r="H8" s="7">
        <v>7</v>
      </c>
      <c r="I8" s="7">
        <v>25</v>
      </c>
      <c r="J8" s="7">
        <v>107</v>
      </c>
      <c r="K8" s="7">
        <v>1</v>
      </c>
      <c r="L8" s="58">
        <v>45467</v>
      </c>
      <c r="M8">
        <v>3.3</v>
      </c>
      <c r="N8">
        <v>3.4</v>
      </c>
      <c r="O8">
        <v>3</v>
      </c>
      <c r="P8" s="18">
        <f>AVERAGE(M8:O8)</f>
        <v>3.2333333333333329</v>
      </c>
      <c r="Q8" s="20"/>
      <c r="T8" t="s">
        <v>53</v>
      </c>
      <c r="U8">
        <v>1</v>
      </c>
      <c r="V8" s="18">
        <v>3.1</v>
      </c>
      <c r="W8" s="18">
        <v>3.8333333333333335</v>
      </c>
      <c r="X8" s="18">
        <v>4.6000000000000005</v>
      </c>
      <c r="Y8" s="18">
        <v>5.666666666666667</v>
      </c>
      <c r="Z8" s="18">
        <v>6.666666666666667</v>
      </c>
      <c r="AA8" s="18">
        <v>7.666666666666667</v>
      </c>
      <c r="AB8" s="18">
        <v>8.9666666666666668</v>
      </c>
      <c r="AC8" s="18">
        <v>10</v>
      </c>
      <c r="AD8" s="18">
        <v>10</v>
      </c>
      <c r="AE8" s="18"/>
    </row>
    <row r="9" spans="1:32" x14ac:dyDescent="0.25">
      <c r="A9" s="7" t="s">
        <v>50</v>
      </c>
      <c r="B9" s="7" t="s">
        <v>51</v>
      </c>
      <c r="C9" s="7">
        <v>4</v>
      </c>
      <c r="D9" s="7" t="s">
        <v>53</v>
      </c>
      <c r="E9" s="7">
        <v>2020</v>
      </c>
      <c r="F9" s="7">
        <v>1</v>
      </c>
      <c r="G9" s="7">
        <v>8</v>
      </c>
      <c r="H9" s="7">
        <v>8</v>
      </c>
      <c r="I9" s="7">
        <v>32</v>
      </c>
      <c r="J9" s="7">
        <v>108</v>
      </c>
      <c r="K9" s="7">
        <v>1</v>
      </c>
      <c r="L9" s="58">
        <v>45467</v>
      </c>
      <c r="M9">
        <v>3.2</v>
      </c>
      <c r="N9">
        <v>3.1</v>
      </c>
      <c r="O9">
        <v>3</v>
      </c>
      <c r="P9" s="18">
        <f>AVERAGE(M9:O9)</f>
        <v>3.1</v>
      </c>
      <c r="Q9" s="20"/>
      <c r="U9">
        <v>2</v>
      </c>
      <c r="V9" s="18">
        <v>3.1666666666666665</v>
      </c>
      <c r="W9" s="18">
        <v>4.0333333333333341</v>
      </c>
      <c r="X9" s="18">
        <v>4.9333333333333336</v>
      </c>
      <c r="Y9" s="18">
        <v>5.833333333333333</v>
      </c>
      <c r="Z9" s="18">
        <v>6.8</v>
      </c>
      <c r="AA9" s="18">
        <v>7.7666666666666666</v>
      </c>
      <c r="AB9" s="18">
        <v>9.0666666666666664</v>
      </c>
      <c r="AC9" s="18">
        <v>10</v>
      </c>
      <c r="AD9" s="18">
        <v>10</v>
      </c>
      <c r="AE9" s="18"/>
    </row>
    <row r="10" spans="1:32" x14ac:dyDescent="0.25">
      <c r="A10" s="7" t="s">
        <v>35</v>
      </c>
      <c r="B10" s="7" t="s">
        <v>36</v>
      </c>
      <c r="C10" s="7">
        <v>5</v>
      </c>
      <c r="D10" s="7" t="s">
        <v>39</v>
      </c>
      <c r="E10" s="7">
        <v>2002</v>
      </c>
      <c r="F10" s="7">
        <v>1</v>
      </c>
      <c r="G10" s="7">
        <v>9</v>
      </c>
      <c r="H10" s="7">
        <v>9</v>
      </c>
      <c r="I10" s="7">
        <v>33</v>
      </c>
      <c r="J10" s="7">
        <v>109</v>
      </c>
      <c r="K10" s="7">
        <v>1</v>
      </c>
      <c r="L10" s="50">
        <v>45436</v>
      </c>
      <c r="M10">
        <v>4</v>
      </c>
      <c r="N10">
        <v>3.8</v>
      </c>
      <c r="O10">
        <v>4</v>
      </c>
      <c r="P10" s="18">
        <f t="shared" si="0"/>
        <v>3.9333333333333336</v>
      </c>
      <c r="Q10" s="20"/>
      <c r="U10">
        <v>3</v>
      </c>
      <c r="V10" s="18">
        <v>3.1333333333333333</v>
      </c>
      <c r="W10" s="18">
        <v>4</v>
      </c>
      <c r="X10" s="18">
        <v>4.8666666666666663</v>
      </c>
      <c r="Y10" s="18">
        <v>5.8000000000000007</v>
      </c>
      <c r="Z10" s="18">
        <v>6.7666666666666666</v>
      </c>
      <c r="AA10" s="18">
        <v>7.7666666666666666</v>
      </c>
      <c r="AB10" s="18">
        <v>9.2000000000000011</v>
      </c>
      <c r="AC10" s="18">
        <v>10.200000000000001</v>
      </c>
      <c r="AD10" s="18">
        <v>10.333333333333334</v>
      </c>
      <c r="AE10" s="18"/>
    </row>
    <row r="11" spans="1:32" x14ac:dyDescent="0.25">
      <c r="A11" s="7" t="s">
        <v>35</v>
      </c>
      <c r="B11" s="7" t="s">
        <v>36</v>
      </c>
      <c r="C11" s="7">
        <v>5</v>
      </c>
      <c r="D11" s="7" t="s">
        <v>46</v>
      </c>
      <c r="E11" s="7">
        <v>1999</v>
      </c>
      <c r="F11" s="7">
        <v>1</v>
      </c>
      <c r="G11" s="7">
        <v>10</v>
      </c>
      <c r="H11" s="7">
        <v>10</v>
      </c>
      <c r="I11" s="7">
        <v>40</v>
      </c>
      <c r="J11" s="7">
        <v>110</v>
      </c>
      <c r="K11" s="7">
        <v>1</v>
      </c>
      <c r="L11" s="50">
        <v>45436</v>
      </c>
      <c r="M11">
        <v>4</v>
      </c>
      <c r="N11">
        <v>4.0999999999999996</v>
      </c>
      <c r="O11">
        <v>4.3</v>
      </c>
      <c r="P11" s="18">
        <f t="shared" si="0"/>
        <v>4.1333333333333329</v>
      </c>
      <c r="Q11" s="20"/>
      <c r="U11">
        <v>4</v>
      </c>
      <c r="V11" s="18">
        <v>3.1666666666666665</v>
      </c>
      <c r="W11" s="18">
        <v>3.9</v>
      </c>
      <c r="X11" s="18">
        <v>4.7</v>
      </c>
      <c r="Y11" s="18">
        <v>5.6000000000000005</v>
      </c>
      <c r="Z11" s="18">
        <v>6.7</v>
      </c>
      <c r="AA11" s="18">
        <v>7.6999999999999993</v>
      </c>
      <c r="AB11" s="18">
        <v>9.0333333333333332</v>
      </c>
      <c r="AC11" s="18">
        <v>10</v>
      </c>
      <c r="AD11" s="18">
        <v>10</v>
      </c>
      <c r="AE11" s="18"/>
    </row>
    <row r="12" spans="1:32" x14ac:dyDescent="0.25">
      <c r="A12" s="7" t="s">
        <v>50</v>
      </c>
      <c r="B12" s="7" t="s">
        <v>51</v>
      </c>
      <c r="C12" s="7">
        <v>6</v>
      </c>
      <c r="D12" s="7" t="s">
        <v>59</v>
      </c>
      <c r="E12" s="7">
        <v>1989</v>
      </c>
      <c r="F12" s="7">
        <v>1</v>
      </c>
      <c r="G12" s="7">
        <v>11</v>
      </c>
      <c r="H12" s="7">
        <v>11</v>
      </c>
      <c r="I12" s="7">
        <v>41</v>
      </c>
      <c r="J12" s="7">
        <v>111</v>
      </c>
      <c r="K12" s="7">
        <v>1</v>
      </c>
      <c r="L12" s="58">
        <v>45467</v>
      </c>
      <c r="M12">
        <v>3</v>
      </c>
      <c r="N12">
        <v>3.1</v>
      </c>
      <c r="O12">
        <v>3.2</v>
      </c>
      <c r="P12" s="18">
        <f>AVERAGE(M12:O12)</f>
        <v>3.1</v>
      </c>
      <c r="Q12" s="20"/>
      <c r="T12" t="s">
        <v>811</v>
      </c>
      <c r="V12" s="18">
        <v>3.1416666666666666</v>
      </c>
      <c r="W12" s="18">
        <v>3.9416666666666669</v>
      </c>
      <c r="X12" s="18">
        <v>4.7750000000000004</v>
      </c>
      <c r="Y12" s="18">
        <v>5.7250000000000005</v>
      </c>
      <c r="Z12" s="18">
        <v>6.7333333333333334</v>
      </c>
      <c r="AA12" s="18">
        <v>7.7249999999999996</v>
      </c>
      <c r="AB12" s="18">
        <v>9.0666666666666664</v>
      </c>
      <c r="AC12" s="18">
        <v>10.050000000000001</v>
      </c>
      <c r="AD12" s="18">
        <v>10.083333333333334</v>
      </c>
      <c r="AE12" s="18"/>
    </row>
    <row r="13" spans="1:32" x14ac:dyDescent="0.25">
      <c r="A13" s="7" t="s">
        <v>50</v>
      </c>
      <c r="B13" s="7" t="s">
        <v>51</v>
      </c>
      <c r="C13" s="7">
        <v>6</v>
      </c>
      <c r="D13" s="7" t="s">
        <v>54</v>
      </c>
      <c r="E13" s="7">
        <v>2016</v>
      </c>
      <c r="F13" s="7">
        <v>1</v>
      </c>
      <c r="G13" s="7">
        <v>12</v>
      </c>
      <c r="H13" s="7">
        <v>12</v>
      </c>
      <c r="I13" s="7">
        <v>48</v>
      </c>
      <c r="J13" s="7">
        <v>112</v>
      </c>
      <c r="K13" s="7">
        <v>1</v>
      </c>
      <c r="L13" s="58">
        <v>45467</v>
      </c>
      <c r="M13">
        <v>3.1</v>
      </c>
      <c r="N13">
        <v>3.1</v>
      </c>
      <c r="O13">
        <v>2.8</v>
      </c>
      <c r="P13" s="18">
        <f>AVERAGE(M13:O13)</f>
        <v>3</v>
      </c>
      <c r="Q13" s="20"/>
      <c r="S13" t="s">
        <v>827</v>
      </c>
      <c r="V13" s="18">
        <v>3.0958333333333337</v>
      </c>
      <c r="W13" s="18">
        <v>3.9958333333333331</v>
      </c>
      <c r="X13" s="18">
        <v>4.9083333333333341</v>
      </c>
      <c r="Y13" s="18">
        <v>5.8958333333333348</v>
      </c>
      <c r="Z13" s="18">
        <v>6.8791666666666664</v>
      </c>
      <c r="AA13" s="18">
        <v>7.9541666666666657</v>
      </c>
      <c r="AB13" s="18">
        <v>9.2166666666666668</v>
      </c>
      <c r="AC13" s="18">
        <v>9.9416666666666664</v>
      </c>
      <c r="AD13" s="18">
        <v>10.083333333333334</v>
      </c>
      <c r="AE13" s="18"/>
    </row>
    <row r="14" spans="1:32" x14ac:dyDescent="0.25">
      <c r="A14" s="7" t="s">
        <v>35</v>
      </c>
      <c r="B14" s="7" t="s">
        <v>36</v>
      </c>
      <c r="C14" s="7">
        <v>7</v>
      </c>
      <c r="D14" s="7" t="s">
        <v>49</v>
      </c>
      <c r="E14" s="7">
        <v>1985</v>
      </c>
      <c r="F14" s="7">
        <v>1</v>
      </c>
      <c r="G14" s="7">
        <v>13</v>
      </c>
      <c r="H14" s="7">
        <v>13</v>
      </c>
      <c r="I14" s="7">
        <v>49</v>
      </c>
      <c r="J14" s="7">
        <v>113</v>
      </c>
      <c r="K14" s="7">
        <v>1</v>
      </c>
      <c r="L14" s="50">
        <v>45436</v>
      </c>
      <c r="M14">
        <v>4.2</v>
      </c>
      <c r="N14">
        <v>4.0999999999999996</v>
      </c>
      <c r="O14">
        <v>3.8</v>
      </c>
      <c r="P14" s="18">
        <f t="shared" si="0"/>
        <v>4.0333333333333341</v>
      </c>
      <c r="Q14" s="20"/>
    </row>
    <row r="15" spans="1:32" x14ac:dyDescent="0.25">
      <c r="A15" s="7" t="s">
        <v>35</v>
      </c>
      <c r="B15" s="7" t="s">
        <v>36</v>
      </c>
      <c r="C15" s="7">
        <v>7</v>
      </c>
      <c r="D15" s="7" t="s">
        <v>42</v>
      </c>
      <c r="E15" s="7">
        <v>2023</v>
      </c>
      <c r="F15" s="7">
        <v>1</v>
      </c>
      <c r="G15" s="7">
        <v>14</v>
      </c>
      <c r="H15" s="7">
        <v>14</v>
      </c>
      <c r="I15" s="7">
        <v>56</v>
      </c>
      <c r="J15" s="7">
        <v>114</v>
      </c>
      <c r="K15" s="7">
        <v>1</v>
      </c>
      <c r="L15" s="50">
        <v>45436</v>
      </c>
      <c r="M15">
        <v>4.0999999999999996</v>
      </c>
      <c r="N15">
        <v>3.6</v>
      </c>
      <c r="O15">
        <v>4.0999999999999996</v>
      </c>
      <c r="P15" s="18">
        <f t="shared" si="0"/>
        <v>3.9333333333333331</v>
      </c>
      <c r="Q15" s="20"/>
      <c r="S15" s="30" t="s">
        <v>865</v>
      </c>
      <c r="V15" s="30" t="s">
        <v>790</v>
      </c>
    </row>
    <row r="16" spans="1:32" x14ac:dyDescent="0.25">
      <c r="A16" s="7" t="s">
        <v>50</v>
      </c>
      <c r="B16" s="7" t="s">
        <v>51</v>
      </c>
      <c r="C16" s="7">
        <v>8</v>
      </c>
      <c r="D16" s="7" t="s">
        <v>55</v>
      </c>
      <c r="E16" s="7">
        <v>2008</v>
      </c>
      <c r="F16" s="7">
        <v>1</v>
      </c>
      <c r="G16" s="7">
        <v>15</v>
      </c>
      <c r="H16" s="7">
        <v>15</v>
      </c>
      <c r="I16" s="7">
        <v>57</v>
      </c>
      <c r="J16" s="7">
        <v>115</v>
      </c>
      <c r="K16" s="7">
        <v>1</v>
      </c>
      <c r="L16" s="58">
        <v>45467</v>
      </c>
      <c r="M16">
        <v>3.1</v>
      </c>
      <c r="N16">
        <v>2.8</v>
      </c>
      <c r="O16">
        <v>2.8</v>
      </c>
      <c r="P16" s="18">
        <f>AVERAGE(M16:O16)</f>
        <v>2.9</v>
      </c>
      <c r="Q16" s="20"/>
      <c r="S16" s="30" t="s">
        <v>23</v>
      </c>
      <c r="T16" s="30" t="s">
        <v>31</v>
      </c>
      <c r="U16" s="30" t="s">
        <v>26</v>
      </c>
      <c r="V16" s="21">
        <v>45436</v>
      </c>
      <c r="W16" s="21">
        <v>45446</v>
      </c>
      <c r="X16" s="21">
        <v>45457</v>
      </c>
      <c r="Y16" s="21">
        <v>45468</v>
      </c>
      <c r="Z16" s="21">
        <v>45483</v>
      </c>
      <c r="AA16" s="21">
        <v>45496</v>
      </c>
      <c r="AB16" s="21">
        <v>45512</v>
      </c>
      <c r="AC16" s="21">
        <v>45522</v>
      </c>
      <c r="AD16" s="21">
        <v>45532</v>
      </c>
      <c r="AE16" s="21">
        <v>45549</v>
      </c>
      <c r="AF16" s="21">
        <v>45559</v>
      </c>
    </row>
    <row r="17" spans="1:56" x14ac:dyDescent="0.25">
      <c r="A17" s="7" t="s">
        <v>50</v>
      </c>
      <c r="B17" s="7" t="s">
        <v>51</v>
      </c>
      <c r="C17" s="7">
        <v>8</v>
      </c>
      <c r="D17" s="7" t="s">
        <v>57</v>
      </c>
      <c r="E17" s="7">
        <v>2004</v>
      </c>
      <c r="F17" s="7">
        <v>1</v>
      </c>
      <c r="G17" s="7">
        <v>16</v>
      </c>
      <c r="H17" s="7">
        <v>16</v>
      </c>
      <c r="I17" s="7">
        <v>64</v>
      </c>
      <c r="J17" s="7">
        <v>116</v>
      </c>
      <c r="K17" s="7">
        <v>1</v>
      </c>
      <c r="L17" s="58">
        <v>45467</v>
      </c>
      <c r="M17">
        <v>2.9</v>
      </c>
      <c r="N17">
        <v>3.3</v>
      </c>
      <c r="O17">
        <v>2.8</v>
      </c>
      <c r="P17" s="18">
        <f>AVERAGE(M17:O17)</f>
        <v>3</v>
      </c>
      <c r="Q17" s="20"/>
      <c r="S17" t="s">
        <v>35</v>
      </c>
      <c r="T17" t="s">
        <v>39</v>
      </c>
      <c r="U17">
        <v>1</v>
      </c>
      <c r="V17" s="18">
        <v>3.9333333333333336</v>
      </c>
      <c r="W17" s="18">
        <v>4.7666666666666666</v>
      </c>
      <c r="X17" s="18">
        <v>5.8999999999999995</v>
      </c>
      <c r="Y17" s="18">
        <v>6.4333333333333336</v>
      </c>
      <c r="Z17" s="18">
        <v>7.2333333333333343</v>
      </c>
      <c r="AA17" s="18">
        <v>8.0333333333333332</v>
      </c>
      <c r="AB17" s="18">
        <v>9.1333333333333329</v>
      </c>
      <c r="AC17" s="18">
        <v>9.9333333333333336</v>
      </c>
      <c r="AD17" s="18">
        <v>11.066666666666668</v>
      </c>
      <c r="AE17" s="18">
        <v>12</v>
      </c>
      <c r="AF17" s="18"/>
    </row>
    <row r="18" spans="1:56" x14ac:dyDescent="0.25">
      <c r="A18" s="7" t="s">
        <v>50</v>
      </c>
      <c r="B18" s="7" t="s">
        <v>51</v>
      </c>
      <c r="C18" s="7">
        <v>8</v>
      </c>
      <c r="D18" s="7" t="s">
        <v>60</v>
      </c>
      <c r="E18" s="7">
        <v>2001</v>
      </c>
      <c r="F18" s="7">
        <v>2</v>
      </c>
      <c r="G18" s="7">
        <v>16</v>
      </c>
      <c r="H18" s="7">
        <v>17</v>
      </c>
      <c r="I18" s="7">
        <v>63</v>
      </c>
      <c r="J18" s="7">
        <v>216</v>
      </c>
      <c r="K18" s="7">
        <v>1</v>
      </c>
      <c r="L18" s="58">
        <v>45467</v>
      </c>
      <c r="M18">
        <v>3</v>
      </c>
      <c r="N18">
        <v>3.2</v>
      </c>
      <c r="O18">
        <v>3</v>
      </c>
      <c r="P18" s="18">
        <f>AVERAGE(M18:O18)</f>
        <v>3.0666666666666664</v>
      </c>
      <c r="Q18" s="20"/>
      <c r="U18">
        <v>2</v>
      </c>
      <c r="V18" s="18">
        <v>4.0333333333333323</v>
      </c>
      <c r="W18" s="18">
        <v>5.0666666666666664</v>
      </c>
      <c r="X18" s="18">
        <v>6.4333333333333336</v>
      </c>
      <c r="Y18" s="18">
        <v>6.666666666666667</v>
      </c>
      <c r="Z18" s="18">
        <v>7.5999999999999988</v>
      </c>
      <c r="AA18" s="18">
        <v>8.4666666666666668</v>
      </c>
      <c r="AB18" s="18">
        <v>9.5</v>
      </c>
      <c r="AC18" s="18">
        <v>10.366666666666667</v>
      </c>
      <c r="AD18" s="18">
        <v>11.433333333333332</v>
      </c>
      <c r="AE18" s="18">
        <v>12.333333333333334</v>
      </c>
      <c r="AF18" s="18"/>
    </row>
    <row r="19" spans="1:56" x14ac:dyDescent="0.25">
      <c r="A19" s="7" t="s">
        <v>50</v>
      </c>
      <c r="B19" s="7" t="s">
        <v>51</v>
      </c>
      <c r="C19" s="7">
        <v>8</v>
      </c>
      <c r="D19" s="7" t="s">
        <v>59</v>
      </c>
      <c r="E19" s="7">
        <v>1989</v>
      </c>
      <c r="F19" s="7">
        <v>2</v>
      </c>
      <c r="G19" s="7">
        <v>15</v>
      </c>
      <c r="H19" s="7">
        <v>18</v>
      </c>
      <c r="I19" s="7">
        <v>58</v>
      </c>
      <c r="J19" s="7">
        <v>215</v>
      </c>
      <c r="K19" s="7">
        <v>1</v>
      </c>
      <c r="L19" s="58">
        <v>45467</v>
      </c>
      <c r="M19">
        <v>3.1</v>
      </c>
      <c r="N19">
        <v>3.1</v>
      </c>
      <c r="O19">
        <v>3</v>
      </c>
      <c r="P19" s="18">
        <f>AVERAGE(M19:O19)</f>
        <v>3.0666666666666664</v>
      </c>
      <c r="Q19" s="20"/>
      <c r="U19">
        <v>3</v>
      </c>
      <c r="V19" s="18">
        <v>3.9666666666666663</v>
      </c>
      <c r="W19" s="18">
        <v>4.9666666666666668</v>
      </c>
      <c r="X19" s="18">
        <v>6</v>
      </c>
      <c r="Y19" s="18">
        <v>6.5</v>
      </c>
      <c r="Z19" s="18">
        <v>7.3666666666666663</v>
      </c>
      <c r="AA19" s="18">
        <v>8.1</v>
      </c>
      <c r="AB19" s="18">
        <v>9.3666666666666671</v>
      </c>
      <c r="AC19" s="18">
        <v>10.366666666666667</v>
      </c>
      <c r="AD19" s="18">
        <v>11.433333333333332</v>
      </c>
      <c r="AE19" s="18">
        <v>12.333333333333334</v>
      </c>
      <c r="AF19" s="18"/>
    </row>
    <row r="20" spans="1:56" x14ac:dyDescent="0.25">
      <c r="A20" s="7" t="s">
        <v>35</v>
      </c>
      <c r="B20" s="7" t="s">
        <v>36</v>
      </c>
      <c r="C20" s="7">
        <v>7</v>
      </c>
      <c r="D20" s="7" t="s">
        <v>48</v>
      </c>
      <c r="E20" s="7">
        <v>2018</v>
      </c>
      <c r="F20" s="7">
        <v>2</v>
      </c>
      <c r="G20" s="7">
        <v>14</v>
      </c>
      <c r="H20" s="7">
        <v>19</v>
      </c>
      <c r="I20" s="7">
        <v>55</v>
      </c>
      <c r="J20" s="7">
        <v>214</v>
      </c>
      <c r="K20" s="7">
        <v>1</v>
      </c>
      <c r="L20" s="50">
        <v>45436</v>
      </c>
      <c r="M20">
        <v>4.3</v>
      </c>
      <c r="N20">
        <v>3.4</v>
      </c>
      <c r="O20">
        <v>4.0999999999999996</v>
      </c>
      <c r="P20" s="18">
        <f t="shared" si="0"/>
        <v>3.9333333333333331</v>
      </c>
      <c r="Q20" s="20"/>
      <c r="U20">
        <v>4</v>
      </c>
      <c r="V20" s="18">
        <v>3.8333333333333335</v>
      </c>
      <c r="W20" s="18">
        <v>4.9000000000000004</v>
      </c>
      <c r="X20" s="18">
        <v>6.0666666666666664</v>
      </c>
      <c r="Y20" s="18">
        <v>6.6333333333333329</v>
      </c>
      <c r="Z20" s="18">
        <v>7.5</v>
      </c>
      <c r="AA20" s="18">
        <v>8.6333333333333329</v>
      </c>
      <c r="AB20" s="18">
        <v>9.3333333333333339</v>
      </c>
      <c r="AC20" s="18">
        <v>10.199999999999999</v>
      </c>
      <c r="AD20" s="18">
        <v>11.366666666666665</v>
      </c>
      <c r="AE20" s="18">
        <v>12.666666666666666</v>
      </c>
      <c r="AF20" s="18"/>
    </row>
    <row r="21" spans="1:56" x14ac:dyDescent="0.25">
      <c r="A21" s="7" t="s">
        <v>35</v>
      </c>
      <c r="B21" s="7" t="s">
        <v>36</v>
      </c>
      <c r="C21" s="7">
        <v>7</v>
      </c>
      <c r="D21" s="7" t="s">
        <v>44</v>
      </c>
      <c r="E21" s="7">
        <v>1983</v>
      </c>
      <c r="F21" s="7">
        <v>2</v>
      </c>
      <c r="G21" s="7">
        <v>13</v>
      </c>
      <c r="H21" s="7">
        <v>20</v>
      </c>
      <c r="I21" s="7">
        <v>50</v>
      </c>
      <c r="J21" s="7">
        <v>213</v>
      </c>
      <c r="K21" s="7">
        <v>1</v>
      </c>
      <c r="L21" s="50">
        <v>45436</v>
      </c>
      <c r="M21">
        <v>4.0999999999999996</v>
      </c>
      <c r="N21">
        <v>3.7</v>
      </c>
      <c r="O21">
        <v>3.7</v>
      </c>
      <c r="P21" s="18">
        <f t="shared" si="0"/>
        <v>3.8333333333333335</v>
      </c>
      <c r="Q21" s="20"/>
      <c r="T21" t="s">
        <v>800</v>
      </c>
      <c r="V21" s="18">
        <v>3.9416666666666664</v>
      </c>
      <c r="W21" s="18">
        <v>4.9249999999999998</v>
      </c>
      <c r="X21" s="18">
        <v>6.1</v>
      </c>
      <c r="Y21" s="18">
        <v>6.5583333333333336</v>
      </c>
      <c r="Z21" s="18">
        <v>7.4249999999999998</v>
      </c>
      <c r="AA21" s="18">
        <v>8.3083333333333336</v>
      </c>
      <c r="AB21" s="18">
        <v>9.3333333333333339</v>
      </c>
      <c r="AC21" s="18">
        <v>10.216666666666667</v>
      </c>
      <c r="AD21" s="18">
        <v>11.324999999999999</v>
      </c>
      <c r="AE21" s="18">
        <v>12.333333333333334</v>
      </c>
      <c r="AF21" s="18"/>
    </row>
    <row r="22" spans="1:56" x14ac:dyDescent="0.25">
      <c r="A22" s="7" t="s">
        <v>50</v>
      </c>
      <c r="B22" s="7" t="s">
        <v>51</v>
      </c>
      <c r="C22" s="7">
        <v>6</v>
      </c>
      <c r="D22" s="7" t="s">
        <v>55</v>
      </c>
      <c r="E22" s="7">
        <v>2008</v>
      </c>
      <c r="F22" s="7">
        <v>2</v>
      </c>
      <c r="G22" s="7">
        <v>12</v>
      </c>
      <c r="H22" s="7">
        <v>21</v>
      </c>
      <c r="I22" s="7">
        <v>47</v>
      </c>
      <c r="J22" s="7">
        <v>212</v>
      </c>
      <c r="K22" s="7">
        <v>1</v>
      </c>
      <c r="L22" s="58">
        <v>45467</v>
      </c>
      <c r="M22">
        <v>2.8</v>
      </c>
      <c r="N22">
        <v>3</v>
      </c>
      <c r="O22">
        <v>3.2</v>
      </c>
      <c r="P22" s="18">
        <f>AVERAGE(M22:O22)</f>
        <v>3</v>
      </c>
      <c r="Q22" s="20"/>
      <c r="T22" t="s">
        <v>41</v>
      </c>
      <c r="U22">
        <v>1</v>
      </c>
      <c r="V22" s="18">
        <v>4.3999999999999995</v>
      </c>
      <c r="W22" s="18">
        <v>5.4000000000000012</v>
      </c>
      <c r="X22" s="18">
        <v>6.5333333333333341</v>
      </c>
      <c r="Y22" s="18">
        <v>7.166666666666667</v>
      </c>
      <c r="Z22" s="18">
        <v>8.1666666666666661</v>
      </c>
      <c r="AA22" s="18">
        <v>9</v>
      </c>
      <c r="AB22" s="18">
        <v>9.8333333333333339</v>
      </c>
      <c r="AC22" s="18">
        <v>10.6</v>
      </c>
      <c r="AD22" s="18">
        <v>11.766666666666666</v>
      </c>
      <c r="AE22" s="18">
        <v>13</v>
      </c>
      <c r="AF22" s="18">
        <v>13</v>
      </c>
    </row>
    <row r="23" spans="1:56" x14ac:dyDescent="0.25">
      <c r="A23" s="7" t="s">
        <v>50</v>
      </c>
      <c r="B23" s="7" t="s">
        <v>51</v>
      </c>
      <c r="C23" s="7">
        <v>6</v>
      </c>
      <c r="D23" s="7" t="s">
        <v>52</v>
      </c>
      <c r="E23" s="7">
        <v>1999</v>
      </c>
      <c r="F23" s="7">
        <v>2</v>
      </c>
      <c r="G23" s="7">
        <v>11</v>
      </c>
      <c r="H23" s="7">
        <v>22</v>
      </c>
      <c r="I23" s="7">
        <v>42</v>
      </c>
      <c r="J23" s="7">
        <v>211</v>
      </c>
      <c r="K23" s="7">
        <v>1</v>
      </c>
      <c r="L23" s="58">
        <v>45467</v>
      </c>
      <c r="M23">
        <v>3.3</v>
      </c>
      <c r="N23">
        <v>3.1</v>
      </c>
      <c r="O23">
        <v>3.2</v>
      </c>
      <c r="P23" s="18">
        <f>AVERAGE(M23:O23)</f>
        <v>3.2000000000000006</v>
      </c>
      <c r="Q23" s="20"/>
      <c r="U23">
        <v>2</v>
      </c>
      <c r="V23" s="18">
        <v>4.1333333333333329</v>
      </c>
      <c r="W23" s="18">
        <v>5.2333333333333334</v>
      </c>
      <c r="X23" s="18">
        <v>6.333333333333333</v>
      </c>
      <c r="Y23" s="18">
        <v>6.9333333333333336</v>
      </c>
      <c r="Z23" s="18">
        <v>7.9000000000000012</v>
      </c>
      <c r="AA23" s="18">
        <v>8.7333333333333325</v>
      </c>
      <c r="AB23" s="18">
        <v>10</v>
      </c>
      <c r="AC23" s="18">
        <v>10.833333333333334</v>
      </c>
      <c r="AD23" s="18">
        <v>11.933333333333332</v>
      </c>
      <c r="AE23" s="18">
        <v>13</v>
      </c>
      <c r="AF23" s="18">
        <v>13</v>
      </c>
    </row>
    <row r="24" spans="1:56" x14ac:dyDescent="0.25">
      <c r="A24" s="7" t="s">
        <v>35</v>
      </c>
      <c r="B24" s="7" t="s">
        <v>36</v>
      </c>
      <c r="C24" s="7">
        <v>5</v>
      </c>
      <c r="D24" s="7" t="s">
        <v>49</v>
      </c>
      <c r="E24" s="7">
        <v>1985</v>
      </c>
      <c r="F24" s="7">
        <v>2</v>
      </c>
      <c r="G24" s="7">
        <v>10</v>
      </c>
      <c r="H24" s="7">
        <v>23</v>
      </c>
      <c r="I24" s="7">
        <v>39</v>
      </c>
      <c r="J24" s="7">
        <v>210</v>
      </c>
      <c r="K24" s="7">
        <v>1</v>
      </c>
      <c r="L24" s="50">
        <v>45436</v>
      </c>
      <c r="M24">
        <v>4.3</v>
      </c>
      <c r="N24">
        <v>3.6</v>
      </c>
      <c r="O24">
        <v>4.3</v>
      </c>
      <c r="P24" s="18">
        <f t="shared" si="0"/>
        <v>4.0666666666666664</v>
      </c>
      <c r="Q24" s="20"/>
      <c r="U24">
        <v>3</v>
      </c>
      <c r="V24" s="18">
        <v>4.1333333333333337</v>
      </c>
      <c r="W24" s="18">
        <v>5.0666666666666673</v>
      </c>
      <c r="X24" s="18">
        <v>6.1000000000000005</v>
      </c>
      <c r="Y24" s="18">
        <v>6.8</v>
      </c>
      <c r="Z24" s="18">
        <v>7.7333333333333334</v>
      </c>
      <c r="AA24" s="18">
        <v>8.3333333333333339</v>
      </c>
      <c r="AB24" s="18">
        <v>9.5000000000000018</v>
      </c>
      <c r="AC24" s="18">
        <v>10.4</v>
      </c>
      <c r="AD24" s="18">
        <v>11.6</v>
      </c>
      <c r="AE24" s="18">
        <v>13</v>
      </c>
      <c r="AF24" s="18">
        <v>13</v>
      </c>
    </row>
    <row r="25" spans="1:56" x14ac:dyDescent="0.25">
      <c r="A25" s="7" t="s">
        <v>35</v>
      </c>
      <c r="B25" s="7" t="s">
        <v>36</v>
      </c>
      <c r="C25" s="7">
        <v>5</v>
      </c>
      <c r="D25" s="7" t="s">
        <v>41</v>
      </c>
      <c r="E25" s="7">
        <v>2016</v>
      </c>
      <c r="F25" s="7">
        <v>2</v>
      </c>
      <c r="G25" s="7">
        <v>9</v>
      </c>
      <c r="H25" s="7">
        <v>24</v>
      </c>
      <c r="I25" s="7">
        <v>34</v>
      </c>
      <c r="J25" s="7">
        <v>209</v>
      </c>
      <c r="K25" s="7">
        <v>1</v>
      </c>
      <c r="L25" s="50">
        <v>45436</v>
      </c>
      <c r="M25">
        <v>4.2</v>
      </c>
      <c r="N25">
        <v>4</v>
      </c>
      <c r="O25">
        <v>4.2</v>
      </c>
      <c r="P25" s="18">
        <f t="shared" si="0"/>
        <v>4.1333333333333329</v>
      </c>
      <c r="Q25" s="20"/>
      <c r="U25">
        <v>4</v>
      </c>
      <c r="V25" s="18">
        <v>4</v>
      </c>
      <c r="W25" s="18">
        <v>4.9333333333333336</v>
      </c>
      <c r="X25" s="18">
        <v>6.3999999999999995</v>
      </c>
      <c r="Y25" s="18">
        <v>6.9666666666666659</v>
      </c>
      <c r="Z25" s="18">
        <v>7.9333333333333327</v>
      </c>
      <c r="AA25" s="18">
        <v>8.7333333333333325</v>
      </c>
      <c r="AB25" s="18">
        <v>10.066666666666666</v>
      </c>
      <c r="AC25" s="18">
        <v>10.9</v>
      </c>
      <c r="AD25" s="18">
        <v>12</v>
      </c>
      <c r="AE25" s="18">
        <v>13.266666666666666</v>
      </c>
      <c r="AF25" s="18">
        <v>14</v>
      </c>
    </row>
    <row r="26" spans="1:56" x14ac:dyDescent="0.25">
      <c r="A26" s="7" t="s">
        <v>50</v>
      </c>
      <c r="B26" s="7" t="s">
        <v>51</v>
      </c>
      <c r="C26" s="7">
        <v>4</v>
      </c>
      <c r="D26" s="7" t="s">
        <v>56</v>
      </c>
      <c r="E26" s="7">
        <v>1984</v>
      </c>
      <c r="F26" s="7">
        <v>2</v>
      </c>
      <c r="G26" s="7">
        <v>8</v>
      </c>
      <c r="H26" s="7">
        <v>25</v>
      </c>
      <c r="I26" s="7">
        <v>31</v>
      </c>
      <c r="J26" s="7">
        <v>208</v>
      </c>
      <c r="K26" s="7">
        <v>1</v>
      </c>
      <c r="L26" s="58">
        <v>45467</v>
      </c>
      <c r="M26">
        <v>3.3</v>
      </c>
      <c r="N26">
        <v>3.3</v>
      </c>
      <c r="O26">
        <v>3.3</v>
      </c>
      <c r="P26" s="18">
        <f>AVERAGE(M26:O26)</f>
        <v>3.2999999999999994</v>
      </c>
      <c r="Q26" s="20"/>
      <c r="T26" t="s">
        <v>804</v>
      </c>
      <c r="V26" s="18">
        <v>4.1666666666666661</v>
      </c>
      <c r="W26" s="18">
        <v>5.1583333333333341</v>
      </c>
      <c r="X26" s="18">
        <v>6.3416666666666668</v>
      </c>
      <c r="Y26" s="18">
        <v>6.9666666666666668</v>
      </c>
      <c r="Z26" s="18">
        <v>7.9333333333333336</v>
      </c>
      <c r="AA26" s="18">
        <v>8.7000000000000011</v>
      </c>
      <c r="AB26" s="18">
        <v>9.8500000000000014</v>
      </c>
      <c r="AC26" s="18">
        <v>10.683333333333334</v>
      </c>
      <c r="AD26" s="18">
        <v>11.824999999999999</v>
      </c>
      <c r="AE26" s="18">
        <v>13.066666666666666</v>
      </c>
      <c r="AF26" s="18">
        <v>13.25</v>
      </c>
    </row>
    <row r="27" spans="1:56" x14ac:dyDescent="0.25">
      <c r="A27" s="7" t="s">
        <v>50</v>
      </c>
      <c r="B27" s="7" t="s">
        <v>51</v>
      </c>
      <c r="C27" s="7">
        <v>4</v>
      </c>
      <c r="D27" s="7" t="s">
        <v>54</v>
      </c>
      <c r="E27" s="7">
        <v>2016</v>
      </c>
      <c r="F27" s="7">
        <v>2</v>
      </c>
      <c r="G27" s="7">
        <v>7</v>
      </c>
      <c r="H27" s="7">
        <v>26</v>
      </c>
      <c r="I27" s="7">
        <v>26</v>
      </c>
      <c r="J27" s="7">
        <v>207</v>
      </c>
      <c r="K27" s="7">
        <v>1</v>
      </c>
      <c r="L27" s="58">
        <v>45467</v>
      </c>
      <c r="M27">
        <v>3.3</v>
      </c>
      <c r="N27">
        <v>3</v>
      </c>
      <c r="O27">
        <v>3.2</v>
      </c>
      <c r="P27" s="18">
        <f>AVERAGE(M27:O27)</f>
        <v>3.1666666666666665</v>
      </c>
      <c r="Q27" s="20"/>
      <c r="S27" t="s">
        <v>828</v>
      </c>
      <c r="V27" s="18">
        <v>4.0541666666666663</v>
      </c>
      <c r="W27" s="18">
        <v>5.0416666666666679</v>
      </c>
      <c r="X27" s="18">
        <v>6.2208333333333332</v>
      </c>
      <c r="Y27" s="18">
        <v>6.7624999999999993</v>
      </c>
      <c r="Z27" s="18">
        <v>7.6791666666666663</v>
      </c>
      <c r="AA27" s="18">
        <v>8.5041666666666664</v>
      </c>
      <c r="AB27" s="18">
        <v>9.5916666666666668</v>
      </c>
      <c r="AC27" s="18">
        <v>10.450000000000001</v>
      </c>
      <c r="AD27" s="18">
        <v>11.574999999999999</v>
      </c>
      <c r="AE27" s="18">
        <v>12.700000000000001</v>
      </c>
      <c r="AF27" s="18">
        <v>13.25</v>
      </c>
    </row>
    <row r="28" spans="1:56" x14ac:dyDescent="0.25">
      <c r="A28" s="7" t="s">
        <v>35</v>
      </c>
      <c r="B28" s="7" t="s">
        <v>36</v>
      </c>
      <c r="C28" s="7">
        <v>3</v>
      </c>
      <c r="D28" s="7" t="s">
        <v>37</v>
      </c>
      <c r="E28" s="7">
        <v>1998</v>
      </c>
      <c r="F28" s="7">
        <v>2</v>
      </c>
      <c r="G28" s="7">
        <v>6</v>
      </c>
      <c r="H28" s="7">
        <v>27</v>
      </c>
      <c r="I28" s="7">
        <v>23</v>
      </c>
      <c r="J28" s="7">
        <v>206</v>
      </c>
      <c r="K28" s="7">
        <v>1</v>
      </c>
      <c r="L28" s="50">
        <v>45436</v>
      </c>
      <c r="M28">
        <v>4</v>
      </c>
      <c r="N28">
        <v>4</v>
      </c>
      <c r="O28">
        <v>4.0999999999999996</v>
      </c>
      <c r="P28" s="18">
        <f t="shared" si="0"/>
        <v>4.0333333333333332</v>
      </c>
      <c r="Q28" s="20"/>
    </row>
    <row r="29" spans="1:56" x14ac:dyDescent="0.25">
      <c r="A29" s="7" t="s">
        <v>35</v>
      </c>
      <c r="B29" s="7" t="s">
        <v>36</v>
      </c>
      <c r="C29" s="7">
        <v>3</v>
      </c>
      <c r="D29" s="7" t="s">
        <v>42</v>
      </c>
      <c r="E29" s="7">
        <v>2023</v>
      </c>
      <c r="F29" s="7">
        <v>2</v>
      </c>
      <c r="G29" s="7">
        <v>5</v>
      </c>
      <c r="H29" s="7">
        <v>28</v>
      </c>
      <c r="I29" s="7">
        <v>18</v>
      </c>
      <c r="J29" s="7">
        <v>205</v>
      </c>
      <c r="K29" s="7">
        <v>1</v>
      </c>
      <c r="L29" s="50">
        <v>45436</v>
      </c>
      <c r="M29">
        <v>4.5</v>
      </c>
      <c r="N29">
        <v>4.3</v>
      </c>
      <c r="O29">
        <v>4.3</v>
      </c>
      <c r="P29" s="18">
        <f t="shared" si="0"/>
        <v>4.3666666666666671</v>
      </c>
      <c r="Q29" s="20"/>
    </row>
    <row r="30" spans="1:56" x14ac:dyDescent="0.25">
      <c r="A30" s="7" t="s">
        <v>50</v>
      </c>
      <c r="B30" s="7" t="s">
        <v>51</v>
      </c>
      <c r="C30" s="7">
        <v>2</v>
      </c>
      <c r="D30" s="7" t="s">
        <v>57</v>
      </c>
      <c r="E30" s="7">
        <v>2004</v>
      </c>
      <c r="F30" s="7">
        <v>2</v>
      </c>
      <c r="G30" s="7">
        <v>4</v>
      </c>
      <c r="H30" s="7">
        <v>29</v>
      </c>
      <c r="I30" s="7">
        <v>15</v>
      </c>
      <c r="J30" s="7">
        <v>204</v>
      </c>
      <c r="K30" s="7">
        <v>1</v>
      </c>
      <c r="L30" s="58">
        <v>45467</v>
      </c>
      <c r="M30">
        <v>2.8</v>
      </c>
      <c r="N30">
        <v>2.9</v>
      </c>
      <c r="O30">
        <v>3.1</v>
      </c>
      <c r="P30" s="18">
        <f>AVERAGE(M30:O30)</f>
        <v>2.9333333333333331</v>
      </c>
      <c r="Q30" s="20"/>
      <c r="U30" t="s">
        <v>1067</v>
      </c>
      <c r="AZ30">
        <v>12</v>
      </c>
      <c r="BA30">
        <v>11</v>
      </c>
      <c r="BB30">
        <v>10</v>
      </c>
      <c r="BC30">
        <v>9</v>
      </c>
      <c r="BD30">
        <v>8</v>
      </c>
    </row>
    <row r="31" spans="1:56" x14ac:dyDescent="0.25">
      <c r="A31" s="7" t="s">
        <v>50</v>
      </c>
      <c r="B31" s="7" t="s">
        <v>51</v>
      </c>
      <c r="C31" s="7">
        <v>2</v>
      </c>
      <c r="D31" s="7" t="s">
        <v>53</v>
      </c>
      <c r="E31" s="7">
        <v>2020</v>
      </c>
      <c r="F31" s="7">
        <v>2</v>
      </c>
      <c r="G31" s="7">
        <v>3</v>
      </c>
      <c r="H31" s="7">
        <v>30</v>
      </c>
      <c r="I31" s="7">
        <v>10</v>
      </c>
      <c r="J31" s="7">
        <v>203</v>
      </c>
      <c r="K31" s="7">
        <v>1</v>
      </c>
      <c r="L31" s="58">
        <v>45467</v>
      </c>
      <c r="M31">
        <v>3.3</v>
      </c>
      <c r="N31">
        <v>3.1</v>
      </c>
      <c r="O31">
        <v>3.1</v>
      </c>
      <c r="P31" s="18">
        <f>AVERAGE(M31:O31)</f>
        <v>3.1666666666666665</v>
      </c>
      <c r="Q31" s="20"/>
      <c r="AZ31">
        <v>0</v>
      </c>
      <c r="BA31">
        <v>1.07</v>
      </c>
      <c r="BB31">
        <v>1.1399999999999999</v>
      </c>
      <c r="BC31">
        <v>1.21</v>
      </c>
      <c r="BD31">
        <v>1.28</v>
      </c>
    </row>
    <row r="32" spans="1:56" x14ac:dyDescent="0.25">
      <c r="A32" s="7" t="s">
        <v>35</v>
      </c>
      <c r="B32" s="7" t="s">
        <v>36</v>
      </c>
      <c r="C32" s="7">
        <v>1</v>
      </c>
      <c r="D32" s="7" t="s">
        <v>46</v>
      </c>
      <c r="E32" s="7">
        <v>1999</v>
      </c>
      <c r="F32" s="7">
        <v>2</v>
      </c>
      <c r="G32" s="7">
        <v>2</v>
      </c>
      <c r="H32" s="7">
        <v>31</v>
      </c>
      <c r="I32" s="7">
        <v>7</v>
      </c>
      <c r="J32" s="7">
        <v>202</v>
      </c>
      <c r="K32" s="7">
        <v>1</v>
      </c>
      <c r="L32" s="50">
        <v>45436</v>
      </c>
      <c r="M32">
        <v>4.3</v>
      </c>
      <c r="N32">
        <v>4.4000000000000004</v>
      </c>
      <c r="O32">
        <v>3.8</v>
      </c>
      <c r="P32" s="18">
        <f t="shared" si="0"/>
        <v>4.166666666666667</v>
      </c>
      <c r="Q32" s="20"/>
      <c r="AZ32">
        <v>95</v>
      </c>
      <c r="BA32">
        <f>$AZ32*BA31</f>
        <v>101.65</v>
      </c>
      <c r="BB32">
        <f t="shared" ref="BB32:BD32" si="1">$AZ32*BB31</f>
        <v>108.3</v>
      </c>
      <c r="BC32">
        <f t="shared" si="1"/>
        <v>114.95</v>
      </c>
      <c r="BD32">
        <f t="shared" si="1"/>
        <v>121.60000000000001</v>
      </c>
    </row>
    <row r="33" spans="1:36" x14ac:dyDescent="0.25">
      <c r="A33" s="7" t="s">
        <v>35</v>
      </c>
      <c r="B33" s="7" t="s">
        <v>36</v>
      </c>
      <c r="C33" s="7">
        <v>1</v>
      </c>
      <c r="D33" s="7" t="s">
        <v>39</v>
      </c>
      <c r="E33" s="7">
        <v>2002</v>
      </c>
      <c r="F33" s="7">
        <v>2</v>
      </c>
      <c r="G33" s="7">
        <v>1</v>
      </c>
      <c r="H33" s="7">
        <v>32</v>
      </c>
      <c r="I33" s="7">
        <v>2</v>
      </c>
      <c r="J33" s="7">
        <v>201</v>
      </c>
      <c r="K33" s="7">
        <v>1</v>
      </c>
      <c r="L33" s="50">
        <v>45436</v>
      </c>
      <c r="M33">
        <v>4.3</v>
      </c>
      <c r="N33">
        <v>4.0999999999999996</v>
      </c>
      <c r="O33">
        <v>3.7</v>
      </c>
      <c r="P33" s="18">
        <f t="shared" si="0"/>
        <v>4.0333333333333323</v>
      </c>
      <c r="Q33" s="20"/>
      <c r="U33" t="s">
        <v>1066</v>
      </c>
      <c r="V33">
        <v>4.0999999999999996</v>
      </c>
      <c r="W33">
        <v>5</v>
      </c>
      <c r="X33">
        <v>5.8</v>
      </c>
      <c r="Y33">
        <v>6.7</v>
      </c>
      <c r="Z33">
        <v>7.7</v>
      </c>
    </row>
    <row r="34" spans="1:36" x14ac:dyDescent="0.25">
      <c r="A34" s="7" t="s">
        <v>35</v>
      </c>
      <c r="B34" s="7" t="s">
        <v>36</v>
      </c>
      <c r="C34" s="7">
        <v>1</v>
      </c>
      <c r="D34" s="7" t="s">
        <v>41</v>
      </c>
      <c r="E34" s="7">
        <v>2016</v>
      </c>
      <c r="F34" s="7">
        <v>3</v>
      </c>
      <c r="G34" s="7">
        <v>1</v>
      </c>
      <c r="H34" s="7">
        <v>33</v>
      </c>
      <c r="I34" s="7">
        <v>3</v>
      </c>
      <c r="J34" s="7">
        <v>301</v>
      </c>
      <c r="K34" s="7">
        <v>1</v>
      </c>
      <c r="L34" s="50">
        <v>45436</v>
      </c>
      <c r="M34">
        <v>4.0999999999999996</v>
      </c>
      <c r="N34">
        <v>4.4000000000000004</v>
      </c>
      <c r="O34">
        <v>3.9</v>
      </c>
      <c r="P34" s="18">
        <f t="shared" si="0"/>
        <v>4.1333333333333337</v>
      </c>
      <c r="Q34" s="20"/>
      <c r="U34" t="s">
        <v>866</v>
      </c>
      <c r="V34">
        <v>516</v>
      </c>
      <c r="W34">
        <v>635</v>
      </c>
      <c r="X34">
        <v>749</v>
      </c>
      <c r="Y34">
        <v>846</v>
      </c>
      <c r="Z34">
        <v>993</v>
      </c>
      <c r="AA34">
        <v>1114</v>
      </c>
      <c r="AB34">
        <v>1252</v>
      </c>
      <c r="AC34">
        <v>1214</v>
      </c>
      <c r="AD34">
        <v>1327</v>
      </c>
    </row>
    <row r="35" spans="1:36" x14ac:dyDescent="0.25">
      <c r="A35" s="7" t="s">
        <v>35</v>
      </c>
      <c r="B35" s="7" t="s">
        <v>36</v>
      </c>
      <c r="C35" s="7">
        <v>1</v>
      </c>
      <c r="D35" s="7" t="s">
        <v>48</v>
      </c>
      <c r="E35" s="7">
        <v>2018</v>
      </c>
      <c r="F35" s="7">
        <v>3</v>
      </c>
      <c r="G35" s="7">
        <v>2</v>
      </c>
      <c r="H35" s="7">
        <v>34</v>
      </c>
      <c r="I35" s="7">
        <v>6</v>
      </c>
      <c r="J35" s="7">
        <v>302</v>
      </c>
      <c r="K35" s="7">
        <v>1</v>
      </c>
      <c r="L35" s="50">
        <v>45436</v>
      </c>
      <c r="M35">
        <v>4.0999999999999996</v>
      </c>
      <c r="N35">
        <v>4.5</v>
      </c>
      <c r="O35">
        <v>4.2</v>
      </c>
      <c r="P35" s="18">
        <f t="shared" si="0"/>
        <v>4.2666666666666666</v>
      </c>
      <c r="Q35" s="20"/>
      <c r="U35" t="s">
        <v>867</v>
      </c>
      <c r="V35" s="18">
        <v>430</v>
      </c>
      <c r="W35" s="18">
        <v>529</v>
      </c>
      <c r="X35" s="18">
        <v>629</v>
      </c>
      <c r="Y35" s="18">
        <v>738</v>
      </c>
      <c r="Z35" s="18">
        <v>860</v>
      </c>
      <c r="AA35" s="18">
        <v>983</v>
      </c>
      <c r="AB35" s="18">
        <v>1148</v>
      </c>
      <c r="AC35" s="18">
        <v>1172</v>
      </c>
    </row>
    <row r="36" spans="1:36" x14ac:dyDescent="0.25">
      <c r="A36" s="7" t="s">
        <v>50</v>
      </c>
      <c r="B36" s="7" t="s">
        <v>51</v>
      </c>
      <c r="C36" s="7">
        <v>2</v>
      </c>
      <c r="D36" s="7" t="s">
        <v>54</v>
      </c>
      <c r="E36" s="7">
        <v>2016</v>
      </c>
      <c r="F36" s="7">
        <v>3</v>
      </c>
      <c r="G36" s="7">
        <v>3</v>
      </c>
      <c r="H36" s="7">
        <v>35</v>
      </c>
      <c r="I36" s="7">
        <v>11</v>
      </c>
      <c r="J36" s="7">
        <v>303</v>
      </c>
      <c r="K36" s="7">
        <v>1</v>
      </c>
      <c r="L36" s="58">
        <v>45467</v>
      </c>
      <c r="M36">
        <v>3.1</v>
      </c>
      <c r="N36">
        <v>3</v>
      </c>
      <c r="O36">
        <v>3.2</v>
      </c>
      <c r="P36" s="18">
        <f>AVERAGE(M36:O36)</f>
        <v>3.1</v>
      </c>
      <c r="Q36" s="20"/>
    </row>
    <row r="37" spans="1:36" x14ac:dyDescent="0.25">
      <c r="A37" s="7" t="s">
        <v>50</v>
      </c>
      <c r="B37" s="7" t="s">
        <v>51</v>
      </c>
      <c r="C37" s="7">
        <v>2</v>
      </c>
      <c r="D37" s="7" t="s">
        <v>59</v>
      </c>
      <c r="E37" s="7">
        <v>1989</v>
      </c>
      <c r="F37" s="7">
        <v>3</v>
      </c>
      <c r="G37" s="7">
        <v>4</v>
      </c>
      <c r="H37" s="7">
        <v>36</v>
      </c>
      <c r="I37" s="7">
        <v>14</v>
      </c>
      <c r="J37" s="7">
        <v>304</v>
      </c>
      <c r="K37" s="7">
        <v>1</v>
      </c>
      <c r="L37" s="58">
        <v>45467</v>
      </c>
      <c r="M37">
        <v>3.4</v>
      </c>
      <c r="N37">
        <v>3.2</v>
      </c>
      <c r="O37">
        <v>3.4</v>
      </c>
      <c r="P37" s="18">
        <f>AVERAGE(M37:O37)</f>
        <v>3.3333333333333335</v>
      </c>
      <c r="Q37" s="20"/>
      <c r="U37" s="68">
        <v>45467</v>
      </c>
      <c r="V37" s="68">
        <v>45477</v>
      </c>
      <c r="W37" s="68">
        <v>45488</v>
      </c>
      <c r="X37" s="68">
        <v>45499</v>
      </c>
      <c r="Y37" s="68">
        <v>45513</v>
      </c>
    </row>
    <row r="38" spans="1:36" x14ac:dyDescent="0.25">
      <c r="A38" s="7" t="s">
        <v>35</v>
      </c>
      <c r="B38" s="7" t="s">
        <v>36</v>
      </c>
      <c r="C38" s="7">
        <v>3</v>
      </c>
      <c r="D38" s="7" t="s">
        <v>39</v>
      </c>
      <c r="E38" s="7">
        <v>2002</v>
      </c>
      <c r="F38" s="7">
        <v>3</v>
      </c>
      <c r="G38" s="7">
        <v>5</v>
      </c>
      <c r="H38" s="7">
        <v>37</v>
      </c>
      <c r="I38" s="7">
        <v>19</v>
      </c>
      <c r="J38" s="7">
        <v>305</v>
      </c>
      <c r="K38" s="7">
        <v>1</v>
      </c>
      <c r="L38" s="50">
        <v>45436</v>
      </c>
      <c r="M38">
        <v>3.8</v>
      </c>
      <c r="N38">
        <v>4.0999999999999996</v>
      </c>
      <c r="O38">
        <v>4</v>
      </c>
      <c r="P38" s="18">
        <f t="shared" si="0"/>
        <v>3.9666666666666663</v>
      </c>
      <c r="Q38" s="20"/>
      <c r="T38" t="s">
        <v>57</v>
      </c>
      <c r="U38" s="18">
        <v>3.0166666666666666</v>
      </c>
      <c r="V38" s="18">
        <v>3.8416666666666668</v>
      </c>
      <c r="W38" s="18">
        <v>4.8666666666666671</v>
      </c>
      <c r="X38" s="18">
        <v>5.9583333333333339</v>
      </c>
      <c r="Y38" s="18">
        <v>6.9833333333333334</v>
      </c>
    </row>
    <row r="39" spans="1:36" x14ac:dyDescent="0.25">
      <c r="A39" s="7" t="s">
        <v>35</v>
      </c>
      <c r="B39" s="7" t="s">
        <v>36</v>
      </c>
      <c r="C39" s="7">
        <v>3</v>
      </c>
      <c r="D39" s="7" t="s">
        <v>49</v>
      </c>
      <c r="E39" s="7">
        <v>1985</v>
      </c>
      <c r="F39" s="7">
        <v>3</v>
      </c>
      <c r="G39" s="7">
        <v>6</v>
      </c>
      <c r="H39" s="7">
        <v>38</v>
      </c>
      <c r="I39" s="7">
        <v>22</v>
      </c>
      <c r="J39" s="7">
        <v>306</v>
      </c>
      <c r="K39" s="7">
        <v>1</v>
      </c>
      <c r="L39" s="50">
        <v>45436</v>
      </c>
      <c r="M39">
        <v>4</v>
      </c>
      <c r="N39">
        <v>4.2</v>
      </c>
      <c r="O39">
        <v>4</v>
      </c>
      <c r="P39" s="18">
        <f t="shared" si="0"/>
        <v>4.0666666666666664</v>
      </c>
      <c r="Q39" s="20"/>
      <c r="T39" t="s">
        <v>59</v>
      </c>
      <c r="U39" s="18">
        <v>3.15</v>
      </c>
      <c r="V39" s="18">
        <v>4.0999999999999996</v>
      </c>
      <c r="W39" s="18">
        <v>5.1083333333333334</v>
      </c>
      <c r="X39" s="18">
        <v>6.1416666666666666</v>
      </c>
      <c r="Y39" s="18">
        <v>7.4249999999999998</v>
      </c>
      <c r="AJ39">
        <f>1/0.0108</f>
        <v>92.592592592592581</v>
      </c>
    </row>
    <row r="40" spans="1:36" x14ac:dyDescent="0.25">
      <c r="A40" s="7" t="s">
        <v>50</v>
      </c>
      <c r="B40" s="7" t="s">
        <v>51</v>
      </c>
      <c r="C40" s="7">
        <v>4</v>
      </c>
      <c r="D40" s="7" t="s">
        <v>55</v>
      </c>
      <c r="E40" s="7">
        <v>2008</v>
      </c>
      <c r="F40" s="7">
        <v>3</v>
      </c>
      <c r="G40" s="7">
        <v>7</v>
      </c>
      <c r="H40" s="7">
        <v>39</v>
      </c>
      <c r="I40" s="7">
        <v>27</v>
      </c>
      <c r="J40" s="7">
        <v>307</v>
      </c>
      <c r="K40" s="7">
        <v>1</v>
      </c>
      <c r="L40" s="58">
        <v>45467</v>
      </c>
      <c r="M40">
        <v>3.2</v>
      </c>
      <c r="N40">
        <v>3.2</v>
      </c>
      <c r="O40">
        <v>3.2</v>
      </c>
      <c r="P40" s="18">
        <f>AVERAGE(M40:O40)</f>
        <v>3.2000000000000006</v>
      </c>
      <c r="Q40" s="20"/>
      <c r="T40" t="s">
        <v>55</v>
      </c>
      <c r="U40" s="18">
        <v>3.0500000000000003</v>
      </c>
      <c r="V40" s="18">
        <v>4.05</v>
      </c>
      <c r="W40" s="18">
        <v>5.041666666666667</v>
      </c>
      <c r="X40" s="18">
        <v>6.0666666666666673</v>
      </c>
      <c r="Y40" s="18">
        <v>7.0250000000000004</v>
      </c>
      <c r="AJ40">
        <f>1/0.0093</f>
        <v>107.52688172043011</v>
      </c>
    </row>
    <row r="41" spans="1:36" x14ac:dyDescent="0.25">
      <c r="A41" s="7" t="s">
        <v>50</v>
      </c>
      <c r="B41" s="7" t="s">
        <v>51</v>
      </c>
      <c r="C41" s="7">
        <v>4</v>
      </c>
      <c r="D41" s="7" t="s">
        <v>57</v>
      </c>
      <c r="E41" s="7">
        <v>2004</v>
      </c>
      <c r="F41" s="7">
        <v>3</v>
      </c>
      <c r="G41" s="7">
        <v>8</v>
      </c>
      <c r="H41" s="7">
        <v>40</v>
      </c>
      <c r="I41" s="7">
        <v>30</v>
      </c>
      <c r="J41" s="7">
        <v>308</v>
      </c>
      <c r="K41" s="7">
        <v>1</v>
      </c>
      <c r="L41" s="58">
        <v>45467</v>
      </c>
      <c r="M41">
        <v>2.9</v>
      </c>
      <c r="N41">
        <v>3</v>
      </c>
      <c r="O41">
        <v>3.1</v>
      </c>
      <c r="P41" s="18">
        <f>AVERAGE(M41:O41)</f>
        <v>3</v>
      </c>
      <c r="Q41" s="20"/>
      <c r="T41" t="s">
        <v>56</v>
      </c>
      <c r="U41" s="18">
        <v>3.1499999999999995</v>
      </c>
      <c r="V41" s="18">
        <v>4.1416666666666666</v>
      </c>
      <c r="W41" s="18">
        <v>5.166666666666667</v>
      </c>
      <c r="X41" s="18">
        <v>6.2250000000000005</v>
      </c>
      <c r="Y41" s="18">
        <v>7.3416666666666668</v>
      </c>
    </row>
    <row r="42" spans="1:36" x14ac:dyDescent="0.25">
      <c r="A42" s="7" t="s">
        <v>35</v>
      </c>
      <c r="B42" s="7" t="s">
        <v>36</v>
      </c>
      <c r="C42" s="7">
        <v>5</v>
      </c>
      <c r="D42" s="7" t="s">
        <v>42</v>
      </c>
      <c r="E42" s="7">
        <v>2023</v>
      </c>
      <c r="F42" s="7">
        <v>3</v>
      </c>
      <c r="G42" s="7">
        <v>9</v>
      </c>
      <c r="H42" s="7">
        <v>41</v>
      </c>
      <c r="I42" s="7">
        <v>35</v>
      </c>
      <c r="J42" s="7">
        <v>309</v>
      </c>
      <c r="K42" s="7">
        <v>1</v>
      </c>
      <c r="L42" s="50">
        <v>45436</v>
      </c>
      <c r="M42">
        <v>4.3</v>
      </c>
      <c r="N42">
        <v>4.2</v>
      </c>
      <c r="O42">
        <v>4</v>
      </c>
      <c r="P42" s="18">
        <f t="shared" si="0"/>
        <v>4.166666666666667</v>
      </c>
      <c r="Q42" s="20"/>
      <c r="T42" t="s">
        <v>54</v>
      </c>
      <c r="U42" s="18">
        <v>3.0999999999999996</v>
      </c>
      <c r="V42" s="18">
        <v>4</v>
      </c>
      <c r="W42" s="18">
        <v>4.9749999999999996</v>
      </c>
      <c r="X42" s="18">
        <v>5.9416666666666664</v>
      </c>
      <c r="Y42" s="18">
        <v>6.8500000000000005</v>
      </c>
    </row>
    <row r="43" spans="1:36" x14ac:dyDescent="0.25">
      <c r="A43" s="7" t="s">
        <v>35</v>
      </c>
      <c r="B43" s="7" t="s">
        <v>36</v>
      </c>
      <c r="C43" s="7">
        <v>5</v>
      </c>
      <c r="D43" s="7" t="s">
        <v>44</v>
      </c>
      <c r="E43" s="7">
        <v>1983</v>
      </c>
      <c r="F43" s="7">
        <v>3</v>
      </c>
      <c r="G43" s="7">
        <v>10</v>
      </c>
      <c r="H43" s="7">
        <v>42</v>
      </c>
      <c r="I43" s="7">
        <v>38</v>
      </c>
      <c r="J43" s="7">
        <v>310</v>
      </c>
      <c r="K43" s="7">
        <v>1</v>
      </c>
      <c r="L43" s="50">
        <v>45436</v>
      </c>
      <c r="M43">
        <v>3.6</v>
      </c>
      <c r="N43">
        <v>4.0999999999999996</v>
      </c>
      <c r="O43">
        <v>4.2</v>
      </c>
      <c r="P43" s="18">
        <f t="shared" si="0"/>
        <v>3.9666666666666663</v>
      </c>
      <c r="Q43" s="20"/>
      <c r="T43" t="s">
        <v>53</v>
      </c>
      <c r="U43" s="18">
        <v>3.1416666666666666</v>
      </c>
      <c r="V43" s="18">
        <v>3.9416666666666669</v>
      </c>
      <c r="W43" s="18">
        <v>4.7750000000000004</v>
      </c>
      <c r="X43" s="18">
        <v>5.7250000000000005</v>
      </c>
      <c r="Y43" s="18">
        <v>6.7333333333333334</v>
      </c>
    </row>
    <row r="44" spans="1:36" x14ac:dyDescent="0.25">
      <c r="A44" s="7" t="s">
        <v>50</v>
      </c>
      <c r="B44" s="7" t="s">
        <v>51</v>
      </c>
      <c r="C44" s="7">
        <v>6</v>
      </c>
      <c r="D44" s="7" t="s">
        <v>56</v>
      </c>
      <c r="E44" s="7">
        <v>1984</v>
      </c>
      <c r="F44" s="7">
        <v>3</v>
      </c>
      <c r="G44" s="7">
        <v>11</v>
      </c>
      <c r="H44" s="7">
        <v>43</v>
      </c>
      <c r="I44" s="7">
        <v>43</v>
      </c>
      <c r="J44" s="7">
        <v>311</v>
      </c>
      <c r="K44" s="7">
        <v>1</v>
      </c>
      <c r="L44" s="58">
        <v>45467</v>
      </c>
      <c r="M44">
        <v>3.1</v>
      </c>
      <c r="N44">
        <v>3</v>
      </c>
      <c r="O44">
        <v>3.1</v>
      </c>
      <c r="P44" s="18">
        <f>AVERAGE(M44:O44)</f>
        <v>3.0666666666666664</v>
      </c>
      <c r="Q44" s="20"/>
      <c r="T44" t="s">
        <v>60</v>
      </c>
      <c r="U44" s="18">
        <v>3.083333333333333</v>
      </c>
      <c r="V44" s="18">
        <v>3.9333333333333331</v>
      </c>
      <c r="W44" s="18">
        <v>4.9416666666666664</v>
      </c>
      <c r="X44" s="18">
        <v>5.9583333333333339</v>
      </c>
      <c r="Y44" s="18">
        <v>6.8000000000000007</v>
      </c>
    </row>
    <row r="45" spans="1:36" x14ac:dyDescent="0.25">
      <c r="A45" s="7" t="s">
        <v>50</v>
      </c>
      <c r="B45" s="7" t="s">
        <v>51</v>
      </c>
      <c r="C45" s="7">
        <v>6</v>
      </c>
      <c r="D45" s="7" t="s">
        <v>60</v>
      </c>
      <c r="E45" s="7">
        <v>2001</v>
      </c>
      <c r="F45" s="7">
        <v>3</v>
      </c>
      <c r="G45" s="7">
        <v>12</v>
      </c>
      <c r="H45" s="7">
        <v>44</v>
      </c>
      <c r="I45" s="7">
        <v>46</v>
      </c>
      <c r="J45" s="7">
        <v>312</v>
      </c>
      <c r="K45" s="7">
        <v>1</v>
      </c>
      <c r="L45" s="58">
        <v>45467</v>
      </c>
      <c r="M45">
        <v>2.8</v>
      </c>
      <c r="N45">
        <v>3.1</v>
      </c>
      <c r="O45">
        <v>3</v>
      </c>
      <c r="P45" s="18">
        <f>AVERAGE(M45:O45)</f>
        <v>2.9666666666666668</v>
      </c>
      <c r="Q45" s="20"/>
      <c r="T45" t="s">
        <v>52</v>
      </c>
      <c r="U45" s="18">
        <v>3.2166666666666668</v>
      </c>
      <c r="V45" s="18">
        <v>4.0916666666666668</v>
      </c>
      <c r="W45" s="18">
        <v>5.0250000000000004</v>
      </c>
      <c r="X45" s="18">
        <v>5.9416666666666664</v>
      </c>
      <c r="Y45" s="18">
        <v>6.8916666666666666</v>
      </c>
    </row>
    <row r="46" spans="1:36" x14ac:dyDescent="0.25">
      <c r="A46" s="7" t="s">
        <v>35</v>
      </c>
      <c r="B46" s="7" t="s">
        <v>36</v>
      </c>
      <c r="C46" s="7">
        <v>7</v>
      </c>
      <c r="D46" s="7" t="s">
        <v>46</v>
      </c>
      <c r="E46" s="7">
        <v>1999</v>
      </c>
      <c r="F46" s="7">
        <v>3</v>
      </c>
      <c r="G46" s="7">
        <v>13</v>
      </c>
      <c r="H46" s="7">
        <v>45</v>
      </c>
      <c r="I46" s="7">
        <v>51</v>
      </c>
      <c r="J46" s="7">
        <v>313</v>
      </c>
      <c r="K46" s="7">
        <v>1</v>
      </c>
      <c r="L46" s="50">
        <v>45436</v>
      </c>
      <c r="M46">
        <v>3.6</v>
      </c>
      <c r="N46">
        <v>4.0999999999999996</v>
      </c>
      <c r="O46">
        <v>4.3</v>
      </c>
      <c r="P46" s="18">
        <f t="shared" si="0"/>
        <v>4</v>
      </c>
      <c r="Q46" s="20"/>
    </row>
    <row r="47" spans="1:36" x14ac:dyDescent="0.25">
      <c r="A47" s="7" t="s">
        <v>35</v>
      </c>
      <c r="B47" s="7" t="s">
        <v>36</v>
      </c>
      <c r="C47" s="7">
        <v>7</v>
      </c>
      <c r="D47" s="7" t="s">
        <v>37</v>
      </c>
      <c r="E47" s="7">
        <v>1998</v>
      </c>
      <c r="F47" s="7">
        <v>3</v>
      </c>
      <c r="G47" s="7">
        <v>14</v>
      </c>
      <c r="H47" s="7">
        <v>46</v>
      </c>
      <c r="I47" s="7">
        <v>54</v>
      </c>
      <c r="J47" s="7">
        <v>314</v>
      </c>
      <c r="K47" s="7">
        <v>1</v>
      </c>
      <c r="L47" s="50">
        <v>45436</v>
      </c>
      <c r="M47">
        <v>4.4000000000000004</v>
      </c>
      <c r="N47">
        <v>4.2</v>
      </c>
      <c r="O47">
        <v>4.5999999999999996</v>
      </c>
      <c r="P47" s="18">
        <f t="shared" si="0"/>
        <v>4.4000000000000004</v>
      </c>
      <c r="Q47" s="20"/>
    </row>
    <row r="48" spans="1:36" x14ac:dyDescent="0.25">
      <c r="A48" s="7" t="s">
        <v>50</v>
      </c>
      <c r="B48" s="7" t="s">
        <v>51</v>
      </c>
      <c r="C48" s="7">
        <v>8</v>
      </c>
      <c r="D48" s="7" t="s">
        <v>52</v>
      </c>
      <c r="E48" s="7">
        <v>1999</v>
      </c>
      <c r="F48" s="7">
        <v>3</v>
      </c>
      <c r="G48" s="7">
        <v>15</v>
      </c>
      <c r="H48" s="7">
        <v>47</v>
      </c>
      <c r="I48" s="7">
        <v>59</v>
      </c>
      <c r="J48" s="7">
        <v>315</v>
      </c>
      <c r="K48" s="7">
        <v>1</v>
      </c>
      <c r="L48" s="58">
        <v>45467</v>
      </c>
      <c r="M48">
        <v>3.2</v>
      </c>
      <c r="N48">
        <v>3.2</v>
      </c>
      <c r="O48">
        <v>3.3</v>
      </c>
      <c r="P48" s="18">
        <f>AVERAGE(M48:O48)</f>
        <v>3.2333333333333329</v>
      </c>
      <c r="Q48" s="20"/>
    </row>
    <row r="49" spans="1:27" x14ac:dyDescent="0.25">
      <c r="A49" s="7" t="s">
        <v>50</v>
      </c>
      <c r="B49" s="7" t="s">
        <v>51</v>
      </c>
      <c r="C49" s="7">
        <v>8</v>
      </c>
      <c r="D49" s="7" t="s">
        <v>53</v>
      </c>
      <c r="E49" s="7">
        <v>2020</v>
      </c>
      <c r="F49" s="7">
        <v>3</v>
      </c>
      <c r="G49" s="7">
        <v>16</v>
      </c>
      <c r="H49" s="7">
        <v>48</v>
      </c>
      <c r="I49" s="7">
        <v>62</v>
      </c>
      <c r="J49" s="7">
        <v>316</v>
      </c>
      <c r="K49" s="7">
        <v>1</v>
      </c>
      <c r="L49" s="58">
        <v>45467</v>
      </c>
      <c r="M49">
        <v>3.1</v>
      </c>
      <c r="N49">
        <v>3.2</v>
      </c>
      <c r="O49">
        <v>3.1</v>
      </c>
      <c r="P49" s="18">
        <f>AVERAGE(M49:O49)</f>
        <v>3.1333333333333333</v>
      </c>
      <c r="Q49" s="20"/>
    </row>
    <row r="50" spans="1:27" x14ac:dyDescent="0.25">
      <c r="A50" s="7" t="s">
        <v>50</v>
      </c>
      <c r="B50" s="7" t="s">
        <v>51</v>
      </c>
      <c r="C50" s="7">
        <v>8</v>
      </c>
      <c r="D50" s="7" t="s">
        <v>56</v>
      </c>
      <c r="E50" s="7">
        <v>1984</v>
      </c>
      <c r="F50" s="7">
        <v>4</v>
      </c>
      <c r="G50" s="7">
        <v>16</v>
      </c>
      <c r="H50" s="7">
        <v>49</v>
      </c>
      <c r="I50" s="7">
        <v>61</v>
      </c>
      <c r="J50" s="7">
        <v>416</v>
      </c>
      <c r="K50" s="7">
        <v>1</v>
      </c>
      <c r="L50" s="58">
        <v>45467</v>
      </c>
      <c r="M50">
        <v>3.1</v>
      </c>
      <c r="N50">
        <v>3.1</v>
      </c>
      <c r="O50">
        <v>3.2</v>
      </c>
      <c r="P50" s="18">
        <f>AVERAGE(M50:O50)</f>
        <v>3.1333333333333333</v>
      </c>
      <c r="Q50" s="20"/>
    </row>
    <row r="51" spans="1:27" x14ac:dyDescent="0.25">
      <c r="A51" s="7" t="s">
        <v>50</v>
      </c>
      <c r="B51" s="7" t="s">
        <v>51</v>
      </c>
      <c r="C51" s="7">
        <v>8</v>
      </c>
      <c r="D51" s="7" t="s">
        <v>54</v>
      </c>
      <c r="E51" s="7">
        <v>2016</v>
      </c>
      <c r="F51" s="7">
        <v>4</v>
      </c>
      <c r="G51" s="7">
        <v>15</v>
      </c>
      <c r="H51" s="7">
        <v>50</v>
      </c>
      <c r="I51" s="7">
        <v>60</v>
      </c>
      <c r="J51" s="7">
        <v>415</v>
      </c>
      <c r="K51" s="7">
        <v>1</v>
      </c>
      <c r="L51" s="58">
        <v>45467</v>
      </c>
      <c r="M51">
        <v>3.1</v>
      </c>
      <c r="N51">
        <v>3.2</v>
      </c>
      <c r="O51">
        <v>3.1</v>
      </c>
      <c r="P51" s="18">
        <f>AVERAGE(M51:O51)</f>
        <v>3.1333333333333333</v>
      </c>
      <c r="Q51" s="20"/>
    </row>
    <row r="52" spans="1:27" x14ac:dyDescent="0.25">
      <c r="A52" s="7" t="s">
        <v>35</v>
      </c>
      <c r="B52" s="7" t="s">
        <v>36</v>
      </c>
      <c r="C52" s="7">
        <v>7</v>
      </c>
      <c r="D52" s="7" t="s">
        <v>39</v>
      </c>
      <c r="E52" s="7">
        <v>2002</v>
      </c>
      <c r="F52" s="7">
        <v>4</v>
      </c>
      <c r="G52" s="7">
        <v>14</v>
      </c>
      <c r="H52" s="7">
        <v>51</v>
      </c>
      <c r="I52" s="7">
        <v>53</v>
      </c>
      <c r="J52" s="7">
        <v>414</v>
      </c>
      <c r="K52" s="7">
        <v>1</v>
      </c>
      <c r="L52" s="50">
        <v>45436</v>
      </c>
      <c r="M52">
        <v>4</v>
      </c>
      <c r="N52">
        <v>3.8</v>
      </c>
      <c r="O52">
        <v>3.7</v>
      </c>
      <c r="P52" s="18">
        <f t="shared" si="0"/>
        <v>3.8333333333333335</v>
      </c>
      <c r="Q52" s="20"/>
      <c r="T52" s="68">
        <v>45436</v>
      </c>
      <c r="V52" s="68">
        <v>45446</v>
      </c>
      <c r="W52" s="68">
        <v>45457</v>
      </c>
      <c r="X52" s="68">
        <v>45468</v>
      </c>
      <c r="Y52" s="68">
        <v>45483</v>
      </c>
      <c r="Z52" s="68">
        <v>45496</v>
      </c>
      <c r="AA52" s="68">
        <v>45512</v>
      </c>
    </row>
    <row r="53" spans="1:27" x14ac:dyDescent="0.25">
      <c r="A53" s="7" t="s">
        <v>35</v>
      </c>
      <c r="B53" s="7" t="s">
        <v>36</v>
      </c>
      <c r="C53" s="7">
        <v>7</v>
      </c>
      <c r="D53" s="7" t="s">
        <v>41</v>
      </c>
      <c r="E53" s="7">
        <v>2016</v>
      </c>
      <c r="F53" s="7">
        <v>4</v>
      </c>
      <c r="G53" s="7">
        <v>13</v>
      </c>
      <c r="H53" s="7">
        <v>52</v>
      </c>
      <c r="I53" s="7">
        <v>52</v>
      </c>
      <c r="J53" s="7">
        <v>413</v>
      </c>
      <c r="K53" s="7">
        <v>1</v>
      </c>
      <c r="L53" s="50">
        <v>45436</v>
      </c>
      <c r="M53">
        <v>4.2</v>
      </c>
      <c r="N53">
        <v>4.0999999999999996</v>
      </c>
      <c r="O53">
        <v>3.7</v>
      </c>
      <c r="P53" s="18">
        <f t="shared" si="0"/>
        <v>4</v>
      </c>
      <c r="Q53" s="20"/>
      <c r="T53" t="s">
        <v>39</v>
      </c>
      <c r="U53" s="18">
        <v>3.9416666666666664</v>
      </c>
      <c r="V53" s="18">
        <v>4.9249999999999998</v>
      </c>
      <c r="W53" s="18">
        <v>6.1</v>
      </c>
      <c r="X53" s="18">
        <v>6.5583333333333336</v>
      </c>
      <c r="Y53" s="18">
        <v>7.4249999999999998</v>
      </c>
      <c r="Z53" s="18">
        <v>8.3083333333333336</v>
      </c>
      <c r="AA53" s="18">
        <v>9.3333333333333339</v>
      </c>
    </row>
    <row r="54" spans="1:27" x14ac:dyDescent="0.25">
      <c r="A54" s="7" t="s">
        <v>50</v>
      </c>
      <c r="B54" s="7" t="s">
        <v>51</v>
      </c>
      <c r="C54" s="7">
        <v>6</v>
      </c>
      <c r="D54" s="7" t="s">
        <v>53</v>
      </c>
      <c r="E54" s="7">
        <v>2020</v>
      </c>
      <c r="F54" s="7">
        <v>4</v>
      </c>
      <c r="G54" s="7">
        <v>12</v>
      </c>
      <c r="H54" s="7">
        <v>53</v>
      </c>
      <c r="I54" s="7">
        <v>45</v>
      </c>
      <c r="J54" s="7">
        <v>412</v>
      </c>
      <c r="K54" s="7">
        <v>1</v>
      </c>
      <c r="L54" s="58">
        <v>45467</v>
      </c>
      <c r="M54">
        <v>3</v>
      </c>
      <c r="N54">
        <v>3.3</v>
      </c>
      <c r="O54">
        <v>3.2</v>
      </c>
      <c r="P54" s="18">
        <f>AVERAGE(M54:O54)</f>
        <v>3.1666666666666665</v>
      </c>
      <c r="Q54" s="20"/>
      <c r="T54" t="s">
        <v>48</v>
      </c>
      <c r="U54" s="18">
        <v>4.1416666666666666</v>
      </c>
      <c r="V54" s="18">
        <v>5.0666666666666664</v>
      </c>
      <c r="W54" s="18">
        <v>6.1916666666666664</v>
      </c>
      <c r="X54" s="18">
        <v>6.8416666666666668</v>
      </c>
      <c r="Y54" s="18">
        <v>7.7500000000000009</v>
      </c>
      <c r="Z54" s="18">
        <v>8.7083333333333339</v>
      </c>
      <c r="AA54" s="18">
        <v>10.050000000000001</v>
      </c>
    </row>
    <row r="55" spans="1:27" x14ac:dyDescent="0.25">
      <c r="A55" s="7" t="s">
        <v>50</v>
      </c>
      <c r="B55" s="7" t="s">
        <v>51</v>
      </c>
      <c r="C55" s="7">
        <v>6</v>
      </c>
      <c r="D55" s="7" t="s">
        <v>57</v>
      </c>
      <c r="E55" s="7">
        <v>2004</v>
      </c>
      <c r="F55" s="7">
        <v>4</v>
      </c>
      <c r="G55" s="7">
        <v>11</v>
      </c>
      <c r="H55" s="7">
        <v>54</v>
      </c>
      <c r="I55" s="7">
        <v>44</v>
      </c>
      <c r="J55" s="7">
        <v>411</v>
      </c>
      <c r="K55" s="7">
        <v>1</v>
      </c>
      <c r="L55" s="58">
        <v>45467</v>
      </c>
      <c r="M55">
        <v>3.3</v>
      </c>
      <c r="N55">
        <v>3</v>
      </c>
      <c r="O55">
        <v>3.1</v>
      </c>
      <c r="P55" s="18">
        <f>AVERAGE(M55:O55)</f>
        <v>3.1333333333333333</v>
      </c>
      <c r="Q55" s="20"/>
      <c r="T55" t="s">
        <v>41</v>
      </c>
      <c r="U55" s="18">
        <v>4.1666666666666661</v>
      </c>
      <c r="V55" s="18">
        <v>5.1583333333333341</v>
      </c>
      <c r="W55" s="18">
        <v>6.3416666666666668</v>
      </c>
      <c r="X55" s="18">
        <v>6.9666666666666668</v>
      </c>
      <c r="Y55" s="18">
        <v>7.9333333333333336</v>
      </c>
      <c r="Z55" s="18">
        <v>8.7000000000000011</v>
      </c>
      <c r="AA55" s="18">
        <v>9.8500000000000014</v>
      </c>
    </row>
    <row r="56" spans="1:27" x14ac:dyDescent="0.25">
      <c r="A56" s="7" t="s">
        <v>35</v>
      </c>
      <c r="B56" s="7" t="s">
        <v>36</v>
      </c>
      <c r="C56" s="7">
        <v>5</v>
      </c>
      <c r="D56" s="7" t="s">
        <v>48</v>
      </c>
      <c r="E56" s="7">
        <v>2018</v>
      </c>
      <c r="F56" s="7">
        <v>4</v>
      </c>
      <c r="G56" s="7">
        <v>10</v>
      </c>
      <c r="H56" s="7">
        <v>55</v>
      </c>
      <c r="I56" s="7">
        <v>37</v>
      </c>
      <c r="J56" s="7">
        <v>410</v>
      </c>
      <c r="K56" s="7">
        <v>1</v>
      </c>
      <c r="L56" s="50">
        <v>45436</v>
      </c>
      <c r="M56">
        <v>4.0999999999999996</v>
      </c>
      <c r="N56">
        <v>4.0999999999999996</v>
      </c>
      <c r="O56">
        <v>4.3</v>
      </c>
      <c r="P56" s="18">
        <f t="shared" si="0"/>
        <v>4.166666666666667</v>
      </c>
      <c r="Q56" s="20"/>
      <c r="T56" t="s">
        <v>42</v>
      </c>
      <c r="U56" s="18">
        <v>4.1416666666666675</v>
      </c>
      <c r="V56" s="18">
        <v>5.2250000000000005</v>
      </c>
      <c r="W56" s="18">
        <v>6.1916666666666664</v>
      </c>
      <c r="X56" s="18">
        <v>6.9333333333333327</v>
      </c>
      <c r="Y56" s="18">
        <v>7.958333333333333</v>
      </c>
      <c r="Z56" s="18">
        <v>8.9666666666666668</v>
      </c>
      <c r="AA56" s="18">
        <v>10.266666666666666</v>
      </c>
    </row>
    <row r="57" spans="1:27" x14ac:dyDescent="0.25">
      <c r="A57" s="7" t="s">
        <v>35</v>
      </c>
      <c r="B57" s="7" t="s">
        <v>36</v>
      </c>
      <c r="C57" s="7">
        <v>5</v>
      </c>
      <c r="D57" s="7" t="s">
        <v>37</v>
      </c>
      <c r="E57" s="7">
        <v>1998</v>
      </c>
      <c r="F57" s="7">
        <v>4</v>
      </c>
      <c r="G57" s="7">
        <v>9</v>
      </c>
      <c r="H57" s="7">
        <v>56</v>
      </c>
      <c r="I57" s="7">
        <v>37</v>
      </c>
      <c r="J57" s="7">
        <v>409</v>
      </c>
      <c r="K57" s="7">
        <v>1</v>
      </c>
      <c r="L57" s="50">
        <v>45436</v>
      </c>
      <c r="M57">
        <v>4.0999999999999996</v>
      </c>
      <c r="N57">
        <v>4.3</v>
      </c>
      <c r="O57">
        <v>3.7</v>
      </c>
      <c r="P57" s="18">
        <f t="shared" si="0"/>
        <v>4.0333333333333323</v>
      </c>
      <c r="Q57" s="20"/>
      <c r="T57" t="s">
        <v>44</v>
      </c>
      <c r="U57" s="18">
        <v>3.9583333333333335</v>
      </c>
      <c r="V57" s="18">
        <v>5.0833333333333339</v>
      </c>
      <c r="W57" s="18">
        <v>6.166666666666667</v>
      </c>
      <c r="X57" s="18">
        <v>6.8333333333333339</v>
      </c>
      <c r="Y57" s="18">
        <v>7.8666666666666663</v>
      </c>
      <c r="Z57" s="18">
        <v>8.8083333333333318</v>
      </c>
      <c r="AA57" s="18">
        <v>9.9916666666666671</v>
      </c>
    </row>
    <row r="58" spans="1:27" x14ac:dyDescent="0.25">
      <c r="A58" s="7" t="s">
        <v>50</v>
      </c>
      <c r="B58" s="7" t="s">
        <v>51</v>
      </c>
      <c r="C58" s="7">
        <v>4</v>
      </c>
      <c r="D58" s="7" t="s">
        <v>52</v>
      </c>
      <c r="E58" s="7">
        <v>1999</v>
      </c>
      <c r="F58" s="7">
        <v>4</v>
      </c>
      <c r="G58" s="7">
        <v>8</v>
      </c>
      <c r="H58" s="7">
        <v>57</v>
      </c>
      <c r="I58" s="7">
        <v>29</v>
      </c>
      <c r="J58" s="7">
        <v>408</v>
      </c>
      <c r="K58" s="7">
        <v>1</v>
      </c>
      <c r="L58" s="58">
        <v>45467</v>
      </c>
      <c r="M58">
        <v>3.1</v>
      </c>
      <c r="N58">
        <v>3.2</v>
      </c>
      <c r="O58">
        <v>3.2</v>
      </c>
      <c r="P58" s="18">
        <f>AVERAGE(M58:O58)</f>
        <v>3.1666666666666665</v>
      </c>
      <c r="Q58" s="20"/>
      <c r="T58" t="s">
        <v>49</v>
      </c>
      <c r="U58" s="18">
        <v>4.1000000000000005</v>
      </c>
      <c r="V58" s="18">
        <v>5.1583333333333332</v>
      </c>
      <c r="W58" s="18">
        <v>6.1749999999999989</v>
      </c>
      <c r="X58" s="18">
        <v>6.7583333333333337</v>
      </c>
      <c r="Y58" s="18">
        <v>7.7583333333333337</v>
      </c>
      <c r="Z58" s="18">
        <v>8.6750000000000007</v>
      </c>
      <c r="AA58" s="18">
        <v>9.7833333333333332</v>
      </c>
    </row>
    <row r="59" spans="1:27" x14ac:dyDescent="0.25">
      <c r="A59" s="7" t="s">
        <v>50</v>
      </c>
      <c r="B59" s="7" t="s">
        <v>51</v>
      </c>
      <c r="C59" s="7">
        <v>4</v>
      </c>
      <c r="D59" s="7" t="s">
        <v>59</v>
      </c>
      <c r="E59" s="7">
        <v>1989</v>
      </c>
      <c r="F59" s="7">
        <v>4</v>
      </c>
      <c r="G59" s="7">
        <v>7</v>
      </c>
      <c r="H59" s="7">
        <v>58</v>
      </c>
      <c r="I59" s="7">
        <v>28</v>
      </c>
      <c r="J59" s="7">
        <v>407</v>
      </c>
      <c r="K59" s="7">
        <v>1</v>
      </c>
      <c r="L59" s="58">
        <v>45467</v>
      </c>
      <c r="M59">
        <v>3.1</v>
      </c>
      <c r="N59">
        <v>3</v>
      </c>
      <c r="O59">
        <v>3.2</v>
      </c>
      <c r="P59" s="18">
        <f>AVERAGE(M59:O59)</f>
        <v>3.1</v>
      </c>
      <c r="Q59" s="20"/>
      <c r="T59" t="s">
        <v>37</v>
      </c>
      <c r="U59" s="18">
        <v>4.1333333333333329</v>
      </c>
      <c r="V59" s="18">
        <v>5.2</v>
      </c>
      <c r="W59" s="18">
        <v>6.3083333333333336</v>
      </c>
      <c r="X59" s="18">
        <v>6.9666666666666668</v>
      </c>
      <c r="Y59" s="18">
        <v>7.9666666666666668</v>
      </c>
      <c r="Z59" s="18">
        <v>8.8666666666666671</v>
      </c>
      <c r="AA59" s="18">
        <v>10.116666666666667</v>
      </c>
    </row>
    <row r="60" spans="1:27" x14ac:dyDescent="0.25">
      <c r="A60" s="7" t="s">
        <v>35</v>
      </c>
      <c r="B60" s="7" t="s">
        <v>36</v>
      </c>
      <c r="C60" s="7">
        <v>3</v>
      </c>
      <c r="D60" s="7" t="s">
        <v>44</v>
      </c>
      <c r="E60" s="7">
        <v>1983</v>
      </c>
      <c r="F60" s="7">
        <v>4</v>
      </c>
      <c r="G60" s="7">
        <v>6</v>
      </c>
      <c r="H60" s="7">
        <v>59</v>
      </c>
      <c r="I60" s="7">
        <v>21</v>
      </c>
      <c r="J60" s="7">
        <v>406</v>
      </c>
      <c r="K60" s="7">
        <v>1</v>
      </c>
      <c r="L60" s="50">
        <v>45436</v>
      </c>
      <c r="M60">
        <v>4.0999999999999996</v>
      </c>
      <c r="N60">
        <v>3.6</v>
      </c>
      <c r="O60">
        <v>4.0999999999999996</v>
      </c>
      <c r="P60" s="18">
        <f t="shared" si="0"/>
        <v>3.9333333333333331</v>
      </c>
      <c r="Q60" s="20"/>
      <c r="T60" t="s">
        <v>46</v>
      </c>
      <c r="U60" s="18">
        <v>4.1166666666666671</v>
      </c>
      <c r="V60" s="18">
        <v>5.2</v>
      </c>
      <c r="W60" s="18">
        <v>6.1416666666666666</v>
      </c>
      <c r="X60" s="18">
        <v>6.75</v>
      </c>
      <c r="Y60" s="18">
        <v>7.7416666666666671</v>
      </c>
      <c r="Z60" s="18">
        <v>8.6083333333333325</v>
      </c>
      <c r="AA60" s="18">
        <v>9.7666666666666675</v>
      </c>
    </row>
    <row r="61" spans="1:27" x14ac:dyDescent="0.25">
      <c r="A61" s="7" t="s">
        <v>35</v>
      </c>
      <c r="B61" s="7" t="s">
        <v>36</v>
      </c>
      <c r="C61" s="7">
        <v>3</v>
      </c>
      <c r="D61" s="7" t="s">
        <v>46</v>
      </c>
      <c r="E61" s="7">
        <v>1999</v>
      </c>
      <c r="F61" s="7">
        <v>4</v>
      </c>
      <c r="G61" s="7">
        <v>5</v>
      </c>
      <c r="H61" s="7">
        <v>60</v>
      </c>
      <c r="I61" s="7">
        <v>20</v>
      </c>
      <c r="J61" s="7">
        <v>405</v>
      </c>
      <c r="K61" s="7">
        <v>1</v>
      </c>
      <c r="L61" s="50">
        <v>45436</v>
      </c>
      <c r="M61">
        <v>4.3</v>
      </c>
      <c r="N61">
        <v>4.0999999999999996</v>
      </c>
      <c r="O61">
        <v>4.0999999999999996</v>
      </c>
      <c r="P61" s="18">
        <f t="shared" si="0"/>
        <v>4.1666666666666661</v>
      </c>
      <c r="Q61" s="20"/>
    </row>
    <row r="62" spans="1:27" x14ac:dyDescent="0.25">
      <c r="A62" s="7" t="s">
        <v>50</v>
      </c>
      <c r="B62" s="7" t="s">
        <v>51</v>
      </c>
      <c r="C62" s="7">
        <v>2</v>
      </c>
      <c r="D62" s="7" t="s">
        <v>60</v>
      </c>
      <c r="E62" s="7">
        <v>2001</v>
      </c>
      <c r="F62" s="7">
        <v>4</v>
      </c>
      <c r="G62" s="7">
        <v>4</v>
      </c>
      <c r="H62" s="7">
        <v>61</v>
      </c>
      <c r="I62" s="7">
        <v>13</v>
      </c>
      <c r="J62" s="7">
        <v>404</v>
      </c>
      <c r="K62" s="7">
        <v>1</v>
      </c>
      <c r="L62" s="58">
        <v>45467</v>
      </c>
      <c r="M62">
        <v>3.1</v>
      </c>
      <c r="N62">
        <v>3.4</v>
      </c>
      <c r="O62">
        <v>2.7</v>
      </c>
      <c r="P62" s="18">
        <f>AVERAGE(M62:O62)</f>
        <v>3.0666666666666664</v>
      </c>
      <c r="Q62" s="20"/>
    </row>
    <row r="63" spans="1:27" x14ac:dyDescent="0.25">
      <c r="A63" s="7" t="s">
        <v>50</v>
      </c>
      <c r="B63" s="7" t="s">
        <v>51</v>
      </c>
      <c r="C63" s="7">
        <v>2</v>
      </c>
      <c r="D63" s="7" t="s">
        <v>55</v>
      </c>
      <c r="E63" s="7">
        <v>2008</v>
      </c>
      <c r="F63" s="7">
        <v>4</v>
      </c>
      <c r="G63" s="7">
        <v>3</v>
      </c>
      <c r="H63" s="7">
        <v>62</v>
      </c>
      <c r="I63" s="7">
        <v>12</v>
      </c>
      <c r="J63" s="7">
        <v>403</v>
      </c>
      <c r="K63" s="7">
        <v>1</v>
      </c>
      <c r="L63" s="58">
        <v>45467</v>
      </c>
      <c r="M63">
        <v>3.1</v>
      </c>
      <c r="N63">
        <v>3</v>
      </c>
      <c r="O63">
        <v>3.2</v>
      </c>
      <c r="P63" s="18">
        <f>AVERAGE(M63:O63)</f>
        <v>3.1</v>
      </c>
      <c r="Q63" s="20"/>
    </row>
    <row r="64" spans="1:27" x14ac:dyDescent="0.25">
      <c r="A64" s="7" t="s">
        <v>35</v>
      </c>
      <c r="B64" s="7" t="s">
        <v>36</v>
      </c>
      <c r="C64" s="7">
        <v>1</v>
      </c>
      <c r="D64" s="7" t="s">
        <v>49</v>
      </c>
      <c r="E64" s="7">
        <v>1985</v>
      </c>
      <c r="F64" s="7">
        <v>4</v>
      </c>
      <c r="G64" s="7">
        <v>2</v>
      </c>
      <c r="H64" s="7">
        <v>63</v>
      </c>
      <c r="I64" s="7">
        <v>5</v>
      </c>
      <c r="J64" s="7">
        <v>402</v>
      </c>
      <c r="K64" s="7">
        <v>1</v>
      </c>
      <c r="L64" s="50">
        <v>45436</v>
      </c>
      <c r="M64">
        <v>4.0999999999999996</v>
      </c>
      <c r="N64">
        <v>4.0999999999999996</v>
      </c>
      <c r="O64">
        <v>4.5</v>
      </c>
      <c r="P64" s="18">
        <f t="shared" si="0"/>
        <v>4.2333333333333334</v>
      </c>
      <c r="Q64" s="20"/>
    </row>
    <row r="65" spans="1:17" x14ac:dyDescent="0.25">
      <c r="A65" s="7" t="s">
        <v>35</v>
      </c>
      <c r="B65" s="7" t="s">
        <v>36</v>
      </c>
      <c r="C65" s="7">
        <v>1</v>
      </c>
      <c r="D65" s="7" t="s">
        <v>42</v>
      </c>
      <c r="E65" s="7">
        <v>2023</v>
      </c>
      <c r="F65" s="7">
        <v>4</v>
      </c>
      <c r="G65" s="7">
        <v>1</v>
      </c>
      <c r="H65" s="7">
        <v>64</v>
      </c>
      <c r="I65" s="7">
        <v>4</v>
      </c>
      <c r="J65" s="7">
        <v>401</v>
      </c>
      <c r="K65" s="7">
        <v>1</v>
      </c>
      <c r="L65" s="50">
        <v>45436</v>
      </c>
      <c r="M65">
        <v>4.2</v>
      </c>
      <c r="N65">
        <v>3.7</v>
      </c>
      <c r="O65">
        <v>4.4000000000000004</v>
      </c>
      <c r="P65" s="18">
        <f t="shared" si="0"/>
        <v>4.1000000000000005</v>
      </c>
      <c r="Q65" s="20"/>
    </row>
    <row r="66" spans="1:17" x14ac:dyDescent="0.25">
      <c r="A66" s="7" t="s">
        <v>35</v>
      </c>
      <c r="B66" s="7" t="s">
        <v>36</v>
      </c>
      <c r="C66" s="7">
        <v>1</v>
      </c>
      <c r="D66" s="7" t="s">
        <v>37</v>
      </c>
      <c r="E66" s="7">
        <v>1998</v>
      </c>
      <c r="F66" s="7">
        <v>1</v>
      </c>
      <c r="G66" s="7">
        <v>1</v>
      </c>
      <c r="H66" s="7">
        <v>1</v>
      </c>
      <c r="I66" s="7">
        <v>1</v>
      </c>
      <c r="J66" s="7">
        <v>101</v>
      </c>
      <c r="K66" s="7">
        <v>2</v>
      </c>
      <c r="L66" s="57">
        <v>45446</v>
      </c>
      <c r="M66">
        <v>5.2</v>
      </c>
      <c r="N66">
        <v>5.2</v>
      </c>
      <c r="O66">
        <v>5.3</v>
      </c>
      <c r="P66" s="18">
        <f t="shared" ref="P66:P97" si="2">AVERAGE(M66:O66)</f>
        <v>5.2333333333333334</v>
      </c>
      <c r="Q66" s="20"/>
    </row>
    <row r="67" spans="1:17" x14ac:dyDescent="0.25">
      <c r="A67" s="7" t="s">
        <v>35</v>
      </c>
      <c r="B67" s="7" t="s">
        <v>36</v>
      </c>
      <c r="C67" s="7">
        <v>1</v>
      </c>
      <c r="D67" s="7" t="s">
        <v>44</v>
      </c>
      <c r="E67" s="7">
        <v>1983</v>
      </c>
      <c r="F67" s="7">
        <v>1</v>
      </c>
      <c r="G67" s="7">
        <v>2</v>
      </c>
      <c r="H67" s="7">
        <v>2</v>
      </c>
      <c r="I67" s="7">
        <v>8</v>
      </c>
      <c r="J67" s="7">
        <v>102</v>
      </c>
      <c r="K67" s="7">
        <v>2</v>
      </c>
      <c r="L67" s="57">
        <v>45446</v>
      </c>
      <c r="M67">
        <v>5.4</v>
      </c>
      <c r="N67">
        <v>5.4</v>
      </c>
      <c r="O67">
        <v>5.0999999999999996</v>
      </c>
      <c r="P67" s="18">
        <f t="shared" si="2"/>
        <v>5.3</v>
      </c>
      <c r="Q67" s="20"/>
    </row>
    <row r="68" spans="1:17" x14ac:dyDescent="0.25">
      <c r="A68" s="7" t="s">
        <v>50</v>
      </c>
      <c r="B68" s="7" t="s">
        <v>51</v>
      </c>
      <c r="C68" s="7">
        <v>2</v>
      </c>
      <c r="D68" s="7" t="s">
        <v>52</v>
      </c>
      <c r="E68" s="7">
        <v>1999</v>
      </c>
      <c r="F68" s="7">
        <v>1</v>
      </c>
      <c r="G68" s="7">
        <v>3</v>
      </c>
      <c r="H68" s="7">
        <v>3</v>
      </c>
      <c r="I68" s="7">
        <v>9</v>
      </c>
      <c r="J68" s="7">
        <v>103</v>
      </c>
      <c r="K68" s="7">
        <v>2</v>
      </c>
      <c r="L68" s="53">
        <v>45477</v>
      </c>
      <c r="M68">
        <v>4.2</v>
      </c>
      <c r="N68">
        <v>4.2</v>
      </c>
      <c r="O68">
        <v>4.2</v>
      </c>
      <c r="P68" s="18">
        <f t="shared" si="2"/>
        <v>4.2</v>
      </c>
      <c r="Q68" s="20"/>
    </row>
    <row r="69" spans="1:17" x14ac:dyDescent="0.25">
      <c r="A69" s="7" t="s">
        <v>50</v>
      </c>
      <c r="B69" s="7" t="s">
        <v>51</v>
      </c>
      <c r="C69" s="7">
        <v>2</v>
      </c>
      <c r="D69" s="7" t="s">
        <v>56</v>
      </c>
      <c r="E69" s="7">
        <v>1984</v>
      </c>
      <c r="F69" s="7">
        <v>1</v>
      </c>
      <c r="G69" s="7">
        <v>4</v>
      </c>
      <c r="H69" s="7">
        <v>4</v>
      </c>
      <c r="I69" s="7">
        <v>16</v>
      </c>
      <c r="J69" s="7">
        <v>104</v>
      </c>
      <c r="K69" s="7">
        <v>2</v>
      </c>
      <c r="L69" s="53">
        <v>45477</v>
      </c>
      <c r="M69">
        <v>4.3</v>
      </c>
      <c r="N69">
        <v>4.3</v>
      </c>
      <c r="O69">
        <v>3.6</v>
      </c>
      <c r="P69" s="18">
        <f t="shared" si="2"/>
        <v>4.0666666666666664</v>
      </c>
      <c r="Q69" s="20"/>
    </row>
    <row r="70" spans="1:17" x14ac:dyDescent="0.25">
      <c r="A70" s="7" t="s">
        <v>35</v>
      </c>
      <c r="B70" s="7" t="s">
        <v>36</v>
      </c>
      <c r="C70" s="7">
        <v>3</v>
      </c>
      <c r="D70" s="7" t="s">
        <v>48</v>
      </c>
      <c r="E70" s="7">
        <v>2018</v>
      </c>
      <c r="F70" s="7">
        <v>1</v>
      </c>
      <c r="G70" s="7">
        <v>5</v>
      </c>
      <c r="H70" s="7">
        <v>5</v>
      </c>
      <c r="I70" s="7">
        <v>17</v>
      </c>
      <c r="J70" s="7">
        <v>105</v>
      </c>
      <c r="K70" s="7">
        <v>2</v>
      </c>
      <c r="L70" s="57">
        <v>45446</v>
      </c>
      <c r="M70">
        <v>5.4</v>
      </c>
      <c r="N70">
        <v>4.5999999999999996</v>
      </c>
      <c r="O70">
        <v>5.3</v>
      </c>
      <c r="P70" s="18">
        <f t="shared" si="2"/>
        <v>5.1000000000000005</v>
      </c>
      <c r="Q70" s="20"/>
    </row>
    <row r="71" spans="1:17" x14ac:dyDescent="0.25">
      <c r="A71" s="7" t="s">
        <v>35</v>
      </c>
      <c r="B71" s="7" t="s">
        <v>36</v>
      </c>
      <c r="C71" s="7">
        <v>3</v>
      </c>
      <c r="D71" s="7" t="s">
        <v>41</v>
      </c>
      <c r="E71" s="7">
        <v>2016</v>
      </c>
      <c r="F71" s="7">
        <v>1</v>
      </c>
      <c r="G71" s="7">
        <v>6</v>
      </c>
      <c r="H71" s="7">
        <v>6</v>
      </c>
      <c r="I71" s="7">
        <v>24</v>
      </c>
      <c r="J71" s="7">
        <v>106</v>
      </c>
      <c r="K71" s="7">
        <v>2</v>
      </c>
      <c r="L71" s="57">
        <v>45446</v>
      </c>
      <c r="M71">
        <v>5.4</v>
      </c>
      <c r="N71">
        <v>5.4</v>
      </c>
      <c r="O71">
        <v>5.4</v>
      </c>
      <c r="P71" s="18">
        <f t="shared" si="2"/>
        <v>5.4000000000000012</v>
      </c>
      <c r="Q71" s="20"/>
    </row>
    <row r="72" spans="1:17" x14ac:dyDescent="0.25">
      <c r="A72" s="7" t="s">
        <v>50</v>
      </c>
      <c r="B72" s="7" t="s">
        <v>51</v>
      </c>
      <c r="C72" s="7">
        <v>4</v>
      </c>
      <c r="D72" s="7" t="s">
        <v>60</v>
      </c>
      <c r="E72" s="7">
        <v>2001</v>
      </c>
      <c r="F72" s="7">
        <v>1</v>
      </c>
      <c r="G72" s="7">
        <v>7</v>
      </c>
      <c r="H72" s="7">
        <v>7</v>
      </c>
      <c r="I72" s="7">
        <v>25</v>
      </c>
      <c r="J72" s="7">
        <v>107</v>
      </c>
      <c r="K72" s="7">
        <v>2</v>
      </c>
      <c r="L72" s="53">
        <v>45477</v>
      </c>
      <c r="M72">
        <v>4</v>
      </c>
      <c r="N72">
        <v>4.4000000000000004</v>
      </c>
      <c r="O72">
        <v>4.4000000000000004</v>
      </c>
      <c r="P72" s="18">
        <f t="shared" si="2"/>
        <v>4.2666666666666666</v>
      </c>
      <c r="Q72" s="20"/>
    </row>
    <row r="73" spans="1:17" x14ac:dyDescent="0.25">
      <c r="A73" s="7" t="s">
        <v>50</v>
      </c>
      <c r="B73" s="7" t="s">
        <v>51</v>
      </c>
      <c r="C73" s="7">
        <v>4</v>
      </c>
      <c r="D73" s="7" t="s">
        <v>53</v>
      </c>
      <c r="E73" s="7">
        <v>2020</v>
      </c>
      <c r="F73" s="7">
        <v>1</v>
      </c>
      <c r="G73" s="7">
        <v>8</v>
      </c>
      <c r="H73" s="7">
        <v>8</v>
      </c>
      <c r="I73" s="7">
        <v>32</v>
      </c>
      <c r="J73" s="7">
        <v>108</v>
      </c>
      <c r="K73" s="7">
        <v>2</v>
      </c>
      <c r="L73" s="53">
        <v>45477</v>
      </c>
      <c r="M73">
        <v>3.8</v>
      </c>
      <c r="N73">
        <v>4</v>
      </c>
      <c r="O73">
        <v>3.7</v>
      </c>
      <c r="P73" s="18">
        <f t="shared" si="2"/>
        <v>3.8333333333333335</v>
      </c>
      <c r="Q73" s="20"/>
    </row>
    <row r="74" spans="1:17" x14ac:dyDescent="0.25">
      <c r="A74" s="7" t="s">
        <v>35</v>
      </c>
      <c r="B74" s="7" t="s">
        <v>36</v>
      </c>
      <c r="C74" s="7">
        <v>5</v>
      </c>
      <c r="D74" s="7" t="s">
        <v>39</v>
      </c>
      <c r="E74" s="7">
        <v>2002</v>
      </c>
      <c r="F74" s="7">
        <v>1</v>
      </c>
      <c r="G74" s="7">
        <v>9</v>
      </c>
      <c r="H74" s="7">
        <v>9</v>
      </c>
      <c r="I74" s="7">
        <v>33</v>
      </c>
      <c r="J74" s="7">
        <v>109</v>
      </c>
      <c r="K74" s="7">
        <v>2</v>
      </c>
      <c r="L74" s="57">
        <v>45446</v>
      </c>
      <c r="M74">
        <v>4.5999999999999996</v>
      </c>
      <c r="N74">
        <v>5</v>
      </c>
      <c r="O74">
        <v>4.7</v>
      </c>
      <c r="P74" s="18">
        <f t="shared" si="2"/>
        <v>4.7666666666666666</v>
      </c>
      <c r="Q74" s="20"/>
    </row>
    <row r="75" spans="1:17" x14ac:dyDescent="0.25">
      <c r="A75" s="7" t="s">
        <v>35</v>
      </c>
      <c r="B75" s="7" t="s">
        <v>36</v>
      </c>
      <c r="C75" s="7">
        <v>5</v>
      </c>
      <c r="D75" s="7" t="s">
        <v>46</v>
      </c>
      <c r="E75" s="7">
        <v>1999</v>
      </c>
      <c r="F75" s="7">
        <v>1</v>
      </c>
      <c r="G75" s="7">
        <v>10</v>
      </c>
      <c r="H75" s="7">
        <v>10</v>
      </c>
      <c r="I75" s="7">
        <v>40</v>
      </c>
      <c r="J75" s="7">
        <v>110</v>
      </c>
      <c r="K75" s="7">
        <v>2</v>
      </c>
      <c r="L75" s="57">
        <v>45446</v>
      </c>
      <c r="M75">
        <v>5.4</v>
      </c>
      <c r="N75">
        <v>5.0999999999999996</v>
      </c>
      <c r="O75">
        <v>4.8</v>
      </c>
      <c r="P75" s="18">
        <f t="shared" si="2"/>
        <v>5.1000000000000005</v>
      </c>
      <c r="Q75" s="20"/>
    </row>
    <row r="76" spans="1:17" x14ac:dyDescent="0.25">
      <c r="A76" s="7" t="s">
        <v>50</v>
      </c>
      <c r="B76" s="7" t="s">
        <v>51</v>
      </c>
      <c r="C76" s="7">
        <v>6</v>
      </c>
      <c r="D76" s="7" t="s">
        <v>59</v>
      </c>
      <c r="E76" s="7">
        <v>1989</v>
      </c>
      <c r="F76" s="7">
        <v>1</v>
      </c>
      <c r="G76" s="7">
        <v>11</v>
      </c>
      <c r="H76" s="7">
        <v>11</v>
      </c>
      <c r="I76" s="7">
        <v>41</v>
      </c>
      <c r="J76" s="7">
        <v>111</v>
      </c>
      <c r="K76" s="7">
        <v>2</v>
      </c>
      <c r="L76" s="53">
        <v>45477</v>
      </c>
      <c r="M76">
        <v>4.0999999999999996</v>
      </c>
      <c r="N76">
        <v>4.0999999999999996</v>
      </c>
      <c r="O76">
        <v>4</v>
      </c>
      <c r="P76" s="18">
        <f t="shared" si="2"/>
        <v>4.0666666666666664</v>
      </c>
      <c r="Q76" s="20"/>
    </row>
    <row r="77" spans="1:17" x14ac:dyDescent="0.25">
      <c r="A77" s="7" t="s">
        <v>50</v>
      </c>
      <c r="B77" s="7" t="s">
        <v>51</v>
      </c>
      <c r="C77" s="7">
        <v>6</v>
      </c>
      <c r="D77" s="7" t="s">
        <v>54</v>
      </c>
      <c r="E77" s="7">
        <v>2016</v>
      </c>
      <c r="F77" s="7">
        <v>1</v>
      </c>
      <c r="G77" s="7">
        <v>12</v>
      </c>
      <c r="H77" s="7">
        <v>12</v>
      </c>
      <c r="I77" s="7">
        <v>48</v>
      </c>
      <c r="J77" s="7">
        <v>112</v>
      </c>
      <c r="K77" s="7">
        <v>2</v>
      </c>
      <c r="L77" s="53">
        <v>45477</v>
      </c>
      <c r="M77">
        <v>4</v>
      </c>
      <c r="N77">
        <v>4</v>
      </c>
      <c r="O77">
        <v>3.7</v>
      </c>
      <c r="P77" s="18">
        <f t="shared" si="2"/>
        <v>3.9</v>
      </c>
      <c r="Q77" s="20"/>
    </row>
    <row r="78" spans="1:17" x14ac:dyDescent="0.25">
      <c r="A78" s="7" t="s">
        <v>35</v>
      </c>
      <c r="B78" s="7" t="s">
        <v>36</v>
      </c>
      <c r="C78" s="7">
        <v>7</v>
      </c>
      <c r="D78" s="7" t="s">
        <v>49</v>
      </c>
      <c r="E78" s="7">
        <v>1985</v>
      </c>
      <c r="F78" s="7">
        <v>1</v>
      </c>
      <c r="G78" s="7">
        <v>13</v>
      </c>
      <c r="H78" s="7">
        <v>13</v>
      </c>
      <c r="I78" s="7">
        <v>49</v>
      </c>
      <c r="J78" s="7">
        <v>113</v>
      </c>
      <c r="K78" s="7">
        <v>2</v>
      </c>
      <c r="L78" s="57">
        <v>45446</v>
      </c>
      <c r="M78">
        <v>5.3</v>
      </c>
      <c r="N78">
        <v>5.0999999999999996</v>
      </c>
      <c r="O78">
        <v>5</v>
      </c>
      <c r="P78" s="18">
        <f t="shared" si="2"/>
        <v>5.1333333333333329</v>
      </c>
      <c r="Q78" s="20"/>
    </row>
    <row r="79" spans="1:17" x14ac:dyDescent="0.25">
      <c r="A79" s="7" t="s">
        <v>35</v>
      </c>
      <c r="B79" s="7" t="s">
        <v>36</v>
      </c>
      <c r="C79" s="7">
        <v>7</v>
      </c>
      <c r="D79" s="7" t="s">
        <v>42</v>
      </c>
      <c r="E79" s="7">
        <v>2023</v>
      </c>
      <c r="F79" s="7">
        <v>1</v>
      </c>
      <c r="G79" s="7">
        <v>14</v>
      </c>
      <c r="H79" s="7">
        <v>14</v>
      </c>
      <c r="I79" s="7">
        <v>56</v>
      </c>
      <c r="J79" s="7">
        <v>114</v>
      </c>
      <c r="K79" s="7">
        <v>2</v>
      </c>
      <c r="L79" s="57">
        <v>45446</v>
      </c>
      <c r="M79">
        <v>5.3</v>
      </c>
      <c r="N79">
        <v>4.8</v>
      </c>
      <c r="O79">
        <v>5</v>
      </c>
      <c r="P79" s="18">
        <f t="shared" si="2"/>
        <v>5.0333333333333332</v>
      </c>
      <c r="Q79" s="20"/>
    </row>
    <row r="80" spans="1:17" x14ac:dyDescent="0.25">
      <c r="A80" s="7" t="s">
        <v>50</v>
      </c>
      <c r="B80" s="7" t="s">
        <v>51</v>
      </c>
      <c r="C80" s="7">
        <v>8</v>
      </c>
      <c r="D80" s="7" t="s">
        <v>55</v>
      </c>
      <c r="E80" s="7">
        <v>2008</v>
      </c>
      <c r="F80" s="7">
        <v>1</v>
      </c>
      <c r="G80" s="7">
        <v>15</v>
      </c>
      <c r="H80" s="7">
        <v>15</v>
      </c>
      <c r="I80" s="7">
        <v>57</v>
      </c>
      <c r="J80" s="7">
        <v>115</v>
      </c>
      <c r="K80" s="7">
        <v>2</v>
      </c>
      <c r="L80" s="53">
        <v>45477</v>
      </c>
      <c r="M80">
        <v>4.0999999999999996</v>
      </c>
      <c r="N80">
        <v>3.6</v>
      </c>
      <c r="O80">
        <v>4</v>
      </c>
      <c r="P80" s="18">
        <f t="shared" si="2"/>
        <v>3.9</v>
      </c>
      <c r="Q80" s="20"/>
    </row>
    <row r="81" spans="1:17" x14ac:dyDescent="0.25">
      <c r="A81" s="7" t="s">
        <v>50</v>
      </c>
      <c r="B81" s="7" t="s">
        <v>51</v>
      </c>
      <c r="C81" s="7">
        <v>8</v>
      </c>
      <c r="D81" s="7" t="s">
        <v>57</v>
      </c>
      <c r="E81" s="7">
        <v>2004</v>
      </c>
      <c r="F81" s="7">
        <v>1</v>
      </c>
      <c r="G81" s="7">
        <v>16</v>
      </c>
      <c r="H81" s="7">
        <v>16</v>
      </c>
      <c r="I81" s="7">
        <v>64</v>
      </c>
      <c r="J81" s="7">
        <v>116</v>
      </c>
      <c r="K81" s="7">
        <v>2</v>
      </c>
      <c r="L81" s="53">
        <v>45477</v>
      </c>
      <c r="M81">
        <v>3.6</v>
      </c>
      <c r="N81">
        <v>4.3</v>
      </c>
      <c r="O81">
        <v>3.5</v>
      </c>
      <c r="P81" s="18">
        <f t="shared" si="2"/>
        <v>3.8000000000000003</v>
      </c>
      <c r="Q81" s="20"/>
    </row>
    <row r="82" spans="1:17" x14ac:dyDescent="0.25">
      <c r="A82" s="7" t="s">
        <v>50</v>
      </c>
      <c r="B82" s="7" t="s">
        <v>51</v>
      </c>
      <c r="C82" s="7">
        <v>8</v>
      </c>
      <c r="D82" s="7" t="s">
        <v>60</v>
      </c>
      <c r="E82" s="7">
        <v>2001</v>
      </c>
      <c r="F82" s="7">
        <v>2</v>
      </c>
      <c r="G82" s="7">
        <v>16</v>
      </c>
      <c r="H82" s="7">
        <v>17</v>
      </c>
      <c r="I82" s="7">
        <v>63</v>
      </c>
      <c r="J82" s="7">
        <v>216</v>
      </c>
      <c r="K82" s="7">
        <v>2</v>
      </c>
      <c r="L82" s="53">
        <v>45477</v>
      </c>
      <c r="M82">
        <v>3.7</v>
      </c>
      <c r="N82">
        <v>4</v>
      </c>
      <c r="O82">
        <v>3.6</v>
      </c>
      <c r="P82" s="18">
        <f t="shared" si="2"/>
        <v>3.7666666666666671</v>
      </c>
      <c r="Q82" s="20"/>
    </row>
    <row r="83" spans="1:17" x14ac:dyDescent="0.25">
      <c r="A83" s="7" t="s">
        <v>50</v>
      </c>
      <c r="B83" s="7" t="s">
        <v>51</v>
      </c>
      <c r="C83" s="7">
        <v>8</v>
      </c>
      <c r="D83" s="7" t="s">
        <v>59</v>
      </c>
      <c r="E83" s="7">
        <v>1989</v>
      </c>
      <c r="F83" s="7">
        <v>2</v>
      </c>
      <c r="G83" s="7">
        <v>15</v>
      </c>
      <c r="H83" s="7">
        <v>18</v>
      </c>
      <c r="I83" s="7">
        <v>58</v>
      </c>
      <c r="J83" s="7">
        <v>215</v>
      </c>
      <c r="K83" s="7">
        <v>2</v>
      </c>
      <c r="L83" s="53">
        <v>45477</v>
      </c>
      <c r="M83">
        <v>4.0999999999999996</v>
      </c>
      <c r="N83">
        <v>4.2</v>
      </c>
      <c r="O83">
        <v>3.7</v>
      </c>
      <c r="P83" s="18">
        <f t="shared" si="2"/>
        <v>4</v>
      </c>
      <c r="Q83" s="20"/>
    </row>
    <row r="84" spans="1:17" x14ac:dyDescent="0.25">
      <c r="A84" s="7" t="s">
        <v>35</v>
      </c>
      <c r="B84" s="7" t="s">
        <v>36</v>
      </c>
      <c r="C84" s="7">
        <v>7</v>
      </c>
      <c r="D84" s="7" t="s">
        <v>48</v>
      </c>
      <c r="E84" s="7">
        <v>2018</v>
      </c>
      <c r="F84" s="7">
        <v>2</v>
      </c>
      <c r="G84" s="7">
        <v>14</v>
      </c>
      <c r="H84" s="7">
        <v>19</v>
      </c>
      <c r="I84" s="7">
        <v>55</v>
      </c>
      <c r="J84" s="7">
        <v>214</v>
      </c>
      <c r="K84" s="7">
        <v>2</v>
      </c>
      <c r="L84" s="57">
        <v>45446</v>
      </c>
      <c r="M84">
        <v>5</v>
      </c>
      <c r="N84">
        <v>4.5</v>
      </c>
      <c r="O84">
        <v>5.4</v>
      </c>
      <c r="P84" s="18">
        <f t="shared" si="2"/>
        <v>4.9666666666666668</v>
      </c>
      <c r="Q84" s="20"/>
    </row>
    <row r="85" spans="1:17" x14ac:dyDescent="0.25">
      <c r="A85" s="7" t="s">
        <v>35</v>
      </c>
      <c r="B85" s="7" t="s">
        <v>36</v>
      </c>
      <c r="C85" s="7">
        <v>7</v>
      </c>
      <c r="D85" s="7" t="s">
        <v>44</v>
      </c>
      <c r="E85" s="7">
        <v>1983</v>
      </c>
      <c r="F85" s="7">
        <v>2</v>
      </c>
      <c r="G85" s="7">
        <v>13</v>
      </c>
      <c r="H85" s="7">
        <v>20</v>
      </c>
      <c r="I85" s="7">
        <v>50</v>
      </c>
      <c r="J85" s="7">
        <v>213</v>
      </c>
      <c r="K85" s="7">
        <v>2</v>
      </c>
      <c r="L85" s="57">
        <v>45446</v>
      </c>
      <c r="M85">
        <v>5.2</v>
      </c>
      <c r="N85">
        <v>4.5999999999999996</v>
      </c>
      <c r="O85">
        <v>4.8</v>
      </c>
      <c r="P85" s="18">
        <f t="shared" si="2"/>
        <v>4.8666666666666671</v>
      </c>
      <c r="Q85" s="20"/>
    </row>
    <row r="86" spans="1:17" x14ac:dyDescent="0.25">
      <c r="A86" s="7" t="s">
        <v>50</v>
      </c>
      <c r="B86" s="7" t="s">
        <v>51</v>
      </c>
      <c r="C86" s="7">
        <v>6</v>
      </c>
      <c r="D86" s="7" t="s">
        <v>55</v>
      </c>
      <c r="E86" s="7">
        <v>2008</v>
      </c>
      <c r="F86" s="7">
        <v>2</v>
      </c>
      <c r="G86" s="7">
        <v>12</v>
      </c>
      <c r="H86" s="7">
        <v>21</v>
      </c>
      <c r="I86" s="7">
        <v>47</v>
      </c>
      <c r="J86" s="7">
        <v>212</v>
      </c>
      <c r="K86" s="7">
        <v>2</v>
      </c>
      <c r="L86" s="53">
        <v>45477</v>
      </c>
      <c r="M86">
        <v>4</v>
      </c>
      <c r="N86">
        <v>4.0999999999999996</v>
      </c>
      <c r="O86">
        <v>4.2</v>
      </c>
      <c r="P86" s="18">
        <f t="shared" si="2"/>
        <v>4.1000000000000005</v>
      </c>
      <c r="Q86" s="20"/>
    </row>
    <row r="87" spans="1:17" x14ac:dyDescent="0.25">
      <c r="A87" s="7" t="s">
        <v>50</v>
      </c>
      <c r="B87" s="7" t="s">
        <v>51</v>
      </c>
      <c r="C87" s="7">
        <v>6</v>
      </c>
      <c r="D87" s="7" t="s">
        <v>52</v>
      </c>
      <c r="E87" s="7">
        <v>1999</v>
      </c>
      <c r="F87" s="7">
        <v>2</v>
      </c>
      <c r="G87" s="7">
        <v>11</v>
      </c>
      <c r="H87" s="7">
        <v>22</v>
      </c>
      <c r="I87" s="7">
        <v>42</v>
      </c>
      <c r="J87" s="7">
        <v>211</v>
      </c>
      <c r="K87" s="7">
        <v>2</v>
      </c>
      <c r="L87" s="53">
        <v>45477</v>
      </c>
      <c r="M87">
        <v>4.0999999999999996</v>
      </c>
      <c r="N87">
        <v>4</v>
      </c>
      <c r="O87">
        <v>4.2</v>
      </c>
      <c r="P87" s="18">
        <f t="shared" si="2"/>
        <v>4.1000000000000005</v>
      </c>
      <c r="Q87" s="20"/>
    </row>
    <row r="88" spans="1:17" x14ac:dyDescent="0.25">
      <c r="A88" s="7" t="s">
        <v>35</v>
      </c>
      <c r="B88" s="7" t="s">
        <v>36</v>
      </c>
      <c r="C88" s="7">
        <v>5</v>
      </c>
      <c r="D88" s="7" t="s">
        <v>49</v>
      </c>
      <c r="E88" s="7">
        <v>1985</v>
      </c>
      <c r="F88" s="7">
        <v>2</v>
      </c>
      <c r="G88" s="7">
        <v>10</v>
      </c>
      <c r="H88" s="7">
        <v>23</v>
      </c>
      <c r="I88" s="7">
        <v>39</v>
      </c>
      <c r="J88" s="7">
        <v>210</v>
      </c>
      <c r="K88" s="7">
        <v>2</v>
      </c>
      <c r="L88" s="57">
        <v>45446</v>
      </c>
      <c r="M88">
        <v>5.3</v>
      </c>
      <c r="N88">
        <v>4.5999999999999996</v>
      </c>
      <c r="O88">
        <v>5.4</v>
      </c>
      <c r="P88" s="18">
        <f t="shared" si="2"/>
        <v>5.0999999999999996</v>
      </c>
      <c r="Q88" s="20"/>
    </row>
    <row r="89" spans="1:17" x14ac:dyDescent="0.25">
      <c r="A89" s="7" t="s">
        <v>35</v>
      </c>
      <c r="B89" s="7" t="s">
        <v>36</v>
      </c>
      <c r="C89" s="7">
        <v>5</v>
      </c>
      <c r="D89" s="7" t="s">
        <v>41</v>
      </c>
      <c r="E89" s="7">
        <v>2016</v>
      </c>
      <c r="F89" s="7">
        <v>2</v>
      </c>
      <c r="G89" s="7">
        <v>9</v>
      </c>
      <c r="H89" s="7">
        <v>24</v>
      </c>
      <c r="I89" s="7">
        <v>34</v>
      </c>
      <c r="J89" s="7">
        <v>209</v>
      </c>
      <c r="K89" s="7">
        <v>2</v>
      </c>
      <c r="L89" s="57">
        <v>45446</v>
      </c>
      <c r="M89">
        <v>5.4</v>
      </c>
      <c r="N89">
        <v>5.0999999999999996</v>
      </c>
      <c r="O89">
        <v>5.2</v>
      </c>
      <c r="P89" s="18">
        <f t="shared" si="2"/>
        <v>5.2333333333333334</v>
      </c>
      <c r="Q89" s="20"/>
    </row>
    <row r="90" spans="1:17" x14ac:dyDescent="0.25">
      <c r="A90" s="7" t="s">
        <v>50</v>
      </c>
      <c r="B90" s="7" t="s">
        <v>51</v>
      </c>
      <c r="C90" s="7">
        <v>4</v>
      </c>
      <c r="D90" s="7" t="s">
        <v>56</v>
      </c>
      <c r="E90" s="7">
        <v>1984</v>
      </c>
      <c r="F90" s="7">
        <v>2</v>
      </c>
      <c r="G90" s="7">
        <v>8</v>
      </c>
      <c r="H90" s="7">
        <v>25</v>
      </c>
      <c r="I90" s="7">
        <v>31</v>
      </c>
      <c r="J90" s="7">
        <v>208</v>
      </c>
      <c r="K90" s="7">
        <v>2</v>
      </c>
      <c r="L90" s="53">
        <v>45477</v>
      </c>
      <c r="M90">
        <v>4.3</v>
      </c>
      <c r="N90">
        <v>4.3</v>
      </c>
      <c r="O90">
        <v>4.3</v>
      </c>
      <c r="P90" s="18">
        <f t="shared" si="2"/>
        <v>4.3</v>
      </c>
      <c r="Q90" s="20"/>
    </row>
    <row r="91" spans="1:17" x14ac:dyDescent="0.25">
      <c r="A91" s="7" t="s">
        <v>50</v>
      </c>
      <c r="B91" s="7" t="s">
        <v>51</v>
      </c>
      <c r="C91" s="7">
        <v>4</v>
      </c>
      <c r="D91" s="7" t="s">
        <v>54</v>
      </c>
      <c r="E91" s="7">
        <v>2016</v>
      </c>
      <c r="F91" s="7">
        <v>2</v>
      </c>
      <c r="G91" s="7">
        <v>7</v>
      </c>
      <c r="H91" s="7">
        <v>26</v>
      </c>
      <c r="I91" s="7">
        <v>26</v>
      </c>
      <c r="J91" s="7">
        <v>207</v>
      </c>
      <c r="K91" s="7">
        <v>2</v>
      </c>
      <c r="L91" s="53">
        <v>45477</v>
      </c>
      <c r="M91">
        <v>4.2</v>
      </c>
      <c r="N91">
        <v>3.7</v>
      </c>
      <c r="O91">
        <v>4.2</v>
      </c>
      <c r="P91" s="18">
        <f t="shared" si="2"/>
        <v>4.0333333333333341</v>
      </c>
      <c r="Q91" s="20"/>
    </row>
    <row r="92" spans="1:17" x14ac:dyDescent="0.25">
      <c r="A92" s="7" t="s">
        <v>35</v>
      </c>
      <c r="B92" s="7" t="s">
        <v>36</v>
      </c>
      <c r="C92" s="7">
        <v>3</v>
      </c>
      <c r="D92" s="7" t="s">
        <v>37</v>
      </c>
      <c r="E92" s="7">
        <v>1998</v>
      </c>
      <c r="F92" s="7">
        <v>2</v>
      </c>
      <c r="G92" s="7">
        <v>6</v>
      </c>
      <c r="H92" s="7">
        <v>27</v>
      </c>
      <c r="I92" s="7">
        <v>23</v>
      </c>
      <c r="J92" s="7">
        <v>206</v>
      </c>
      <c r="K92" s="7">
        <v>2</v>
      </c>
      <c r="L92" s="57">
        <v>45446</v>
      </c>
      <c r="M92">
        <v>5.2</v>
      </c>
      <c r="N92">
        <v>5.2</v>
      </c>
      <c r="O92">
        <v>5</v>
      </c>
      <c r="P92" s="18">
        <f t="shared" si="2"/>
        <v>5.1333333333333337</v>
      </c>
      <c r="Q92" s="20"/>
    </row>
    <row r="93" spans="1:17" x14ac:dyDescent="0.25">
      <c r="A93" s="7" t="s">
        <v>35</v>
      </c>
      <c r="B93" s="7" t="s">
        <v>36</v>
      </c>
      <c r="C93" s="7">
        <v>3</v>
      </c>
      <c r="D93" s="7" t="s">
        <v>42</v>
      </c>
      <c r="E93" s="7">
        <v>2023</v>
      </c>
      <c r="F93" s="7">
        <v>2</v>
      </c>
      <c r="G93" s="7">
        <v>5</v>
      </c>
      <c r="H93" s="7">
        <v>28</v>
      </c>
      <c r="I93" s="7">
        <v>18</v>
      </c>
      <c r="J93" s="7">
        <v>205</v>
      </c>
      <c r="K93" s="7">
        <v>2</v>
      </c>
      <c r="L93" s="57">
        <v>45446</v>
      </c>
      <c r="M93">
        <v>5.6</v>
      </c>
      <c r="N93">
        <v>5.5</v>
      </c>
      <c r="O93">
        <v>5.3</v>
      </c>
      <c r="P93" s="18">
        <f t="shared" si="2"/>
        <v>5.4666666666666659</v>
      </c>
      <c r="Q93" s="20"/>
    </row>
    <row r="94" spans="1:17" x14ac:dyDescent="0.25">
      <c r="A94" s="7" t="s">
        <v>50</v>
      </c>
      <c r="B94" s="7" t="s">
        <v>51</v>
      </c>
      <c r="C94" s="7">
        <v>2</v>
      </c>
      <c r="D94" s="7" t="s">
        <v>57</v>
      </c>
      <c r="E94" s="7">
        <v>2004</v>
      </c>
      <c r="F94" s="7">
        <v>2</v>
      </c>
      <c r="G94" s="7">
        <v>4</v>
      </c>
      <c r="H94" s="7">
        <v>29</v>
      </c>
      <c r="I94" s="7">
        <v>15</v>
      </c>
      <c r="J94" s="7">
        <v>204</v>
      </c>
      <c r="K94" s="7">
        <v>2</v>
      </c>
      <c r="L94" s="53">
        <v>45477</v>
      </c>
      <c r="M94">
        <v>3.5</v>
      </c>
      <c r="N94">
        <v>3.7</v>
      </c>
      <c r="O94">
        <v>3.7</v>
      </c>
      <c r="P94" s="18">
        <f t="shared" si="2"/>
        <v>3.6333333333333333</v>
      </c>
      <c r="Q94" s="20"/>
    </row>
    <row r="95" spans="1:17" x14ac:dyDescent="0.25">
      <c r="A95" s="7" t="s">
        <v>50</v>
      </c>
      <c r="B95" s="7" t="s">
        <v>51</v>
      </c>
      <c r="C95" s="7">
        <v>2</v>
      </c>
      <c r="D95" s="7" t="s">
        <v>53</v>
      </c>
      <c r="E95" s="7">
        <v>2020</v>
      </c>
      <c r="F95" s="7">
        <v>2</v>
      </c>
      <c r="G95" s="7">
        <v>3</v>
      </c>
      <c r="H95" s="7">
        <v>30</v>
      </c>
      <c r="I95" s="7">
        <v>10</v>
      </c>
      <c r="J95" s="7">
        <v>203</v>
      </c>
      <c r="K95" s="7">
        <v>2</v>
      </c>
      <c r="L95" s="53">
        <v>45477</v>
      </c>
      <c r="M95">
        <v>4.3</v>
      </c>
      <c r="N95">
        <v>4</v>
      </c>
      <c r="O95">
        <v>3.8</v>
      </c>
      <c r="P95" s="18">
        <f t="shared" si="2"/>
        <v>4.0333333333333341</v>
      </c>
      <c r="Q95" s="20"/>
    </row>
    <row r="96" spans="1:17" x14ac:dyDescent="0.25">
      <c r="A96" s="7" t="s">
        <v>35</v>
      </c>
      <c r="B96" s="7" t="s">
        <v>36</v>
      </c>
      <c r="C96" s="7">
        <v>1</v>
      </c>
      <c r="D96" s="7" t="s">
        <v>46</v>
      </c>
      <c r="E96" s="7">
        <v>1999</v>
      </c>
      <c r="F96" s="7">
        <v>2</v>
      </c>
      <c r="G96" s="7">
        <v>2</v>
      </c>
      <c r="H96" s="7">
        <v>31</v>
      </c>
      <c r="I96" s="7">
        <v>7</v>
      </c>
      <c r="J96" s="7">
        <v>202</v>
      </c>
      <c r="K96" s="7">
        <v>2</v>
      </c>
      <c r="L96" s="57">
        <v>45446</v>
      </c>
      <c r="M96">
        <v>5.4</v>
      </c>
      <c r="N96">
        <v>5.3</v>
      </c>
      <c r="O96">
        <v>5.2</v>
      </c>
      <c r="P96" s="18">
        <f t="shared" si="2"/>
        <v>5.3</v>
      </c>
      <c r="Q96" s="20"/>
    </row>
    <row r="97" spans="1:17" x14ac:dyDescent="0.25">
      <c r="A97" s="7" t="s">
        <v>35</v>
      </c>
      <c r="B97" s="7" t="s">
        <v>36</v>
      </c>
      <c r="C97" s="7">
        <v>1</v>
      </c>
      <c r="D97" s="7" t="s">
        <v>39</v>
      </c>
      <c r="E97" s="7">
        <v>2002</v>
      </c>
      <c r="F97" s="7">
        <v>2</v>
      </c>
      <c r="G97" s="7">
        <v>1</v>
      </c>
      <c r="H97" s="7">
        <v>32</v>
      </c>
      <c r="I97" s="7">
        <v>2</v>
      </c>
      <c r="J97" s="7">
        <v>201</v>
      </c>
      <c r="K97" s="7">
        <v>2</v>
      </c>
      <c r="L97" s="57">
        <v>45446</v>
      </c>
      <c r="M97">
        <v>5.3</v>
      </c>
      <c r="N97">
        <v>5.3</v>
      </c>
      <c r="O97">
        <v>4.5999999999999996</v>
      </c>
      <c r="P97" s="18">
        <f t="shared" si="2"/>
        <v>5.0666666666666664</v>
      </c>
      <c r="Q97" s="20"/>
    </row>
    <row r="98" spans="1:17" x14ac:dyDescent="0.25">
      <c r="A98" s="7" t="s">
        <v>35</v>
      </c>
      <c r="B98" s="7" t="s">
        <v>36</v>
      </c>
      <c r="C98" s="7">
        <v>1</v>
      </c>
      <c r="D98" s="7" t="s">
        <v>41</v>
      </c>
      <c r="E98" s="7">
        <v>2016</v>
      </c>
      <c r="F98" s="7">
        <v>3</v>
      </c>
      <c r="G98" s="7">
        <v>1</v>
      </c>
      <c r="H98" s="7">
        <v>33</v>
      </c>
      <c r="I98" s="7">
        <v>3</v>
      </c>
      <c r="J98" s="7">
        <v>301</v>
      </c>
      <c r="K98" s="7">
        <v>2</v>
      </c>
      <c r="L98" s="57">
        <v>45446</v>
      </c>
      <c r="M98">
        <v>4.7</v>
      </c>
      <c r="N98">
        <v>5.4</v>
      </c>
      <c r="O98">
        <v>5.0999999999999996</v>
      </c>
      <c r="P98" s="18">
        <f t="shared" ref="P98:P129" si="3">AVERAGE(M98:O98)</f>
        <v>5.0666666666666673</v>
      </c>
      <c r="Q98" s="20"/>
    </row>
    <row r="99" spans="1:17" x14ac:dyDescent="0.25">
      <c r="A99" s="7" t="s">
        <v>35</v>
      </c>
      <c r="B99" s="7" t="s">
        <v>36</v>
      </c>
      <c r="C99" s="7">
        <v>1</v>
      </c>
      <c r="D99" s="7" t="s">
        <v>48</v>
      </c>
      <c r="E99" s="7">
        <v>2018</v>
      </c>
      <c r="F99" s="7">
        <v>3</v>
      </c>
      <c r="G99" s="7">
        <v>2</v>
      </c>
      <c r="H99" s="7">
        <v>34</v>
      </c>
      <c r="I99" s="7">
        <v>6</v>
      </c>
      <c r="J99" s="7">
        <v>302</v>
      </c>
      <c r="K99" s="7">
        <v>2</v>
      </c>
      <c r="L99" s="57">
        <v>45446</v>
      </c>
      <c r="M99">
        <v>5.0999999999999996</v>
      </c>
      <c r="N99">
        <v>5.5</v>
      </c>
      <c r="O99">
        <v>5</v>
      </c>
      <c r="P99" s="18">
        <f t="shared" si="3"/>
        <v>5.2</v>
      </c>
      <c r="Q99" s="20"/>
    </row>
    <row r="100" spans="1:17" x14ac:dyDescent="0.25">
      <c r="A100" s="7" t="s">
        <v>50</v>
      </c>
      <c r="B100" s="7" t="s">
        <v>51</v>
      </c>
      <c r="C100" s="7">
        <v>2</v>
      </c>
      <c r="D100" s="7" t="s">
        <v>54</v>
      </c>
      <c r="E100" s="7">
        <v>2016</v>
      </c>
      <c r="F100" s="7">
        <v>3</v>
      </c>
      <c r="G100" s="7">
        <v>3</v>
      </c>
      <c r="H100" s="7">
        <v>35</v>
      </c>
      <c r="I100" s="7">
        <v>11</v>
      </c>
      <c r="J100" s="7">
        <v>303</v>
      </c>
      <c r="K100" s="7">
        <v>2</v>
      </c>
      <c r="L100" s="53">
        <v>45477</v>
      </c>
      <c r="M100">
        <v>4</v>
      </c>
      <c r="N100">
        <v>4</v>
      </c>
      <c r="O100">
        <v>4.0999999999999996</v>
      </c>
      <c r="P100" s="18">
        <f t="shared" si="3"/>
        <v>4.0333333333333332</v>
      </c>
      <c r="Q100" s="20"/>
    </row>
    <row r="101" spans="1:17" x14ac:dyDescent="0.25">
      <c r="A101" s="7" t="s">
        <v>50</v>
      </c>
      <c r="B101" s="7" t="s">
        <v>51</v>
      </c>
      <c r="C101" s="7">
        <v>2</v>
      </c>
      <c r="D101" s="7" t="s">
        <v>59</v>
      </c>
      <c r="E101" s="7">
        <v>1989</v>
      </c>
      <c r="F101" s="7">
        <v>3</v>
      </c>
      <c r="G101" s="7">
        <v>4</v>
      </c>
      <c r="H101" s="7">
        <v>36</v>
      </c>
      <c r="I101" s="7">
        <v>14</v>
      </c>
      <c r="J101" s="7">
        <v>304</v>
      </c>
      <c r="K101" s="7">
        <v>2</v>
      </c>
      <c r="L101" s="53">
        <v>45477</v>
      </c>
      <c r="M101">
        <v>4.4000000000000004</v>
      </c>
      <c r="N101">
        <v>4.2</v>
      </c>
      <c r="O101">
        <v>4.4000000000000004</v>
      </c>
      <c r="P101" s="18">
        <f t="shared" si="3"/>
        <v>4.3333333333333339</v>
      </c>
      <c r="Q101" s="20"/>
    </row>
    <row r="102" spans="1:17" x14ac:dyDescent="0.25">
      <c r="A102" s="7" t="s">
        <v>35</v>
      </c>
      <c r="B102" s="7" t="s">
        <v>36</v>
      </c>
      <c r="C102" s="7">
        <v>3</v>
      </c>
      <c r="D102" s="7" t="s">
        <v>39</v>
      </c>
      <c r="E102" s="7">
        <v>2002</v>
      </c>
      <c r="F102" s="7">
        <v>3</v>
      </c>
      <c r="G102" s="7">
        <v>5</v>
      </c>
      <c r="H102" s="7">
        <v>37</v>
      </c>
      <c r="I102" s="7">
        <v>19</v>
      </c>
      <c r="J102" s="7">
        <v>305</v>
      </c>
      <c r="K102" s="7">
        <v>2</v>
      </c>
      <c r="L102" s="57">
        <v>45446</v>
      </c>
      <c r="M102">
        <v>4.7</v>
      </c>
      <c r="N102">
        <v>5.2</v>
      </c>
      <c r="O102">
        <v>5</v>
      </c>
      <c r="P102" s="18">
        <f t="shared" si="3"/>
        <v>4.9666666666666668</v>
      </c>
      <c r="Q102" s="20"/>
    </row>
    <row r="103" spans="1:17" x14ac:dyDescent="0.25">
      <c r="A103" s="7" t="s">
        <v>35</v>
      </c>
      <c r="B103" s="7" t="s">
        <v>36</v>
      </c>
      <c r="C103" s="7">
        <v>3</v>
      </c>
      <c r="D103" s="7" t="s">
        <v>49</v>
      </c>
      <c r="E103" s="7">
        <v>1985</v>
      </c>
      <c r="F103" s="7">
        <v>3</v>
      </c>
      <c r="G103" s="7">
        <v>6</v>
      </c>
      <c r="H103" s="7">
        <v>38</v>
      </c>
      <c r="I103" s="7">
        <v>22</v>
      </c>
      <c r="J103" s="7">
        <v>306</v>
      </c>
      <c r="K103" s="7">
        <v>2</v>
      </c>
      <c r="L103" s="57">
        <v>45446</v>
      </c>
      <c r="M103">
        <v>5</v>
      </c>
      <c r="N103">
        <v>5.2</v>
      </c>
      <c r="O103">
        <v>5.2</v>
      </c>
      <c r="P103" s="18">
        <f t="shared" si="3"/>
        <v>5.1333333333333329</v>
      </c>
      <c r="Q103" s="20"/>
    </row>
    <row r="104" spans="1:17" x14ac:dyDescent="0.25">
      <c r="A104" s="7" t="s">
        <v>50</v>
      </c>
      <c r="B104" s="7" t="s">
        <v>51</v>
      </c>
      <c r="C104" s="7">
        <v>4</v>
      </c>
      <c r="D104" s="7" t="s">
        <v>55</v>
      </c>
      <c r="E104" s="7">
        <v>2008</v>
      </c>
      <c r="F104" s="7">
        <v>3</v>
      </c>
      <c r="G104" s="7">
        <v>7</v>
      </c>
      <c r="H104" s="7">
        <v>39</v>
      </c>
      <c r="I104" s="7">
        <v>27</v>
      </c>
      <c r="J104" s="7">
        <v>307</v>
      </c>
      <c r="K104" s="7">
        <v>2</v>
      </c>
      <c r="L104" s="53">
        <v>45477</v>
      </c>
      <c r="M104">
        <v>4</v>
      </c>
      <c r="N104">
        <v>4</v>
      </c>
      <c r="O104">
        <v>4.2</v>
      </c>
      <c r="P104" s="18">
        <f t="shared" si="3"/>
        <v>4.0666666666666664</v>
      </c>
      <c r="Q104" s="20"/>
    </row>
    <row r="105" spans="1:17" x14ac:dyDescent="0.25">
      <c r="A105" s="7" t="s">
        <v>50</v>
      </c>
      <c r="B105" s="7" t="s">
        <v>51</v>
      </c>
      <c r="C105" s="7">
        <v>4</v>
      </c>
      <c r="D105" s="7" t="s">
        <v>57</v>
      </c>
      <c r="E105" s="7">
        <v>2004</v>
      </c>
      <c r="F105" s="7">
        <v>3</v>
      </c>
      <c r="G105" s="7">
        <v>8</v>
      </c>
      <c r="H105" s="7">
        <v>40</v>
      </c>
      <c r="I105" s="7">
        <v>30</v>
      </c>
      <c r="J105" s="7">
        <v>308</v>
      </c>
      <c r="K105" s="7">
        <v>2</v>
      </c>
      <c r="L105" s="53">
        <v>45477</v>
      </c>
      <c r="M105">
        <v>4</v>
      </c>
      <c r="N105">
        <v>3.6</v>
      </c>
      <c r="O105">
        <v>4.0999999999999996</v>
      </c>
      <c r="P105" s="18">
        <f t="shared" si="3"/>
        <v>3.9</v>
      </c>
      <c r="Q105" s="20"/>
    </row>
    <row r="106" spans="1:17" x14ac:dyDescent="0.25">
      <c r="A106" s="7" t="s">
        <v>35</v>
      </c>
      <c r="B106" s="7" t="s">
        <v>36</v>
      </c>
      <c r="C106" s="7">
        <v>5</v>
      </c>
      <c r="D106" s="7" t="s">
        <v>42</v>
      </c>
      <c r="E106" s="7">
        <v>2023</v>
      </c>
      <c r="F106" s="7">
        <v>3</v>
      </c>
      <c r="G106" s="7">
        <v>9</v>
      </c>
      <c r="H106" s="7">
        <v>41</v>
      </c>
      <c r="I106" s="7">
        <v>35</v>
      </c>
      <c r="J106" s="7">
        <v>309</v>
      </c>
      <c r="K106" s="7">
        <v>2</v>
      </c>
      <c r="L106" s="57">
        <v>45446</v>
      </c>
      <c r="M106">
        <v>5.4</v>
      </c>
      <c r="N106">
        <v>5.4</v>
      </c>
      <c r="O106">
        <v>5.0999999999999996</v>
      </c>
      <c r="P106" s="18">
        <f t="shared" si="3"/>
        <v>5.3</v>
      </c>
      <c r="Q106" s="20"/>
    </row>
    <row r="107" spans="1:17" x14ac:dyDescent="0.25">
      <c r="A107" s="7" t="s">
        <v>35</v>
      </c>
      <c r="B107" s="7" t="s">
        <v>36</v>
      </c>
      <c r="C107" s="7">
        <v>5</v>
      </c>
      <c r="D107" s="7" t="s">
        <v>44</v>
      </c>
      <c r="E107" s="7">
        <v>1983</v>
      </c>
      <c r="F107" s="7">
        <v>3</v>
      </c>
      <c r="G107" s="7">
        <v>10</v>
      </c>
      <c r="H107" s="7">
        <v>42</v>
      </c>
      <c r="I107" s="7">
        <v>38</v>
      </c>
      <c r="J107" s="7">
        <v>310</v>
      </c>
      <c r="K107" s="7">
        <v>2</v>
      </c>
      <c r="L107" s="57">
        <v>45446</v>
      </c>
      <c r="M107">
        <v>4.7</v>
      </c>
      <c r="N107">
        <v>5.4</v>
      </c>
      <c r="O107">
        <v>5.4</v>
      </c>
      <c r="P107" s="18">
        <f t="shared" si="3"/>
        <v>5.166666666666667</v>
      </c>
      <c r="Q107" s="20"/>
    </row>
    <row r="108" spans="1:17" x14ac:dyDescent="0.25">
      <c r="A108" s="7" t="s">
        <v>50</v>
      </c>
      <c r="B108" s="7" t="s">
        <v>51</v>
      </c>
      <c r="C108" s="7">
        <v>6</v>
      </c>
      <c r="D108" s="7" t="s">
        <v>56</v>
      </c>
      <c r="E108" s="7">
        <v>1984</v>
      </c>
      <c r="F108" s="7">
        <v>3</v>
      </c>
      <c r="G108" s="7">
        <v>11</v>
      </c>
      <c r="H108" s="7">
        <v>43</v>
      </c>
      <c r="I108" s="7">
        <v>43</v>
      </c>
      <c r="J108" s="7">
        <v>311</v>
      </c>
      <c r="K108" s="7">
        <v>2</v>
      </c>
      <c r="L108" s="53">
        <v>45477</v>
      </c>
      <c r="M108">
        <v>4.0999999999999996</v>
      </c>
      <c r="N108">
        <v>4</v>
      </c>
      <c r="O108">
        <v>4.0999999999999996</v>
      </c>
      <c r="P108" s="18">
        <f t="shared" si="3"/>
        <v>4.0666666666666664</v>
      </c>
      <c r="Q108" s="20"/>
    </row>
    <row r="109" spans="1:17" x14ac:dyDescent="0.25">
      <c r="A109" s="7" t="s">
        <v>50</v>
      </c>
      <c r="B109" s="7" t="s">
        <v>51</v>
      </c>
      <c r="C109" s="7">
        <v>6</v>
      </c>
      <c r="D109" s="7" t="s">
        <v>60</v>
      </c>
      <c r="E109" s="7">
        <v>2001</v>
      </c>
      <c r="F109" s="7">
        <v>3</v>
      </c>
      <c r="G109" s="7">
        <v>12</v>
      </c>
      <c r="H109" s="7">
        <v>44</v>
      </c>
      <c r="I109" s="7">
        <v>46</v>
      </c>
      <c r="J109" s="7">
        <v>312</v>
      </c>
      <c r="K109" s="7">
        <v>2</v>
      </c>
      <c r="L109" s="53">
        <v>45477</v>
      </c>
      <c r="M109">
        <v>4</v>
      </c>
      <c r="N109">
        <v>3.5</v>
      </c>
      <c r="O109">
        <v>3.7</v>
      </c>
      <c r="P109" s="18">
        <f t="shared" si="3"/>
        <v>3.7333333333333329</v>
      </c>
      <c r="Q109" s="20"/>
    </row>
    <row r="110" spans="1:17" x14ac:dyDescent="0.25">
      <c r="A110" s="7" t="s">
        <v>35</v>
      </c>
      <c r="B110" s="7" t="s">
        <v>36</v>
      </c>
      <c r="C110" s="7">
        <v>7</v>
      </c>
      <c r="D110" s="7" t="s">
        <v>46</v>
      </c>
      <c r="E110" s="7">
        <v>1999</v>
      </c>
      <c r="F110" s="7">
        <v>3</v>
      </c>
      <c r="G110" s="7">
        <v>13</v>
      </c>
      <c r="H110" s="7">
        <v>45</v>
      </c>
      <c r="I110" s="7">
        <v>51</v>
      </c>
      <c r="J110" s="7">
        <v>313</v>
      </c>
      <c r="K110" s="7">
        <v>2</v>
      </c>
      <c r="L110" s="57">
        <v>45446</v>
      </c>
      <c r="M110">
        <v>5.0999999999999996</v>
      </c>
      <c r="N110">
        <v>5.2</v>
      </c>
      <c r="O110">
        <v>5.3</v>
      </c>
      <c r="P110" s="18">
        <f t="shared" si="3"/>
        <v>5.2</v>
      </c>
      <c r="Q110" s="20"/>
    </row>
    <row r="111" spans="1:17" x14ac:dyDescent="0.25">
      <c r="A111" s="7" t="s">
        <v>35</v>
      </c>
      <c r="B111" s="7" t="s">
        <v>36</v>
      </c>
      <c r="C111" s="7">
        <v>7</v>
      </c>
      <c r="D111" s="7" t="s">
        <v>37</v>
      </c>
      <c r="E111" s="7">
        <v>1998</v>
      </c>
      <c r="F111" s="7">
        <v>3</v>
      </c>
      <c r="G111" s="7">
        <v>14</v>
      </c>
      <c r="H111" s="7">
        <v>46</v>
      </c>
      <c r="I111" s="7">
        <v>54</v>
      </c>
      <c r="J111" s="7">
        <v>314</v>
      </c>
      <c r="K111" s="7">
        <v>2</v>
      </c>
      <c r="L111" s="57">
        <v>45446</v>
      </c>
      <c r="M111">
        <v>5.4</v>
      </c>
      <c r="N111">
        <v>5.3</v>
      </c>
      <c r="O111">
        <v>5.6</v>
      </c>
      <c r="P111" s="18">
        <f t="shared" si="3"/>
        <v>5.4333333333333327</v>
      </c>
      <c r="Q111" s="20"/>
    </row>
    <row r="112" spans="1:17" x14ac:dyDescent="0.25">
      <c r="A112" s="7" t="s">
        <v>50</v>
      </c>
      <c r="B112" s="7" t="s">
        <v>51</v>
      </c>
      <c r="C112" s="7">
        <v>8</v>
      </c>
      <c r="D112" s="7" t="s">
        <v>52</v>
      </c>
      <c r="E112" s="7">
        <v>1999</v>
      </c>
      <c r="F112" s="7">
        <v>3</v>
      </c>
      <c r="G112" s="7">
        <v>15</v>
      </c>
      <c r="H112" s="7">
        <v>47</v>
      </c>
      <c r="I112" s="7">
        <v>59</v>
      </c>
      <c r="J112" s="7">
        <v>315</v>
      </c>
      <c r="K112" s="7">
        <v>2</v>
      </c>
      <c r="L112" s="53">
        <v>45477</v>
      </c>
      <c r="M112">
        <v>4.0999999999999996</v>
      </c>
      <c r="N112">
        <v>4</v>
      </c>
      <c r="O112">
        <v>4.0999999999999996</v>
      </c>
      <c r="P112" s="18">
        <f t="shared" si="3"/>
        <v>4.0666666666666664</v>
      </c>
      <c r="Q112" s="20"/>
    </row>
    <row r="113" spans="1:17" x14ac:dyDescent="0.25">
      <c r="A113" s="7" t="s">
        <v>50</v>
      </c>
      <c r="B113" s="7" t="s">
        <v>51</v>
      </c>
      <c r="C113" s="7">
        <v>8</v>
      </c>
      <c r="D113" s="7" t="s">
        <v>53</v>
      </c>
      <c r="E113" s="7">
        <v>2020</v>
      </c>
      <c r="F113" s="7">
        <v>3</v>
      </c>
      <c r="G113" s="7">
        <v>16</v>
      </c>
      <c r="H113" s="7">
        <v>48</v>
      </c>
      <c r="I113" s="7">
        <v>62</v>
      </c>
      <c r="J113" s="7">
        <v>316</v>
      </c>
      <c r="K113" s="7">
        <v>2</v>
      </c>
      <c r="L113" s="53">
        <v>45477</v>
      </c>
      <c r="M113">
        <v>4</v>
      </c>
      <c r="N113">
        <v>4</v>
      </c>
      <c r="O113">
        <v>4</v>
      </c>
      <c r="P113" s="18">
        <f t="shared" si="3"/>
        <v>4</v>
      </c>
      <c r="Q113" s="20"/>
    </row>
    <row r="114" spans="1:17" x14ac:dyDescent="0.25">
      <c r="A114" s="7" t="s">
        <v>50</v>
      </c>
      <c r="B114" s="7" t="s">
        <v>51</v>
      </c>
      <c r="C114" s="7">
        <v>8</v>
      </c>
      <c r="D114" s="7" t="s">
        <v>56</v>
      </c>
      <c r="E114" s="7">
        <v>1984</v>
      </c>
      <c r="F114" s="7">
        <v>4</v>
      </c>
      <c r="G114" s="7">
        <v>16</v>
      </c>
      <c r="H114" s="7">
        <v>49</v>
      </c>
      <c r="I114" s="7">
        <v>61</v>
      </c>
      <c r="J114" s="7">
        <v>416</v>
      </c>
      <c r="K114" s="7">
        <v>2</v>
      </c>
      <c r="L114" s="53">
        <v>45477</v>
      </c>
      <c r="M114">
        <v>4.0999999999999996</v>
      </c>
      <c r="N114">
        <v>4.0999999999999996</v>
      </c>
      <c r="O114">
        <v>4.2</v>
      </c>
      <c r="P114" s="18">
        <f t="shared" si="3"/>
        <v>4.1333333333333329</v>
      </c>
      <c r="Q114" s="20"/>
    </row>
    <row r="115" spans="1:17" x14ac:dyDescent="0.25">
      <c r="A115" s="7" t="s">
        <v>50</v>
      </c>
      <c r="B115" s="7" t="s">
        <v>51</v>
      </c>
      <c r="C115" s="7">
        <v>8</v>
      </c>
      <c r="D115" s="7" t="s">
        <v>54</v>
      </c>
      <c r="E115" s="7">
        <v>2016</v>
      </c>
      <c r="F115" s="7">
        <v>4</v>
      </c>
      <c r="G115" s="7">
        <v>15</v>
      </c>
      <c r="H115" s="7">
        <v>50</v>
      </c>
      <c r="I115" s="7">
        <v>60</v>
      </c>
      <c r="J115" s="7">
        <v>415</v>
      </c>
      <c r="K115" s="7">
        <v>2</v>
      </c>
      <c r="L115" s="53">
        <v>45477</v>
      </c>
      <c r="M115">
        <v>4</v>
      </c>
      <c r="N115">
        <v>4.0999999999999996</v>
      </c>
      <c r="O115">
        <v>4</v>
      </c>
      <c r="P115" s="18">
        <f t="shared" si="3"/>
        <v>4.0333333333333332</v>
      </c>
      <c r="Q115" s="20"/>
    </row>
    <row r="116" spans="1:17" x14ac:dyDescent="0.25">
      <c r="A116" s="7" t="s">
        <v>35</v>
      </c>
      <c r="B116" s="7" t="s">
        <v>36</v>
      </c>
      <c r="C116" s="7">
        <v>7</v>
      </c>
      <c r="D116" s="7" t="s">
        <v>39</v>
      </c>
      <c r="E116" s="7">
        <v>2002</v>
      </c>
      <c r="F116" s="7">
        <v>4</v>
      </c>
      <c r="G116" s="7">
        <v>14</v>
      </c>
      <c r="H116" s="7">
        <v>51</v>
      </c>
      <c r="I116" s="7">
        <v>53</v>
      </c>
      <c r="J116" s="7">
        <v>414</v>
      </c>
      <c r="K116" s="7">
        <v>2</v>
      </c>
      <c r="L116" s="57">
        <v>45446</v>
      </c>
      <c r="M116">
        <v>4.5999999999999996</v>
      </c>
      <c r="N116">
        <v>4.7</v>
      </c>
      <c r="O116">
        <v>5.4</v>
      </c>
      <c r="P116" s="18">
        <f t="shared" si="3"/>
        <v>4.9000000000000004</v>
      </c>
      <c r="Q116" s="20"/>
    </row>
    <row r="117" spans="1:17" x14ac:dyDescent="0.25">
      <c r="A117" s="7" t="s">
        <v>35</v>
      </c>
      <c r="B117" s="7" t="s">
        <v>36</v>
      </c>
      <c r="C117" s="7">
        <v>7</v>
      </c>
      <c r="D117" s="7" t="s">
        <v>41</v>
      </c>
      <c r="E117" s="7">
        <v>2016</v>
      </c>
      <c r="F117" s="7">
        <v>4</v>
      </c>
      <c r="G117" s="7">
        <v>13</v>
      </c>
      <c r="H117" s="7">
        <v>52</v>
      </c>
      <c r="I117" s="7">
        <v>52</v>
      </c>
      <c r="J117" s="7">
        <v>413</v>
      </c>
      <c r="K117" s="7">
        <v>2</v>
      </c>
      <c r="L117" s="57">
        <v>45446</v>
      </c>
      <c r="M117">
        <v>4.8</v>
      </c>
      <c r="N117">
        <v>5.2</v>
      </c>
      <c r="O117">
        <v>4.8</v>
      </c>
      <c r="P117" s="18">
        <f t="shared" si="3"/>
        <v>4.9333333333333336</v>
      </c>
      <c r="Q117" s="20"/>
    </row>
    <row r="118" spans="1:17" x14ac:dyDescent="0.25">
      <c r="A118" s="7" t="s">
        <v>50</v>
      </c>
      <c r="B118" s="7" t="s">
        <v>51</v>
      </c>
      <c r="C118" s="7">
        <v>6</v>
      </c>
      <c r="D118" s="7" t="s">
        <v>53</v>
      </c>
      <c r="E118" s="7">
        <v>2020</v>
      </c>
      <c r="F118" s="7">
        <v>4</v>
      </c>
      <c r="G118" s="7">
        <v>12</v>
      </c>
      <c r="H118" s="7">
        <v>53</v>
      </c>
      <c r="I118" s="7">
        <v>45</v>
      </c>
      <c r="J118" s="7">
        <v>412</v>
      </c>
      <c r="K118" s="7">
        <v>2</v>
      </c>
      <c r="L118" s="53">
        <v>45477</v>
      </c>
      <c r="M118">
        <v>3.7</v>
      </c>
      <c r="N118">
        <v>4</v>
      </c>
      <c r="O118">
        <v>4</v>
      </c>
      <c r="P118" s="18">
        <f t="shared" si="3"/>
        <v>3.9</v>
      </c>
      <c r="Q118" s="20"/>
    </row>
    <row r="119" spans="1:17" x14ac:dyDescent="0.25">
      <c r="A119" s="7" t="s">
        <v>50</v>
      </c>
      <c r="B119" s="7" t="s">
        <v>51</v>
      </c>
      <c r="C119" s="7">
        <v>6</v>
      </c>
      <c r="D119" s="7" t="s">
        <v>57</v>
      </c>
      <c r="E119" s="7">
        <v>2004</v>
      </c>
      <c r="F119" s="7">
        <v>4</v>
      </c>
      <c r="G119" s="7">
        <v>11</v>
      </c>
      <c r="H119" s="7">
        <v>54</v>
      </c>
      <c r="I119" s="7">
        <v>44</v>
      </c>
      <c r="J119" s="7">
        <v>411</v>
      </c>
      <c r="K119" s="7">
        <v>2</v>
      </c>
      <c r="L119" s="53">
        <v>45477</v>
      </c>
      <c r="M119">
        <v>4</v>
      </c>
      <c r="N119">
        <v>3.7</v>
      </c>
      <c r="O119">
        <v>4.4000000000000004</v>
      </c>
      <c r="P119" s="18">
        <f t="shared" si="3"/>
        <v>4.0333333333333341</v>
      </c>
      <c r="Q119" s="20"/>
    </row>
    <row r="120" spans="1:17" x14ac:dyDescent="0.25">
      <c r="A120" s="7" t="s">
        <v>35</v>
      </c>
      <c r="B120" s="7" t="s">
        <v>36</v>
      </c>
      <c r="C120" s="7">
        <v>5</v>
      </c>
      <c r="D120" s="7" t="s">
        <v>48</v>
      </c>
      <c r="E120" s="7">
        <v>2018</v>
      </c>
      <c r="F120" s="7">
        <v>4</v>
      </c>
      <c r="G120" s="7">
        <v>10</v>
      </c>
      <c r="H120" s="7">
        <v>55</v>
      </c>
      <c r="I120" s="7">
        <v>37</v>
      </c>
      <c r="J120" s="7">
        <v>410</v>
      </c>
      <c r="K120" s="7">
        <v>2</v>
      </c>
      <c r="L120" s="57">
        <v>45446</v>
      </c>
      <c r="M120">
        <v>5.2</v>
      </c>
      <c r="N120">
        <v>5.0999999999999996</v>
      </c>
      <c r="O120">
        <v>4.7</v>
      </c>
      <c r="P120" s="18">
        <f t="shared" si="3"/>
        <v>5</v>
      </c>
      <c r="Q120" s="20"/>
    </row>
    <row r="121" spans="1:17" x14ac:dyDescent="0.25">
      <c r="A121" s="7" t="s">
        <v>35</v>
      </c>
      <c r="B121" s="7" t="s">
        <v>36</v>
      </c>
      <c r="C121" s="7">
        <v>5</v>
      </c>
      <c r="D121" s="7" t="s">
        <v>37</v>
      </c>
      <c r="E121" s="7">
        <v>1998</v>
      </c>
      <c r="F121" s="7">
        <v>4</v>
      </c>
      <c r="G121" s="7">
        <v>9</v>
      </c>
      <c r="H121" s="7">
        <v>56</v>
      </c>
      <c r="I121" s="7">
        <v>37</v>
      </c>
      <c r="J121" s="7">
        <v>409</v>
      </c>
      <c r="K121" s="7">
        <v>2</v>
      </c>
      <c r="L121" s="57">
        <v>45446</v>
      </c>
      <c r="M121">
        <v>5.0999999999999996</v>
      </c>
      <c r="N121">
        <v>5.3</v>
      </c>
      <c r="O121">
        <v>4.5999999999999996</v>
      </c>
      <c r="P121" s="18">
        <f t="shared" si="3"/>
        <v>4.9999999999999991</v>
      </c>
      <c r="Q121" s="20"/>
    </row>
    <row r="122" spans="1:17" x14ac:dyDescent="0.25">
      <c r="A122" s="7" t="s">
        <v>50</v>
      </c>
      <c r="B122" s="7" t="s">
        <v>51</v>
      </c>
      <c r="C122" s="7">
        <v>4</v>
      </c>
      <c r="D122" s="7" t="s">
        <v>52</v>
      </c>
      <c r="E122" s="7">
        <v>1999</v>
      </c>
      <c r="F122" s="7">
        <v>4</v>
      </c>
      <c r="G122" s="7">
        <v>8</v>
      </c>
      <c r="H122" s="7">
        <v>57</v>
      </c>
      <c r="I122" s="7">
        <v>29</v>
      </c>
      <c r="J122" s="7">
        <v>408</v>
      </c>
      <c r="K122" s="7">
        <v>2</v>
      </c>
      <c r="L122" s="53">
        <v>45477</v>
      </c>
      <c r="M122">
        <v>3.9</v>
      </c>
      <c r="N122">
        <v>4.0999999999999996</v>
      </c>
      <c r="O122">
        <v>4</v>
      </c>
      <c r="P122" s="18">
        <f t="shared" si="3"/>
        <v>4</v>
      </c>
      <c r="Q122" s="20"/>
    </row>
    <row r="123" spans="1:17" x14ac:dyDescent="0.25">
      <c r="A123" s="7" t="s">
        <v>50</v>
      </c>
      <c r="B123" s="7" t="s">
        <v>51</v>
      </c>
      <c r="C123" s="7">
        <v>4</v>
      </c>
      <c r="D123" s="7" t="s">
        <v>59</v>
      </c>
      <c r="E123" s="7">
        <v>1989</v>
      </c>
      <c r="F123" s="7">
        <v>4</v>
      </c>
      <c r="G123" s="7">
        <v>7</v>
      </c>
      <c r="H123" s="7">
        <v>58</v>
      </c>
      <c r="I123" s="7">
        <v>28</v>
      </c>
      <c r="J123" s="7">
        <v>407</v>
      </c>
      <c r="K123" s="7">
        <v>2</v>
      </c>
      <c r="L123" s="53">
        <v>45477</v>
      </c>
      <c r="M123">
        <v>4.2</v>
      </c>
      <c r="N123">
        <v>4.0999999999999996</v>
      </c>
      <c r="O123">
        <v>3.7</v>
      </c>
      <c r="P123" s="18">
        <f t="shared" si="3"/>
        <v>4</v>
      </c>
      <c r="Q123" s="20"/>
    </row>
    <row r="124" spans="1:17" x14ac:dyDescent="0.25">
      <c r="A124" s="7" t="s">
        <v>35</v>
      </c>
      <c r="B124" s="7" t="s">
        <v>36</v>
      </c>
      <c r="C124" s="7">
        <v>3</v>
      </c>
      <c r="D124" s="7" t="s">
        <v>44</v>
      </c>
      <c r="E124" s="7">
        <v>1983</v>
      </c>
      <c r="F124" s="7">
        <v>4</v>
      </c>
      <c r="G124" s="7">
        <v>6</v>
      </c>
      <c r="H124" s="7">
        <v>59</v>
      </c>
      <c r="I124" s="7">
        <v>21</v>
      </c>
      <c r="J124" s="7">
        <v>406</v>
      </c>
      <c r="K124" s="7">
        <v>2</v>
      </c>
      <c r="L124" s="57">
        <v>45446</v>
      </c>
      <c r="M124">
        <v>5.3</v>
      </c>
      <c r="N124">
        <v>4.5999999999999996</v>
      </c>
      <c r="O124">
        <v>5.0999999999999996</v>
      </c>
      <c r="P124" s="18">
        <f t="shared" si="3"/>
        <v>4.9999999999999991</v>
      </c>
      <c r="Q124" s="20"/>
    </row>
    <row r="125" spans="1:17" x14ac:dyDescent="0.25">
      <c r="A125" s="7" t="s">
        <v>35</v>
      </c>
      <c r="B125" s="7" t="s">
        <v>36</v>
      </c>
      <c r="C125" s="7">
        <v>3</v>
      </c>
      <c r="D125" s="7" t="s">
        <v>46</v>
      </c>
      <c r="E125" s="7">
        <v>1999</v>
      </c>
      <c r="F125" s="7">
        <v>4</v>
      </c>
      <c r="G125" s="7">
        <v>5</v>
      </c>
      <c r="H125" s="7">
        <v>60</v>
      </c>
      <c r="I125" s="7">
        <v>20</v>
      </c>
      <c r="J125" s="7">
        <v>405</v>
      </c>
      <c r="K125" s="7">
        <v>2</v>
      </c>
      <c r="L125" s="57">
        <v>45446</v>
      </c>
      <c r="M125">
        <v>5.3</v>
      </c>
      <c r="N125">
        <v>5.2</v>
      </c>
      <c r="O125">
        <v>5.0999999999999996</v>
      </c>
      <c r="P125" s="18">
        <f t="shared" si="3"/>
        <v>5.2</v>
      </c>
      <c r="Q125" s="20"/>
    </row>
    <row r="126" spans="1:17" x14ac:dyDescent="0.25">
      <c r="A126" s="7" t="s">
        <v>50</v>
      </c>
      <c r="B126" s="7" t="s">
        <v>51</v>
      </c>
      <c r="C126" s="7">
        <v>2</v>
      </c>
      <c r="D126" s="7" t="s">
        <v>60</v>
      </c>
      <c r="E126" s="7">
        <v>2001</v>
      </c>
      <c r="F126" s="7">
        <v>4</v>
      </c>
      <c r="G126" s="7">
        <v>4</v>
      </c>
      <c r="H126" s="7">
        <v>61</v>
      </c>
      <c r="I126" s="7">
        <v>13</v>
      </c>
      <c r="J126" s="7">
        <v>404</v>
      </c>
      <c r="K126" s="7">
        <v>2</v>
      </c>
      <c r="L126" s="53">
        <v>45477</v>
      </c>
      <c r="M126">
        <v>4.0999999999999996</v>
      </c>
      <c r="N126">
        <v>4.3</v>
      </c>
      <c r="O126">
        <v>3.5</v>
      </c>
      <c r="P126" s="18">
        <f t="shared" si="3"/>
        <v>3.9666666666666663</v>
      </c>
      <c r="Q126" s="20"/>
    </row>
    <row r="127" spans="1:17" x14ac:dyDescent="0.25">
      <c r="A127" s="7" t="s">
        <v>50</v>
      </c>
      <c r="B127" s="7" t="s">
        <v>51</v>
      </c>
      <c r="C127" s="7">
        <v>2</v>
      </c>
      <c r="D127" s="7" t="s">
        <v>55</v>
      </c>
      <c r="E127" s="7">
        <v>2008</v>
      </c>
      <c r="F127" s="7">
        <v>4</v>
      </c>
      <c r="G127" s="7">
        <v>3</v>
      </c>
      <c r="H127" s="7">
        <v>62</v>
      </c>
      <c r="I127" s="7">
        <v>12</v>
      </c>
      <c r="J127" s="7">
        <v>403</v>
      </c>
      <c r="K127" s="7">
        <v>2</v>
      </c>
      <c r="L127" s="53">
        <v>45477</v>
      </c>
      <c r="M127">
        <v>4.2</v>
      </c>
      <c r="N127">
        <v>4</v>
      </c>
      <c r="O127">
        <v>4.2</v>
      </c>
      <c r="P127" s="18">
        <f t="shared" si="3"/>
        <v>4.1333333333333329</v>
      </c>
      <c r="Q127" s="20"/>
    </row>
    <row r="128" spans="1:17" x14ac:dyDescent="0.25">
      <c r="A128" s="7" t="s">
        <v>35</v>
      </c>
      <c r="B128" s="7" t="s">
        <v>36</v>
      </c>
      <c r="C128" s="7">
        <v>1</v>
      </c>
      <c r="D128" s="7" t="s">
        <v>49</v>
      </c>
      <c r="E128" s="7">
        <v>1985</v>
      </c>
      <c r="F128" s="7">
        <v>4</v>
      </c>
      <c r="G128" s="7">
        <v>2</v>
      </c>
      <c r="H128" s="7">
        <v>63</v>
      </c>
      <c r="I128" s="7">
        <v>5</v>
      </c>
      <c r="J128" s="7">
        <v>402</v>
      </c>
      <c r="K128" s="7">
        <v>2</v>
      </c>
      <c r="L128" s="57">
        <v>45446</v>
      </c>
      <c r="M128">
        <v>5.3</v>
      </c>
      <c r="N128">
        <v>5.2</v>
      </c>
      <c r="O128">
        <v>5.3</v>
      </c>
      <c r="P128" s="18">
        <f t="shared" si="3"/>
        <v>5.2666666666666666</v>
      </c>
      <c r="Q128" s="20"/>
    </row>
    <row r="129" spans="1:17" x14ac:dyDescent="0.25">
      <c r="A129" s="7" t="s">
        <v>35</v>
      </c>
      <c r="B129" s="7" t="s">
        <v>36</v>
      </c>
      <c r="C129" s="7">
        <v>1</v>
      </c>
      <c r="D129" s="7" t="s">
        <v>42</v>
      </c>
      <c r="E129" s="7">
        <v>2023</v>
      </c>
      <c r="F129" s="7">
        <v>4</v>
      </c>
      <c r="G129" s="7">
        <v>1</v>
      </c>
      <c r="H129" s="7">
        <v>64</v>
      </c>
      <c r="I129" s="7">
        <v>4</v>
      </c>
      <c r="J129" s="7">
        <v>401</v>
      </c>
      <c r="K129" s="7">
        <v>2</v>
      </c>
      <c r="L129" s="57">
        <v>45446</v>
      </c>
      <c r="M129">
        <v>5.3</v>
      </c>
      <c r="N129">
        <v>4.7</v>
      </c>
      <c r="O129">
        <v>5.3</v>
      </c>
      <c r="P129" s="18">
        <f t="shared" si="3"/>
        <v>5.1000000000000005</v>
      </c>
      <c r="Q129" s="20"/>
    </row>
    <row r="130" spans="1:17" x14ac:dyDescent="0.25">
      <c r="A130" s="7" t="s">
        <v>35</v>
      </c>
      <c r="B130" s="7" t="s">
        <v>36</v>
      </c>
      <c r="C130" s="7">
        <v>1</v>
      </c>
      <c r="D130" s="7" t="s">
        <v>37</v>
      </c>
      <c r="E130" s="7">
        <v>1998</v>
      </c>
      <c r="F130" s="7">
        <v>1</v>
      </c>
      <c r="G130" s="7">
        <v>1</v>
      </c>
      <c r="H130" s="7">
        <v>1</v>
      </c>
      <c r="I130" s="7">
        <v>1</v>
      </c>
      <c r="J130" s="7">
        <v>101</v>
      </c>
      <c r="K130" s="7">
        <v>3</v>
      </c>
      <c r="L130" s="21">
        <v>45457</v>
      </c>
      <c r="M130">
        <v>6.3</v>
      </c>
      <c r="N130">
        <v>6.3</v>
      </c>
      <c r="O130">
        <v>6.4</v>
      </c>
      <c r="P130" s="18">
        <f t="shared" ref="P130:P131" si="4">AVERAGE(M130:O130)</f>
        <v>6.333333333333333</v>
      </c>
      <c r="Q130" s="20"/>
    </row>
    <row r="131" spans="1:17" x14ac:dyDescent="0.25">
      <c r="A131" s="7" t="s">
        <v>35</v>
      </c>
      <c r="B131" s="7" t="s">
        <v>36</v>
      </c>
      <c r="C131" s="7">
        <v>1</v>
      </c>
      <c r="D131" s="7" t="s">
        <v>44</v>
      </c>
      <c r="E131" s="7">
        <v>1983</v>
      </c>
      <c r="F131" s="7">
        <v>1</v>
      </c>
      <c r="G131" s="7">
        <v>2</v>
      </c>
      <c r="H131" s="7">
        <v>2</v>
      </c>
      <c r="I131" s="7">
        <v>8</v>
      </c>
      <c r="J131" s="7">
        <v>102</v>
      </c>
      <c r="K131" s="7">
        <v>3</v>
      </c>
      <c r="L131" s="21">
        <v>45457</v>
      </c>
      <c r="M131">
        <v>6.3</v>
      </c>
      <c r="N131">
        <v>6.2</v>
      </c>
      <c r="O131">
        <v>6.3</v>
      </c>
      <c r="P131" s="18">
        <f t="shared" si="4"/>
        <v>6.2666666666666666</v>
      </c>
      <c r="Q131" s="20"/>
    </row>
    <row r="132" spans="1:17" x14ac:dyDescent="0.25">
      <c r="A132" s="7" t="s">
        <v>50</v>
      </c>
      <c r="B132" s="7" t="s">
        <v>51</v>
      </c>
      <c r="C132" s="7">
        <v>2</v>
      </c>
      <c r="D132" s="7" t="s">
        <v>52</v>
      </c>
      <c r="E132" s="7">
        <v>1999</v>
      </c>
      <c r="F132" s="7">
        <v>1</v>
      </c>
      <c r="G132" s="7">
        <v>3</v>
      </c>
      <c r="H132" s="7">
        <v>3</v>
      </c>
      <c r="I132" s="7">
        <v>9</v>
      </c>
      <c r="J132" s="7">
        <v>103</v>
      </c>
      <c r="K132" s="7">
        <v>3</v>
      </c>
      <c r="L132" s="53">
        <v>45488</v>
      </c>
      <c r="M132">
        <v>5.2</v>
      </c>
      <c r="N132">
        <v>5.0999999999999996</v>
      </c>
      <c r="O132">
        <v>5</v>
      </c>
      <c r="P132" s="18">
        <f t="shared" ref="P132:P163" si="5">AVERAGE(M132:O132)</f>
        <v>5.1000000000000005</v>
      </c>
      <c r="Q132" s="20"/>
    </row>
    <row r="133" spans="1:17" x14ac:dyDescent="0.25">
      <c r="A133" s="7" t="s">
        <v>50</v>
      </c>
      <c r="B133" s="7" t="s">
        <v>51</v>
      </c>
      <c r="C133" s="7">
        <v>2</v>
      </c>
      <c r="D133" s="7" t="s">
        <v>56</v>
      </c>
      <c r="E133" s="7">
        <v>1984</v>
      </c>
      <c r="F133" s="7">
        <v>1</v>
      </c>
      <c r="G133" s="7">
        <v>4</v>
      </c>
      <c r="H133" s="7">
        <v>4</v>
      </c>
      <c r="I133" s="7">
        <v>16</v>
      </c>
      <c r="J133" s="7">
        <v>104</v>
      </c>
      <c r="K133" s="7">
        <v>3</v>
      </c>
      <c r="L133" s="53">
        <v>45488</v>
      </c>
      <c r="M133">
        <v>5.4</v>
      </c>
      <c r="N133">
        <v>5.4</v>
      </c>
      <c r="O133">
        <v>4.5999999999999996</v>
      </c>
      <c r="P133" s="18">
        <f t="shared" si="5"/>
        <v>5.1333333333333337</v>
      </c>
      <c r="Q133" s="20"/>
    </row>
    <row r="134" spans="1:17" x14ac:dyDescent="0.25">
      <c r="A134" s="7" t="s">
        <v>35</v>
      </c>
      <c r="B134" s="7" t="s">
        <v>36</v>
      </c>
      <c r="C134" s="7">
        <v>3</v>
      </c>
      <c r="D134" s="7" t="s">
        <v>48</v>
      </c>
      <c r="E134" s="7">
        <v>2018</v>
      </c>
      <c r="F134" s="7">
        <v>1</v>
      </c>
      <c r="G134" s="7">
        <v>5</v>
      </c>
      <c r="H134" s="7">
        <v>5</v>
      </c>
      <c r="I134" s="7">
        <v>17</v>
      </c>
      <c r="J134" s="7">
        <v>105</v>
      </c>
      <c r="K134" s="7">
        <v>3</v>
      </c>
      <c r="L134" s="21">
        <v>45457</v>
      </c>
      <c r="M134">
        <v>6.4</v>
      </c>
      <c r="N134">
        <v>6.2</v>
      </c>
      <c r="O134">
        <v>6.2</v>
      </c>
      <c r="P134" s="18">
        <f t="shared" si="5"/>
        <v>6.2666666666666666</v>
      </c>
      <c r="Q134" s="20"/>
    </row>
    <row r="135" spans="1:17" x14ac:dyDescent="0.25">
      <c r="A135" s="7" t="s">
        <v>35</v>
      </c>
      <c r="B135" s="7" t="s">
        <v>36</v>
      </c>
      <c r="C135" s="7">
        <v>3</v>
      </c>
      <c r="D135" s="7" t="s">
        <v>41</v>
      </c>
      <c r="E135" s="7">
        <v>2016</v>
      </c>
      <c r="F135" s="7">
        <v>1</v>
      </c>
      <c r="G135" s="7">
        <v>6</v>
      </c>
      <c r="H135" s="7">
        <v>6</v>
      </c>
      <c r="I135" s="7">
        <v>24</v>
      </c>
      <c r="J135" s="7">
        <v>106</v>
      </c>
      <c r="K135" s="7">
        <v>3</v>
      </c>
      <c r="L135" s="21">
        <v>45457</v>
      </c>
      <c r="M135">
        <v>6.6</v>
      </c>
      <c r="N135">
        <v>6.6</v>
      </c>
      <c r="O135">
        <v>6.4</v>
      </c>
      <c r="P135" s="18">
        <f t="shared" si="5"/>
        <v>6.5333333333333341</v>
      </c>
      <c r="Q135" s="20"/>
    </row>
    <row r="136" spans="1:17" x14ac:dyDescent="0.25">
      <c r="A136" s="7" t="s">
        <v>50</v>
      </c>
      <c r="B136" s="7" t="s">
        <v>51</v>
      </c>
      <c r="C136" s="7">
        <v>4</v>
      </c>
      <c r="D136" s="7" t="s">
        <v>60</v>
      </c>
      <c r="E136" s="7">
        <v>2001</v>
      </c>
      <c r="F136" s="7">
        <v>1</v>
      </c>
      <c r="G136" s="7">
        <v>7</v>
      </c>
      <c r="H136" s="7">
        <v>7</v>
      </c>
      <c r="I136" s="7">
        <v>25</v>
      </c>
      <c r="J136" s="7">
        <v>107</v>
      </c>
      <c r="K136" s="7">
        <v>3</v>
      </c>
      <c r="L136" s="53">
        <v>45488</v>
      </c>
      <c r="M136">
        <v>5.5</v>
      </c>
      <c r="N136">
        <v>5.3</v>
      </c>
      <c r="O136">
        <v>4.8</v>
      </c>
      <c r="P136" s="18">
        <f t="shared" si="5"/>
        <v>5.2</v>
      </c>
      <c r="Q136" s="20"/>
    </row>
    <row r="137" spans="1:17" x14ac:dyDescent="0.25">
      <c r="A137" s="7" t="s">
        <v>50</v>
      </c>
      <c r="B137" s="7" t="s">
        <v>51</v>
      </c>
      <c r="C137" s="7">
        <v>4</v>
      </c>
      <c r="D137" s="7" t="s">
        <v>53</v>
      </c>
      <c r="E137" s="7">
        <v>2020</v>
      </c>
      <c r="F137" s="7">
        <v>1</v>
      </c>
      <c r="G137" s="7">
        <v>8</v>
      </c>
      <c r="H137" s="7">
        <v>8</v>
      </c>
      <c r="I137" s="7">
        <v>32</v>
      </c>
      <c r="J137" s="7">
        <v>108</v>
      </c>
      <c r="K137" s="7">
        <v>3</v>
      </c>
      <c r="L137" s="53">
        <v>45488</v>
      </c>
      <c r="M137">
        <v>4.7</v>
      </c>
      <c r="N137">
        <v>4.5999999999999996</v>
      </c>
      <c r="O137">
        <v>4.5</v>
      </c>
      <c r="P137" s="18">
        <f t="shared" si="5"/>
        <v>4.6000000000000005</v>
      </c>
      <c r="Q137" s="20"/>
    </row>
    <row r="138" spans="1:17" x14ac:dyDescent="0.25">
      <c r="A138" s="7" t="s">
        <v>35</v>
      </c>
      <c r="B138" s="7" t="s">
        <v>36</v>
      </c>
      <c r="C138" s="7">
        <v>5</v>
      </c>
      <c r="D138" s="7" t="s">
        <v>39</v>
      </c>
      <c r="E138" s="7">
        <v>2002</v>
      </c>
      <c r="F138" s="7">
        <v>1</v>
      </c>
      <c r="G138" s="7">
        <v>9</v>
      </c>
      <c r="H138" s="7">
        <v>9</v>
      </c>
      <c r="I138" s="7">
        <v>33</v>
      </c>
      <c r="J138" s="7">
        <v>109</v>
      </c>
      <c r="K138" s="7">
        <v>3</v>
      </c>
      <c r="L138" s="21">
        <v>45457</v>
      </c>
      <c r="M138">
        <v>6.1</v>
      </c>
      <c r="N138">
        <v>6</v>
      </c>
      <c r="O138">
        <v>5.6</v>
      </c>
      <c r="P138" s="18">
        <f t="shared" si="5"/>
        <v>5.8999999999999995</v>
      </c>
      <c r="Q138" s="20"/>
    </row>
    <row r="139" spans="1:17" x14ac:dyDescent="0.25">
      <c r="A139" s="7" t="s">
        <v>35</v>
      </c>
      <c r="B139" s="7" t="s">
        <v>36</v>
      </c>
      <c r="C139" s="7">
        <v>5</v>
      </c>
      <c r="D139" s="7" t="s">
        <v>46</v>
      </c>
      <c r="E139" s="7">
        <v>1999</v>
      </c>
      <c r="F139" s="7">
        <v>1</v>
      </c>
      <c r="G139" s="7">
        <v>10</v>
      </c>
      <c r="H139" s="7">
        <v>10</v>
      </c>
      <c r="I139" s="7">
        <v>40</v>
      </c>
      <c r="J139" s="7">
        <v>110</v>
      </c>
      <c r="K139" s="7">
        <v>3</v>
      </c>
      <c r="L139" s="21">
        <v>45457</v>
      </c>
      <c r="M139">
        <v>6.4</v>
      </c>
      <c r="N139" s="54">
        <v>5.9</v>
      </c>
      <c r="O139" s="54">
        <v>5.7</v>
      </c>
      <c r="P139" s="18">
        <f t="shared" si="5"/>
        <v>6</v>
      </c>
      <c r="Q139" s="20"/>
    </row>
    <row r="140" spans="1:17" x14ac:dyDescent="0.25">
      <c r="A140" s="7" t="s">
        <v>50</v>
      </c>
      <c r="B140" s="7" t="s">
        <v>51</v>
      </c>
      <c r="C140" s="7">
        <v>6</v>
      </c>
      <c r="D140" s="7" t="s">
        <v>59</v>
      </c>
      <c r="E140" s="7">
        <v>1989</v>
      </c>
      <c r="F140" s="7">
        <v>1</v>
      </c>
      <c r="G140" s="7">
        <v>11</v>
      </c>
      <c r="H140" s="7">
        <v>11</v>
      </c>
      <c r="I140" s="7">
        <v>41</v>
      </c>
      <c r="J140" s="7">
        <v>111</v>
      </c>
      <c r="K140" s="7">
        <v>3</v>
      </c>
      <c r="L140" s="53">
        <v>45488</v>
      </c>
      <c r="M140">
        <v>5</v>
      </c>
      <c r="N140">
        <v>5.0999999999999996</v>
      </c>
      <c r="O140">
        <v>5</v>
      </c>
      <c r="P140" s="18">
        <f t="shared" si="5"/>
        <v>5.0333333333333332</v>
      </c>
      <c r="Q140" s="20"/>
    </row>
    <row r="141" spans="1:17" x14ac:dyDescent="0.25">
      <c r="A141" s="7" t="s">
        <v>50</v>
      </c>
      <c r="B141" s="7" t="s">
        <v>51</v>
      </c>
      <c r="C141" s="7">
        <v>6</v>
      </c>
      <c r="D141" s="7" t="s">
        <v>54</v>
      </c>
      <c r="E141" s="7">
        <v>2016</v>
      </c>
      <c r="F141" s="7">
        <v>1</v>
      </c>
      <c r="G141" s="7">
        <v>12</v>
      </c>
      <c r="H141" s="7">
        <v>12</v>
      </c>
      <c r="I141" s="7">
        <v>48</v>
      </c>
      <c r="J141" s="7">
        <v>112</v>
      </c>
      <c r="K141" s="7">
        <v>3</v>
      </c>
      <c r="L141" s="53">
        <v>45488</v>
      </c>
      <c r="M141">
        <v>5</v>
      </c>
      <c r="N141">
        <v>4.8</v>
      </c>
      <c r="O141">
        <v>4.7</v>
      </c>
      <c r="P141" s="18">
        <f t="shared" si="5"/>
        <v>4.833333333333333</v>
      </c>
      <c r="Q141" s="20"/>
    </row>
    <row r="142" spans="1:17" x14ac:dyDescent="0.25">
      <c r="A142" s="7" t="s">
        <v>35</v>
      </c>
      <c r="B142" s="7" t="s">
        <v>36</v>
      </c>
      <c r="C142" s="7">
        <v>7</v>
      </c>
      <c r="D142" s="7" t="s">
        <v>49</v>
      </c>
      <c r="E142" s="7">
        <v>1985</v>
      </c>
      <c r="F142" s="7">
        <v>1</v>
      </c>
      <c r="G142" s="7">
        <v>13</v>
      </c>
      <c r="H142" s="7">
        <v>13</v>
      </c>
      <c r="I142" s="7">
        <v>49</v>
      </c>
      <c r="J142" s="7">
        <v>113</v>
      </c>
      <c r="K142" s="7">
        <v>3</v>
      </c>
      <c r="L142" s="21">
        <v>45457</v>
      </c>
      <c r="M142">
        <v>6.6</v>
      </c>
      <c r="N142">
        <v>6.1</v>
      </c>
      <c r="O142">
        <v>6.1</v>
      </c>
      <c r="P142" s="18">
        <f t="shared" si="5"/>
        <v>6.2666666666666657</v>
      </c>
      <c r="Q142" s="20"/>
    </row>
    <row r="143" spans="1:17" x14ac:dyDescent="0.25">
      <c r="A143" s="7" t="s">
        <v>35</v>
      </c>
      <c r="B143" s="7" t="s">
        <v>36</v>
      </c>
      <c r="C143" s="7">
        <v>7</v>
      </c>
      <c r="D143" s="7" t="s">
        <v>42</v>
      </c>
      <c r="E143" s="7">
        <v>2023</v>
      </c>
      <c r="F143" s="7">
        <v>1</v>
      </c>
      <c r="G143" s="7">
        <v>14</v>
      </c>
      <c r="H143" s="7">
        <v>14</v>
      </c>
      <c r="I143" s="7">
        <v>56</v>
      </c>
      <c r="J143" s="7">
        <v>114</v>
      </c>
      <c r="K143" s="7">
        <v>3</v>
      </c>
      <c r="L143" s="21">
        <v>45457</v>
      </c>
      <c r="M143">
        <v>6.2</v>
      </c>
      <c r="N143">
        <v>5.7</v>
      </c>
      <c r="O143">
        <v>5.8</v>
      </c>
      <c r="P143" s="18">
        <f t="shared" si="5"/>
        <v>5.8999999999999995</v>
      </c>
      <c r="Q143" s="20"/>
    </row>
    <row r="144" spans="1:17" x14ac:dyDescent="0.25">
      <c r="A144" s="7" t="s">
        <v>50</v>
      </c>
      <c r="B144" s="7" t="s">
        <v>51</v>
      </c>
      <c r="C144" s="7">
        <v>8</v>
      </c>
      <c r="D144" s="7" t="s">
        <v>55</v>
      </c>
      <c r="E144" s="7">
        <v>2008</v>
      </c>
      <c r="F144" s="7">
        <v>1</v>
      </c>
      <c r="G144" s="7">
        <v>15</v>
      </c>
      <c r="H144" s="7">
        <v>15</v>
      </c>
      <c r="I144" s="7">
        <v>57</v>
      </c>
      <c r="J144" s="7">
        <v>115</v>
      </c>
      <c r="K144" s="7">
        <v>3</v>
      </c>
      <c r="L144" s="53">
        <v>45488</v>
      </c>
      <c r="M144">
        <v>5</v>
      </c>
      <c r="N144">
        <v>4.7</v>
      </c>
      <c r="O144">
        <v>5</v>
      </c>
      <c r="P144" s="18">
        <f t="shared" si="5"/>
        <v>4.8999999999999995</v>
      </c>
      <c r="Q144" s="20"/>
    </row>
    <row r="145" spans="1:17" x14ac:dyDescent="0.25">
      <c r="A145" s="7" t="s">
        <v>50</v>
      </c>
      <c r="B145" s="7" t="s">
        <v>51</v>
      </c>
      <c r="C145" s="7">
        <v>8</v>
      </c>
      <c r="D145" s="7" t="s">
        <v>57</v>
      </c>
      <c r="E145" s="7">
        <v>2004</v>
      </c>
      <c r="F145" s="7">
        <v>1</v>
      </c>
      <c r="G145" s="7">
        <v>16</v>
      </c>
      <c r="H145" s="7">
        <v>16</v>
      </c>
      <c r="I145" s="7">
        <v>64</v>
      </c>
      <c r="J145" s="7">
        <v>116</v>
      </c>
      <c r="K145" s="7">
        <v>3</v>
      </c>
      <c r="L145" s="53">
        <v>45488</v>
      </c>
      <c r="M145">
        <v>4.4000000000000004</v>
      </c>
      <c r="N145">
        <v>5.3</v>
      </c>
      <c r="O145">
        <v>4.7</v>
      </c>
      <c r="P145" s="18">
        <f t="shared" si="5"/>
        <v>4.8</v>
      </c>
      <c r="Q145" s="20"/>
    </row>
    <row r="146" spans="1:17" x14ac:dyDescent="0.25">
      <c r="A146" s="7" t="s">
        <v>50</v>
      </c>
      <c r="B146" s="7" t="s">
        <v>51</v>
      </c>
      <c r="C146" s="7">
        <v>8</v>
      </c>
      <c r="D146" s="7" t="s">
        <v>60</v>
      </c>
      <c r="E146" s="7">
        <v>2001</v>
      </c>
      <c r="F146" s="7">
        <v>2</v>
      </c>
      <c r="G146" s="7">
        <v>16</v>
      </c>
      <c r="H146" s="7">
        <v>17</v>
      </c>
      <c r="I146" s="7">
        <v>63</v>
      </c>
      <c r="J146" s="7">
        <v>216</v>
      </c>
      <c r="K146" s="7">
        <v>3</v>
      </c>
      <c r="L146" s="53">
        <v>45488</v>
      </c>
      <c r="M146">
        <v>4.5999999999999996</v>
      </c>
      <c r="N146">
        <v>5.0999999999999996</v>
      </c>
      <c r="O146">
        <v>4.7</v>
      </c>
      <c r="P146" s="18">
        <f t="shared" si="5"/>
        <v>4.8</v>
      </c>
      <c r="Q146" s="20"/>
    </row>
    <row r="147" spans="1:17" x14ac:dyDescent="0.25">
      <c r="A147" s="7" t="s">
        <v>50</v>
      </c>
      <c r="B147" s="7" t="s">
        <v>51</v>
      </c>
      <c r="C147" s="7">
        <v>8</v>
      </c>
      <c r="D147" s="7" t="s">
        <v>59</v>
      </c>
      <c r="E147" s="7">
        <v>1989</v>
      </c>
      <c r="F147" s="7">
        <v>2</v>
      </c>
      <c r="G147" s="7">
        <v>15</v>
      </c>
      <c r="H147" s="7">
        <v>18</v>
      </c>
      <c r="I147" s="7">
        <v>58</v>
      </c>
      <c r="J147" s="7">
        <v>215</v>
      </c>
      <c r="K147" s="7">
        <v>3</v>
      </c>
      <c r="L147" s="53">
        <v>45488</v>
      </c>
      <c r="M147">
        <v>5.0999999999999996</v>
      </c>
      <c r="N147">
        <v>5.3</v>
      </c>
      <c r="O147">
        <v>4.8</v>
      </c>
      <c r="P147" s="18">
        <f t="shared" si="5"/>
        <v>5.0666666666666664</v>
      </c>
      <c r="Q147" s="20"/>
    </row>
    <row r="148" spans="1:17" x14ac:dyDescent="0.25">
      <c r="A148" s="7" t="s">
        <v>35</v>
      </c>
      <c r="B148" s="7" t="s">
        <v>36</v>
      </c>
      <c r="C148" s="7">
        <v>7</v>
      </c>
      <c r="D148" s="7" t="s">
        <v>48</v>
      </c>
      <c r="E148" s="7">
        <v>2018</v>
      </c>
      <c r="F148" s="7">
        <v>2</v>
      </c>
      <c r="G148" s="7">
        <v>14</v>
      </c>
      <c r="H148" s="7">
        <v>19</v>
      </c>
      <c r="I148" s="7">
        <v>55</v>
      </c>
      <c r="J148" s="7">
        <v>214</v>
      </c>
      <c r="K148" s="7">
        <v>3</v>
      </c>
      <c r="L148" s="21">
        <v>45457</v>
      </c>
      <c r="M148">
        <v>6.1</v>
      </c>
      <c r="N148">
        <v>6</v>
      </c>
      <c r="O148">
        <v>6.4</v>
      </c>
      <c r="P148" s="18">
        <f t="shared" si="5"/>
        <v>6.166666666666667</v>
      </c>
      <c r="Q148" s="20"/>
    </row>
    <row r="149" spans="1:17" x14ac:dyDescent="0.25">
      <c r="A149" s="7" t="s">
        <v>35</v>
      </c>
      <c r="B149" s="7" t="s">
        <v>36</v>
      </c>
      <c r="C149" s="7">
        <v>7</v>
      </c>
      <c r="D149" s="7" t="s">
        <v>44</v>
      </c>
      <c r="E149" s="7">
        <v>1983</v>
      </c>
      <c r="F149" s="7">
        <v>2</v>
      </c>
      <c r="G149" s="7">
        <v>13</v>
      </c>
      <c r="H149" s="7">
        <v>20</v>
      </c>
      <c r="I149" s="7">
        <v>50</v>
      </c>
      <c r="J149" s="7">
        <v>213</v>
      </c>
      <c r="K149" s="7">
        <v>3</v>
      </c>
      <c r="L149" s="21">
        <v>45457</v>
      </c>
      <c r="M149">
        <v>6.4</v>
      </c>
      <c r="N149">
        <v>6.1</v>
      </c>
      <c r="O149">
        <v>6</v>
      </c>
      <c r="P149" s="18">
        <f t="shared" si="5"/>
        <v>6.166666666666667</v>
      </c>
      <c r="Q149" s="20"/>
    </row>
    <row r="150" spans="1:17" x14ac:dyDescent="0.25">
      <c r="A150" s="7" t="s">
        <v>50</v>
      </c>
      <c r="B150" s="7" t="s">
        <v>51</v>
      </c>
      <c r="C150" s="7">
        <v>6</v>
      </c>
      <c r="D150" s="7" t="s">
        <v>55</v>
      </c>
      <c r="E150" s="7">
        <v>2008</v>
      </c>
      <c r="F150" s="7">
        <v>2</v>
      </c>
      <c r="G150" s="7">
        <v>12</v>
      </c>
      <c r="H150" s="7">
        <v>21</v>
      </c>
      <c r="I150" s="7">
        <v>47</v>
      </c>
      <c r="J150" s="7">
        <v>212</v>
      </c>
      <c r="K150" s="7">
        <v>3</v>
      </c>
      <c r="L150" s="53">
        <v>45488</v>
      </c>
      <c r="M150">
        <v>5</v>
      </c>
      <c r="N150">
        <v>5.0999999999999996</v>
      </c>
      <c r="O150">
        <v>5.2</v>
      </c>
      <c r="P150" s="18">
        <f t="shared" si="5"/>
        <v>5.1000000000000005</v>
      </c>
      <c r="Q150" s="20"/>
    </row>
    <row r="151" spans="1:17" x14ac:dyDescent="0.25">
      <c r="A151" s="7" t="s">
        <v>50</v>
      </c>
      <c r="B151" s="7" t="s">
        <v>51</v>
      </c>
      <c r="C151" s="7">
        <v>6</v>
      </c>
      <c r="D151" s="7" t="s">
        <v>52</v>
      </c>
      <c r="E151" s="7">
        <v>1999</v>
      </c>
      <c r="F151" s="7">
        <v>2</v>
      </c>
      <c r="G151" s="7">
        <v>11</v>
      </c>
      <c r="H151" s="7">
        <v>22</v>
      </c>
      <c r="I151" s="7">
        <v>42</v>
      </c>
      <c r="J151" s="7">
        <v>211</v>
      </c>
      <c r="K151" s="7">
        <v>3</v>
      </c>
      <c r="L151" s="53">
        <v>45488</v>
      </c>
      <c r="M151">
        <v>5</v>
      </c>
      <c r="N151">
        <v>5.0999999999999996</v>
      </c>
      <c r="O151">
        <v>5.2</v>
      </c>
      <c r="P151" s="18">
        <f t="shared" si="5"/>
        <v>5.1000000000000005</v>
      </c>
      <c r="Q151" s="20"/>
    </row>
    <row r="152" spans="1:17" x14ac:dyDescent="0.25">
      <c r="A152" s="7" t="s">
        <v>35</v>
      </c>
      <c r="B152" s="7" t="s">
        <v>36</v>
      </c>
      <c r="C152" s="7">
        <v>5</v>
      </c>
      <c r="D152" s="7" t="s">
        <v>49</v>
      </c>
      <c r="E152" s="7">
        <v>1985</v>
      </c>
      <c r="F152" s="7">
        <v>2</v>
      </c>
      <c r="G152" s="7">
        <v>10</v>
      </c>
      <c r="H152" s="7">
        <v>23</v>
      </c>
      <c r="I152" s="7">
        <v>39</v>
      </c>
      <c r="J152" s="7">
        <v>210</v>
      </c>
      <c r="K152" s="7">
        <v>3</v>
      </c>
      <c r="L152" s="21">
        <v>45457</v>
      </c>
      <c r="M152">
        <v>6.2</v>
      </c>
      <c r="N152">
        <v>5.8</v>
      </c>
      <c r="O152">
        <v>6.2</v>
      </c>
      <c r="P152" s="18">
        <f t="shared" si="5"/>
        <v>6.0666666666666664</v>
      </c>
      <c r="Q152" s="20"/>
    </row>
    <row r="153" spans="1:17" x14ac:dyDescent="0.25">
      <c r="A153" s="7" t="s">
        <v>35</v>
      </c>
      <c r="B153" s="7" t="s">
        <v>36</v>
      </c>
      <c r="C153" s="7">
        <v>5</v>
      </c>
      <c r="D153" s="7" t="s">
        <v>41</v>
      </c>
      <c r="E153" s="7">
        <v>2016</v>
      </c>
      <c r="F153" s="7">
        <v>2</v>
      </c>
      <c r="G153" s="7">
        <v>9</v>
      </c>
      <c r="H153" s="7">
        <v>24</v>
      </c>
      <c r="I153" s="7">
        <v>34</v>
      </c>
      <c r="J153" s="7">
        <v>209</v>
      </c>
      <c r="K153" s="7">
        <v>3</v>
      </c>
      <c r="L153" s="21">
        <v>45457</v>
      </c>
      <c r="M153">
        <v>6.6</v>
      </c>
      <c r="N153">
        <v>6.2</v>
      </c>
      <c r="O153">
        <v>6.2</v>
      </c>
      <c r="P153" s="18">
        <f t="shared" si="5"/>
        <v>6.333333333333333</v>
      </c>
      <c r="Q153" s="20"/>
    </row>
    <row r="154" spans="1:17" x14ac:dyDescent="0.25">
      <c r="A154" s="7" t="s">
        <v>50</v>
      </c>
      <c r="B154" s="7" t="s">
        <v>51</v>
      </c>
      <c r="C154" s="7">
        <v>4</v>
      </c>
      <c r="D154" s="7" t="s">
        <v>56</v>
      </c>
      <c r="E154" s="7">
        <v>1984</v>
      </c>
      <c r="F154" s="7">
        <v>2</v>
      </c>
      <c r="G154" s="7">
        <v>8</v>
      </c>
      <c r="H154" s="7">
        <v>25</v>
      </c>
      <c r="I154" s="7">
        <v>31</v>
      </c>
      <c r="J154" s="7">
        <v>208</v>
      </c>
      <c r="K154" s="7">
        <v>3</v>
      </c>
      <c r="L154" s="53">
        <v>45488</v>
      </c>
      <c r="M154">
        <v>5.3</v>
      </c>
      <c r="N154">
        <v>5.5</v>
      </c>
      <c r="O154">
        <v>5.3</v>
      </c>
      <c r="P154" s="18">
        <f t="shared" si="5"/>
        <v>5.3666666666666671</v>
      </c>
      <c r="Q154" s="20"/>
    </row>
    <row r="155" spans="1:17" x14ac:dyDescent="0.25">
      <c r="A155" s="7" t="s">
        <v>50</v>
      </c>
      <c r="B155" s="7" t="s">
        <v>51</v>
      </c>
      <c r="C155" s="7">
        <v>4</v>
      </c>
      <c r="D155" s="7" t="s">
        <v>54</v>
      </c>
      <c r="E155" s="7">
        <v>2016</v>
      </c>
      <c r="F155" s="7">
        <v>2</v>
      </c>
      <c r="G155" s="7">
        <v>7</v>
      </c>
      <c r="H155" s="7">
        <v>26</v>
      </c>
      <c r="I155" s="7">
        <v>26</v>
      </c>
      <c r="J155" s="7">
        <v>207</v>
      </c>
      <c r="K155" s="7">
        <v>3</v>
      </c>
      <c r="L155" s="53">
        <v>45488</v>
      </c>
      <c r="M155">
        <v>5.2</v>
      </c>
      <c r="N155">
        <v>4.9000000000000004</v>
      </c>
      <c r="O155">
        <v>5.2</v>
      </c>
      <c r="P155" s="18">
        <f t="shared" si="5"/>
        <v>5.1000000000000005</v>
      </c>
      <c r="Q155" s="20"/>
    </row>
    <row r="156" spans="1:17" x14ac:dyDescent="0.25">
      <c r="A156" s="7" t="s">
        <v>35</v>
      </c>
      <c r="B156" s="7" t="s">
        <v>36</v>
      </c>
      <c r="C156" s="7">
        <v>3</v>
      </c>
      <c r="D156" s="7" t="s">
        <v>37</v>
      </c>
      <c r="E156" s="7">
        <v>1998</v>
      </c>
      <c r="F156" s="7">
        <v>2</v>
      </c>
      <c r="G156" s="7">
        <v>6</v>
      </c>
      <c r="H156" s="7">
        <v>27</v>
      </c>
      <c r="I156" s="7">
        <v>23</v>
      </c>
      <c r="J156" s="7">
        <v>206</v>
      </c>
      <c r="K156" s="7">
        <v>3</v>
      </c>
      <c r="L156" s="21">
        <v>45457</v>
      </c>
      <c r="M156">
        <v>6.2</v>
      </c>
      <c r="N156">
        <v>6.4</v>
      </c>
      <c r="O156">
        <v>6</v>
      </c>
      <c r="P156" s="18">
        <f t="shared" si="5"/>
        <v>6.2</v>
      </c>
      <c r="Q156" s="20"/>
    </row>
    <row r="157" spans="1:17" x14ac:dyDescent="0.25">
      <c r="A157" s="7" t="s">
        <v>35</v>
      </c>
      <c r="B157" s="7" t="s">
        <v>36</v>
      </c>
      <c r="C157" s="7">
        <v>3</v>
      </c>
      <c r="D157" s="7" t="s">
        <v>42</v>
      </c>
      <c r="E157" s="7">
        <v>2023</v>
      </c>
      <c r="F157" s="7">
        <v>2</v>
      </c>
      <c r="G157" s="7">
        <v>5</v>
      </c>
      <c r="H157" s="7">
        <v>28</v>
      </c>
      <c r="I157" s="7">
        <v>18</v>
      </c>
      <c r="J157" s="7">
        <v>205</v>
      </c>
      <c r="K157" s="7">
        <v>3</v>
      </c>
      <c r="L157" s="21">
        <v>45457</v>
      </c>
      <c r="M157">
        <v>6.7</v>
      </c>
      <c r="N157">
        <v>6.3</v>
      </c>
      <c r="O157">
        <v>6.4</v>
      </c>
      <c r="P157" s="18">
        <f t="shared" si="5"/>
        <v>6.4666666666666659</v>
      </c>
      <c r="Q157" s="20"/>
    </row>
    <row r="158" spans="1:17" x14ac:dyDescent="0.25">
      <c r="A158" s="7" t="s">
        <v>50</v>
      </c>
      <c r="B158" s="7" t="s">
        <v>51</v>
      </c>
      <c r="C158" s="7">
        <v>2</v>
      </c>
      <c r="D158" s="7" t="s">
        <v>57</v>
      </c>
      <c r="E158" s="7">
        <v>2004</v>
      </c>
      <c r="F158" s="7">
        <v>2</v>
      </c>
      <c r="G158" s="7">
        <v>4</v>
      </c>
      <c r="H158" s="7">
        <v>29</v>
      </c>
      <c r="I158" s="7">
        <v>15</v>
      </c>
      <c r="J158" s="7">
        <v>204</v>
      </c>
      <c r="K158" s="7">
        <v>3</v>
      </c>
      <c r="L158" s="53">
        <v>45488</v>
      </c>
      <c r="M158">
        <v>5.0999999999999996</v>
      </c>
      <c r="N158">
        <v>4.5999999999999996</v>
      </c>
      <c r="O158">
        <v>4.8</v>
      </c>
      <c r="P158" s="18">
        <f t="shared" si="5"/>
        <v>4.833333333333333</v>
      </c>
      <c r="Q158" s="20"/>
    </row>
    <row r="159" spans="1:17" x14ac:dyDescent="0.25">
      <c r="A159" s="7" t="s">
        <v>50</v>
      </c>
      <c r="B159" s="7" t="s">
        <v>51</v>
      </c>
      <c r="C159" s="7">
        <v>2</v>
      </c>
      <c r="D159" s="7" t="s">
        <v>53</v>
      </c>
      <c r="E159" s="7">
        <v>2020</v>
      </c>
      <c r="F159" s="7">
        <v>2</v>
      </c>
      <c r="G159" s="7">
        <v>3</v>
      </c>
      <c r="H159" s="7">
        <v>30</v>
      </c>
      <c r="I159" s="7">
        <v>10</v>
      </c>
      <c r="J159" s="7">
        <v>203</v>
      </c>
      <c r="K159" s="7">
        <v>3</v>
      </c>
      <c r="L159" s="53">
        <v>45488</v>
      </c>
      <c r="M159">
        <v>4.7</v>
      </c>
      <c r="N159">
        <v>5.0999999999999996</v>
      </c>
      <c r="O159">
        <v>5</v>
      </c>
      <c r="P159" s="18">
        <f t="shared" si="5"/>
        <v>4.9333333333333336</v>
      </c>
      <c r="Q159" s="20"/>
    </row>
    <row r="160" spans="1:17" x14ac:dyDescent="0.25">
      <c r="A160" s="7" t="s">
        <v>35</v>
      </c>
      <c r="B160" s="7" t="s">
        <v>36</v>
      </c>
      <c r="C160" s="7">
        <v>1</v>
      </c>
      <c r="D160" s="7" t="s">
        <v>46</v>
      </c>
      <c r="E160" s="7">
        <v>1999</v>
      </c>
      <c r="F160" s="7">
        <v>2</v>
      </c>
      <c r="G160" s="7">
        <v>2</v>
      </c>
      <c r="H160" s="7">
        <v>31</v>
      </c>
      <c r="I160" s="7">
        <v>7</v>
      </c>
      <c r="J160" s="7">
        <v>202</v>
      </c>
      <c r="K160" s="7">
        <v>3</v>
      </c>
      <c r="L160" s="21">
        <v>45457</v>
      </c>
      <c r="M160">
        <v>6.3</v>
      </c>
      <c r="N160">
        <v>6.2</v>
      </c>
      <c r="O160">
        <v>6.1</v>
      </c>
      <c r="P160" s="18">
        <f t="shared" si="5"/>
        <v>6.2</v>
      </c>
      <c r="Q160" s="20"/>
    </row>
    <row r="161" spans="1:17" x14ac:dyDescent="0.25">
      <c r="A161" s="7" t="s">
        <v>35</v>
      </c>
      <c r="B161" s="7" t="s">
        <v>36</v>
      </c>
      <c r="C161" s="7">
        <v>1</v>
      </c>
      <c r="D161" s="7" t="s">
        <v>39</v>
      </c>
      <c r="E161" s="7">
        <v>2002</v>
      </c>
      <c r="F161" s="7">
        <v>2</v>
      </c>
      <c r="G161" s="7">
        <v>1</v>
      </c>
      <c r="H161" s="7">
        <v>32</v>
      </c>
      <c r="I161" s="7">
        <v>2</v>
      </c>
      <c r="J161" s="7">
        <v>201</v>
      </c>
      <c r="K161" s="7">
        <v>3</v>
      </c>
      <c r="L161" s="21">
        <v>45457</v>
      </c>
      <c r="M161" s="54">
        <v>6.4</v>
      </c>
      <c r="N161" s="54">
        <v>6.4</v>
      </c>
      <c r="O161" s="54">
        <v>6.5</v>
      </c>
      <c r="P161" s="59">
        <f t="shared" si="5"/>
        <v>6.4333333333333336</v>
      </c>
      <c r="Q161" s="20"/>
    </row>
    <row r="162" spans="1:17" x14ac:dyDescent="0.25">
      <c r="A162" s="7" t="s">
        <v>35</v>
      </c>
      <c r="B162" s="7" t="s">
        <v>36</v>
      </c>
      <c r="C162" s="7">
        <v>1</v>
      </c>
      <c r="D162" s="7" t="s">
        <v>41</v>
      </c>
      <c r="E162" s="7">
        <v>2016</v>
      </c>
      <c r="F162" s="7">
        <v>3</v>
      </c>
      <c r="G162" s="7">
        <v>1</v>
      </c>
      <c r="H162" s="7">
        <v>33</v>
      </c>
      <c r="I162" s="7">
        <v>3</v>
      </c>
      <c r="J162" s="7">
        <v>301</v>
      </c>
      <c r="K162" s="7">
        <v>3</v>
      </c>
      <c r="L162" s="21">
        <v>45457</v>
      </c>
      <c r="M162">
        <v>5.7</v>
      </c>
      <c r="N162">
        <v>6.6</v>
      </c>
      <c r="O162">
        <v>6</v>
      </c>
      <c r="P162" s="18">
        <f t="shared" si="5"/>
        <v>6.1000000000000005</v>
      </c>
      <c r="Q162" s="20"/>
    </row>
    <row r="163" spans="1:17" x14ac:dyDescent="0.25">
      <c r="A163" s="7" t="s">
        <v>35</v>
      </c>
      <c r="B163" s="7" t="s">
        <v>36</v>
      </c>
      <c r="C163" s="7">
        <v>1</v>
      </c>
      <c r="D163" s="7" t="s">
        <v>48</v>
      </c>
      <c r="E163" s="7">
        <v>2018</v>
      </c>
      <c r="F163" s="7">
        <v>3</v>
      </c>
      <c r="G163" s="7">
        <v>2</v>
      </c>
      <c r="H163" s="7">
        <v>34</v>
      </c>
      <c r="I163" s="7">
        <v>6</v>
      </c>
      <c r="J163" s="7">
        <v>302</v>
      </c>
      <c r="K163" s="7">
        <v>3</v>
      </c>
      <c r="L163" s="21">
        <v>45457</v>
      </c>
      <c r="M163">
        <v>6</v>
      </c>
      <c r="N163">
        <v>6.6</v>
      </c>
      <c r="O163">
        <v>6</v>
      </c>
      <c r="P163" s="18">
        <f t="shared" si="5"/>
        <v>6.2</v>
      </c>
      <c r="Q163" s="20"/>
    </row>
    <row r="164" spans="1:17" x14ac:dyDescent="0.25">
      <c r="A164" s="7" t="s">
        <v>50</v>
      </c>
      <c r="B164" s="7" t="s">
        <v>51</v>
      </c>
      <c r="C164" s="7">
        <v>2</v>
      </c>
      <c r="D164" s="7" t="s">
        <v>54</v>
      </c>
      <c r="E164" s="7">
        <v>2016</v>
      </c>
      <c r="F164" s="7">
        <v>3</v>
      </c>
      <c r="G164" s="7">
        <v>3</v>
      </c>
      <c r="H164" s="7">
        <v>35</v>
      </c>
      <c r="I164" s="7">
        <v>11</v>
      </c>
      <c r="J164" s="7">
        <v>303</v>
      </c>
      <c r="K164" s="7">
        <v>3</v>
      </c>
      <c r="L164" s="53">
        <v>45488</v>
      </c>
      <c r="M164">
        <v>5</v>
      </c>
      <c r="N164">
        <v>5</v>
      </c>
      <c r="O164">
        <v>5</v>
      </c>
      <c r="P164" s="18">
        <f t="shared" ref="P164:P195" si="6">AVERAGE(M164:O164)</f>
        <v>5</v>
      </c>
      <c r="Q164" s="20"/>
    </row>
    <row r="165" spans="1:17" x14ac:dyDescent="0.25">
      <c r="A165" s="7" t="s">
        <v>50</v>
      </c>
      <c r="B165" s="7" t="s">
        <v>51</v>
      </c>
      <c r="C165" s="7">
        <v>2</v>
      </c>
      <c r="D165" s="7" t="s">
        <v>59</v>
      </c>
      <c r="E165" s="7">
        <v>1989</v>
      </c>
      <c r="F165" s="7">
        <v>3</v>
      </c>
      <c r="G165" s="7">
        <v>4</v>
      </c>
      <c r="H165" s="7">
        <v>36</v>
      </c>
      <c r="I165" s="7">
        <v>14</v>
      </c>
      <c r="J165" s="7">
        <v>304</v>
      </c>
      <c r="K165" s="7">
        <v>3</v>
      </c>
      <c r="L165" s="53">
        <v>45488</v>
      </c>
      <c r="M165">
        <v>5.4</v>
      </c>
      <c r="N165">
        <v>5.3</v>
      </c>
      <c r="O165">
        <v>5.4</v>
      </c>
      <c r="P165" s="18">
        <f t="shared" si="6"/>
        <v>5.3666666666666671</v>
      </c>
      <c r="Q165" s="20"/>
    </row>
    <row r="166" spans="1:17" x14ac:dyDescent="0.25">
      <c r="A166" s="7" t="s">
        <v>35</v>
      </c>
      <c r="B166" s="7" t="s">
        <v>36</v>
      </c>
      <c r="C166" s="7">
        <v>3</v>
      </c>
      <c r="D166" s="7" t="s">
        <v>39</v>
      </c>
      <c r="E166" s="7">
        <v>2002</v>
      </c>
      <c r="F166" s="7">
        <v>3</v>
      </c>
      <c r="G166" s="7">
        <v>5</v>
      </c>
      <c r="H166" s="7">
        <v>37</v>
      </c>
      <c r="I166" s="7">
        <v>19</v>
      </c>
      <c r="J166" s="7">
        <v>305</v>
      </c>
      <c r="K166" s="7">
        <v>3</v>
      </c>
      <c r="L166" s="21">
        <v>45457</v>
      </c>
      <c r="M166">
        <v>5.9</v>
      </c>
      <c r="N166">
        <v>6.3</v>
      </c>
      <c r="O166">
        <v>5.8</v>
      </c>
      <c r="P166" s="18">
        <f t="shared" si="6"/>
        <v>6</v>
      </c>
      <c r="Q166" s="20"/>
    </row>
    <row r="167" spans="1:17" x14ac:dyDescent="0.25">
      <c r="A167" s="7" t="s">
        <v>35</v>
      </c>
      <c r="B167" s="7" t="s">
        <v>36</v>
      </c>
      <c r="C167" s="7">
        <v>3</v>
      </c>
      <c r="D167" s="7" t="s">
        <v>49</v>
      </c>
      <c r="E167" s="7">
        <v>1985</v>
      </c>
      <c r="F167" s="7">
        <v>3</v>
      </c>
      <c r="G167" s="7">
        <v>6</v>
      </c>
      <c r="H167" s="7">
        <v>38</v>
      </c>
      <c r="I167" s="7">
        <v>22</v>
      </c>
      <c r="J167" s="7">
        <v>306</v>
      </c>
      <c r="K167" s="7">
        <v>3</v>
      </c>
      <c r="L167" s="21">
        <v>45457</v>
      </c>
      <c r="M167">
        <v>6</v>
      </c>
      <c r="N167">
        <v>6.2</v>
      </c>
      <c r="O167">
        <v>6.1</v>
      </c>
      <c r="P167" s="18">
        <f t="shared" si="6"/>
        <v>6.0999999999999988</v>
      </c>
      <c r="Q167" s="20"/>
    </row>
    <row r="168" spans="1:17" x14ac:dyDescent="0.25">
      <c r="A168" s="7" t="s">
        <v>50</v>
      </c>
      <c r="B168" s="7" t="s">
        <v>51</v>
      </c>
      <c r="C168" s="7">
        <v>4</v>
      </c>
      <c r="D168" s="7" t="s">
        <v>55</v>
      </c>
      <c r="E168" s="7">
        <v>2008</v>
      </c>
      <c r="F168" s="7">
        <v>3</v>
      </c>
      <c r="G168" s="7">
        <v>7</v>
      </c>
      <c r="H168" s="7">
        <v>39</v>
      </c>
      <c r="I168" s="7">
        <v>27</v>
      </c>
      <c r="J168" s="7">
        <v>307</v>
      </c>
      <c r="K168" s="7">
        <v>3</v>
      </c>
      <c r="L168" s="53">
        <v>45488</v>
      </c>
      <c r="M168">
        <v>5.0999999999999996</v>
      </c>
      <c r="N168">
        <v>5.0999999999999996</v>
      </c>
      <c r="O168">
        <v>5</v>
      </c>
      <c r="P168" s="18">
        <f t="shared" si="6"/>
        <v>5.0666666666666664</v>
      </c>
      <c r="Q168" s="20"/>
    </row>
    <row r="169" spans="1:17" x14ac:dyDescent="0.25">
      <c r="A169" s="7" t="s">
        <v>50</v>
      </c>
      <c r="B169" s="7" t="s">
        <v>51</v>
      </c>
      <c r="C169" s="7">
        <v>4</v>
      </c>
      <c r="D169" s="7" t="s">
        <v>57</v>
      </c>
      <c r="E169" s="7">
        <v>2004</v>
      </c>
      <c r="F169" s="7">
        <v>3</v>
      </c>
      <c r="G169" s="7">
        <v>8</v>
      </c>
      <c r="H169" s="7">
        <v>40</v>
      </c>
      <c r="I169" s="7">
        <v>30</v>
      </c>
      <c r="J169" s="7">
        <v>308</v>
      </c>
      <c r="K169" s="7">
        <v>3</v>
      </c>
      <c r="L169" s="53">
        <v>45488</v>
      </c>
      <c r="M169">
        <v>4.8</v>
      </c>
      <c r="N169">
        <v>4.5</v>
      </c>
      <c r="O169">
        <v>5.0999999999999996</v>
      </c>
      <c r="P169" s="18">
        <f t="shared" si="6"/>
        <v>4.8</v>
      </c>
      <c r="Q169" s="20"/>
    </row>
    <row r="170" spans="1:17" x14ac:dyDescent="0.25">
      <c r="A170" s="7" t="s">
        <v>35</v>
      </c>
      <c r="B170" s="7" t="s">
        <v>36</v>
      </c>
      <c r="C170" s="7">
        <v>5</v>
      </c>
      <c r="D170" s="7" t="s">
        <v>42</v>
      </c>
      <c r="E170" s="7">
        <v>2023</v>
      </c>
      <c r="F170" s="7">
        <v>3</v>
      </c>
      <c r="G170" s="7">
        <v>9</v>
      </c>
      <c r="H170" s="7">
        <v>41</v>
      </c>
      <c r="I170" s="7">
        <v>35</v>
      </c>
      <c r="J170" s="7">
        <v>309</v>
      </c>
      <c r="K170" s="7">
        <v>3</v>
      </c>
      <c r="L170" s="21">
        <v>45457</v>
      </c>
      <c r="M170">
        <v>6</v>
      </c>
      <c r="N170">
        <v>6.5</v>
      </c>
      <c r="O170">
        <v>6.2</v>
      </c>
      <c r="P170" s="18">
        <f t="shared" si="6"/>
        <v>6.2333333333333334</v>
      </c>
      <c r="Q170" s="20"/>
    </row>
    <row r="171" spans="1:17" x14ac:dyDescent="0.25">
      <c r="A171" s="7" t="s">
        <v>35</v>
      </c>
      <c r="B171" s="7" t="s">
        <v>36</v>
      </c>
      <c r="C171" s="7">
        <v>5</v>
      </c>
      <c r="D171" s="7" t="s">
        <v>44</v>
      </c>
      <c r="E171" s="7">
        <v>1983</v>
      </c>
      <c r="F171" s="7">
        <v>3</v>
      </c>
      <c r="G171" s="7">
        <v>10</v>
      </c>
      <c r="H171" s="7">
        <v>42</v>
      </c>
      <c r="I171" s="7">
        <v>38</v>
      </c>
      <c r="J171" s="7">
        <v>310</v>
      </c>
      <c r="K171" s="7">
        <v>3</v>
      </c>
      <c r="L171" s="21">
        <v>45457</v>
      </c>
      <c r="M171">
        <v>5.9</v>
      </c>
      <c r="N171">
        <v>6.4</v>
      </c>
      <c r="O171">
        <v>6.4</v>
      </c>
      <c r="P171" s="18">
        <f t="shared" si="6"/>
        <v>6.2333333333333343</v>
      </c>
      <c r="Q171" s="20"/>
    </row>
    <row r="172" spans="1:17" x14ac:dyDescent="0.25">
      <c r="A172" s="7" t="s">
        <v>50</v>
      </c>
      <c r="B172" s="7" t="s">
        <v>51</v>
      </c>
      <c r="C172" s="7">
        <v>6</v>
      </c>
      <c r="D172" s="7" t="s">
        <v>56</v>
      </c>
      <c r="E172" s="7">
        <v>1984</v>
      </c>
      <c r="F172" s="7">
        <v>3</v>
      </c>
      <c r="G172" s="7">
        <v>11</v>
      </c>
      <c r="H172" s="7">
        <v>43</v>
      </c>
      <c r="I172" s="7">
        <v>43</v>
      </c>
      <c r="J172" s="7">
        <v>311</v>
      </c>
      <c r="K172" s="7">
        <v>3</v>
      </c>
      <c r="L172" s="53">
        <v>45488</v>
      </c>
      <c r="M172">
        <v>5.2</v>
      </c>
      <c r="N172">
        <v>4.9000000000000004</v>
      </c>
      <c r="O172">
        <v>4.8</v>
      </c>
      <c r="P172" s="18">
        <f t="shared" si="6"/>
        <v>4.9666666666666677</v>
      </c>
      <c r="Q172" s="20"/>
    </row>
    <row r="173" spans="1:17" x14ac:dyDescent="0.25">
      <c r="A173" s="7" t="s">
        <v>50</v>
      </c>
      <c r="B173" s="7" t="s">
        <v>51</v>
      </c>
      <c r="C173" s="7">
        <v>6</v>
      </c>
      <c r="D173" s="7" t="s">
        <v>60</v>
      </c>
      <c r="E173" s="7">
        <v>2001</v>
      </c>
      <c r="F173" s="7">
        <v>3</v>
      </c>
      <c r="G173" s="7">
        <v>12</v>
      </c>
      <c r="H173" s="7">
        <v>44</v>
      </c>
      <c r="I173" s="7">
        <v>46</v>
      </c>
      <c r="J173" s="7">
        <v>312</v>
      </c>
      <c r="K173" s="7">
        <v>3</v>
      </c>
      <c r="L173" s="53">
        <v>45488</v>
      </c>
      <c r="M173">
        <v>4.7</v>
      </c>
      <c r="N173">
        <v>4.4000000000000004</v>
      </c>
      <c r="O173">
        <v>5</v>
      </c>
      <c r="P173" s="18">
        <f t="shared" si="6"/>
        <v>4.7</v>
      </c>
      <c r="Q173" s="20"/>
    </row>
    <row r="174" spans="1:17" x14ac:dyDescent="0.25">
      <c r="A174" s="7" t="s">
        <v>35</v>
      </c>
      <c r="B174" s="7" t="s">
        <v>36</v>
      </c>
      <c r="C174" s="7">
        <v>7</v>
      </c>
      <c r="D174" s="7" t="s">
        <v>46</v>
      </c>
      <c r="E174" s="7">
        <v>1999</v>
      </c>
      <c r="F174" s="7">
        <v>3</v>
      </c>
      <c r="G174" s="7">
        <v>13</v>
      </c>
      <c r="H174" s="7">
        <v>45</v>
      </c>
      <c r="I174" s="7">
        <v>51</v>
      </c>
      <c r="J174" s="7">
        <v>313</v>
      </c>
      <c r="K174" s="7">
        <v>3</v>
      </c>
      <c r="L174" s="21">
        <v>45457</v>
      </c>
      <c r="M174">
        <v>6</v>
      </c>
      <c r="N174">
        <v>6.2</v>
      </c>
      <c r="O174">
        <v>6.3</v>
      </c>
      <c r="P174" s="18">
        <f t="shared" si="6"/>
        <v>6.166666666666667</v>
      </c>
      <c r="Q174" s="20"/>
    </row>
    <row r="175" spans="1:17" x14ac:dyDescent="0.25">
      <c r="A175" s="7" t="s">
        <v>35</v>
      </c>
      <c r="B175" s="7" t="s">
        <v>36</v>
      </c>
      <c r="C175" s="7">
        <v>7</v>
      </c>
      <c r="D175" s="7" t="s">
        <v>37</v>
      </c>
      <c r="E175" s="7">
        <v>1998</v>
      </c>
      <c r="F175" s="7">
        <v>3</v>
      </c>
      <c r="G175" s="7">
        <v>14</v>
      </c>
      <c r="H175" s="7">
        <v>46</v>
      </c>
      <c r="I175" s="7">
        <v>54</v>
      </c>
      <c r="J175" s="7">
        <v>314</v>
      </c>
      <c r="K175" s="7">
        <v>3</v>
      </c>
      <c r="L175" s="21">
        <v>45457</v>
      </c>
      <c r="M175">
        <v>6.4</v>
      </c>
      <c r="N175">
        <v>6.4</v>
      </c>
      <c r="O175">
        <v>6.6</v>
      </c>
      <c r="P175" s="18">
        <f t="shared" si="6"/>
        <v>6.4666666666666659</v>
      </c>
      <c r="Q175" s="20"/>
    </row>
    <row r="176" spans="1:17" x14ac:dyDescent="0.25">
      <c r="A176" s="7" t="s">
        <v>50</v>
      </c>
      <c r="B176" s="7" t="s">
        <v>51</v>
      </c>
      <c r="C176" s="7">
        <v>8</v>
      </c>
      <c r="D176" s="7" t="s">
        <v>52</v>
      </c>
      <c r="E176" s="7">
        <v>1999</v>
      </c>
      <c r="F176" s="7">
        <v>3</v>
      </c>
      <c r="G176" s="7">
        <v>15</v>
      </c>
      <c r="H176" s="7">
        <v>47</v>
      </c>
      <c r="I176" s="7">
        <v>59</v>
      </c>
      <c r="J176" s="7">
        <v>315</v>
      </c>
      <c r="K176" s="7">
        <v>3</v>
      </c>
      <c r="L176" s="53">
        <v>45488</v>
      </c>
      <c r="M176">
        <v>5</v>
      </c>
      <c r="N176">
        <v>5</v>
      </c>
      <c r="O176">
        <v>5.0999999999999996</v>
      </c>
      <c r="P176" s="18">
        <f t="shared" si="6"/>
        <v>5.0333333333333332</v>
      </c>
      <c r="Q176" s="20"/>
    </row>
    <row r="177" spans="1:17" x14ac:dyDescent="0.25">
      <c r="A177" s="7" t="s">
        <v>50</v>
      </c>
      <c r="B177" s="7" t="s">
        <v>51</v>
      </c>
      <c r="C177" s="7">
        <v>8</v>
      </c>
      <c r="D177" s="7" t="s">
        <v>53</v>
      </c>
      <c r="E177" s="7">
        <v>2020</v>
      </c>
      <c r="F177" s="7">
        <v>3</v>
      </c>
      <c r="G177" s="7">
        <v>16</v>
      </c>
      <c r="H177" s="7">
        <v>48</v>
      </c>
      <c r="I177" s="7">
        <v>62</v>
      </c>
      <c r="J177" s="7">
        <v>316</v>
      </c>
      <c r="K177" s="7">
        <v>3</v>
      </c>
      <c r="L177" s="53">
        <v>45488</v>
      </c>
      <c r="M177">
        <v>4.8</v>
      </c>
      <c r="N177">
        <v>4.8</v>
      </c>
      <c r="O177">
        <v>5</v>
      </c>
      <c r="P177" s="18">
        <f t="shared" si="6"/>
        <v>4.8666666666666663</v>
      </c>
      <c r="Q177" s="20"/>
    </row>
    <row r="178" spans="1:17" x14ac:dyDescent="0.25">
      <c r="A178" s="7" t="s">
        <v>50</v>
      </c>
      <c r="B178" s="7" t="s">
        <v>51</v>
      </c>
      <c r="C178" s="7">
        <v>8</v>
      </c>
      <c r="D178" s="7" t="s">
        <v>56</v>
      </c>
      <c r="E178" s="7">
        <v>1984</v>
      </c>
      <c r="F178" s="7">
        <v>4</v>
      </c>
      <c r="G178" s="7">
        <v>16</v>
      </c>
      <c r="H178" s="7">
        <v>49</v>
      </c>
      <c r="I178" s="7">
        <v>61</v>
      </c>
      <c r="J178" s="7">
        <v>416</v>
      </c>
      <c r="K178" s="7">
        <v>3</v>
      </c>
      <c r="L178" s="53">
        <v>45488</v>
      </c>
      <c r="M178">
        <v>5.0999999999999996</v>
      </c>
      <c r="N178">
        <v>5.0999999999999996</v>
      </c>
      <c r="O178">
        <v>5.4</v>
      </c>
      <c r="P178" s="18">
        <f t="shared" si="6"/>
        <v>5.2</v>
      </c>
      <c r="Q178" s="20"/>
    </row>
    <row r="179" spans="1:17" x14ac:dyDescent="0.25">
      <c r="A179" s="7" t="s">
        <v>50</v>
      </c>
      <c r="B179" s="7" t="s">
        <v>51</v>
      </c>
      <c r="C179" s="7">
        <v>8</v>
      </c>
      <c r="D179" s="7" t="s">
        <v>54</v>
      </c>
      <c r="E179" s="7">
        <v>2016</v>
      </c>
      <c r="F179" s="7">
        <v>4</v>
      </c>
      <c r="G179" s="7">
        <v>15</v>
      </c>
      <c r="H179" s="7">
        <v>50</v>
      </c>
      <c r="I179" s="7">
        <v>60</v>
      </c>
      <c r="J179" s="7">
        <v>415</v>
      </c>
      <c r="K179" s="7">
        <v>3</v>
      </c>
      <c r="L179" s="53">
        <v>45488</v>
      </c>
      <c r="M179">
        <v>5</v>
      </c>
      <c r="N179">
        <v>4.9000000000000004</v>
      </c>
      <c r="O179">
        <v>5</v>
      </c>
      <c r="P179" s="18">
        <f t="shared" si="6"/>
        <v>4.9666666666666668</v>
      </c>
      <c r="Q179" s="20"/>
    </row>
    <row r="180" spans="1:17" x14ac:dyDescent="0.25">
      <c r="A180" s="7" t="s">
        <v>35</v>
      </c>
      <c r="B180" s="7" t="s">
        <v>36</v>
      </c>
      <c r="C180" s="7">
        <v>7</v>
      </c>
      <c r="D180" s="7" t="s">
        <v>39</v>
      </c>
      <c r="E180" s="7">
        <v>2002</v>
      </c>
      <c r="F180" s="7">
        <v>4</v>
      </c>
      <c r="G180" s="7">
        <v>14</v>
      </c>
      <c r="H180" s="7">
        <v>51</v>
      </c>
      <c r="I180" s="7">
        <v>53</v>
      </c>
      <c r="J180" s="7">
        <v>414</v>
      </c>
      <c r="K180" s="7">
        <v>3</v>
      </c>
      <c r="L180" s="21">
        <v>45457</v>
      </c>
      <c r="M180" s="54">
        <v>6.4</v>
      </c>
      <c r="N180" s="54">
        <v>5.6</v>
      </c>
      <c r="O180" s="54">
        <v>6.2</v>
      </c>
      <c r="P180" s="59">
        <f t="shared" si="6"/>
        <v>6.0666666666666664</v>
      </c>
      <c r="Q180" s="20"/>
    </row>
    <row r="181" spans="1:17" x14ac:dyDescent="0.25">
      <c r="A181" s="7" t="s">
        <v>35</v>
      </c>
      <c r="B181" s="7" t="s">
        <v>36</v>
      </c>
      <c r="C181" s="7">
        <v>7</v>
      </c>
      <c r="D181" s="7" t="s">
        <v>41</v>
      </c>
      <c r="E181" s="7">
        <v>2016</v>
      </c>
      <c r="F181" s="7">
        <v>4</v>
      </c>
      <c r="G181" s="7">
        <v>13</v>
      </c>
      <c r="H181" s="7">
        <v>52</v>
      </c>
      <c r="I181" s="7">
        <v>52</v>
      </c>
      <c r="J181" s="7">
        <v>413</v>
      </c>
      <c r="K181" s="7">
        <v>3</v>
      </c>
      <c r="L181" s="21">
        <v>45457</v>
      </c>
      <c r="M181">
        <v>6.7</v>
      </c>
      <c r="N181">
        <v>6.5</v>
      </c>
      <c r="O181">
        <v>6</v>
      </c>
      <c r="P181" s="18">
        <f t="shared" si="6"/>
        <v>6.3999999999999995</v>
      </c>
      <c r="Q181" s="20"/>
    </row>
    <row r="182" spans="1:17" x14ac:dyDescent="0.25">
      <c r="A182" s="7" t="s">
        <v>50</v>
      </c>
      <c r="B182" s="7" t="s">
        <v>51</v>
      </c>
      <c r="C182" s="7">
        <v>6</v>
      </c>
      <c r="D182" s="7" t="s">
        <v>53</v>
      </c>
      <c r="E182" s="7">
        <v>2020</v>
      </c>
      <c r="F182" s="7">
        <v>4</v>
      </c>
      <c r="G182" s="7">
        <v>12</v>
      </c>
      <c r="H182" s="7">
        <v>53</v>
      </c>
      <c r="I182" s="7">
        <v>45</v>
      </c>
      <c r="J182" s="7">
        <v>412</v>
      </c>
      <c r="K182" s="7">
        <v>3</v>
      </c>
      <c r="L182" s="53">
        <v>45488</v>
      </c>
      <c r="M182">
        <v>4.5999999999999996</v>
      </c>
      <c r="N182">
        <v>4.7</v>
      </c>
      <c r="O182">
        <v>4.8</v>
      </c>
      <c r="P182" s="18">
        <f t="shared" si="6"/>
        <v>4.7</v>
      </c>
      <c r="Q182" s="20"/>
    </row>
    <row r="183" spans="1:17" x14ac:dyDescent="0.25">
      <c r="A183" s="7" t="s">
        <v>50</v>
      </c>
      <c r="B183" s="7" t="s">
        <v>51</v>
      </c>
      <c r="C183" s="7">
        <v>6</v>
      </c>
      <c r="D183" s="7" t="s">
        <v>57</v>
      </c>
      <c r="E183" s="7">
        <v>2004</v>
      </c>
      <c r="F183" s="7">
        <v>4</v>
      </c>
      <c r="G183" s="7">
        <v>11</v>
      </c>
      <c r="H183" s="7">
        <v>54</v>
      </c>
      <c r="I183" s="7">
        <v>44</v>
      </c>
      <c r="J183" s="7">
        <v>411</v>
      </c>
      <c r="K183" s="7">
        <v>3</v>
      </c>
      <c r="L183" s="53">
        <v>45488</v>
      </c>
      <c r="M183">
        <v>5.4</v>
      </c>
      <c r="N183">
        <v>4.7</v>
      </c>
      <c r="O183">
        <v>5</v>
      </c>
      <c r="P183" s="18">
        <f t="shared" si="6"/>
        <v>5.0333333333333341</v>
      </c>
      <c r="Q183" s="20"/>
    </row>
    <row r="184" spans="1:17" x14ac:dyDescent="0.25">
      <c r="A184" s="7" t="s">
        <v>35</v>
      </c>
      <c r="B184" s="7" t="s">
        <v>36</v>
      </c>
      <c r="C184" s="7">
        <v>5</v>
      </c>
      <c r="D184" s="7" t="s">
        <v>48</v>
      </c>
      <c r="E184" s="7">
        <v>2018</v>
      </c>
      <c r="F184" s="7">
        <v>4</v>
      </c>
      <c r="G184" s="7">
        <v>10</v>
      </c>
      <c r="H184" s="7">
        <v>55</v>
      </c>
      <c r="I184" s="7">
        <v>37</v>
      </c>
      <c r="J184" s="7">
        <v>410</v>
      </c>
      <c r="K184" s="7">
        <v>3</v>
      </c>
      <c r="L184" s="21">
        <v>45457</v>
      </c>
      <c r="M184">
        <v>6.3</v>
      </c>
      <c r="N184">
        <v>5.7</v>
      </c>
      <c r="O184">
        <v>6.4</v>
      </c>
      <c r="P184" s="18">
        <f t="shared" si="6"/>
        <v>6.1333333333333329</v>
      </c>
      <c r="Q184" s="20"/>
    </row>
    <row r="185" spans="1:17" x14ac:dyDescent="0.25">
      <c r="A185" s="7" t="s">
        <v>35</v>
      </c>
      <c r="B185" s="7" t="s">
        <v>36</v>
      </c>
      <c r="C185" s="7">
        <v>5</v>
      </c>
      <c r="D185" s="7" t="s">
        <v>37</v>
      </c>
      <c r="E185" s="7">
        <v>1998</v>
      </c>
      <c r="F185" s="7">
        <v>4</v>
      </c>
      <c r="G185" s="7">
        <v>9</v>
      </c>
      <c r="H185" s="7">
        <v>56</v>
      </c>
      <c r="I185" s="7">
        <v>37</v>
      </c>
      <c r="J185" s="7">
        <v>409</v>
      </c>
      <c r="K185" s="7">
        <v>3</v>
      </c>
      <c r="L185" s="21">
        <v>45457</v>
      </c>
      <c r="M185">
        <v>6.6</v>
      </c>
      <c r="N185">
        <v>6.2</v>
      </c>
      <c r="O185">
        <v>5.9</v>
      </c>
      <c r="P185" s="18">
        <f t="shared" si="6"/>
        <v>6.2333333333333343</v>
      </c>
      <c r="Q185" s="20"/>
    </row>
    <row r="186" spans="1:17" x14ac:dyDescent="0.25">
      <c r="A186" s="7" t="s">
        <v>50</v>
      </c>
      <c r="B186" s="7" t="s">
        <v>51</v>
      </c>
      <c r="C186" s="7">
        <v>4</v>
      </c>
      <c r="D186" s="7" t="s">
        <v>52</v>
      </c>
      <c r="E186" s="7">
        <v>1999</v>
      </c>
      <c r="F186" s="7">
        <v>4</v>
      </c>
      <c r="G186" s="7">
        <v>8</v>
      </c>
      <c r="H186" s="7">
        <v>57</v>
      </c>
      <c r="I186" s="7">
        <v>29</v>
      </c>
      <c r="J186" s="7">
        <v>408</v>
      </c>
      <c r="K186" s="7">
        <v>3</v>
      </c>
      <c r="L186" s="53">
        <v>45488</v>
      </c>
      <c r="M186">
        <v>4.7</v>
      </c>
      <c r="N186">
        <v>4.8</v>
      </c>
      <c r="O186">
        <v>5.0999999999999996</v>
      </c>
      <c r="P186" s="18">
        <f t="shared" si="6"/>
        <v>4.8666666666666663</v>
      </c>
      <c r="Q186" s="20"/>
    </row>
    <row r="187" spans="1:17" x14ac:dyDescent="0.25">
      <c r="A187" s="7" t="s">
        <v>50</v>
      </c>
      <c r="B187" s="7" t="s">
        <v>51</v>
      </c>
      <c r="C187" s="7">
        <v>4</v>
      </c>
      <c r="D187" s="7" t="s">
        <v>59</v>
      </c>
      <c r="E187" s="7">
        <v>1989</v>
      </c>
      <c r="F187" s="7">
        <v>4</v>
      </c>
      <c r="G187" s="7">
        <v>7</v>
      </c>
      <c r="H187" s="7">
        <v>58</v>
      </c>
      <c r="I187" s="7">
        <v>28</v>
      </c>
      <c r="J187" s="7">
        <v>407</v>
      </c>
      <c r="K187" s="7">
        <v>3</v>
      </c>
      <c r="L187" s="53">
        <v>45488</v>
      </c>
      <c r="M187">
        <v>5</v>
      </c>
      <c r="N187">
        <v>4.7</v>
      </c>
      <c r="O187">
        <v>5.2</v>
      </c>
      <c r="P187" s="18">
        <f t="shared" si="6"/>
        <v>4.9666666666666659</v>
      </c>
      <c r="Q187" s="20"/>
    </row>
    <row r="188" spans="1:17" x14ac:dyDescent="0.25">
      <c r="A188" s="7" t="s">
        <v>35</v>
      </c>
      <c r="B188" s="7" t="s">
        <v>36</v>
      </c>
      <c r="C188" s="7">
        <v>3</v>
      </c>
      <c r="D188" s="7" t="s">
        <v>44</v>
      </c>
      <c r="E188" s="7">
        <v>1983</v>
      </c>
      <c r="F188" s="7">
        <v>4</v>
      </c>
      <c r="G188" s="7">
        <v>6</v>
      </c>
      <c r="H188" s="7">
        <v>59</v>
      </c>
      <c r="I188" s="7">
        <v>21</v>
      </c>
      <c r="J188" s="7">
        <v>406</v>
      </c>
      <c r="K188" s="7">
        <v>3</v>
      </c>
      <c r="L188" s="21">
        <v>45457</v>
      </c>
      <c r="M188">
        <v>5.8</v>
      </c>
      <c r="N188">
        <v>6</v>
      </c>
      <c r="O188">
        <v>6.2</v>
      </c>
      <c r="P188" s="18">
        <f t="shared" si="6"/>
        <v>6</v>
      </c>
      <c r="Q188" s="20"/>
    </row>
    <row r="189" spans="1:17" x14ac:dyDescent="0.25">
      <c r="A189" s="7" t="s">
        <v>35</v>
      </c>
      <c r="B189" s="7" t="s">
        <v>36</v>
      </c>
      <c r="C189" s="7">
        <v>3</v>
      </c>
      <c r="D189" s="7" t="s">
        <v>46</v>
      </c>
      <c r="E189" s="7">
        <v>1999</v>
      </c>
      <c r="F189" s="7">
        <v>4</v>
      </c>
      <c r="G189" s="7">
        <v>5</v>
      </c>
      <c r="H189" s="7">
        <v>60</v>
      </c>
      <c r="I189" s="7">
        <v>20</v>
      </c>
      <c r="J189" s="7">
        <v>405</v>
      </c>
      <c r="K189" s="7">
        <v>3</v>
      </c>
      <c r="L189" s="21">
        <v>45457</v>
      </c>
      <c r="M189">
        <v>6.1</v>
      </c>
      <c r="N189">
        <v>6.2</v>
      </c>
      <c r="O189">
        <v>6.3</v>
      </c>
      <c r="P189" s="18">
        <f t="shared" si="6"/>
        <v>6.2</v>
      </c>
      <c r="Q189" s="20"/>
    </row>
    <row r="190" spans="1:17" x14ac:dyDescent="0.25">
      <c r="A190" s="7" t="s">
        <v>50</v>
      </c>
      <c r="B190" s="7" t="s">
        <v>51</v>
      </c>
      <c r="C190" s="7">
        <v>2</v>
      </c>
      <c r="D190" s="7" t="s">
        <v>60</v>
      </c>
      <c r="E190" s="7">
        <v>2001</v>
      </c>
      <c r="F190" s="7">
        <v>4</v>
      </c>
      <c r="G190" s="7">
        <v>4</v>
      </c>
      <c r="H190" s="7">
        <v>61</v>
      </c>
      <c r="I190" s="7">
        <v>13</v>
      </c>
      <c r="J190" s="7">
        <v>404</v>
      </c>
      <c r="K190" s="7">
        <v>3</v>
      </c>
      <c r="L190" s="53">
        <v>45488</v>
      </c>
      <c r="M190">
        <v>4.7</v>
      </c>
      <c r="N190">
        <v>5.4</v>
      </c>
      <c r="O190">
        <v>5.0999999999999996</v>
      </c>
      <c r="P190" s="18">
        <f t="shared" si="6"/>
        <v>5.0666666666666673</v>
      </c>
      <c r="Q190" s="20"/>
    </row>
    <row r="191" spans="1:17" x14ac:dyDescent="0.25">
      <c r="A191" s="7" t="s">
        <v>50</v>
      </c>
      <c r="B191" s="7" t="s">
        <v>51</v>
      </c>
      <c r="C191" s="7">
        <v>2</v>
      </c>
      <c r="D191" s="7" t="s">
        <v>55</v>
      </c>
      <c r="E191" s="7">
        <v>2008</v>
      </c>
      <c r="F191" s="7">
        <v>4</v>
      </c>
      <c r="G191" s="7">
        <v>3</v>
      </c>
      <c r="H191" s="7">
        <v>62</v>
      </c>
      <c r="I191" s="7">
        <v>12</v>
      </c>
      <c r="J191" s="7">
        <v>403</v>
      </c>
      <c r="K191" s="7">
        <v>3</v>
      </c>
      <c r="L191" s="53">
        <v>45488</v>
      </c>
      <c r="M191">
        <v>5.0999999999999996</v>
      </c>
      <c r="N191">
        <v>5</v>
      </c>
      <c r="O191">
        <v>5.2</v>
      </c>
      <c r="P191" s="18">
        <f t="shared" si="6"/>
        <v>5.1000000000000005</v>
      </c>
      <c r="Q191" s="20"/>
    </row>
    <row r="192" spans="1:17" x14ac:dyDescent="0.25">
      <c r="A192" s="7" t="s">
        <v>35</v>
      </c>
      <c r="B192" s="7" t="s">
        <v>36</v>
      </c>
      <c r="C192" s="7">
        <v>1</v>
      </c>
      <c r="D192" s="7" t="s">
        <v>49</v>
      </c>
      <c r="E192" s="7">
        <v>1985</v>
      </c>
      <c r="F192" s="7">
        <v>4</v>
      </c>
      <c r="G192" s="7">
        <v>2</v>
      </c>
      <c r="H192" s="7">
        <v>63</v>
      </c>
      <c r="I192" s="7">
        <v>5</v>
      </c>
      <c r="J192" s="7">
        <v>402</v>
      </c>
      <c r="K192" s="7">
        <v>3</v>
      </c>
      <c r="L192" s="21">
        <v>45457</v>
      </c>
      <c r="M192">
        <v>6</v>
      </c>
      <c r="N192">
        <v>6.2</v>
      </c>
      <c r="O192">
        <v>6.6</v>
      </c>
      <c r="P192" s="18">
        <f t="shared" si="6"/>
        <v>6.2666666666666657</v>
      </c>
      <c r="Q192" s="20"/>
    </row>
    <row r="193" spans="1:45" x14ac:dyDescent="0.25">
      <c r="A193" s="7" t="s">
        <v>35</v>
      </c>
      <c r="B193" s="7" t="s">
        <v>36</v>
      </c>
      <c r="C193" s="7">
        <v>1</v>
      </c>
      <c r="D193" s="7" t="s">
        <v>42</v>
      </c>
      <c r="E193" s="7">
        <v>2023</v>
      </c>
      <c r="F193" s="7">
        <v>4</v>
      </c>
      <c r="G193" s="7">
        <v>1</v>
      </c>
      <c r="H193" s="7">
        <v>64</v>
      </c>
      <c r="I193" s="7">
        <v>4</v>
      </c>
      <c r="J193" s="7">
        <v>401</v>
      </c>
      <c r="K193" s="7">
        <v>3</v>
      </c>
      <c r="L193" s="21">
        <v>45457</v>
      </c>
      <c r="M193">
        <v>6.3</v>
      </c>
      <c r="N193">
        <v>5.8</v>
      </c>
      <c r="O193">
        <v>6.4</v>
      </c>
      <c r="P193" s="18">
        <f t="shared" si="6"/>
        <v>6.166666666666667</v>
      </c>
      <c r="Q193" s="20"/>
    </row>
    <row r="194" spans="1:45" x14ac:dyDescent="0.25">
      <c r="A194" s="7" t="s">
        <v>35</v>
      </c>
      <c r="B194" s="7" t="s">
        <v>36</v>
      </c>
      <c r="C194" s="7">
        <v>1</v>
      </c>
      <c r="D194" s="7" t="s">
        <v>37</v>
      </c>
      <c r="E194" s="7">
        <v>1998</v>
      </c>
      <c r="F194" s="7">
        <v>1</v>
      </c>
      <c r="G194" s="7">
        <v>1</v>
      </c>
      <c r="H194" s="7">
        <v>1</v>
      </c>
      <c r="I194" s="7">
        <v>1</v>
      </c>
      <c r="J194" s="7">
        <v>101</v>
      </c>
      <c r="K194" s="7">
        <v>4</v>
      </c>
      <c r="L194" s="21">
        <v>45468</v>
      </c>
      <c r="M194">
        <v>7.1</v>
      </c>
      <c r="N194">
        <v>6.7</v>
      </c>
      <c r="O194">
        <v>7.2</v>
      </c>
      <c r="P194" s="18">
        <f t="shared" si="6"/>
        <v>7</v>
      </c>
      <c r="Q194" s="20"/>
    </row>
    <row r="195" spans="1:45" x14ac:dyDescent="0.25">
      <c r="A195" s="7" t="s">
        <v>35</v>
      </c>
      <c r="B195" s="7" t="s">
        <v>36</v>
      </c>
      <c r="C195" s="7">
        <v>1</v>
      </c>
      <c r="D195" s="7" t="s">
        <v>44</v>
      </c>
      <c r="E195" s="7">
        <v>1983</v>
      </c>
      <c r="F195" s="7">
        <v>1</v>
      </c>
      <c r="G195" s="7">
        <v>2</v>
      </c>
      <c r="H195" s="7">
        <v>2</v>
      </c>
      <c r="I195" s="7">
        <v>8</v>
      </c>
      <c r="J195" s="7">
        <v>102</v>
      </c>
      <c r="K195" s="7">
        <v>4</v>
      </c>
      <c r="L195" s="21">
        <v>45468</v>
      </c>
      <c r="M195">
        <v>7.1</v>
      </c>
      <c r="N195">
        <v>7</v>
      </c>
      <c r="O195">
        <v>7</v>
      </c>
      <c r="P195" s="18">
        <f t="shared" si="6"/>
        <v>7.0333333333333341</v>
      </c>
      <c r="Q195" s="20"/>
    </row>
    <row r="196" spans="1:45" x14ac:dyDescent="0.25">
      <c r="A196" s="7" t="s">
        <v>50</v>
      </c>
      <c r="B196" s="7" t="s">
        <v>51</v>
      </c>
      <c r="C196" s="7">
        <v>2</v>
      </c>
      <c r="D196" s="7" t="s">
        <v>52</v>
      </c>
      <c r="E196" s="7">
        <v>1999</v>
      </c>
      <c r="F196" s="7">
        <v>1</v>
      </c>
      <c r="G196" s="7">
        <v>3</v>
      </c>
      <c r="H196" s="7">
        <v>3</v>
      </c>
      <c r="I196" s="7">
        <v>9</v>
      </c>
      <c r="J196" s="7">
        <v>103</v>
      </c>
      <c r="K196" s="7">
        <v>4</v>
      </c>
      <c r="L196" s="53">
        <v>45499</v>
      </c>
      <c r="M196">
        <v>6.3</v>
      </c>
      <c r="N196">
        <v>6.1</v>
      </c>
      <c r="O196">
        <v>5.9</v>
      </c>
      <c r="P196" s="18">
        <f t="shared" ref="P196:P227" si="7">AVERAGE(M196:O196)</f>
        <v>6.0999999999999988</v>
      </c>
      <c r="Q196" s="20"/>
    </row>
    <row r="197" spans="1:45" x14ac:dyDescent="0.25">
      <c r="A197" s="7" t="s">
        <v>50</v>
      </c>
      <c r="B197" s="7" t="s">
        <v>51</v>
      </c>
      <c r="C197" s="7">
        <v>2</v>
      </c>
      <c r="D197" s="7" t="s">
        <v>56</v>
      </c>
      <c r="E197" s="7">
        <v>1984</v>
      </c>
      <c r="F197" s="7">
        <v>1</v>
      </c>
      <c r="G197" s="7">
        <v>4</v>
      </c>
      <c r="H197" s="7">
        <v>4</v>
      </c>
      <c r="I197" s="7">
        <v>16</v>
      </c>
      <c r="J197" s="7">
        <v>104</v>
      </c>
      <c r="K197" s="7">
        <v>4</v>
      </c>
      <c r="L197" s="53">
        <v>45499</v>
      </c>
      <c r="M197">
        <v>6.5</v>
      </c>
      <c r="N197">
        <v>6.4</v>
      </c>
      <c r="O197">
        <v>5.8</v>
      </c>
      <c r="P197" s="18">
        <f t="shared" si="7"/>
        <v>6.2333333333333334</v>
      </c>
      <c r="Q197" s="20"/>
    </row>
    <row r="198" spans="1:45" x14ac:dyDescent="0.25">
      <c r="A198" s="7" t="s">
        <v>35</v>
      </c>
      <c r="B198" s="7" t="s">
        <v>36</v>
      </c>
      <c r="C198" s="7">
        <v>3</v>
      </c>
      <c r="D198" s="7" t="s">
        <v>48</v>
      </c>
      <c r="E198" s="7">
        <v>2018</v>
      </c>
      <c r="F198" s="7">
        <v>1</v>
      </c>
      <c r="G198" s="7">
        <v>5</v>
      </c>
      <c r="H198" s="7">
        <v>5</v>
      </c>
      <c r="I198" s="7">
        <v>17</v>
      </c>
      <c r="J198" s="7">
        <v>105</v>
      </c>
      <c r="K198" s="7">
        <v>4</v>
      </c>
      <c r="L198" s="21">
        <v>45468</v>
      </c>
      <c r="M198">
        <v>7</v>
      </c>
      <c r="N198">
        <v>7</v>
      </c>
      <c r="O198">
        <v>6.6</v>
      </c>
      <c r="P198" s="18">
        <f t="shared" si="7"/>
        <v>6.8666666666666671</v>
      </c>
      <c r="Q198" s="20"/>
    </row>
    <row r="199" spans="1:45" x14ac:dyDescent="0.25">
      <c r="A199" s="7" t="s">
        <v>35</v>
      </c>
      <c r="B199" s="7" t="s">
        <v>36</v>
      </c>
      <c r="C199" s="7">
        <v>3</v>
      </c>
      <c r="D199" s="7" t="s">
        <v>41</v>
      </c>
      <c r="E199" s="7">
        <v>2016</v>
      </c>
      <c r="F199" s="7">
        <v>1</v>
      </c>
      <c r="G199" s="7">
        <v>6</v>
      </c>
      <c r="H199" s="7">
        <v>6</v>
      </c>
      <c r="I199" s="7">
        <v>24</v>
      </c>
      <c r="J199" s="7">
        <v>106</v>
      </c>
      <c r="K199" s="7">
        <v>4</v>
      </c>
      <c r="L199" s="21">
        <v>45468</v>
      </c>
      <c r="M199">
        <v>7.2</v>
      </c>
      <c r="N199">
        <v>7.2</v>
      </c>
      <c r="O199">
        <v>7.1</v>
      </c>
      <c r="P199" s="18">
        <f t="shared" si="7"/>
        <v>7.166666666666667</v>
      </c>
      <c r="Q199" s="20"/>
    </row>
    <row r="200" spans="1:45" x14ac:dyDescent="0.25">
      <c r="A200" s="7" t="s">
        <v>50</v>
      </c>
      <c r="B200" s="7" t="s">
        <v>51</v>
      </c>
      <c r="C200" s="7">
        <v>4</v>
      </c>
      <c r="D200" s="7" t="s">
        <v>60</v>
      </c>
      <c r="E200" s="7">
        <v>2001</v>
      </c>
      <c r="F200" s="7">
        <v>1</v>
      </c>
      <c r="G200" s="7">
        <v>7</v>
      </c>
      <c r="H200" s="7">
        <v>7</v>
      </c>
      <c r="I200" s="7">
        <v>25</v>
      </c>
      <c r="J200" s="7">
        <v>107</v>
      </c>
      <c r="K200" s="7">
        <v>4</v>
      </c>
      <c r="L200" s="53">
        <v>45499</v>
      </c>
      <c r="M200">
        <v>6.3</v>
      </c>
      <c r="N200">
        <v>6.4</v>
      </c>
      <c r="O200">
        <v>5.9</v>
      </c>
      <c r="P200" s="18">
        <f t="shared" si="7"/>
        <v>6.2</v>
      </c>
      <c r="Q200" s="20"/>
      <c r="V200" s="65" t="s">
        <v>865</v>
      </c>
      <c r="W200" s="18"/>
      <c r="X200" s="18"/>
      <c r="Y200" s="30" t="s">
        <v>790</v>
      </c>
    </row>
    <row r="201" spans="1:45" x14ac:dyDescent="0.25">
      <c r="A201" s="7" t="s">
        <v>50</v>
      </c>
      <c r="B201" s="7" t="s">
        <v>51</v>
      </c>
      <c r="C201" s="7">
        <v>4</v>
      </c>
      <c r="D201" s="7" t="s">
        <v>53</v>
      </c>
      <c r="E201" s="7">
        <v>2020</v>
      </c>
      <c r="F201" s="7">
        <v>1</v>
      </c>
      <c r="G201" s="7">
        <v>8</v>
      </c>
      <c r="H201" s="7">
        <v>8</v>
      </c>
      <c r="I201" s="7">
        <v>32</v>
      </c>
      <c r="J201" s="7">
        <v>108</v>
      </c>
      <c r="K201" s="7">
        <v>4</v>
      </c>
      <c r="L201" s="53">
        <v>45499</v>
      </c>
      <c r="M201">
        <v>5.6</v>
      </c>
      <c r="N201">
        <v>5.7</v>
      </c>
      <c r="O201">
        <v>5.7</v>
      </c>
      <c r="P201" s="18">
        <f t="shared" si="7"/>
        <v>5.666666666666667</v>
      </c>
      <c r="Q201" s="20"/>
      <c r="V201" s="30" t="s">
        <v>23</v>
      </c>
      <c r="W201" s="30" t="s">
        <v>31</v>
      </c>
      <c r="X201" s="30" t="s">
        <v>32</v>
      </c>
      <c r="Y201" s="21">
        <v>45436</v>
      </c>
      <c r="Z201" s="21">
        <v>45446</v>
      </c>
      <c r="AA201" s="21">
        <v>45457</v>
      </c>
      <c r="AB201" s="21">
        <v>45467</v>
      </c>
      <c r="AC201" s="21">
        <v>45468</v>
      </c>
      <c r="AD201" s="21">
        <v>45477</v>
      </c>
      <c r="AE201" s="21">
        <v>45483</v>
      </c>
      <c r="AF201" s="21">
        <v>45488</v>
      </c>
      <c r="AG201" s="21">
        <v>45496</v>
      </c>
      <c r="AH201" s="21">
        <v>45499</v>
      </c>
      <c r="AI201" s="21">
        <v>45512</v>
      </c>
      <c r="AJ201" s="21">
        <v>45513</v>
      </c>
      <c r="AK201" s="21">
        <v>45522</v>
      </c>
      <c r="AL201" s="21">
        <v>45523</v>
      </c>
      <c r="AM201" s="21">
        <v>45532</v>
      </c>
      <c r="AN201" s="21">
        <v>45535</v>
      </c>
      <c r="AO201" s="21">
        <v>45549</v>
      </c>
      <c r="AP201" s="21">
        <v>45559</v>
      </c>
      <c r="AQ201" t="s">
        <v>836</v>
      </c>
    </row>
    <row r="202" spans="1:45" x14ac:dyDescent="0.25">
      <c r="A202" s="7" t="s">
        <v>35</v>
      </c>
      <c r="B202" s="7" t="s">
        <v>36</v>
      </c>
      <c r="C202" s="7">
        <v>5</v>
      </c>
      <c r="D202" s="7" t="s">
        <v>39</v>
      </c>
      <c r="E202" s="7">
        <v>2002</v>
      </c>
      <c r="F202" s="7">
        <v>1</v>
      </c>
      <c r="G202" s="7">
        <v>9</v>
      </c>
      <c r="H202" s="7">
        <v>9</v>
      </c>
      <c r="I202" s="7">
        <v>33</v>
      </c>
      <c r="J202" s="7">
        <v>109</v>
      </c>
      <c r="K202" s="7">
        <v>4</v>
      </c>
      <c r="L202" s="21">
        <v>45468</v>
      </c>
      <c r="M202">
        <v>6.5</v>
      </c>
      <c r="N202">
        <v>6.5</v>
      </c>
      <c r="O202">
        <v>6.3</v>
      </c>
      <c r="P202" s="18">
        <f t="shared" si="7"/>
        <v>6.4333333333333336</v>
      </c>
      <c r="Q202" s="20"/>
      <c r="V202" t="s">
        <v>50</v>
      </c>
      <c r="W202" t="s">
        <v>57</v>
      </c>
      <c r="X202">
        <v>2004</v>
      </c>
      <c r="Y202" s="18"/>
      <c r="Z202" s="18"/>
      <c r="AA202" s="18"/>
      <c r="AB202" s="18">
        <v>3.0166666666666666</v>
      </c>
      <c r="AC202" s="18"/>
      <c r="AD202" s="18">
        <v>3.8416666666666668</v>
      </c>
      <c r="AE202" s="18"/>
      <c r="AF202" s="18">
        <v>4.8666666666666671</v>
      </c>
      <c r="AG202" s="18"/>
      <c r="AH202" s="18">
        <v>5.9583333333333339</v>
      </c>
      <c r="AI202" s="18"/>
      <c r="AJ202" s="18">
        <v>6.9833333333333334</v>
      </c>
      <c r="AK202" s="18"/>
      <c r="AL202" s="18">
        <v>8.0749999999999993</v>
      </c>
      <c r="AM202" s="18"/>
      <c r="AN202" s="18">
        <v>9.5</v>
      </c>
      <c r="AO202" s="18">
        <v>10.416666666666666</v>
      </c>
      <c r="AP202" s="18"/>
      <c r="AQ202" s="18"/>
      <c r="AS202" s="18"/>
    </row>
    <row r="203" spans="1:45" x14ac:dyDescent="0.25">
      <c r="A203" s="7" t="s">
        <v>35</v>
      </c>
      <c r="B203" s="7" t="s">
        <v>36</v>
      </c>
      <c r="C203" s="7">
        <v>5</v>
      </c>
      <c r="D203" s="7" t="s">
        <v>46</v>
      </c>
      <c r="E203" s="7">
        <v>1999</v>
      </c>
      <c r="F203" s="7">
        <v>1</v>
      </c>
      <c r="G203" s="7">
        <v>10</v>
      </c>
      <c r="H203" s="7">
        <v>10</v>
      </c>
      <c r="I203" s="7">
        <v>40</v>
      </c>
      <c r="J203" s="7">
        <v>110</v>
      </c>
      <c r="K203" s="7">
        <v>4</v>
      </c>
      <c r="L203" s="21">
        <v>45468</v>
      </c>
      <c r="M203">
        <v>7.2</v>
      </c>
      <c r="N203">
        <v>6.6</v>
      </c>
      <c r="O203">
        <v>6.5</v>
      </c>
      <c r="P203" s="18">
        <f t="shared" si="7"/>
        <v>6.7666666666666666</v>
      </c>
      <c r="Q203" s="20"/>
      <c r="W203" t="s">
        <v>59</v>
      </c>
      <c r="X203">
        <v>1989</v>
      </c>
      <c r="Y203" s="18"/>
      <c r="Z203" s="18"/>
      <c r="AA203" s="18"/>
      <c r="AB203" s="18">
        <v>3.15</v>
      </c>
      <c r="AC203" s="18"/>
      <c r="AD203" s="18">
        <v>4.0999999999999996</v>
      </c>
      <c r="AE203" s="18"/>
      <c r="AF203" s="18">
        <v>5.1083333333333334</v>
      </c>
      <c r="AG203" s="18"/>
      <c r="AH203" s="18">
        <v>6.1416666666666666</v>
      </c>
      <c r="AI203" s="18"/>
      <c r="AJ203" s="18">
        <v>7.4249999999999998</v>
      </c>
      <c r="AK203" s="18"/>
      <c r="AL203" s="18">
        <v>8.4416666666666664</v>
      </c>
      <c r="AM203" s="18"/>
      <c r="AN203" s="18">
        <v>9.8833333333333329</v>
      </c>
      <c r="AO203" s="18">
        <v>10.5</v>
      </c>
      <c r="AP203" s="18"/>
      <c r="AQ203" s="18"/>
      <c r="AS203" s="18"/>
    </row>
    <row r="204" spans="1:45" x14ac:dyDescent="0.25">
      <c r="A204" s="7" t="s">
        <v>50</v>
      </c>
      <c r="B204" s="7" t="s">
        <v>51</v>
      </c>
      <c r="C204" s="7">
        <v>6</v>
      </c>
      <c r="D204" s="7" t="s">
        <v>59</v>
      </c>
      <c r="E204" s="7">
        <v>1989</v>
      </c>
      <c r="F204" s="7">
        <v>1</v>
      </c>
      <c r="G204" s="7">
        <v>11</v>
      </c>
      <c r="H204" s="7">
        <v>11</v>
      </c>
      <c r="I204" s="7">
        <v>41</v>
      </c>
      <c r="J204" s="7">
        <v>111</v>
      </c>
      <c r="K204" s="7">
        <v>4</v>
      </c>
      <c r="L204" s="53">
        <v>45499</v>
      </c>
      <c r="M204">
        <v>6</v>
      </c>
      <c r="N204">
        <v>6.1</v>
      </c>
      <c r="O204">
        <v>6.1</v>
      </c>
      <c r="P204" s="18">
        <f t="shared" si="7"/>
        <v>6.0666666666666664</v>
      </c>
      <c r="Q204" s="20"/>
      <c r="W204" t="s">
        <v>55</v>
      </c>
      <c r="X204">
        <v>2008</v>
      </c>
      <c r="Y204" s="18"/>
      <c r="Z204" s="18"/>
      <c r="AA204" s="18"/>
      <c r="AB204" s="18">
        <v>3.0500000000000003</v>
      </c>
      <c r="AC204" s="18"/>
      <c r="AD204" s="18">
        <v>4.05</v>
      </c>
      <c r="AE204" s="18"/>
      <c r="AF204" s="18">
        <v>5.041666666666667</v>
      </c>
      <c r="AG204" s="18"/>
      <c r="AH204" s="18">
        <v>6.0666666666666673</v>
      </c>
      <c r="AI204" s="18"/>
      <c r="AJ204" s="18">
        <v>7.0250000000000004</v>
      </c>
      <c r="AK204" s="18"/>
      <c r="AL204" s="18">
        <v>8.1833333333333336</v>
      </c>
      <c r="AM204" s="18"/>
      <c r="AN204" s="18">
        <v>9.3666666666666671</v>
      </c>
      <c r="AO204" s="18">
        <v>9.8333333333333321</v>
      </c>
      <c r="AP204" s="18"/>
      <c r="AQ204" s="18"/>
      <c r="AS204" s="18"/>
    </row>
    <row r="205" spans="1:45" x14ac:dyDescent="0.25">
      <c r="A205" s="7" t="s">
        <v>50</v>
      </c>
      <c r="B205" s="7" t="s">
        <v>51</v>
      </c>
      <c r="C205" s="7">
        <v>6</v>
      </c>
      <c r="D205" s="7" t="s">
        <v>54</v>
      </c>
      <c r="E205" s="7">
        <v>2016</v>
      </c>
      <c r="F205" s="7">
        <v>1</v>
      </c>
      <c r="G205" s="7">
        <v>12</v>
      </c>
      <c r="H205" s="7">
        <v>12</v>
      </c>
      <c r="I205" s="7">
        <v>48</v>
      </c>
      <c r="J205" s="7">
        <v>112</v>
      </c>
      <c r="K205" s="7">
        <v>4</v>
      </c>
      <c r="L205" s="53">
        <v>45499</v>
      </c>
      <c r="M205">
        <v>5.9</v>
      </c>
      <c r="N205">
        <v>5.9</v>
      </c>
      <c r="O205">
        <v>5.7</v>
      </c>
      <c r="P205" s="18">
        <f t="shared" si="7"/>
        <v>5.833333333333333</v>
      </c>
      <c r="Q205" s="20"/>
      <c r="W205" t="s">
        <v>56</v>
      </c>
      <c r="X205">
        <v>1984</v>
      </c>
      <c r="Y205" s="18"/>
      <c r="Z205" s="18"/>
      <c r="AA205" s="18"/>
      <c r="AB205" s="18">
        <v>3.1499999999999995</v>
      </c>
      <c r="AC205" s="18"/>
      <c r="AD205" s="18">
        <v>4.1416666666666666</v>
      </c>
      <c r="AE205" s="18"/>
      <c r="AF205" s="18">
        <v>5.166666666666667</v>
      </c>
      <c r="AG205" s="18"/>
      <c r="AH205" s="18">
        <v>6.2250000000000005</v>
      </c>
      <c r="AI205" s="18"/>
      <c r="AJ205" s="18">
        <v>7.3416666666666668</v>
      </c>
      <c r="AK205" s="18"/>
      <c r="AL205" s="18">
        <v>8.4083333333333332</v>
      </c>
      <c r="AM205" s="18"/>
      <c r="AN205" s="18">
        <v>9.8666666666666671</v>
      </c>
      <c r="AO205" s="18">
        <v>10.916666666666666</v>
      </c>
      <c r="AP205" s="18"/>
      <c r="AQ205" s="18"/>
      <c r="AS205" s="18"/>
    </row>
    <row r="206" spans="1:45" x14ac:dyDescent="0.25">
      <c r="A206" s="7" t="s">
        <v>35</v>
      </c>
      <c r="B206" s="7" t="s">
        <v>36</v>
      </c>
      <c r="C206" s="7">
        <v>7</v>
      </c>
      <c r="D206" s="7" t="s">
        <v>49</v>
      </c>
      <c r="E206" s="7">
        <v>1985</v>
      </c>
      <c r="F206" s="7">
        <v>1</v>
      </c>
      <c r="G206" s="7">
        <v>13</v>
      </c>
      <c r="H206" s="7">
        <v>13</v>
      </c>
      <c r="I206" s="7">
        <v>49</v>
      </c>
      <c r="J206" s="7">
        <v>113</v>
      </c>
      <c r="K206" s="7">
        <v>4</v>
      </c>
      <c r="L206" s="21">
        <v>45468</v>
      </c>
      <c r="M206">
        <v>7.4</v>
      </c>
      <c r="N206">
        <v>6.6</v>
      </c>
      <c r="O206">
        <v>6.6</v>
      </c>
      <c r="P206" s="18">
        <f t="shared" si="7"/>
        <v>6.8666666666666671</v>
      </c>
      <c r="Q206" s="20"/>
      <c r="W206" t="s">
        <v>54</v>
      </c>
      <c r="X206">
        <v>2016</v>
      </c>
      <c r="Y206" s="18"/>
      <c r="Z206" s="18"/>
      <c r="AA206" s="18"/>
      <c r="AB206" s="18">
        <v>3.0999999999999996</v>
      </c>
      <c r="AC206" s="18"/>
      <c r="AD206" s="18">
        <v>4</v>
      </c>
      <c r="AE206" s="18"/>
      <c r="AF206" s="18">
        <v>4.9749999999999996</v>
      </c>
      <c r="AG206" s="18"/>
      <c r="AH206" s="18">
        <v>5.9416666666666664</v>
      </c>
      <c r="AI206" s="18"/>
      <c r="AJ206" s="18">
        <v>6.8500000000000005</v>
      </c>
      <c r="AK206" s="18"/>
      <c r="AL206" s="18">
        <v>7.9</v>
      </c>
      <c r="AM206" s="18"/>
      <c r="AN206" s="18">
        <v>9.15</v>
      </c>
      <c r="AO206" s="18">
        <v>9.75</v>
      </c>
      <c r="AP206" s="18"/>
      <c r="AQ206" s="18"/>
      <c r="AS206" s="18"/>
    </row>
    <row r="207" spans="1:45" x14ac:dyDescent="0.25">
      <c r="A207" s="7" t="s">
        <v>35</v>
      </c>
      <c r="B207" s="7" t="s">
        <v>36</v>
      </c>
      <c r="C207" s="7">
        <v>7</v>
      </c>
      <c r="D207" s="7" t="s">
        <v>42</v>
      </c>
      <c r="E207" s="7">
        <v>2023</v>
      </c>
      <c r="F207" s="7">
        <v>1</v>
      </c>
      <c r="G207" s="7">
        <v>14</v>
      </c>
      <c r="H207" s="7">
        <v>14</v>
      </c>
      <c r="I207" s="7">
        <v>56</v>
      </c>
      <c r="J207" s="7">
        <v>114</v>
      </c>
      <c r="K207" s="7">
        <v>4</v>
      </c>
      <c r="L207" s="21">
        <v>45468</v>
      </c>
      <c r="M207">
        <v>7</v>
      </c>
      <c r="N207">
        <v>6.4</v>
      </c>
      <c r="O207">
        <v>6.5</v>
      </c>
      <c r="P207" s="18">
        <f t="shared" si="7"/>
        <v>6.6333333333333329</v>
      </c>
      <c r="Q207" s="20"/>
      <c r="W207" t="s">
        <v>53</v>
      </c>
      <c r="X207">
        <v>2023</v>
      </c>
      <c r="Y207" s="18"/>
      <c r="Z207" s="18"/>
      <c r="AA207" s="18"/>
      <c r="AB207" s="18">
        <v>3.1416666666666666</v>
      </c>
      <c r="AC207" s="18"/>
      <c r="AD207" s="18">
        <v>3.9416666666666669</v>
      </c>
      <c r="AE207" s="18"/>
      <c r="AF207" s="18">
        <v>4.7750000000000004</v>
      </c>
      <c r="AG207" s="18"/>
      <c r="AH207" s="18">
        <v>5.7250000000000005</v>
      </c>
      <c r="AI207" s="18"/>
      <c r="AJ207" s="18">
        <v>6.7333333333333334</v>
      </c>
      <c r="AK207" s="18"/>
      <c r="AL207" s="18">
        <v>7.7249999999999996</v>
      </c>
      <c r="AM207" s="18"/>
      <c r="AN207" s="18">
        <v>9.0666666666666664</v>
      </c>
      <c r="AO207" s="18">
        <v>10.050000000000001</v>
      </c>
      <c r="AP207" s="18">
        <v>10.083333333333334</v>
      </c>
      <c r="AQ207" s="18"/>
      <c r="AS207" s="18"/>
    </row>
    <row r="208" spans="1:45" x14ac:dyDescent="0.25">
      <c r="A208" s="7" t="s">
        <v>50</v>
      </c>
      <c r="B208" s="7" t="s">
        <v>51</v>
      </c>
      <c r="C208" s="7">
        <v>8</v>
      </c>
      <c r="D208" s="7" t="s">
        <v>55</v>
      </c>
      <c r="E208" s="7">
        <v>2008</v>
      </c>
      <c r="F208" s="7">
        <v>1</v>
      </c>
      <c r="G208" s="7">
        <v>15</v>
      </c>
      <c r="H208" s="7">
        <v>15</v>
      </c>
      <c r="I208" s="7">
        <v>57</v>
      </c>
      <c r="J208" s="7">
        <v>115</v>
      </c>
      <c r="K208" s="7">
        <v>4</v>
      </c>
      <c r="L208" s="53">
        <v>45499</v>
      </c>
      <c r="M208">
        <v>6</v>
      </c>
      <c r="N208">
        <v>5.8</v>
      </c>
      <c r="O208">
        <v>6</v>
      </c>
      <c r="P208" s="18">
        <f t="shared" si="7"/>
        <v>5.9333333333333336</v>
      </c>
      <c r="Q208" s="20"/>
      <c r="W208" t="s">
        <v>60</v>
      </c>
      <c r="X208">
        <v>2001</v>
      </c>
      <c r="Y208" s="18"/>
      <c r="Z208" s="18"/>
      <c r="AA208" s="18"/>
      <c r="AB208" s="18">
        <v>3.083333333333333</v>
      </c>
      <c r="AC208" s="18"/>
      <c r="AD208" s="18">
        <v>3.9333333333333331</v>
      </c>
      <c r="AE208" s="18"/>
      <c r="AF208" s="18">
        <v>4.9416666666666664</v>
      </c>
      <c r="AG208" s="18"/>
      <c r="AH208" s="18">
        <v>5.9583333333333339</v>
      </c>
      <c r="AI208" s="18"/>
      <c r="AJ208" s="18">
        <v>6.8000000000000007</v>
      </c>
      <c r="AK208" s="18"/>
      <c r="AL208" s="18">
        <v>7.708333333333333</v>
      </c>
      <c r="AM208" s="18"/>
      <c r="AN208" s="18">
        <v>8.9749999999999996</v>
      </c>
      <c r="AO208" s="18">
        <v>9.8000000000000007</v>
      </c>
      <c r="AP208" s="18">
        <v>10</v>
      </c>
      <c r="AQ208" s="18"/>
      <c r="AS208" s="18"/>
    </row>
    <row r="209" spans="1:45" x14ac:dyDescent="0.25">
      <c r="A209" s="7" t="s">
        <v>50</v>
      </c>
      <c r="B209" s="7" t="s">
        <v>51</v>
      </c>
      <c r="C209" s="7">
        <v>8</v>
      </c>
      <c r="D209" s="7" t="s">
        <v>57</v>
      </c>
      <c r="E209" s="7">
        <v>2004</v>
      </c>
      <c r="F209" s="7">
        <v>1</v>
      </c>
      <c r="G209" s="7">
        <v>16</v>
      </c>
      <c r="H209" s="7">
        <v>16</v>
      </c>
      <c r="I209" s="7">
        <v>64</v>
      </c>
      <c r="J209" s="7">
        <v>116</v>
      </c>
      <c r="K209" s="7">
        <v>4</v>
      </c>
      <c r="L209" s="53">
        <v>45499</v>
      </c>
      <c r="M209">
        <v>5.4</v>
      </c>
      <c r="N209">
        <v>6.4</v>
      </c>
      <c r="O209">
        <v>6</v>
      </c>
      <c r="P209" s="18">
        <f t="shared" si="7"/>
        <v>5.9333333333333336</v>
      </c>
      <c r="Q209" s="20"/>
      <c r="W209" t="s">
        <v>52</v>
      </c>
      <c r="X209">
        <v>1999</v>
      </c>
      <c r="Y209" s="18"/>
      <c r="Z209" s="18"/>
      <c r="AA209" s="18"/>
      <c r="AB209" s="18">
        <v>3.2166666666666668</v>
      </c>
      <c r="AC209" s="18"/>
      <c r="AD209" s="18">
        <v>4.0916666666666668</v>
      </c>
      <c r="AE209" s="18"/>
      <c r="AF209" s="18">
        <v>5.0250000000000004</v>
      </c>
      <c r="AG209" s="18"/>
      <c r="AH209" s="18">
        <v>5.9416666666666664</v>
      </c>
      <c r="AI209" s="18"/>
      <c r="AJ209" s="18">
        <v>6.8916666666666666</v>
      </c>
      <c r="AK209" s="18"/>
      <c r="AL209" s="18">
        <v>7.875</v>
      </c>
      <c r="AM209" s="18"/>
      <c r="AN209" s="18">
        <v>9.0749999999999993</v>
      </c>
      <c r="AO209" s="18">
        <v>9.9166666666666661</v>
      </c>
      <c r="AP209" s="18"/>
      <c r="AQ209" s="18"/>
      <c r="AS209" s="18"/>
    </row>
    <row r="210" spans="1:45" x14ac:dyDescent="0.25">
      <c r="A210" s="7" t="s">
        <v>50</v>
      </c>
      <c r="B210" s="7" t="s">
        <v>51</v>
      </c>
      <c r="C210" s="7">
        <v>8</v>
      </c>
      <c r="D210" s="7" t="s">
        <v>60</v>
      </c>
      <c r="E210" s="7">
        <v>2001</v>
      </c>
      <c r="F210" s="7">
        <v>2</v>
      </c>
      <c r="G210" s="7">
        <v>16</v>
      </c>
      <c r="H210" s="7">
        <v>17</v>
      </c>
      <c r="I210" s="7">
        <v>63</v>
      </c>
      <c r="J210" s="7">
        <v>216</v>
      </c>
      <c r="K210" s="7">
        <v>4</v>
      </c>
      <c r="L210" s="53">
        <v>45499</v>
      </c>
      <c r="M210">
        <v>5.5</v>
      </c>
      <c r="N210">
        <v>6.3</v>
      </c>
      <c r="O210">
        <v>5.8</v>
      </c>
      <c r="P210" s="18">
        <f t="shared" si="7"/>
        <v>5.8666666666666671</v>
      </c>
      <c r="Q210" s="20"/>
      <c r="V210" t="s">
        <v>827</v>
      </c>
      <c r="Y210" s="18"/>
      <c r="Z210" s="18"/>
      <c r="AA210" s="18"/>
      <c r="AB210" s="18">
        <v>3.1135416666666669</v>
      </c>
      <c r="AC210" s="18"/>
      <c r="AD210" s="18">
        <v>4.0124999999999993</v>
      </c>
      <c r="AE210" s="18"/>
      <c r="AF210" s="18">
        <v>4.9874999999999989</v>
      </c>
      <c r="AG210" s="18"/>
      <c r="AH210" s="18">
        <v>5.9947916666666661</v>
      </c>
      <c r="AI210" s="18"/>
      <c r="AJ210" s="18">
        <v>7.0062500000000014</v>
      </c>
      <c r="AK210" s="18"/>
      <c r="AL210" s="18">
        <v>8.0395833333333364</v>
      </c>
      <c r="AM210" s="18"/>
      <c r="AN210" s="18">
        <v>9.3604166666666675</v>
      </c>
      <c r="AO210" s="18">
        <v>10.147916666666665</v>
      </c>
      <c r="AP210" s="18">
        <v>10.041666666666666</v>
      </c>
      <c r="AQ210" s="18"/>
      <c r="AS210" s="18"/>
    </row>
    <row r="211" spans="1:45" x14ac:dyDescent="0.25">
      <c r="A211" s="7" t="s">
        <v>50</v>
      </c>
      <c r="B211" s="7" t="s">
        <v>51</v>
      </c>
      <c r="C211" s="7">
        <v>8</v>
      </c>
      <c r="D211" s="7" t="s">
        <v>59</v>
      </c>
      <c r="E211" s="7">
        <v>1989</v>
      </c>
      <c r="F211" s="7">
        <v>2</v>
      </c>
      <c r="G211" s="7">
        <v>15</v>
      </c>
      <c r="H211" s="7">
        <v>18</v>
      </c>
      <c r="I211" s="7">
        <v>58</v>
      </c>
      <c r="J211" s="7">
        <v>215</v>
      </c>
      <c r="K211" s="7">
        <v>4</v>
      </c>
      <c r="L211" s="53">
        <v>45499</v>
      </c>
      <c r="M211">
        <v>5.8</v>
      </c>
      <c r="N211">
        <v>6.2</v>
      </c>
      <c r="O211">
        <v>6.4</v>
      </c>
      <c r="P211" s="18">
        <f t="shared" si="7"/>
        <v>6.1333333333333329</v>
      </c>
      <c r="Q211" s="20"/>
      <c r="V211" t="s">
        <v>35</v>
      </c>
      <c r="W211" t="s">
        <v>39</v>
      </c>
      <c r="X211">
        <v>2002</v>
      </c>
      <c r="Y211" s="18">
        <v>3.9416666666666664</v>
      </c>
      <c r="Z211" s="18">
        <v>4.9249999999999998</v>
      </c>
      <c r="AA211" s="18">
        <v>6.1</v>
      </c>
      <c r="AB211" s="18"/>
      <c r="AC211" s="18">
        <v>6.5583333333333336</v>
      </c>
      <c r="AD211" s="18"/>
      <c r="AE211" s="18">
        <v>7.4249999999999998</v>
      </c>
      <c r="AF211" s="18"/>
      <c r="AG211" s="18">
        <v>8.3083333333333336</v>
      </c>
      <c r="AH211" s="18"/>
      <c r="AI211" s="18">
        <v>9.3333333333333339</v>
      </c>
      <c r="AJ211" s="18"/>
      <c r="AK211" s="18">
        <v>10.216666666666667</v>
      </c>
      <c r="AL211" s="18"/>
      <c r="AM211" s="18">
        <v>11.324999999999999</v>
      </c>
      <c r="AN211" s="18"/>
      <c r="AO211" s="18">
        <v>12.333333333333334</v>
      </c>
      <c r="AP211" s="18"/>
      <c r="AQ211" s="18"/>
      <c r="AS211" s="18"/>
    </row>
    <row r="212" spans="1:45" x14ac:dyDescent="0.25">
      <c r="A212" s="7" t="s">
        <v>35</v>
      </c>
      <c r="B212" s="7" t="s">
        <v>36</v>
      </c>
      <c r="C212" s="7">
        <v>7</v>
      </c>
      <c r="D212" s="7" t="s">
        <v>48</v>
      </c>
      <c r="E212" s="7">
        <v>2018</v>
      </c>
      <c r="F212" s="7">
        <v>2</v>
      </c>
      <c r="G212" s="7">
        <v>14</v>
      </c>
      <c r="H212" s="7">
        <v>19</v>
      </c>
      <c r="I212" s="7">
        <v>55</v>
      </c>
      <c r="J212" s="7">
        <v>214</v>
      </c>
      <c r="K212" s="7">
        <v>4</v>
      </c>
      <c r="L212" s="21">
        <v>45468</v>
      </c>
      <c r="M212">
        <v>6.6</v>
      </c>
      <c r="N212">
        <v>7.2</v>
      </c>
      <c r="O212">
        <v>6.6</v>
      </c>
      <c r="P212" s="18">
        <f t="shared" si="7"/>
        <v>6.8</v>
      </c>
      <c r="Q212" s="20"/>
      <c r="W212" t="s">
        <v>48</v>
      </c>
      <c r="X212">
        <v>2018</v>
      </c>
      <c r="Y212" s="18">
        <v>4.1416666666666666</v>
      </c>
      <c r="Z212" s="18">
        <v>5.0666666666666664</v>
      </c>
      <c r="AA212" s="18">
        <v>6.1916666666666664</v>
      </c>
      <c r="AB212" s="18"/>
      <c r="AC212" s="18">
        <v>6.8416666666666668</v>
      </c>
      <c r="AD212" s="18"/>
      <c r="AE212" s="18">
        <v>7.7500000000000009</v>
      </c>
      <c r="AF212" s="18"/>
      <c r="AG212" s="18">
        <v>8.7083333333333339</v>
      </c>
      <c r="AH212" s="18"/>
      <c r="AI212" s="18">
        <v>10.050000000000001</v>
      </c>
      <c r="AJ212" s="18"/>
      <c r="AK212" s="18">
        <v>11.066666666666666</v>
      </c>
      <c r="AL212" s="18"/>
      <c r="AM212" s="18">
        <v>12.091666666666665</v>
      </c>
      <c r="AN212" s="18"/>
      <c r="AO212" s="18">
        <v>12.833333333333334</v>
      </c>
      <c r="AP212" s="18"/>
      <c r="AQ212" s="18"/>
      <c r="AS212" s="18"/>
    </row>
    <row r="213" spans="1:45" x14ac:dyDescent="0.25">
      <c r="A213" s="7" t="s">
        <v>35</v>
      </c>
      <c r="B213" s="7" t="s">
        <v>36</v>
      </c>
      <c r="C213" s="7">
        <v>7</v>
      </c>
      <c r="D213" s="7" t="s">
        <v>44</v>
      </c>
      <c r="E213" s="7">
        <v>1983</v>
      </c>
      <c r="F213" s="7">
        <v>2</v>
      </c>
      <c r="G213" s="7">
        <v>13</v>
      </c>
      <c r="H213" s="7">
        <v>20</v>
      </c>
      <c r="I213" s="7">
        <v>50</v>
      </c>
      <c r="J213" s="7">
        <v>213</v>
      </c>
      <c r="K213" s="7">
        <v>4</v>
      </c>
      <c r="L213" s="21">
        <v>45468</v>
      </c>
      <c r="M213">
        <v>7.2</v>
      </c>
      <c r="N213">
        <v>6.6</v>
      </c>
      <c r="O213">
        <v>6.5</v>
      </c>
      <c r="P213" s="18">
        <f t="shared" si="7"/>
        <v>6.7666666666666666</v>
      </c>
      <c r="Q213" s="20"/>
      <c r="W213" t="s">
        <v>41</v>
      </c>
      <c r="X213">
        <v>2016</v>
      </c>
      <c r="Y213" s="18">
        <v>4.1666666666666661</v>
      </c>
      <c r="Z213" s="18">
        <v>5.1583333333333341</v>
      </c>
      <c r="AA213" s="18">
        <v>6.3416666666666668</v>
      </c>
      <c r="AB213" s="18"/>
      <c r="AC213" s="18">
        <v>6.9666666666666668</v>
      </c>
      <c r="AD213" s="18"/>
      <c r="AE213" s="18">
        <v>7.9333333333333336</v>
      </c>
      <c r="AF213" s="18"/>
      <c r="AG213" s="18">
        <v>8.7000000000000011</v>
      </c>
      <c r="AH213" s="18"/>
      <c r="AI213" s="18">
        <v>9.8500000000000014</v>
      </c>
      <c r="AJ213" s="18"/>
      <c r="AK213" s="18">
        <v>10.683333333333334</v>
      </c>
      <c r="AL213" s="18"/>
      <c r="AM213" s="18">
        <v>11.824999999999999</v>
      </c>
      <c r="AN213" s="18"/>
      <c r="AO213" s="18">
        <v>13.066666666666666</v>
      </c>
      <c r="AP213" s="18">
        <v>13.25</v>
      </c>
      <c r="AQ213" s="18"/>
      <c r="AS213" s="18"/>
    </row>
    <row r="214" spans="1:45" x14ac:dyDescent="0.25">
      <c r="A214" s="7" t="s">
        <v>50</v>
      </c>
      <c r="B214" s="7" t="s">
        <v>51</v>
      </c>
      <c r="C214" s="7">
        <v>6</v>
      </c>
      <c r="D214" s="7" t="s">
        <v>55</v>
      </c>
      <c r="E214" s="7">
        <v>2008</v>
      </c>
      <c r="F214" s="7">
        <v>2</v>
      </c>
      <c r="G214" s="7">
        <v>12</v>
      </c>
      <c r="H214" s="7">
        <v>21</v>
      </c>
      <c r="I214" s="7">
        <v>47</v>
      </c>
      <c r="J214" s="7">
        <v>212</v>
      </c>
      <c r="K214" s="7">
        <v>4</v>
      </c>
      <c r="L214" s="53">
        <v>45499</v>
      </c>
      <c r="M214">
        <v>6</v>
      </c>
      <c r="N214">
        <v>6.1</v>
      </c>
      <c r="O214">
        <v>6.2</v>
      </c>
      <c r="P214" s="18">
        <f t="shared" si="7"/>
        <v>6.1000000000000005</v>
      </c>
      <c r="Q214" s="20"/>
      <c r="W214" t="s">
        <v>42</v>
      </c>
      <c r="X214">
        <v>2023</v>
      </c>
      <c r="Y214" s="18">
        <v>4.1416666666666675</v>
      </c>
      <c r="Z214" s="18">
        <v>5.2250000000000005</v>
      </c>
      <c r="AA214" s="18">
        <v>6.1916666666666664</v>
      </c>
      <c r="AB214" s="18"/>
      <c r="AC214" s="18">
        <v>6.9333333333333327</v>
      </c>
      <c r="AD214" s="18"/>
      <c r="AE214" s="18">
        <v>7.958333333333333</v>
      </c>
      <c r="AF214" s="18"/>
      <c r="AG214" s="18">
        <v>8.9666666666666668</v>
      </c>
      <c r="AH214" s="18"/>
      <c r="AI214" s="18">
        <v>10.266666666666666</v>
      </c>
      <c r="AJ214" s="18"/>
      <c r="AK214" s="18">
        <v>11.274999999999999</v>
      </c>
      <c r="AL214" s="18"/>
      <c r="AM214" s="18">
        <v>12.358333333333334</v>
      </c>
      <c r="AN214" s="18"/>
      <c r="AO214" s="18">
        <v>12.916666666666666</v>
      </c>
      <c r="AP214" s="18"/>
      <c r="AQ214" s="18"/>
      <c r="AS214" s="18"/>
    </row>
    <row r="215" spans="1:45" x14ac:dyDescent="0.25">
      <c r="A215" s="7" t="s">
        <v>50</v>
      </c>
      <c r="B215" s="7" t="s">
        <v>51</v>
      </c>
      <c r="C215" s="7">
        <v>6</v>
      </c>
      <c r="D215" s="7" t="s">
        <v>52</v>
      </c>
      <c r="E215" s="7">
        <v>1999</v>
      </c>
      <c r="F215" s="7">
        <v>2</v>
      </c>
      <c r="G215" s="7">
        <v>11</v>
      </c>
      <c r="H215" s="7">
        <v>22</v>
      </c>
      <c r="I215" s="7">
        <v>42</v>
      </c>
      <c r="J215" s="7">
        <v>211</v>
      </c>
      <c r="K215" s="7">
        <v>4</v>
      </c>
      <c r="L215" s="53">
        <v>45499</v>
      </c>
      <c r="M215">
        <v>6</v>
      </c>
      <c r="N215">
        <v>6</v>
      </c>
      <c r="O215">
        <v>5.9</v>
      </c>
      <c r="P215" s="18">
        <f t="shared" si="7"/>
        <v>5.9666666666666659</v>
      </c>
      <c r="Q215" s="20"/>
      <c r="W215" t="s">
        <v>44</v>
      </c>
      <c r="X215">
        <v>1983</v>
      </c>
      <c r="Y215" s="18">
        <v>3.9583333333333335</v>
      </c>
      <c r="Z215" s="18">
        <v>5.0833333333333339</v>
      </c>
      <c r="AA215" s="18">
        <v>6.166666666666667</v>
      </c>
      <c r="AB215" s="18"/>
      <c r="AC215" s="18">
        <v>6.8333333333333339</v>
      </c>
      <c r="AD215" s="18"/>
      <c r="AE215" s="18">
        <v>7.8666666666666663</v>
      </c>
      <c r="AF215" s="18"/>
      <c r="AG215" s="18">
        <v>8.8083333333333318</v>
      </c>
      <c r="AH215" s="18"/>
      <c r="AI215" s="18">
        <v>9.9916666666666671</v>
      </c>
      <c r="AJ215" s="18"/>
      <c r="AK215" s="18">
        <v>11.041666666666668</v>
      </c>
      <c r="AL215" s="18"/>
      <c r="AM215" s="18">
        <v>12.391666666666666</v>
      </c>
      <c r="AN215" s="18"/>
      <c r="AO215" s="18">
        <v>13.5</v>
      </c>
      <c r="AP215" s="18"/>
      <c r="AQ215" s="18"/>
      <c r="AS215" s="18"/>
    </row>
    <row r="216" spans="1:45" x14ac:dyDescent="0.25">
      <c r="A216" s="7" t="s">
        <v>35</v>
      </c>
      <c r="B216" s="7" t="s">
        <v>36</v>
      </c>
      <c r="C216" s="7">
        <v>5</v>
      </c>
      <c r="D216" s="7" t="s">
        <v>49</v>
      </c>
      <c r="E216" s="7">
        <v>1985</v>
      </c>
      <c r="F216" s="7">
        <v>2</v>
      </c>
      <c r="G216" s="7">
        <v>10</v>
      </c>
      <c r="H216" s="7">
        <v>23</v>
      </c>
      <c r="I216" s="7">
        <v>39</v>
      </c>
      <c r="J216" s="7">
        <v>210</v>
      </c>
      <c r="K216" s="7">
        <v>4</v>
      </c>
      <c r="L216" s="21">
        <v>45468</v>
      </c>
      <c r="M216">
        <v>7</v>
      </c>
      <c r="N216">
        <v>6.3</v>
      </c>
      <c r="O216">
        <v>7.1</v>
      </c>
      <c r="P216" s="18">
        <f t="shared" si="7"/>
        <v>6.8</v>
      </c>
      <c r="Q216" s="20"/>
      <c r="W216" t="s">
        <v>49</v>
      </c>
      <c r="X216">
        <v>1985</v>
      </c>
      <c r="Y216" s="18">
        <v>4.1000000000000005</v>
      </c>
      <c r="Z216" s="18">
        <v>5.1583333333333332</v>
      </c>
      <c r="AA216" s="18">
        <v>6.1749999999999989</v>
      </c>
      <c r="AB216" s="18"/>
      <c r="AC216" s="18">
        <v>6.7583333333333337</v>
      </c>
      <c r="AD216" s="18"/>
      <c r="AE216" s="18">
        <v>7.7583333333333337</v>
      </c>
      <c r="AF216" s="18"/>
      <c r="AG216" s="18">
        <v>8.6750000000000007</v>
      </c>
      <c r="AH216" s="18"/>
      <c r="AI216" s="18">
        <v>9.7833333333333332</v>
      </c>
      <c r="AJ216" s="18"/>
      <c r="AK216" s="18">
        <v>10.691666666666666</v>
      </c>
      <c r="AL216" s="18"/>
      <c r="AM216" s="18">
        <v>11.825000000000001</v>
      </c>
      <c r="AN216" s="18"/>
      <c r="AO216" s="18">
        <v>13</v>
      </c>
      <c r="AP216" s="18"/>
      <c r="AQ216" s="18"/>
      <c r="AS216" s="18"/>
    </row>
    <row r="217" spans="1:45" x14ac:dyDescent="0.25">
      <c r="A217" s="7" t="s">
        <v>35</v>
      </c>
      <c r="B217" s="7" t="s">
        <v>36</v>
      </c>
      <c r="C217" s="7">
        <v>5</v>
      </c>
      <c r="D217" s="7" t="s">
        <v>41</v>
      </c>
      <c r="E217" s="7">
        <v>2016</v>
      </c>
      <c r="F217" s="7">
        <v>2</v>
      </c>
      <c r="G217" s="7">
        <v>9</v>
      </c>
      <c r="H217" s="7">
        <v>24</v>
      </c>
      <c r="I217" s="7">
        <v>34</v>
      </c>
      <c r="J217" s="7">
        <v>209</v>
      </c>
      <c r="K217" s="7">
        <v>4</v>
      </c>
      <c r="L217" s="21">
        <v>45468</v>
      </c>
      <c r="M217">
        <v>7.3</v>
      </c>
      <c r="N217">
        <v>6.8</v>
      </c>
      <c r="O217">
        <v>6.7</v>
      </c>
      <c r="P217" s="18">
        <f t="shared" si="7"/>
        <v>6.9333333333333336</v>
      </c>
      <c r="Q217" s="20"/>
      <c r="W217" t="s">
        <v>37</v>
      </c>
      <c r="X217">
        <v>1998</v>
      </c>
      <c r="Y217" s="18">
        <v>4.1333333333333329</v>
      </c>
      <c r="Z217" s="18">
        <v>5.2</v>
      </c>
      <c r="AA217" s="18">
        <v>6.3083333333333336</v>
      </c>
      <c r="AB217" s="18"/>
      <c r="AC217" s="18">
        <v>6.9666666666666668</v>
      </c>
      <c r="AD217" s="18"/>
      <c r="AE217" s="18">
        <v>7.9666666666666668</v>
      </c>
      <c r="AF217" s="18"/>
      <c r="AG217" s="18">
        <v>8.8666666666666671</v>
      </c>
      <c r="AH217" s="18"/>
      <c r="AI217" s="18">
        <v>10.116666666666667</v>
      </c>
      <c r="AJ217" s="18"/>
      <c r="AK217" s="18">
        <v>10.983333333333334</v>
      </c>
      <c r="AL217" s="18"/>
      <c r="AM217" s="18">
        <v>11.941666666666665</v>
      </c>
      <c r="AN217" s="18"/>
      <c r="AO217" s="18">
        <v>12.416666666666668</v>
      </c>
      <c r="AP217" s="18"/>
      <c r="AQ217" s="18"/>
      <c r="AS217" s="18"/>
    </row>
    <row r="218" spans="1:45" x14ac:dyDescent="0.25">
      <c r="A218" s="7" t="s">
        <v>50</v>
      </c>
      <c r="B218" s="7" t="s">
        <v>51</v>
      </c>
      <c r="C218" s="7">
        <v>4</v>
      </c>
      <c r="D218" s="7" t="s">
        <v>56</v>
      </c>
      <c r="E218" s="7">
        <v>1984</v>
      </c>
      <c r="F218" s="7">
        <v>2</v>
      </c>
      <c r="G218" s="7">
        <v>8</v>
      </c>
      <c r="H218" s="7">
        <v>25</v>
      </c>
      <c r="I218" s="7">
        <v>31</v>
      </c>
      <c r="J218" s="7">
        <v>208</v>
      </c>
      <c r="K218" s="7">
        <v>4</v>
      </c>
      <c r="L218" s="53">
        <v>45499</v>
      </c>
      <c r="M218">
        <v>6.3</v>
      </c>
      <c r="N218">
        <v>6.4</v>
      </c>
      <c r="O218">
        <v>6.4</v>
      </c>
      <c r="P218" s="18">
        <f t="shared" si="7"/>
        <v>6.3666666666666671</v>
      </c>
      <c r="Q218" s="20"/>
      <c r="W218" t="s">
        <v>46</v>
      </c>
      <c r="X218">
        <v>1999</v>
      </c>
      <c r="Y218" s="18">
        <v>4.1166666666666671</v>
      </c>
      <c r="Z218" s="18">
        <v>5.2</v>
      </c>
      <c r="AA218" s="18">
        <v>6.1416666666666666</v>
      </c>
      <c r="AB218" s="18"/>
      <c r="AC218" s="18">
        <v>6.75</v>
      </c>
      <c r="AD218" s="18"/>
      <c r="AE218" s="18">
        <v>7.7416666666666671</v>
      </c>
      <c r="AF218" s="18"/>
      <c r="AG218" s="18">
        <v>8.6083333333333325</v>
      </c>
      <c r="AH218" s="18"/>
      <c r="AI218" s="18">
        <v>9.7666666666666675</v>
      </c>
      <c r="AJ218" s="18"/>
      <c r="AK218" s="18">
        <v>10.733333333333333</v>
      </c>
      <c r="AL218" s="18"/>
      <c r="AM218" s="18">
        <v>12.008333333333333</v>
      </c>
      <c r="AN218" s="18"/>
      <c r="AO218" s="18">
        <v>13.458333333333334</v>
      </c>
      <c r="AP218" s="18">
        <v>13.416666666666666</v>
      </c>
      <c r="AQ218" s="18"/>
      <c r="AS218" s="18"/>
    </row>
    <row r="219" spans="1:45" x14ac:dyDescent="0.25">
      <c r="A219" s="7" t="s">
        <v>50</v>
      </c>
      <c r="B219" s="7" t="s">
        <v>51</v>
      </c>
      <c r="C219" s="7">
        <v>4</v>
      </c>
      <c r="D219" s="7" t="s">
        <v>54</v>
      </c>
      <c r="E219" s="7">
        <v>2016</v>
      </c>
      <c r="F219" s="7">
        <v>2</v>
      </c>
      <c r="G219" s="7">
        <v>7</v>
      </c>
      <c r="H219" s="7">
        <v>26</v>
      </c>
      <c r="I219" s="7">
        <v>26</v>
      </c>
      <c r="J219" s="7">
        <v>207</v>
      </c>
      <c r="K219" s="7">
        <v>4</v>
      </c>
      <c r="L219" s="53">
        <v>45499</v>
      </c>
      <c r="M219">
        <v>5.8</v>
      </c>
      <c r="N219">
        <v>6.4</v>
      </c>
      <c r="O219">
        <v>5.7</v>
      </c>
      <c r="P219" s="18">
        <f t="shared" si="7"/>
        <v>5.9666666666666659</v>
      </c>
      <c r="Q219" s="20"/>
      <c r="V219" t="s">
        <v>828</v>
      </c>
      <c r="Y219" s="18">
        <v>4.0874999999999995</v>
      </c>
      <c r="Z219" s="18">
        <v>5.1270833333333323</v>
      </c>
      <c r="AA219" s="18">
        <v>6.2020833333333334</v>
      </c>
      <c r="AB219" s="18"/>
      <c r="AC219" s="18">
        <v>6.8260416666666668</v>
      </c>
      <c r="AD219" s="18"/>
      <c r="AE219" s="18">
        <v>7.8</v>
      </c>
      <c r="AF219" s="18"/>
      <c r="AG219" s="18">
        <v>8.7052083333333368</v>
      </c>
      <c r="AH219" s="18"/>
      <c r="AI219" s="18">
        <v>9.8947916666666664</v>
      </c>
      <c r="AJ219" s="18"/>
      <c r="AK219" s="18">
        <v>10.836458333333335</v>
      </c>
      <c r="AL219" s="18"/>
      <c r="AM219" s="18">
        <v>11.970833333333331</v>
      </c>
      <c r="AN219" s="18"/>
      <c r="AO219" s="18">
        <v>12.940624999999997</v>
      </c>
      <c r="AP219" s="18">
        <v>13.333333333333334</v>
      </c>
      <c r="AQ219" s="18"/>
      <c r="AS219" s="18"/>
    </row>
    <row r="220" spans="1:45" x14ac:dyDescent="0.25">
      <c r="A220" s="7" t="s">
        <v>35</v>
      </c>
      <c r="B220" s="7" t="s">
        <v>36</v>
      </c>
      <c r="C220" s="7">
        <v>3</v>
      </c>
      <c r="D220" s="7" t="s">
        <v>37</v>
      </c>
      <c r="E220" s="7">
        <v>1998</v>
      </c>
      <c r="F220" s="7">
        <v>2</v>
      </c>
      <c r="G220" s="7">
        <v>6</v>
      </c>
      <c r="H220" s="7">
        <v>27</v>
      </c>
      <c r="I220" s="7">
        <v>23</v>
      </c>
      <c r="J220" s="7">
        <v>206</v>
      </c>
      <c r="K220" s="7">
        <v>4</v>
      </c>
      <c r="L220" s="21">
        <v>45468</v>
      </c>
      <c r="M220">
        <v>7</v>
      </c>
      <c r="N220">
        <v>7.1</v>
      </c>
      <c r="O220">
        <v>6.4</v>
      </c>
      <c r="P220" s="18">
        <f t="shared" si="7"/>
        <v>6.833333333333333</v>
      </c>
      <c r="Q220" s="20"/>
      <c r="V220" t="s">
        <v>836</v>
      </c>
      <c r="W220" t="s">
        <v>836</v>
      </c>
      <c r="X220" t="s">
        <v>836</v>
      </c>
      <c r="Y220" s="18"/>
      <c r="Z220" s="18"/>
      <c r="AA220" s="18"/>
      <c r="AB220" s="18"/>
      <c r="AC220" s="18"/>
      <c r="AD220" s="18"/>
      <c r="AE220" s="18"/>
      <c r="AF220" s="18"/>
      <c r="AG220" s="18"/>
      <c r="AH220" s="18"/>
      <c r="AI220" s="18"/>
      <c r="AJ220" s="18"/>
      <c r="AK220" s="18"/>
      <c r="AL220" s="18"/>
      <c r="AM220" s="18"/>
      <c r="AN220" s="18"/>
      <c r="AO220" s="18"/>
      <c r="AP220" s="18"/>
      <c r="AQ220" s="18"/>
      <c r="AS220" s="18"/>
    </row>
    <row r="221" spans="1:45" x14ac:dyDescent="0.25">
      <c r="A221" s="7" t="s">
        <v>35</v>
      </c>
      <c r="B221" s="7" t="s">
        <v>36</v>
      </c>
      <c r="C221" s="7">
        <v>3</v>
      </c>
      <c r="D221" s="7" t="s">
        <v>42</v>
      </c>
      <c r="E221" s="7">
        <v>2023</v>
      </c>
      <c r="F221" s="7">
        <v>2</v>
      </c>
      <c r="G221" s="7">
        <v>5</v>
      </c>
      <c r="H221" s="7">
        <v>28</v>
      </c>
      <c r="I221" s="7">
        <v>18</v>
      </c>
      <c r="J221" s="7">
        <v>205</v>
      </c>
      <c r="K221" s="7">
        <v>4</v>
      </c>
      <c r="L221" s="21">
        <v>45468</v>
      </c>
      <c r="M221">
        <v>7.5</v>
      </c>
      <c r="N221">
        <v>7</v>
      </c>
      <c r="O221">
        <v>7.5</v>
      </c>
      <c r="P221" s="18">
        <f t="shared" si="7"/>
        <v>7.333333333333333</v>
      </c>
      <c r="Q221" s="20"/>
      <c r="V221" t="s">
        <v>957</v>
      </c>
      <c r="Y221" s="18"/>
      <c r="Z221" s="18"/>
      <c r="AA221" s="18"/>
      <c r="AB221" s="18"/>
      <c r="AC221" s="18"/>
      <c r="AD221" s="18"/>
      <c r="AE221" s="18"/>
      <c r="AF221" s="18"/>
      <c r="AG221" s="18"/>
      <c r="AH221" s="18"/>
      <c r="AI221" s="18"/>
      <c r="AJ221" s="18"/>
      <c r="AK221" s="18"/>
      <c r="AL221" s="18"/>
      <c r="AM221" s="18"/>
      <c r="AN221" s="18"/>
      <c r="AO221" s="18"/>
      <c r="AP221" s="18"/>
      <c r="AQ221" s="18"/>
    </row>
    <row r="222" spans="1:45" x14ac:dyDescent="0.25">
      <c r="A222" s="7" t="s">
        <v>50</v>
      </c>
      <c r="B222" s="7" t="s">
        <v>51</v>
      </c>
      <c r="C222" s="7">
        <v>2</v>
      </c>
      <c r="D222" s="7" t="s">
        <v>57</v>
      </c>
      <c r="E222" s="7">
        <v>2004</v>
      </c>
      <c r="F222" s="7">
        <v>2</v>
      </c>
      <c r="G222" s="7">
        <v>4</v>
      </c>
      <c r="H222" s="7">
        <v>29</v>
      </c>
      <c r="I222" s="7">
        <v>15</v>
      </c>
      <c r="J222" s="7">
        <v>204</v>
      </c>
      <c r="K222" s="7">
        <v>4</v>
      </c>
      <c r="L222" s="53">
        <v>45499</v>
      </c>
      <c r="M222">
        <v>6.2</v>
      </c>
      <c r="N222">
        <v>5.6</v>
      </c>
      <c r="O222">
        <v>5.8</v>
      </c>
      <c r="P222" s="18">
        <f t="shared" si="7"/>
        <v>5.8666666666666671</v>
      </c>
      <c r="Q222" s="20"/>
      <c r="V222" t="s">
        <v>801</v>
      </c>
      <c r="Y222" s="18">
        <v>4.0874999999999995</v>
      </c>
      <c r="Z222" s="18">
        <v>5.1270833333333323</v>
      </c>
      <c r="AA222" s="18">
        <v>6.2020833333333334</v>
      </c>
      <c r="AB222" s="18">
        <v>3.1135416666666669</v>
      </c>
      <c r="AC222" s="18">
        <v>6.8260416666666668</v>
      </c>
      <c r="AD222" s="18">
        <v>4.0124999999999993</v>
      </c>
      <c r="AE222" s="18">
        <v>7.8</v>
      </c>
      <c r="AF222" s="18">
        <v>4.9874999999999989</v>
      </c>
      <c r="AG222" s="18">
        <v>8.7052083333333368</v>
      </c>
      <c r="AH222" s="18">
        <v>5.9947916666666661</v>
      </c>
      <c r="AI222" s="18">
        <v>9.8947916666666664</v>
      </c>
      <c r="AJ222" s="18">
        <v>7.0062500000000014</v>
      </c>
      <c r="AK222" s="18">
        <v>10.836458333333335</v>
      </c>
      <c r="AL222" s="18">
        <v>8.0395833333333364</v>
      </c>
      <c r="AM222" s="18">
        <v>11.970833333333331</v>
      </c>
      <c r="AN222" s="18">
        <v>9.3604166666666675</v>
      </c>
      <c r="AO222" s="18">
        <v>11.544270833333334</v>
      </c>
      <c r="AP222" s="18">
        <v>11.687499999999998</v>
      </c>
      <c r="AQ222" s="18"/>
    </row>
    <row r="223" spans="1:45" x14ac:dyDescent="0.25">
      <c r="A223" s="7" t="s">
        <v>50</v>
      </c>
      <c r="B223" s="7" t="s">
        <v>51</v>
      </c>
      <c r="C223" s="7">
        <v>2</v>
      </c>
      <c r="D223" s="7" t="s">
        <v>53</v>
      </c>
      <c r="E223" s="7">
        <v>2020</v>
      </c>
      <c r="F223" s="7">
        <v>2</v>
      </c>
      <c r="G223" s="7">
        <v>3</v>
      </c>
      <c r="H223" s="7">
        <v>30</v>
      </c>
      <c r="I223" s="7">
        <v>10</v>
      </c>
      <c r="J223" s="7">
        <v>203</v>
      </c>
      <c r="K223" s="7">
        <v>4</v>
      </c>
      <c r="L223" s="53">
        <v>45499</v>
      </c>
      <c r="M223">
        <v>5.8</v>
      </c>
      <c r="N223">
        <v>5.6</v>
      </c>
      <c r="O223">
        <v>6.1</v>
      </c>
      <c r="P223" s="18">
        <f t="shared" si="7"/>
        <v>5.833333333333333</v>
      </c>
      <c r="Q223" s="20"/>
    </row>
    <row r="224" spans="1:45" x14ac:dyDescent="0.25">
      <c r="A224" s="7" t="s">
        <v>35</v>
      </c>
      <c r="B224" s="7" t="s">
        <v>36</v>
      </c>
      <c r="C224" s="7">
        <v>1</v>
      </c>
      <c r="D224" s="7" t="s">
        <v>46</v>
      </c>
      <c r="E224" s="7">
        <v>1999</v>
      </c>
      <c r="F224" s="7">
        <v>2</v>
      </c>
      <c r="G224" s="7">
        <v>2</v>
      </c>
      <c r="H224" s="7">
        <v>31</v>
      </c>
      <c r="I224" s="7">
        <v>7</v>
      </c>
      <c r="J224" s="7">
        <v>202</v>
      </c>
      <c r="K224" s="7">
        <v>4</v>
      </c>
      <c r="L224" s="21">
        <v>45468</v>
      </c>
      <c r="M224">
        <v>7.1</v>
      </c>
      <c r="N224">
        <v>6.7</v>
      </c>
      <c r="O224">
        <v>6.6</v>
      </c>
      <c r="P224" s="18">
        <f t="shared" si="7"/>
        <v>6.8</v>
      </c>
      <c r="Q224" s="20"/>
    </row>
    <row r="225" spans="1:17" x14ac:dyDescent="0.25">
      <c r="A225" s="7" t="s">
        <v>35</v>
      </c>
      <c r="B225" s="7" t="s">
        <v>36</v>
      </c>
      <c r="C225" s="7">
        <v>1</v>
      </c>
      <c r="D225" s="7" t="s">
        <v>39</v>
      </c>
      <c r="E225" s="7">
        <v>2002</v>
      </c>
      <c r="F225" s="7">
        <v>2</v>
      </c>
      <c r="G225" s="7">
        <v>1</v>
      </c>
      <c r="H225" s="7">
        <v>32</v>
      </c>
      <c r="I225" s="7">
        <v>2</v>
      </c>
      <c r="J225" s="7">
        <v>201</v>
      </c>
      <c r="K225" s="7">
        <v>4</v>
      </c>
      <c r="L225" s="21">
        <v>45468</v>
      </c>
      <c r="M225">
        <v>6.8</v>
      </c>
      <c r="N225">
        <v>6.5</v>
      </c>
      <c r="O225">
        <v>6.7</v>
      </c>
      <c r="P225" s="18">
        <f t="shared" si="7"/>
        <v>6.666666666666667</v>
      </c>
      <c r="Q225" s="20"/>
    </row>
    <row r="226" spans="1:17" x14ac:dyDescent="0.25">
      <c r="A226" s="7" t="s">
        <v>35</v>
      </c>
      <c r="B226" s="7" t="s">
        <v>36</v>
      </c>
      <c r="C226" s="7">
        <v>1</v>
      </c>
      <c r="D226" s="7" t="s">
        <v>41</v>
      </c>
      <c r="E226" s="7">
        <v>2016</v>
      </c>
      <c r="F226" s="7">
        <v>3</v>
      </c>
      <c r="G226" s="7">
        <v>1</v>
      </c>
      <c r="H226" s="7">
        <v>33</v>
      </c>
      <c r="I226" s="7">
        <v>3</v>
      </c>
      <c r="J226" s="7">
        <v>301</v>
      </c>
      <c r="K226" s="7">
        <v>4</v>
      </c>
      <c r="L226" s="21">
        <v>45468</v>
      </c>
      <c r="M226">
        <v>6.4</v>
      </c>
      <c r="N226">
        <v>7.3</v>
      </c>
      <c r="O226">
        <v>6.7</v>
      </c>
      <c r="P226" s="18">
        <f t="shared" si="7"/>
        <v>6.8</v>
      </c>
      <c r="Q226" s="20"/>
    </row>
    <row r="227" spans="1:17" x14ac:dyDescent="0.25">
      <c r="A227" s="7" t="s">
        <v>35</v>
      </c>
      <c r="B227" s="7" t="s">
        <v>36</v>
      </c>
      <c r="C227" s="7">
        <v>1</v>
      </c>
      <c r="D227" s="7" t="s">
        <v>48</v>
      </c>
      <c r="E227" s="7">
        <v>2018</v>
      </c>
      <c r="F227" s="7">
        <v>3</v>
      </c>
      <c r="G227" s="7">
        <v>2</v>
      </c>
      <c r="H227" s="7">
        <v>34</v>
      </c>
      <c r="I227" s="7">
        <v>6</v>
      </c>
      <c r="J227" s="7">
        <v>302</v>
      </c>
      <c r="K227" s="7">
        <v>4</v>
      </c>
      <c r="L227" s="21">
        <v>45468</v>
      </c>
      <c r="M227">
        <v>6.5</v>
      </c>
      <c r="N227">
        <v>6.6</v>
      </c>
      <c r="O227">
        <v>7.4</v>
      </c>
      <c r="P227" s="18">
        <f t="shared" si="7"/>
        <v>6.833333333333333</v>
      </c>
      <c r="Q227" s="20"/>
    </row>
    <row r="228" spans="1:17" x14ac:dyDescent="0.25">
      <c r="A228" s="7" t="s">
        <v>50</v>
      </c>
      <c r="B228" s="7" t="s">
        <v>51</v>
      </c>
      <c r="C228" s="7">
        <v>2</v>
      </c>
      <c r="D228" s="7" t="s">
        <v>54</v>
      </c>
      <c r="E228" s="7">
        <v>2016</v>
      </c>
      <c r="F228" s="7">
        <v>3</v>
      </c>
      <c r="G228" s="7">
        <v>3</v>
      </c>
      <c r="H228" s="7">
        <v>35</v>
      </c>
      <c r="I228" s="7">
        <v>11</v>
      </c>
      <c r="J228" s="7">
        <v>303</v>
      </c>
      <c r="K228" s="7">
        <v>4</v>
      </c>
      <c r="L228" s="53">
        <v>45499</v>
      </c>
      <c r="M228">
        <v>6.1</v>
      </c>
      <c r="N228">
        <v>6.1</v>
      </c>
      <c r="O228">
        <v>6</v>
      </c>
      <c r="P228" s="18">
        <f t="shared" ref="P228:P259" si="8">AVERAGE(M228:O228)</f>
        <v>6.0666666666666664</v>
      </c>
      <c r="Q228" s="20"/>
    </row>
    <row r="229" spans="1:17" x14ac:dyDescent="0.25">
      <c r="A229" s="7" t="s">
        <v>50</v>
      </c>
      <c r="B229" s="7" t="s">
        <v>51</v>
      </c>
      <c r="C229" s="7">
        <v>2</v>
      </c>
      <c r="D229" s="7" t="s">
        <v>59</v>
      </c>
      <c r="E229" s="7">
        <v>1989</v>
      </c>
      <c r="F229" s="7">
        <v>3</v>
      </c>
      <c r="G229" s="7">
        <v>4</v>
      </c>
      <c r="H229" s="7">
        <v>36</v>
      </c>
      <c r="I229" s="7">
        <v>14</v>
      </c>
      <c r="J229" s="7">
        <v>304</v>
      </c>
      <c r="K229" s="7">
        <v>4</v>
      </c>
      <c r="L229" s="53">
        <v>45499</v>
      </c>
      <c r="M229">
        <v>6.4</v>
      </c>
      <c r="N229">
        <v>6.3</v>
      </c>
      <c r="O229">
        <v>6.4</v>
      </c>
      <c r="P229" s="18">
        <f t="shared" si="8"/>
        <v>6.3666666666666671</v>
      </c>
      <c r="Q229" s="20"/>
    </row>
    <row r="230" spans="1:17" x14ac:dyDescent="0.25">
      <c r="A230" s="7" t="s">
        <v>35</v>
      </c>
      <c r="B230" s="7" t="s">
        <v>36</v>
      </c>
      <c r="C230" s="7">
        <v>3</v>
      </c>
      <c r="D230" s="7" t="s">
        <v>39</v>
      </c>
      <c r="E230" s="7">
        <v>2002</v>
      </c>
      <c r="F230" s="7">
        <v>3</v>
      </c>
      <c r="G230" s="7">
        <v>5</v>
      </c>
      <c r="H230" s="7">
        <v>37</v>
      </c>
      <c r="I230" s="7">
        <v>19</v>
      </c>
      <c r="J230" s="7">
        <v>305</v>
      </c>
      <c r="K230" s="7">
        <v>4</v>
      </c>
      <c r="L230" s="21">
        <v>45468</v>
      </c>
      <c r="M230">
        <v>6.4</v>
      </c>
      <c r="N230">
        <v>6.8</v>
      </c>
      <c r="O230">
        <v>6.3</v>
      </c>
      <c r="P230" s="18">
        <f t="shared" si="8"/>
        <v>6.5</v>
      </c>
      <c r="Q230" s="20"/>
    </row>
    <row r="231" spans="1:17" x14ac:dyDescent="0.25">
      <c r="A231" s="7" t="s">
        <v>35</v>
      </c>
      <c r="B231" s="7" t="s">
        <v>36</v>
      </c>
      <c r="C231" s="7">
        <v>3</v>
      </c>
      <c r="D231" s="7" t="s">
        <v>49</v>
      </c>
      <c r="E231" s="7">
        <v>1985</v>
      </c>
      <c r="F231" s="7">
        <v>3</v>
      </c>
      <c r="G231" s="7">
        <v>6</v>
      </c>
      <c r="H231" s="7">
        <v>38</v>
      </c>
      <c r="I231" s="7">
        <v>22</v>
      </c>
      <c r="J231" s="7">
        <v>306</v>
      </c>
      <c r="K231" s="7">
        <v>4</v>
      </c>
      <c r="L231" s="21">
        <v>45468</v>
      </c>
      <c r="M231">
        <v>6.5</v>
      </c>
      <c r="N231">
        <v>6.7</v>
      </c>
      <c r="O231">
        <v>6.7</v>
      </c>
      <c r="P231" s="18">
        <f t="shared" si="8"/>
        <v>6.6333333333333329</v>
      </c>
      <c r="Q231" s="20"/>
    </row>
    <row r="232" spans="1:17" x14ac:dyDescent="0.25">
      <c r="A232" s="7" t="s">
        <v>50</v>
      </c>
      <c r="B232" s="7" t="s">
        <v>51</v>
      </c>
      <c r="C232" s="7">
        <v>4</v>
      </c>
      <c r="D232" s="7" t="s">
        <v>55</v>
      </c>
      <c r="E232" s="7">
        <v>2008</v>
      </c>
      <c r="F232" s="7">
        <v>3</v>
      </c>
      <c r="G232" s="7">
        <v>7</v>
      </c>
      <c r="H232" s="7">
        <v>39</v>
      </c>
      <c r="I232" s="7">
        <v>27</v>
      </c>
      <c r="J232" s="7">
        <v>307</v>
      </c>
      <c r="K232" s="7">
        <v>4</v>
      </c>
      <c r="L232" s="53">
        <v>45499</v>
      </c>
      <c r="M232">
        <v>6.2</v>
      </c>
      <c r="N232">
        <v>6.2</v>
      </c>
      <c r="O232">
        <v>5.9</v>
      </c>
      <c r="P232" s="18">
        <f t="shared" si="8"/>
        <v>6.1000000000000005</v>
      </c>
      <c r="Q232" s="20"/>
    </row>
    <row r="233" spans="1:17" x14ac:dyDescent="0.25">
      <c r="A233" s="7" t="s">
        <v>50</v>
      </c>
      <c r="B233" s="7" t="s">
        <v>51</v>
      </c>
      <c r="C233" s="7">
        <v>4</v>
      </c>
      <c r="D233" s="7" t="s">
        <v>57</v>
      </c>
      <c r="E233" s="7">
        <v>2004</v>
      </c>
      <c r="F233" s="7">
        <v>3</v>
      </c>
      <c r="G233" s="7">
        <v>8</v>
      </c>
      <c r="H233" s="7">
        <v>40</v>
      </c>
      <c r="I233" s="7">
        <v>30</v>
      </c>
      <c r="J233" s="7">
        <v>308</v>
      </c>
      <c r="K233" s="7">
        <v>4</v>
      </c>
      <c r="L233" s="53">
        <v>45499</v>
      </c>
      <c r="M233">
        <v>6.3</v>
      </c>
      <c r="N233">
        <v>5.5</v>
      </c>
      <c r="O233">
        <v>5.8</v>
      </c>
      <c r="P233" s="18">
        <f t="shared" si="8"/>
        <v>5.8666666666666671</v>
      </c>
      <c r="Q233" s="20"/>
    </row>
    <row r="234" spans="1:17" x14ac:dyDescent="0.25">
      <c r="A234" s="7" t="s">
        <v>35</v>
      </c>
      <c r="B234" s="7" t="s">
        <v>36</v>
      </c>
      <c r="C234" s="7">
        <v>5</v>
      </c>
      <c r="D234" s="7" t="s">
        <v>42</v>
      </c>
      <c r="E234" s="7">
        <v>2023</v>
      </c>
      <c r="F234" s="7">
        <v>3</v>
      </c>
      <c r="G234" s="7">
        <v>9</v>
      </c>
      <c r="H234" s="7">
        <v>41</v>
      </c>
      <c r="I234" s="7">
        <v>35</v>
      </c>
      <c r="J234" s="7">
        <v>309</v>
      </c>
      <c r="K234" s="7">
        <v>4</v>
      </c>
      <c r="L234" s="21">
        <v>45468</v>
      </c>
      <c r="M234">
        <v>6.7</v>
      </c>
      <c r="N234">
        <v>7.4</v>
      </c>
      <c r="O234">
        <v>6.7</v>
      </c>
      <c r="P234" s="18">
        <f t="shared" si="8"/>
        <v>6.9333333333333336</v>
      </c>
      <c r="Q234" s="20"/>
    </row>
    <row r="235" spans="1:17" x14ac:dyDescent="0.25">
      <c r="A235" s="7" t="s">
        <v>35</v>
      </c>
      <c r="B235" s="7" t="s">
        <v>36</v>
      </c>
      <c r="C235" s="7">
        <v>5</v>
      </c>
      <c r="D235" s="7" t="s">
        <v>44</v>
      </c>
      <c r="E235" s="7">
        <v>1983</v>
      </c>
      <c r="F235" s="7">
        <v>3</v>
      </c>
      <c r="G235" s="7">
        <v>10</v>
      </c>
      <c r="H235" s="7">
        <v>42</v>
      </c>
      <c r="I235" s="7">
        <v>38</v>
      </c>
      <c r="J235" s="7">
        <v>310</v>
      </c>
      <c r="K235" s="7">
        <v>4</v>
      </c>
      <c r="L235" s="21">
        <v>45468</v>
      </c>
      <c r="M235">
        <v>6.4</v>
      </c>
      <c r="N235">
        <v>7.4</v>
      </c>
      <c r="O235">
        <v>7.2</v>
      </c>
      <c r="P235" s="18">
        <f t="shared" si="8"/>
        <v>7</v>
      </c>
      <c r="Q235" s="20"/>
    </row>
    <row r="236" spans="1:17" x14ac:dyDescent="0.25">
      <c r="A236" s="7" t="s">
        <v>50</v>
      </c>
      <c r="B236" s="7" t="s">
        <v>51</v>
      </c>
      <c r="C236" s="7">
        <v>6</v>
      </c>
      <c r="D236" s="7" t="s">
        <v>56</v>
      </c>
      <c r="E236" s="7">
        <v>1984</v>
      </c>
      <c r="F236" s="7">
        <v>3</v>
      </c>
      <c r="G236" s="7">
        <v>11</v>
      </c>
      <c r="H236" s="7">
        <v>43</v>
      </c>
      <c r="I236" s="7">
        <v>43</v>
      </c>
      <c r="J236" s="7">
        <v>311</v>
      </c>
      <c r="K236" s="7">
        <v>4</v>
      </c>
      <c r="L236" s="53">
        <v>45499</v>
      </c>
      <c r="M236">
        <v>6</v>
      </c>
      <c r="N236">
        <v>6.3</v>
      </c>
      <c r="O236">
        <v>5.8</v>
      </c>
      <c r="P236" s="18">
        <f t="shared" si="8"/>
        <v>6.0333333333333341</v>
      </c>
      <c r="Q236" s="20"/>
    </row>
    <row r="237" spans="1:17" x14ac:dyDescent="0.25">
      <c r="A237" s="7" t="s">
        <v>50</v>
      </c>
      <c r="B237" s="7" t="s">
        <v>51</v>
      </c>
      <c r="C237" s="7">
        <v>6</v>
      </c>
      <c r="D237" s="7" t="s">
        <v>60</v>
      </c>
      <c r="E237" s="7">
        <v>2001</v>
      </c>
      <c r="F237" s="7">
        <v>3</v>
      </c>
      <c r="G237" s="7">
        <v>12</v>
      </c>
      <c r="H237" s="7">
        <v>44</v>
      </c>
      <c r="I237" s="7">
        <v>46</v>
      </c>
      <c r="J237" s="7">
        <v>312</v>
      </c>
      <c r="K237" s="7">
        <v>4</v>
      </c>
      <c r="L237" s="53">
        <v>45499</v>
      </c>
      <c r="M237">
        <v>5.7</v>
      </c>
      <c r="N237">
        <v>5.4</v>
      </c>
      <c r="O237">
        <v>5.9</v>
      </c>
      <c r="P237" s="18">
        <f t="shared" si="8"/>
        <v>5.666666666666667</v>
      </c>
      <c r="Q237" s="20"/>
    </row>
    <row r="238" spans="1:17" x14ac:dyDescent="0.25">
      <c r="A238" s="7" t="s">
        <v>35</v>
      </c>
      <c r="B238" s="7" t="s">
        <v>36</v>
      </c>
      <c r="C238" s="7">
        <v>7</v>
      </c>
      <c r="D238" s="7" t="s">
        <v>46</v>
      </c>
      <c r="E238" s="7">
        <v>1999</v>
      </c>
      <c r="F238" s="7">
        <v>3</v>
      </c>
      <c r="G238" s="7">
        <v>13</v>
      </c>
      <c r="H238" s="7">
        <v>45</v>
      </c>
      <c r="I238" s="7">
        <v>51</v>
      </c>
      <c r="J238" s="7">
        <v>313</v>
      </c>
      <c r="K238" s="7">
        <v>4</v>
      </c>
      <c r="L238" s="21">
        <v>45468</v>
      </c>
      <c r="M238">
        <v>6.5</v>
      </c>
      <c r="N238">
        <v>6.8</v>
      </c>
      <c r="O238">
        <v>6.7</v>
      </c>
      <c r="P238" s="18">
        <f t="shared" si="8"/>
        <v>6.666666666666667</v>
      </c>
      <c r="Q238" s="20"/>
    </row>
    <row r="239" spans="1:17" x14ac:dyDescent="0.25">
      <c r="A239" s="7" t="s">
        <v>35</v>
      </c>
      <c r="B239" s="7" t="s">
        <v>36</v>
      </c>
      <c r="C239" s="7">
        <v>7</v>
      </c>
      <c r="D239" s="7" t="s">
        <v>37</v>
      </c>
      <c r="E239" s="7">
        <v>1998</v>
      </c>
      <c r="F239" s="7">
        <v>3</v>
      </c>
      <c r="G239" s="7">
        <v>14</v>
      </c>
      <c r="H239" s="7">
        <v>46</v>
      </c>
      <c r="I239" s="7">
        <v>54</v>
      </c>
      <c r="J239" s="7">
        <v>314</v>
      </c>
      <c r="K239" s="7">
        <v>4</v>
      </c>
      <c r="L239" s="21">
        <v>45468</v>
      </c>
      <c r="M239">
        <v>7.2</v>
      </c>
      <c r="N239">
        <v>7.2</v>
      </c>
      <c r="O239">
        <v>7.3</v>
      </c>
      <c r="P239" s="18">
        <f t="shared" si="8"/>
        <v>7.2333333333333334</v>
      </c>
      <c r="Q239" s="20"/>
    </row>
    <row r="240" spans="1:17" x14ac:dyDescent="0.25">
      <c r="A240" s="7" t="s">
        <v>50</v>
      </c>
      <c r="B240" s="7" t="s">
        <v>51</v>
      </c>
      <c r="C240" s="7">
        <v>8</v>
      </c>
      <c r="D240" s="7" t="s">
        <v>52</v>
      </c>
      <c r="E240" s="7">
        <v>1999</v>
      </c>
      <c r="F240" s="7">
        <v>3</v>
      </c>
      <c r="G240" s="7">
        <v>15</v>
      </c>
      <c r="H240" s="7">
        <v>47</v>
      </c>
      <c r="I240" s="7">
        <v>59</v>
      </c>
      <c r="J240" s="7">
        <v>315</v>
      </c>
      <c r="K240" s="7">
        <v>4</v>
      </c>
      <c r="L240" s="53">
        <v>45499</v>
      </c>
      <c r="M240">
        <v>5.9</v>
      </c>
      <c r="N240">
        <v>5.9</v>
      </c>
      <c r="O240">
        <v>6</v>
      </c>
      <c r="P240" s="18">
        <f t="shared" si="8"/>
        <v>5.9333333333333336</v>
      </c>
      <c r="Q240" s="20"/>
    </row>
    <row r="241" spans="1:17" x14ac:dyDescent="0.25">
      <c r="A241" s="7" t="s">
        <v>50</v>
      </c>
      <c r="B241" s="7" t="s">
        <v>51</v>
      </c>
      <c r="C241" s="7">
        <v>8</v>
      </c>
      <c r="D241" s="7" t="s">
        <v>53</v>
      </c>
      <c r="E241" s="7">
        <v>2020</v>
      </c>
      <c r="F241" s="7">
        <v>3</v>
      </c>
      <c r="G241" s="7">
        <v>16</v>
      </c>
      <c r="H241" s="7">
        <v>48</v>
      </c>
      <c r="I241" s="7">
        <v>62</v>
      </c>
      <c r="J241" s="7">
        <v>316</v>
      </c>
      <c r="K241" s="7">
        <v>4</v>
      </c>
      <c r="L241" s="53">
        <v>45499</v>
      </c>
      <c r="M241">
        <v>5.7</v>
      </c>
      <c r="N241">
        <v>5.9</v>
      </c>
      <c r="O241">
        <v>5.8</v>
      </c>
      <c r="P241" s="18">
        <f t="shared" si="8"/>
        <v>5.8000000000000007</v>
      </c>
      <c r="Q241" s="20"/>
    </row>
    <row r="242" spans="1:17" x14ac:dyDescent="0.25">
      <c r="A242" s="7" t="s">
        <v>50</v>
      </c>
      <c r="B242" s="7" t="s">
        <v>51</v>
      </c>
      <c r="C242" s="7">
        <v>8</v>
      </c>
      <c r="D242" s="7" t="s">
        <v>56</v>
      </c>
      <c r="E242" s="7">
        <v>1984</v>
      </c>
      <c r="F242" s="7">
        <v>4</v>
      </c>
      <c r="G242" s="7">
        <v>16</v>
      </c>
      <c r="H242" s="7">
        <v>49</v>
      </c>
      <c r="I242" s="7">
        <v>61</v>
      </c>
      <c r="J242" s="7">
        <v>416</v>
      </c>
      <c r="K242" s="7">
        <v>4</v>
      </c>
      <c r="L242" s="53">
        <v>45499</v>
      </c>
      <c r="M242">
        <v>6.2</v>
      </c>
      <c r="N242">
        <v>6.2</v>
      </c>
      <c r="O242">
        <v>6.4</v>
      </c>
      <c r="P242" s="18">
        <f t="shared" si="8"/>
        <v>6.2666666666666666</v>
      </c>
      <c r="Q242" s="20"/>
    </row>
    <row r="243" spans="1:17" x14ac:dyDescent="0.25">
      <c r="A243" s="7" t="s">
        <v>50</v>
      </c>
      <c r="B243" s="7" t="s">
        <v>51</v>
      </c>
      <c r="C243" s="7">
        <v>8</v>
      </c>
      <c r="D243" s="7" t="s">
        <v>54</v>
      </c>
      <c r="E243" s="7">
        <v>2016</v>
      </c>
      <c r="F243" s="7">
        <v>4</v>
      </c>
      <c r="G243" s="7">
        <v>15</v>
      </c>
      <c r="H243" s="7">
        <v>50</v>
      </c>
      <c r="I243" s="7">
        <v>60</v>
      </c>
      <c r="J243" s="7">
        <v>415</v>
      </c>
      <c r="K243" s="7">
        <v>4</v>
      </c>
      <c r="L243" s="53">
        <v>45499</v>
      </c>
      <c r="M243">
        <v>6</v>
      </c>
      <c r="N243">
        <v>5.9</v>
      </c>
      <c r="O243">
        <v>5.8</v>
      </c>
      <c r="P243" s="18">
        <f t="shared" si="8"/>
        <v>5.8999999999999995</v>
      </c>
      <c r="Q243" s="20"/>
    </row>
    <row r="244" spans="1:17" x14ac:dyDescent="0.25">
      <c r="A244" s="7" t="s">
        <v>35</v>
      </c>
      <c r="B244" s="7" t="s">
        <v>36</v>
      </c>
      <c r="C244" s="7">
        <v>7</v>
      </c>
      <c r="D244" s="7" t="s">
        <v>39</v>
      </c>
      <c r="E244" s="7">
        <v>2002</v>
      </c>
      <c r="F244" s="7">
        <v>4</v>
      </c>
      <c r="G244" s="7">
        <v>14</v>
      </c>
      <c r="H244" s="7">
        <v>51</v>
      </c>
      <c r="I244" s="7">
        <v>53</v>
      </c>
      <c r="J244" s="7">
        <v>414</v>
      </c>
      <c r="K244" s="7">
        <v>4</v>
      </c>
      <c r="L244" s="21">
        <v>45468</v>
      </c>
      <c r="M244">
        <v>7.1</v>
      </c>
      <c r="N244">
        <v>6.3</v>
      </c>
      <c r="O244">
        <v>6.5</v>
      </c>
      <c r="P244" s="18">
        <f t="shared" si="8"/>
        <v>6.6333333333333329</v>
      </c>
      <c r="Q244" s="20"/>
    </row>
    <row r="245" spans="1:17" x14ac:dyDescent="0.25">
      <c r="A245" s="7" t="s">
        <v>35</v>
      </c>
      <c r="B245" s="7" t="s">
        <v>36</v>
      </c>
      <c r="C245" s="7">
        <v>7</v>
      </c>
      <c r="D245" s="7" t="s">
        <v>41</v>
      </c>
      <c r="E245" s="7">
        <v>2016</v>
      </c>
      <c r="F245" s="7">
        <v>4</v>
      </c>
      <c r="G245" s="7">
        <v>13</v>
      </c>
      <c r="H245" s="7">
        <v>52</v>
      </c>
      <c r="I245" s="7">
        <v>52</v>
      </c>
      <c r="J245" s="7">
        <v>413</v>
      </c>
      <c r="K245" s="7">
        <v>4</v>
      </c>
      <c r="L245" s="21">
        <v>45468</v>
      </c>
      <c r="M245">
        <v>7.3</v>
      </c>
      <c r="N245">
        <v>6.6</v>
      </c>
      <c r="O245">
        <v>7</v>
      </c>
      <c r="P245" s="18">
        <f t="shared" si="8"/>
        <v>6.9666666666666659</v>
      </c>
      <c r="Q245" s="20"/>
    </row>
    <row r="246" spans="1:17" x14ac:dyDescent="0.25">
      <c r="A246" s="7" t="s">
        <v>50</v>
      </c>
      <c r="B246" s="7" t="s">
        <v>51</v>
      </c>
      <c r="C246" s="7">
        <v>6</v>
      </c>
      <c r="D246" s="7" t="s">
        <v>53</v>
      </c>
      <c r="E246" s="7">
        <v>2020</v>
      </c>
      <c r="F246" s="7">
        <v>4</v>
      </c>
      <c r="G246" s="7">
        <v>12</v>
      </c>
      <c r="H246" s="7">
        <v>53</v>
      </c>
      <c r="I246" s="7">
        <v>45</v>
      </c>
      <c r="J246" s="7">
        <v>412</v>
      </c>
      <c r="K246" s="7">
        <v>4</v>
      </c>
      <c r="L246" s="53">
        <v>45499</v>
      </c>
      <c r="M246">
        <v>5.5</v>
      </c>
      <c r="N246">
        <v>5.5</v>
      </c>
      <c r="O246">
        <v>5.8</v>
      </c>
      <c r="P246" s="18">
        <f t="shared" si="8"/>
        <v>5.6000000000000005</v>
      </c>
      <c r="Q246" s="20"/>
    </row>
    <row r="247" spans="1:17" x14ac:dyDescent="0.25">
      <c r="A247" s="7" t="s">
        <v>50</v>
      </c>
      <c r="B247" s="7" t="s">
        <v>51</v>
      </c>
      <c r="C247" s="7">
        <v>6</v>
      </c>
      <c r="D247" s="7" t="s">
        <v>57</v>
      </c>
      <c r="E247" s="7">
        <v>2004</v>
      </c>
      <c r="F247" s="7">
        <v>4</v>
      </c>
      <c r="G247" s="7">
        <v>11</v>
      </c>
      <c r="H247" s="7">
        <v>54</v>
      </c>
      <c r="I247" s="7">
        <v>44</v>
      </c>
      <c r="J247" s="7">
        <v>411</v>
      </c>
      <c r="K247" s="7">
        <v>4</v>
      </c>
      <c r="L247" s="53">
        <v>45499</v>
      </c>
      <c r="M247">
        <v>6.1</v>
      </c>
      <c r="N247">
        <v>6</v>
      </c>
      <c r="O247">
        <v>6.4</v>
      </c>
      <c r="P247" s="18">
        <f t="shared" si="8"/>
        <v>6.166666666666667</v>
      </c>
      <c r="Q247" s="20"/>
    </row>
    <row r="248" spans="1:17" x14ac:dyDescent="0.25">
      <c r="A248" s="7" t="s">
        <v>35</v>
      </c>
      <c r="B248" s="7" t="s">
        <v>36</v>
      </c>
      <c r="C248" s="7">
        <v>5</v>
      </c>
      <c r="D248" s="7" t="s">
        <v>48</v>
      </c>
      <c r="E248" s="7">
        <v>2018</v>
      </c>
      <c r="F248" s="7">
        <v>4</v>
      </c>
      <c r="G248" s="7">
        <v>10</v>
      </c>
      <c r="H248" s="7">
        <v>55</v>
      </c>
      <c r="I248" s="7">
        <v>37</v>
      </c>
      <c r="J248" s="7">
        <v>410</v>
      </c>
      <c r="K248" s="7">
        <v>4</v>
      </c>
      <c r="L248" s="21">
        <v>45468</v>
      </c>
      <c r="M248">
        <v>7.1</v>
      </c>
      <c r="N248">
        <v>6.5</v>
      </c>
      <c r="O248">
        <v>7</v>
      </c>
      <c r="P248" s="18">
        <f t="shared" si="8"/>
        <v>6.8666666666666671</v>
      </c>
      <c r="Q248" s="20"/>
    </row>
    <row r="249" spans="1:17" x14ac:dyDescent="0.25">
      <c r="A249" s="7" t="s">
        <v>35</v>
      </c>
      <c r="B249" s="7" t="s">
        <v>36</v>
      </c>
      <c r="C249" s="7">
        <v>5</v>
      </c>
      <c r="D249" s="7" t="s">
        <v>37</v>
      </c>
      <c r="E249" s="7">
        <v>1998</v>
      </c>
      <c r="F249" s="7">
        <v>4</v>
      </c>
      <c r="G249" s="7">
        <v>9</v>
      </c>
      <c r="H249" s="7">
        <v>56</v>
      </c>
      <c r="I249" s="7">
        <v>37</v>
      </c>
      <c r="J249" s="7">
        <v>409</v>
      </c>
      <c r="K249" s="7">
        <v>4</v>
      </c>
      <c r="L249" s="21">
        <v>45468</v>
      </c>
      <c r="M249">
        <v>6.5</v>
      </c>
      <c r="N249">
        <v>6.7</v>
      </c>
      <c r="O249">
        <v>7.2</v>
      </c>
      <c r="P249" s="18">
        <f t="shared" si="8"/>
        <v>6.8</v>
      </c>
      <c r="Q249" s="20"/>
    </row>
    <row r="250" spans="1:17" x14ac:dyDescent="0.25">
      <c r="A250" s="7" t="s">
        <v>50</v>
      </c>
      <c r="B250" s="7" t="s">
        <v>51</v>
      </c>
      <c r="C250" s="7">
        <v>4</v>
      </c>
      <c r="D250" s="7" t="s">
        <v>52</v>
      </c>
      <c r="E250" s="7">
        <v>1999</v>
      </c>
      <c r="F250" s="7">
        <v>4</v>
      </c>
      <c r="G250" s="7">
        <v>8</v>
      </c>
      <c r="H250" s="7">
        <v>57</v>
      </c>
      <c r="I250" s="7">
        <v>29</v>
      </c>
      <c r="J250" s="7">
        <v>408</v>
      </c>
      <c r="K250" s="7">
        <v>4</v>
      </c>
      <c r="L250" s="53">
        <v>45499</v>
      </c>
      <c r="M250">
        <v>5.6</v>
      </c>
      <c r="N250">
        <v>6</v>
      </c>
      <c r="O250">
        <v>5.7</v>
      </c>
      <c r="P250" s="18">
        <f t="shared" si="8"/>
        <v>5.7666666666666666</v>
      </c>
      <c r="Q250" s="20"/>
    </row>
    <row r="251" spans="1:17" x14ac:dyDescent="0.25">
      <c r="A251" s="7" t="s">
        <v>50</v>
      </c>
      <c r="B251" s="7" t="s">
        <v>51</v>
      </c>
      <c r="C251" s="7">
        <v>4</v>
      </c>
      <c r="D251" s="7" t="s">
        <v>59</v>
      </c>
      <c r="E251" s="7">
        <v>1989</v>
      </c>
      <c r="F251" s="7">
        <v>4</v>
      </c>
      <c r="G251" s="7">
        <v>7</v>
      </c>
      <c r="H251" s="7">
        <v>58</v>
      </c>
      <c r="I251" s="7">
        <v>28</v>
      </c>
      <c r="J251" s="7">
        <v>407</v>
      </c>
      <c r="K251" s="7">
        <v>4</v>
      </c>
      <c r="L251" s="53">
        <v>45499</v>
      </c>
      <c r="M251">
        <v>6.3</v>
      </c>
      <c r="N251">
        <v>5.7</v>
      </c>
      <c r="O251">
        <v>6</v>
      </c>
      <c r="P251" s="18">
        <f t="shared" si="8"/>
        <v>6</v>
      </c>
      <c r="Q251" s="20"/>
    </row>
    <row r="252" spans="1:17" x14ac:dyDescent="0.25">
      <c r="A252" s="7" t="s">
        <v>35</v>
      </c>
      <c r="B252" s="7" t="s">
        <v>36</v>
      </c>
      <c r="C252" s="7">
        <v>3</v>
      </c>
      <c r="D252" s="7" t="s">
        <v>44</v>
      </c>
      <c r="E252" s="7">
        <v>1983</v>
      </c>
      <c r="F252" s="7">
        <v>4</v>
      </c>
      <c r="G252" s="7">
        <v>6</v>
      </c>
      <c r="H252" s="7">
        <v>59</v>
      </c>
      <c r="I252" s="7">
        <v>21</v>
      </c>
      <c r="J252" s="7">
        <v>406</v>
      </c>
      <c r="K252" s="7">
        <v>4</v>
      </c>
      <c r="L252" s="21">
        <v>45468</v>
      </c>
      <c r="M252">
        <v>6.4</v>
      </c>
      <c r="N252">
        <v>6.5</v>
      </c>
      <c r="O252">
        <v>6.7</v>
      </c>
      <c r="P252" s="18">
        <f t="shared" si="8"/>
        <v>6.5333333333333341</v>
      </c>
      <c r="Q252" s="20"/>
    </row>
    <row r="253" spans="1:17" x14ac:dyDescent="0.25">
      <c r="A253" s="7" t="s">
        <v>35</v>
      </c>
      <c r="B253" s="7" t="s">
        <v>36</v>
      </c>
      <c r="C253" s="7">
        <v>3</v>
      </c>
      <c r="D253" s="7" t="s">
        <v>46</v>
      </c>
      <c r="E253" s="7">
        <v>1999</v>
      </c>
      <c r="F253" s="7">
        <v>4</v>
      </c>
      <c r="G253" s="7">
        <v>5</v>
      </c>
      <c r="H253" s="7">
        <v>60</v>
      </c>
      <c r="I253" s="7">
        <v>20</v>
      </c>
      <c r="J253" s="7">
        <v>405</v>
      </c>
      <c r="K253" s="7">
        <v>4</v>
      </c>
      <c r="L253" s="21">
        <v>45468</v>
      </c>
      <c r="M253">
        <v>7</v>
      </c>
      <c r="N253">
        <v>6.7</v>
      </c>
      <c r="O253">
        <v>6.6</v>
      </c>
      <c r="P253" s="18">
        <f t="shared" si="8"/>
        <v>6.7666666666666657</v>
      </c>
      <c r="Q253" s="20"/>
    </row>
    <row r="254" spans="1:17" x14ac:dyDescent="0.25">
      <c r="A254" s="7" t="s">
        <v>50</v>
      </c>
      <c r="B254" s="7" t="s">
        <v>51</v>
      </c>
      <c r="C254" s="7">
        <v>2</v>
      </c>
      <c r="D254" s="7" t="s">
        <v>60</v>
      </c>
      <c r="E254" s="7">
        <v>2001</v>
      </c>
      <c r="F254" s="7">
        <v>4</v>
      </c>
      <c r="G254" s="7">
        <v>4</v>
      </c>
      <c r="H254" s="7">
        <v>61</v>
      </c>
      <c r="I254" s="7">
        <v>13</v>
      </c>
      <c r="J254" s="7">
        <v>404</v>
      </c>
      <c r="K254" s="7">
        <v>4</v>
      </c>
      <c r="L254" s="53">
        <v>45499</v>
      </c>
      <c r="M254">
        <v>6.1</v>
      </c>
      <c r="N254">
        <v>6.4</v>
      </c>
      <c r="O254">
        <v>5.8</v>
      </c>
      <c r="P254" s="18">
        <f t="shared" si="8"/>
        <v>6.1000000000000005</v>
      </c>
      <c r="Q254" s="20"/>
    </row>
    <row r="255" spans="1:17" x14ac:dyDescent="0.25">
      <c r="A255" s="7" t="s">
        <v>50</v>
      </c>
      <c r="B255" s="7" t="s">
        <v>51</v>
      </c>
      <c r="C255" s="7">
        <v>2</v>
      </c>
      <c r="D255" s="7" t="s">
        <v>55</v>
      </c>
      <c r="E255" s="7">
        <v>2008</v>
      </c>
      <c r="F255" s="7">
        <v>4</v>
      </c>
      <c r="G255" s="7">
        <v>3</v>
      </c>
      <c r="H255" s="7">
        <v>62</v>
      </c>
      <c r="I255" s="7">
        <v>12</v>
      </c>
      <c r="J255" s="7">
        <v>403</v>
      </c>
      <c r="K255" s="7">
        <v>4</v>
      </c>
      <c r="L255" s="53">
        <v>45499</v>
      </c>
      <c r="M255">
        <v>6</v>
      </c>
      <c r="N255">
        <v>6</v>
      </c>
      <c r="O255">
        <v>6.4</v>
      </c>
      <c r="P255" s="18">
        <f t="shared" si="8"/>
        <v>6.1333333333333329</v>
      </c>
      <c r="Q255" s="20"/>
    </row>
    <row r="256" spans="1:17" x14ac:dyDescent="0.25">
      <c r="A256" s="7" t="s">
        <v>35</v>
      </c>
      <c r="B256" s="7" t="s">
        <v>36</v>
      </c>
      <c r="C256" s="7">
        <v>1</v>
      </c>
      <c r="D256" s="7" t="s">
        <v>49</v>
      </c>
      <c r="E256" s="7">
        <v>1985</v>
      </c>
      <c r="F256" s="7">
        <v>4</v>
      </c>
      <c r="G256" s="7">
        <v>2</v>
      </c>
      <c r="H256" s="7">
        <v>63</v>
      </c>
      <c r="I256" s="7">
        <v>5</v>
      </c>
      <c r="J256" s="7">
        <v>402</v>
      </c>
      <c r="K256" s="7">
        <v>4</v>
      </c>
      <c r="L256" s="21">
        <v>45468</v>
      </c>
      <c r="M256">
        <v>6</v>
      </c>
      <c r="N256">
        <v>7</v>
      </c>
      <c r="O256">
        <v>7.2</v>
      </c>
      <c r="P256" s="18">
        <f t="shared" si="8"/>
        <v>6.7333333333333334</v>
      </c>
      <c r="Q256" s="20"/>
    </row>
    <row r="257" spans="1:17" x14ac:dyDescent="0.25">
      <c r="A257" s="7" t="s">
        <v>35</v>
      </c>
      <c r="B257" s="7" t="s">
        <v>36</v>
      </c>
      <c r="C257" s="7">
        <v>1</v>
      </c>
      <c r="D257" s="7" t="s">
        <v>42</v>
      </c>
      <c r="E257" s="7">
        <v>2023</v>
      </c>
      <c r="F257" s="7">
        <v>4</v>
      </c>
      <c r="G257" s="7">
        <v>1</v>
      </c>
      <c r="H257" s="7">
        <v>64</v>
      </c>
      <c r="I257" s="7">
        <v>4</v>
      </c>
      <c r="J257" s="7">
        <v>401</v>
      </c>
      <c r="K257" s="7">
        <v>4</v>
      </c>
      <c r="L257" s="21">
        <v>45468</v>
      </c>
      <c r="M257">
        <v>7.1</v>
      </c>
      <c r="N257">
        <v>6.4</v>
      </c>
      <c r="O257">
        <v>7</v>
      </c>
      <c r="P257" s="18">
        <f t="shared" si="8"/>
        <v>6.833333333333333</v>
      </c>
      <c r="Q257" s="20"/>
    </row>
    <row r="258" spans="1:17" x14ac:dyDescent="0.25">
      <c r="A258" s="7" t="s">
        <v>35</v>
      </c>
      <c r="B258" s="7" t="s">
        <v>36</v>
      </c>
      <c r="C258" s="7">
        <v>1</v>
      </c>
      <c r="D258" s="7" t="s">
        <v>37</v>
      </c>
      <c r="E258" s="7">
        <v>1998</v>
      </c>
      <c r="F258" s="7">
        <v>1</v>
      </c>
      <c r="G258" s="7">
        <v>1</v>
      </c>
      <c r="H258" s="7">
        <v>1</v>
      </c>
      <c r="I258" s="7">
        <v>1</v>
      </c>
      <c r="J258" s="7">
        <v>101</v>
      </c>
      <c r="K258" s="7">
        <v>5</v>
      </c>
      <c r="L258" s="21">
        <v>45483</v>
      </c>
      <c r="M258">
        <v>8.1</v>
      </c>
      <c r="N258">
        <v>7.7</v>
      </c>
      <c r="O258">
        <v>8.1999999999999993</v>
      </c>
      <c r="P258" s="18">
        <f t="shared" si="8"/>
        <v>8</v>
      </c>
      <c r="Q258" s="20"/>
    </row>
    <row r="259" spans="1:17" x14ac:dyDescent="0.25">
      <c r="A259" s="7" t="s">
        <v>35</v>
      </c>
      <c r="B259" s="7" t="s">
        <v>36</v>
      </c>
      <c r="C259" s="7">
        <v>1</v>
      </c>
      <c r="D259" s="7" t="s">
        <v>44</v>
      </c>
      <c r="E259" s="7">
        <v>1983</v>
      </c>
      <c r="F259" s="7">
        <v>1</v>
      </c>
      <c r="G259" s="7">
        <v>2</v>
      </c>
      <c r="H259" s="7">
        <v>2</v>
      </c>
      <c r="I259" s="7">
        <v>8</v>
      </c>
      <c r="J259" s="7">
        <v>102</v>
      </c>
      <c r="K259" s="7">
        <v>5</v>
      </c>
      <c r="L259" s="21">
        <v>45483</v>
      </c>
      <c r="M259">
        <v>8.1999999999999993</v>
      </c>
      <c r="N259">
        <v>7.7</v>
      </c>
      <c r="O259">
        <v>8.1999999999999993</v>
      </c>
      <c r="P259" s="18">
        <f t="shared" si="8"/>
        <v>8.0333333333333332</v>
      </c>
      <c r="Q259" s="20"/>
    </row>
    <row r="260" spans="1:17" x14ac:dyDescent="0.25">
      <c r="A260" s="7" t="s">
        <v>50</v>
      </c>
      <c r="B260" s="7" t="s">
        <v>51</v>
      </c>
      <c r="C260" s="7">
        <v>2</v>
      </c>
      <c r="D260" s="7" t="s">
        <v>52</v>
      </c>
      <c r="E260" s="7">
        <v>1999</v>
      </c>
      <c r="F260" s="7">
        <v>1</v>
      </c>
      <c r="G260" s="7">
        <v>3</v>
      </c>
      <c r="H260" s="7">
        <v>3</v>
      </c>
      <c r="I260" s="7">
        <v>9</v>
      </c>
      <c r="J260" s="7">
        <v>103</v>
      </c>
      <c r="K260" s="7">
        <v>5</v>
      </c>
      <c r="L260" s="53">
        <v>45513</v>
      </c>
      <c r="M260">
        <v>6.7</v>
      </c>
      <c r="N260">
        <v>6.9</v>
      </c>
      <c r="O260">
        <v>6.9</v>
      </c>
      <c r="P260" s="18">
        <f t="shared" ref="P260:P291" si="9">AVERAGE(M260:O260)</f>
        <v>6.833333333333333</v>
      </c>
      <c r="Q260" s="20"/>
    </row>
    <row r="261" spans="1:17" x14ac:dyDescent="0.25">
      <c r="A261" s="7" t="s">
        <v>50</v>
      </c>
      <c r="B261" s="7" t="s">
        <v>51</v>
      </c>
      <c r="C261" s="7">
        <v>2</v>
      </c>
      <c r="D261" s="7" t="s">
        <v>56</v>
      </c>
      <c r="E261" s="7">
        <v>1984</v>
      </c>
      <c r="F261" s="7">
        <v>1</v>
      </c>
      <c r="G261" s="7">
        <v>4</v>
      </c>
      <c r="H261" s="7">
        <v>4</v>
      </c>
      <c r="I261" s="7">
        <v>16</v>
      </c>
      <c r="J261" s="7">
        <v>104</v>
      </c>
      <c r="K261" s="7">
        <v>5</v>
      </c>
      <c r="L261" s="53">
        <v>45513</v>
      </c>
      <c r="M261">
        <v>7.4</v>
      </c>
      <c r="N261">
        <v>7.5</v>
      </c>
      <c r="O261">
        <v>7.7</v>
      </c>
      <c r="P261" s="18">
        <f t="shared" si="9"/>
        <v>7.5333333333333341</v>
      </c>
      <c r="Q261" s="20"/>
    </row>
    <row r="262" spans="1:17" x14ac:dyDescent="0.25">
      <c r="A262" s="7" t="s">
        <v>35</v>
      </c>
      <c r="B262" s="7" t="s">
        <v>36</v>
      </c>
      <c r="C262" s="7">
        <v>3</v>
      </c>
      <c r="D262" s="7" t="s">
        <v>48</v>
      </c>
      <c r="E262" s="7">
        <v>2018</v>
      </c>
      <c r="F262" s="7">
        <v>1</v>
      </c>
      <c r="G262" s="7">
        <v>5</v>
      </c>
      <c r="H262" s="7">
        <v>5</v>
      </c>
      <c r="I262" s="7">
        <v>17</v>
      </c>
      <c r="J262" s="7">
        <v>105</v>
      </c>
      <c r="K262" s="7">
        <v>5</v>
      </c>
      <c r="L262" s="21">
        <v>45483</v>
      </c>
      <c r="M262">
        <v>7.8</v>
      </c>
      <c r="N262">
        <v>8.1</v>
      </c>
      <c r="O262">
        <v>7.5</v>
      </c>
      <c r="P262" s="18">
        <f t="shared" si="9"/>
        <v>7.8</v>
      </c>
      <c r="Q262" s="20"/>
    </row>
    <row r="263" spans="1:17" x14ac:dyDescent="0.25">
      <c r="A263" s="7" t="s">
        <v>35</v>
      </c>
      <c r="B263" s="7" t="s">
        <v>36</v>
      </c>
      <c r="C263" s="7">
        <v>3</v>
      </c>
      <c r="D263" s="7" t="s">
        <v>41</v>
      </c>
      <c r="E263" s="7">
        <v>2016</v>
      </c>
      <c r="F263" s="7">
        <v>1</v>
      </c>
      <c r="G263" s="7">
        <v>6</v>
      </c>
      <c r="H263" s="7">
        <v>6</v>
      </c>
      <c r="I263" s="7">
        <v>24</v>
      </c>
      <c r="J263" s="7">
        <v>106</v>
      </c>
      <c r="K263" s="7">
        <v>5</v>
      </c>
      <c r="L263" s="21">
        <v>45483</v>
      </c>
      <c r="M263">
        <v>8</v>
      </c>
      <c r="N263">
        <v>8.1999999999999993</v>
      </c>
      <c r="O263">
        <v>8.3000000000000007</v>
      </c>
      <c r="P263" s="18">
        <f t="shared" si="9"/>
        <v>8.1666666666666661</v>
      </c>
      <c r="Q263" s="20"/>
    </row>
    <row r="264" spans="1:17" x14ac:dyDescent="0.25">
      <c r="A264" s="7" t="s">
        <v>50</v>
      </c>
      <c r="B264" s="7" t="s">
        <v>51</v>
      </c>
      <c r="C264" s="7">
        <v>4</v>
      </c>
      <c r="D264" s="7" t="s">
        <v>60</v>
      </c>
      <c r="E264" s="7">
        <v>2001</v>
      </c>
      <c r="F264" s="7">
        <v>1</v>
      </c>
      <c r="G264" s="7">
        <v>7</v>
      </c>
      <c r="H264" s="7">
        <v>7</v>
      </c>
      <c r="I264" s="7">
        <v>25</v>
      </c>
      <c r="J264" s="7">
        <v>107</v>
      </c>
      <c r="K264" s="7">
        <v>5</v>
      </c>
      <c r="L264" s="53">
        <v>45513</v>
      </c>
      <c r="M264">
        <v>6.9</v>
      </c>
      <c r="N264">
        <v>6.9</v>
      </c>
      <c r="O264">
        <v>6.8</v>
      </c>
      <c r="P264" s="18">
        <f t="shared" si="9"/>
        <v>6.8666666666666671</v>
      </c>
      <c r="Q264" s="20"/>
    </row>
    <row r="265" spans="1:17" x14ac:dyDescent="0.25">
      <c r="A265" s="7" t="s">
        <v>50</v>
      </c>
      <c r="B265" s="7" t="s">
        <v>51</v>
      </c>
      <c r="C265" s="7">
        <v>4</v>
      </c>
      <c r="D265" s="7" t="s">
        <v>53</v>
      </c>
      <c r="E265" s="7">
        <v>2020</v>
      </c>
      <c r="F265" s="7">
        <v>1</v>
      </c>
      <c r="G265" s="7">
        <v>8</v>
      </c>
      <c r="H265" s="7">
        <v>8</v>
      </c>
      <c r="I265" s="7">
        <v>32</v>
      </c>
      <c r="J265" s="7">
        <v>108</v>
      </c>
      <c r="K265" s="7">
        <v>5</v>
      </c>
      <c r="L265" s="53">
        <v>45513</v>
      </c>
      <c r="M265">
        <v>6.6</v>
      </c>
      <c r="N265">
        <v>6.6</v>
      </c>
      <c r="O265">
        <v>6.8</v>
      </c>
      <c r="P265" s="18">
        <f t="shared" si="9"/>
        <v>6.666666666666667</v>
      </c>
      <c r="Q265" s="20"/>
    </row>
    <row r="266" spans="1:17" x14ac:dyDescent="0.25">
      <c r="A266" s="7" t="s">
        <v>35</v>
      </c>
      <c r="B266" s="7" t="s">
        <v>36</v>
      </c>
      <c r="C266" s="7">
        <v>5</v>
      </c>
      <c r="D266" s="7" t="s">
        <v>39</v>
      </c>
      <c r="E266" s="7">
        <v>2002</v>
      </c>
      <c r="F266" s="7">
        <v>1</v>
      </c>
      <c r="G266" s="7">
        <v>9</v>
      </c>
      <c r="H266" s="7">
        <v>9</v>
      </c>
      <c r="I266" s="7">
        <v>33</v>
      </c>
      <c r="J266" s="7">
        <v>109</v>
      </c>
      <c r="K266" s="7">
        <v>5</v>
      </c>
      <c r="L266" s="21">
        <v>45483</v>
      </c>
      <c r="M266">
        <v>7.2</v>
      </c>
      <c r="N266">
        <v>7.4</v>
      </c>
      <c r="O266">
        <v>7.1</v>
      </c>
      <c r="P266" s="18">
        <f t="shared" si="9"/>
        <v>7.2333333333333343</v>
      </c>
      <c r="Q266" s="20"/>
    </row>
    <row r="267" spans="1:17" x14ac:dyDescent="0.25">
      <c r="A267" s="7" t="s">
        <v>35</v>
      </c>
      <c r="B267" s="7" t="s">
        <v>36</v>
      </c>
      <c r="C267" s="7">
        <v>5</v>
      </c>
      <c r="D267" s="7" t="s">
        <v>46</v>
      </c>
      <c r="E267" s="7">
        <v>1999</v>
      </c>
      <c r="F267" s="7">
        <v>1</v>
      </c>
      <c r="G267" s="7">
        <v>10</v>
      </c>
      <c r="H267" s="7">
        <v>10</v>
      </c>
      <c r="I267" s="7">
        <v>40</v>
      </c>
      <c r="J267" s="7">
        <v>110</v>
      </c>
      <c r="K267" s="7">
        <v>5</v>
      </c>
      <c r="L267" s="21">
        <v>45483</v>
      </c>
      <c r="M267">
        <v>8.4</v>
      </c>
      <c r="N267">
        <v>8.1</v>
      </c>
      <c r="O267">
        <v>7.3</v>
      </c>
      <c r="P267" s="18">
        <f t="shared" si="9"/>
        <v>7.9333333333333336</v>
      </c>
      <c r="Q267" s="20"/>
    </row>
    <row r="268" spans="1:17" x14ac:dyDescent="0.25">
      <c r="A268" s="7" t="s">
        <v>50</v>
      </c>
      <c r="B268" s="7" t="s">
        <v>51</v>
      </c>
      <c r="C268" s="7">
        <v>6</v>
      </c>
      <c r="D268" s="7" t="s">
        <v>59</v>
      </c>
      <c r="E268" s="7">
        <v>1989</v>
      </c>
      <c r="F268" s="7">
        <v>1</v>
      </c>
      <c r="G268" s="7">
        <v>11</v>
      </c>
      <c r="H268" s="7">
        <v>11</v>
      </c>
      <c r="I268" s="7">
        <v>41</v>
      </c>
      <c r="J268" s="7">
        <v>111</v>
      </c>
      <c r="K268" s="7">
        <v>5</v>
      </c>
      <c r="L268" s="53">
        <v>45513</v>
      </c>
      <c r="M268">
        <v>7.4</v>
      </c>
      <c r="N268">
        <v>7.4</v>
      </c>
      <c r="O268">
        <v>7.2</v>
      </c>
      <c r="P268" s="18">
        <f t="shared" si="9"/>
        <v>7.333333333333333</v>
      </c>
      <c r="Q268" s="20"/>
    </row>
    <row r="269" spans="1:17" x14ac:dyDescent="0.25">
      <c r="A269" s="7" t="s">
        <v>50</v>
      </c>
      <c r="B269" s="7" t="s">
        <v>51</v>
      </c>
      <c r="C269" s="7">
        <v>6</v>
      </c>
      <c r="D269" s="7" t="s">
        <v>54</v>
      </c>
      <c r="E269" s="7">
        <v>2016</v>
      </c>
      <c r="F269" s="7">
        <v>1</v>
      </c>
      <c r="G269" s="7">
        <v>12</v>
      </c>
      <c r="H269" s="7">
        <v>12</v>
      </c>
      <c r="I269" s="7">
        <v>48</v>
      </c>
      <c r="J269" s="7">
        <v>112</v>
      </c>
      <c r="K269" s="7">
        <v>5</v>
      </c>
      <c r="L269" s="53">
        <v>45513</v>
      </c>
      <c r="M269">
        <v>6.9</v>
      </c>
      <c r="N269">
        <v>6.9</v>
      </c>
      <c r="O269">
        <v>6.9</v>
      </c>
      <c r="P269" s="18">
        <f t="shared" si="9"/>
        <v>6.9000000000000012</v>
      </c>
      <c r="Q269" s="20"/>
    </row>
    <row r="270" spans="1:17" x14ac:dyDescent="0.25">
      <c r="A270" s="7" t="s">
        <v>35</v>
      </c>
      <c r="B270" s="7" t="s">
        <v>36</v>
      </c>
      <c r="C270" s="7">
        <v>7</v>
      </c>
      <c r="D270" s="7" t="s">
        <v>49</v>
      </c>
      <c r="E270" s="7">
        <v>1985</v>
      </c>
      <c r="F270" s="7">
        <v>1</v>
      </c>
      <c r="G270" s="7">
        <v>13</v>
      </c>
      <c r="H270" s="7">
        <v>13</v>
      </c>
      <c r="I270" s="7">
        <v>49</v>
      </c>
      <c r="J270" s="7">
        <v>113</v>
      </c>
      <c r="K270" s="7">
        <v>5</v>
      </c>
      <c r="L270" s="21">
        <v>45483</v>
      </c>
      <c r="M270">
        <v>8.3000000000000007</v>
      </c>
      <c r="N270">
        <v>7.6</v>
      </c>
      <c r="O270">
        <v>7.7</v>
      </c>
      <c r="P270" s="18">
        <f t="shared" si="9"/>
        <v>7.8666666666666671</v>
      </c>
      <c r="Q270" s="20"/>
    </row>
    <row r="271" spans="1:17" x14ac:dyDescent="0.25">
      <c r="A271" s="7" t="s">
        <v>35</v>
      </c>
      <c r="B271" s="7" t="s">
        <v>36</v>
      </c>
      <c r="C271" s="7">
        <v>7</v>
      </c>
      <c r="D271" s="7" t="s">
        <v>42</v>
      </c>
      <c r="E271" s="7">
        <v>2023</v>
      </c>
      <c r="F271" s="7">
        <v>1</v>
      </c>
      <c r="G271" s="7">
        <v>14</v>
      </c>
      <c r="H271" s="7">
        <v>14</v>
      </c>
      <c r="I271" s="7">
        <v>56</v>
      </c>
      <c r="J271" s="7">
        <v>114</v>
      </c>
      <c r="K271" s="7">
        <v>5</v>
      </c>
      <c r="L271" s="21">
        <v>45483</v>
      </c>
      <c r="M271">
        <v>8.1</v>
      </c>
      <c r="N271">
        <v>7.3</v>
      </c>
      <c r="O271">
        <v>7.5</v>
      </c>
      <c r="P271" s="18">
        <f t="shared" si="9"/>
        <v>7.6333333333333329</v>
      </c>
      <c r="Q271" s="20"/>
    </row>
    <row r="272" spans="1:17" x14ac:dyDescent="0.25">
      <c r="A272" s="7" t="s">
        <v>50</v>
      </c>
      <c r="B272" s="7" t="s">
        <v>51</v>
      </c>
      <c r="C272" s="7">
        <v>8</v>
      </c>
      <c r="D272" s="7" t="s">
        <v>55</v>
      </c>
      <c r="E272" s="7">
        <v>2008</v>
      </c>
      <c r="F272" s="7">
        <v>1</v>
      </c>
      <c r="G272" s="7">
        <v>15</v>
      </c>
      <c r="H272" s="7">
        <v>15</v>
      </c>
      <c r="I272" s="7">
        <v>57</v>
      </c>
      <c r="J272" s="7">
        <v>115</v>
      </c>
      <c r="K272" s="7">
        <v>5</v>
      </c>
      <c r="L272" s="53">
        <v>45513</v>
      </c>
      <c r="M272">
        <v>6.9</v>
      </c>
      <c r="N272">
        <v>6.9</v>
      </c>
      <c r="O272">
        <v>7</v>
      </c>
      <c r="P272" s="18">
        <f t="shared" si="9"/>
        <v>6.9333333333333336</v>
      </c>
      <c r="Q272" s="20"/>
    </row>
    <row r="273" spans="1:17" x14ac:dyDescent="0.25">
      <c r="A273" s="7" t="s">
        <v>50</v>
      </c>
      <c r="B273" s="7" t="s">
        <v>51</v>
      </c>
      <c r="C273" s="7">
        <v>8</v>
      </c>
      <c r="D273" s="7" t="s">
        <v>57</v>
      </c>
      <c r="E273" s="7">
        <v>2004</v>
      </c>
      <c r="F273" s="7">
        <v>1</v>
      </c>
      <c r="G273" s="7">
        <v>16</v>
      </c>
      <c r="H273" s="7">
        <v>16</v>
      </c>
      <c r="I273" s="7">
        <v>64</v>
      </c>
      <c r="J273" s="7">
        <v>116</v>
      </c>
      <c r="K273" s="7">
        <v>5</v>
      </c>
      <c r="L273" s="53">
        <v>45513</v>
      </c>
      <c r="M273">
        <v>7</v>
      </c>
      <c r="N273">
        <v>6.7</v>
      </c>
      <c r="O273">
        <v>7.6</v>
      </c>
      <c r="P273" s="18">
        <f t="shared" si="9"/>
        <v>7.0999999999999988</v>
      </c>
      <c r="Q273" s="20"/>
    </row>
    <row r="274" spans="1:17" x14ac:dyDescent="0.25">
      <c r="A274" s="7" t="s">
        <v>50</v>
      </c>
      <c r="B274" s="7" t="s">
        <v>51</v>
      </c>
      <c r="C274" s="7">
        <v>8</v>
      </c>
      <c r="D274" s="7" t="s">
        <v>60</v>
      </c>
      <c r="E274" s="7">
        <v>2001</v>
      </c>
      <c r="F274" s="7">
        <v>2</v>
      </c>
      <c r="G274" s="7">
        <v>16</v>
      </c>
      <c r="H274" s="7">
        <v>17</v>
      </c>
      <c r="I274" s="7">
        <v>63</v>
      </c>
      <c r="J274" s="7">
        <v>216</v>
      </c>
      <c r="K274" s="7">
        <v>5</v>
      </c>
      <c r="L274" s="53">
        <v>45513</v>
      </c>
      <c r="M274">
        <v>6.5</v>
      </c>
      <c r="N274">
        <v>7.3</v>
      </c>
      <c r="O274">
        <v>6.8</v>
      </c>
      <c r="P274" s="18">
        <f t="shared" si="9"/>
        <v>6.8666666666666671</v>
      </c>
      <c r="Q274" s="20"/>
    </row>
    <row r="275" spans="1:17" x14ac:dyDescent="0.25">
      <c r="A275" s="7" t="s">
        <v>50</v>
      </c>
      <c r="B275" s="7" t="s">
        <v>51</v>
      </c>
      <c r="C275" s="7">
        <v>8</v>
      </c>
      <c r="D275" s="7" t="s">
        <v>59</v>
      </c>
      <c r="E275" s="7">
        <v>1989</v>
      </c>
      <c r="F275" s="7">
        <v>2</v>
      </c>
      <c r="G275" s="7">
        <v>15</v>
      </c>
      <c r="H275" s="7">
        <v>18</v>
      </c>
      <c r="I275" s="7">
        <v>58</v>
      </c>
      <c r="J275" s="7">
        <v>215</v>
      </c>
      <c r="K275" s="7">
        <v>5</v>
      </c>
      <c r="L275" s="53">
        <v>45513</v>
      </c>
      <c r="M275">
        <v>7.4</v>
      </c>
      <c r="N275">
        <v>7.7</v>
      </c>
      <c r="O275">
        <v>6.9</v>
      </c>
      <c r="P275" s="18">
        <f t="shared" si="9"/>
        <v>7.333333333333333</v>
      </c>
      <c r="Q275" s="20"/>
    </row>
    <row r="276" spans="1:17" x14ac:dyDescent="0.25">
      <c r="A276" s="7" t="s">
        <v>35</v>
      </c>
      <c r="B276" s="7" t="s">
        <v>36</v>
      </c>
      <c r="C276" s="7">
        <v>7</v>
      </c>
      <c r="D276" s="7" t="s">
        <v>48</v>
      </c>
      <c r="E276" s="7">
        <v>2018</v>
      </c>
      <c r="F276" s="7">
        <v>2</v>
      </c>
      <c r="G276" s="7">
        <v>14</v>
      </c>
      <c r="H276" s="7">
        <v>19</v>
      </c>
      <c r="I276" s="7">
        <v>55</v>
      </c>
      <c r="J276" s="7">
        <v>214</v>
      </c>
      <c r="K276" s="7">
        <v>5</v>
      </c>
      <c r="L276" s="21">
        <v>45483</v>
      </c>
      <c r="M276">
        <v>7.5</v>
      </c>
      <c r="N276">
        <v>8.3000000000000007</v>
      </c>
      <c r="O276">
        <v>7.4</v>
      </c>
      <c r="P276" s="18">
        <f t="shared" si="9"/>
        <v>7.7333333333333343</v>
      </c>
      <c r="Q276" s="20"/>
    </row>
    <row r="277" spans="1:17" x14ac:dyDescent="0.25">
      <c r="A277" s="7" t="s">
        <v>35</v>
      </c>
      <c r="B277" s="7" t="s">
        <v>36</v>
      </c>
      <c r="C277" s="7">
        <v>7</v>
      </c>
      <c r="D277" s="7" t="s">
        <v>44</v>
      </c>
      <c r="E277" s="7">
        <v>1983</v>
      </c>
      <c r="F277" s="7">
        <v>2</v>
      </c>
      <c r="G277" s="7">
        <v>13</v>
      </c>
      <c r="H277" s="7">
        <v>20</v>
      </c>
      <c r="I277" s="7">
        <v>50</v>
      </c>
      <c r="J277" s="7">
        <v>213</v>
      </c>
      <c r="K277" s="7">
        <v>5</v>
      </c>
      <c r="L277" s="21">
        <v>45483</v>
      </c>
      <c r="M277">
        <v>8.4</v>
      </c>
      <c r="N277">
        <v>7.6</v>
      </c>
      <c r="O277">
        <v>7.5</v>
      </c>
      <c r="P277" s="18">
        <f t="shared" si="9"/>
        <v>7.833333333333333</v>
      </c>
      <c r="Q277" s="20"/>
    </row>
    <row r="278" spans="1:17" x14ac:dyDescent="0.25">
      <c r="A278" s="7" t="s">
        <v>50</v>
      </c>
      <c r="B278" s="7" t="s">
        <v>51</v>
      </c>
      <c r="C278" s="7">
        <v>6</v>
      </c>
      <c r="D278" s="7" t="s">
        <v>55</v>
      </c>
      <c r="E278" s="7">
        <v>2008</v>
      </c>
      <c r="F278" s="7">
        <v>2</v>
      </c>
      <c r="G278" s="7">
        <v>12</v>
      </c>
      <c r="H278" s="7">
        <v>21</v>
      </c>
      <c r="I278" s="7">
        <v>47</v>
      </c>
      <c r="J278" s="7">
        <v>212</v>
      </c>
      <c r="K278" s="7">
        <v>5</v>
      </c>
      <c r="L278" s="53">
        <v>45513</v>
      </c>
      <c r="M278">
        <v>6.8</v>
      </c>
      <c r="N278">
        <v>6.9</v>
      </c>
      <c r="O278">
        <v>7.4</v>
      </c>
      <c r="P278" s="18">
        <f t="shared" si="9"/>
        <v>7.0333333333333341</v>
      </c>
      <c r="Q278" s="20"/>
    </row>
    <row r="279" spans="1:17" x14ac:dyDescent="0.25">
      <c r="A279" s="7" t="s">
        <v>50</v>
      </c>
      <c r="B279" s="7" t="s">
        <v>51</v>
      </c>
      <c r="C279" s="7">
        <v>6</v>
      </c>
      <c r="D279" s="7" t="s">
        <v>52</v>
      </c>
      <c r="E279" s="7">
        <v>1999</v>
      </c>
      <c r="F279" s="7">
        <v>2</v>
      </c>
      <c r="G279" s="7">
        <v>11</v>
      </c>
      <c r="H279" s="7">
        <v>22</v>
      </c>
      <c r="I279" s="7">
        <v>42</v>
      </c>
      <c r="J279" s="7">
        <v>211</v>
      </c>
      <c r="K279" s="7">
        <v>5</v>
      </c>
      <c r="L279" s="53">
        <v>45513</v>
      </c>
      <c r="M279">
        <v>6.9</v>
      </c>
      <c r="N279">
        <v>6.9</v>
      </c>
      <c r="O279">
        <v>7.4</v>
      </c>
      <c r="P279" s="18">
        <f t="shared" si="9"/>
        <v>7.0666666666666673</v>
      </c>
      <c r="Q279" s="20"/>
    </row>
    <row r="280" spans="1:17" x14ac:dyDescent="0.25">
      <c r="A280" s="7" t="s">
        <v>35</v>
      </c>
      <c r="B280" s="7" t="s">
        <v>36</v>
      </c>
      <c r="C280" s="7">
        <v>5</v>
      </c>
      <c r="D280" s="7" t="s">
        <v>49</v>
      </c>
      <c r="E280" s="7">
        <v>1985</v>
      </c>
      <c r="F280" s="7">
        <v>2</v>
      </c>
      <c r="G280" s="7">
        <v>10</v>
      </c>
      <c r="H280" s="7">
        <v>23</v>
      </c>
      <c r="I280" s="7">
        <v>39</v>
      </c>
      <c r="J280" s="7">
        <v>210</v>
      </c>
      <c r="K280" s="7">
        <v>5</v>
      </c>
      <c r="L280" s="21">
        <v>45483</v>
      </c>
      <c r="M280">
        <v>7.7</v>
      </c>
      <c r="N280">
        <v>7.6</v>
      </c>
      <c r="O280">
        <v>7.7</v>
      </c>
      <c r="P280" s="18">
        <f t="shared" si="9"/>
        <v>7.666666666666667</v>
      </c>
      <c r="Q280" s="20"/>
    </row>
    <row r="281" spans="1:17" x14ac:dyDescent="0.25">
      <c r="A281" s="7" t="s">
        <v>35</v>
      </c>
      <c r="B281" s="7" t="s">
        <v>36</v>
      </c>
      <c r="C281" s="7">
        <v>5</v>
      </c>
      <c r="D281" s="7" t="s">
        <v>41</v>
      </c>
      <c r="E281" s="7">
        <v>2016</v>
      </c>
      <c r="F281" s="7">
        <v>2</v>
      </c>
      <c r="G281" s="7">
        <v>9</v>
      </c>
      <c r="H281" s="7">
        <v>24</v>
      </c>
      <c r="I281" s="7">
        <v>34</v>
      </c>
      <c r="J281" s="7">
        <v>209</v>
      </c>
      <c r="K281" s="7">
        <v>5</v>
      </c>
      <c r="L281" s="21">
        <v>45483</v>
      </c>
      <c r="M281">
        <v>8.3000000000000007</v>
      </c>
      <c r="N281">
        <v>7.8</v>
      </c>
      <c r="O281">
        <v>7.6</v>
      </c>
      <c r="P281" s="18">
        <f t="shared" si="9"/>
        <v>7.9000000000000012</v>
      </c>
      <c r="Q281" s="20"/>
    </row>
    <row r="282" spans="1:17" x14ac:dyDescent="0.25">
      <c r="A282" s="7" t="s">
        <v>50</v>
      </c>
      <c r="B282" s="7" t="s">
        <v>51</v>
      </c>
      <c r="C282" s="7">
        <v>4</v>
      </c>
      <c r="D282" s="7" t="s">
        <v>56</v>
      </c>
      <c r="E282" s="7">
        <v>1984</v>
      </c>
      <c r="F282" s="7">
        <v>2</v>
      </c>
      <c r="G282" s="7">
        <v>8</v>
      </c>
      <c r="H282" s="7">
        <v>25</v>
      </c>
      <c r="I282" s="7">
        <v>31</v>
      </c>
      <c r="J282" s="7">
        <v>208</v>
      </c>
      <c r="K282" s="7">
        <v>5</v>
      </c>
      <c r="L282" s="53">
        <v>45513</v>
      </c>
      <c r="M282">
        <v>7.3</v>
      </c>
      <c r="N282">
        <v>7.4</v>
      </c>
      <c r="O282">
        <v>7.2</v>
      </c>
      <c r="P282" s="18">
        <f t="shared" si="9"/>
        <v>7.3</v>
      </c>
      <c r="Q282" s="20"/>
    </row>
    <row r="283" spans="1:17" x14ac:dyDescent="0.25">
      <c r="A283" s="7" t="s">
        <v>50</v>
      </c>
      <c r="B283" s="7" t="s">
        <v>51</v>
      </c>
      <c r="C283" s="7">
        <v>4</v>
      </c>
      <c r="D283" s="7" t="s">
        <v>54</v>
      </c>
      <c r="E283" s="7">
        <v>2016</v>
      </c>
      <c r="F283" s="7">
        <v>2</v>
      </c>
      <c r="G283" s="7">
        <v>7</v>
      </c>
      <c r="H283" s="7">
        <v>26</v>
      </c>
      <c r="I283" s="7">
        <v>26</v>
      </c>
      <c r="J283" s="7">
        <v>207</v>
      </c>
      <c r="K283" s="7">
        <v>5</v>
      </c>
      <c r="L283" s="53">
        <v>45513</v>
      </c>
      <c r="M283">
        <v>6.8</v>
      </c>
      <c r="N283">
        <v>6.8</v>
      </c>
      <c r="O283">
        <v>6.7</v>
      </c>
      <c r="P283" s="18">
        <f t="shared" si="9"/>
        <v>6.7666666666666666</v>
      </c>
      <c r="Q283" s="20"/>
    </row>
    <row r="284" spans="1:17" x14ac:dyDescent="0.25">
      <c r="A284" s="7" t="s">
        <v>35</v>
      </c>
      <c r="B284" s="7" t="s">
        <v>36</v>
      </c>
      <c r="C284" s="7">
        <v>3</v>
      </c>
      <c r="D284" s="7" t="s">
        <v>37</v>
      </c>
      <c r="E284" s="7">
        <v>1998</v>
      </c>
      <c r="F284" s="7">
        <v>2</v>
      </c>
      <c r="G284" s="7">
        <v>6</v>
      </c>
      <c r="H284" s="7">
        <v>27</v>
      </c>
      <c r="I284" s="7">
        <v>23</v>
      </c>
      <c r="J284" s="7">
        <v>206</v>
      </c>
      <c r="K284" s="7">
        <v>5</v>
      </c>
      <c r="L284" s="21">
        <v>45483</v>
      </c>
      <c r="M284">
        <v>8.1</v>
      </c>
      <c r="N284">
        <v>8.1999999999999993</v>
      </c>
      <c r="O284">
        <v>7.4</v>
      </c>
      <c r="P284" s="18">
        <f t="shared" si="9"/>
        <v>7.8999999999999986</v>
      </c>
      <c r="Q284" s="20"/>
    </row>
    <row r="285" spans="1:17" x14ac:dyDescent="0.25">
      <c r="A285" s="7" t="s">
        <v>35</v>
      </c>
      <c r="B285" s="7" t="s">
        <v>36</v>
      </c>
      <c r="C285" s="7">
        <v>3</v>
      </c>
      <c r="D285" s="7" t="s">
        <v>42</v>
      </c>
      <c r="E285" s="7">
        <v>2023</v>
      </c>
      <c r="F285" s="7">
        <v>2</v>
      </c>
      <c r="G285" s="7">
        <v>5</v>
      </c>
      <c r="H285" s="7">
        <v>28</v>
      </c>
      <c r="I285" s="7">
        <v>18</v>
      </c>
      <c r="J285" s="7">
        <v>205</v>
      </c>
      <c r="K285" s="7">
        <v>5</v>
      </c>
      <c r="L285" s="21">
        <v>45483</v>
      </c>
      <c r="M285">
        <v>8.6</v>
      </c>
      <c r="N285">
        <v>8</v>
      </c>
      <c r="O285">
        <v>8.6</v>
      </c>
      <c r="P285" s="18">
        <f t="shared" si="9"/>
        <v>8.4</v>
      </c>
      <c r="Q285" s="20"/>
    </row>
    <row r="286" spans="1:17" x14ac:dyDescent="0.25">
      <c r="A286" s="7" t="s">
        <v>50</v>
      </c>
      <c r="B286" s="7" t="s">
        <v>51</v>
      </c>
      <c r="C286" s="7">
        <v>2</v>
      </c>
      <c r="D286" s="7" t="s">
        <v>57</v>
      </c>
      <c r="E286" s="7">
        <v>2004</v>
      </c>
      <c r="F286" s="7">
        <v>2</v>
      </c>
      <c r="G286" s="7">
        <v>4</v>
      </c>
      <c r="H286" s="7">
        <v>29</v>
      </c>
      <c r="I286" s="7">
        <v>15</v>
      </c>
      <c r="J286" s="7">
        <v>204</v>
      </c>
      <c r="K286" s="7">
        <v>5</v>
      </c>
      <c r="L286" s="53">
        <v>45513</v>
      </c>
      <c r="M286">
        <v>6.6</v>
      </c>
      <c r="N286">
        <v>6.9</v>
      </c>
      <c r="O286">
        <v>6.8</v>
      </c>
      <c r="P286" s="18">
        <f t="shared" si="9"/>
        <v>6.7666666666666666</v>
      </c>
      <c r="Q286" s="20"/>
    </row>
    <row r="287" spans="1:17" x14ac:dyDescent="0.25">
      <c r="A287" s="7" t="s">
        <v>50</v>
      </c>
      <c r="B287" s="7" t="s">
        <v>51</v>
      </c>
      <c r="C287" s="7">
        <v>2</v>
      </c>
      <c r="D287" s="7" t="s">
        <v>53</v>
      </c>
      <c r="E287" s="7">
        <v>2020</v>
      </c>
      <c r="F287" s="7">
        <v>2</v>
      </c>
      <c r="G287" s="7">
        <v>3</v>
      </c>
      <c r="H287" s="7">
        <v>30</v>
      </c>
      <c r="I287" s="7">
        <v>10</v>
      </c>
      <c r="J287" s="7">
        <v>203</v>
      </c>
      <c r="K287" s="7">
        <v>5</v>
      </c>
      <c r="L287" s="53">
        <v>45513</v>
      </c>
      <c r="M287">
        <v>6.9</v>
      </c>
      <c r="N287">
        <v>6.8</v>
      </c>
      <c r="O287">
        <v>6.7</v>
      </c>
      <c r="P287" s="18">
        <f t="shared" si="9"/>
        <v>6.8</v>
      </c>
      <c r="Q287" s="20"/>
    </row>
    <row r="288" spans="1:17" x14ac:dyDescent="0.25">
      <c r="A288" s="7" t="s">
        <v>35</v>
      </c>
      <c r="B288" s="7" t="s">
        <v>36</v>
      </c>
      <c r="C288" s="7">
        <v>1</v>
      </c>
      <c r="D288" s="7" t="s">
        <v>46</v>
      </c>
      <c r="E288" s="7">
        <v>1999</v>
      </c>
      <c r="F288" s="7">
        <v>2</v>
      </c>
      <c r="G288" s="7">
        <v>2</v>
      </c>
      <c r="H288" s="7">
        <v>31</v>
      </c>
      <c r="I288" s="7">
        <v>7</v>
      </c>
      <c r="J288" s="7">
        <v>202</v>
      </c>
      <c r="K288" s="7">
        <v>5</v>
      </c>
      <c r="L288" s="21">
        <v>45483</v>
      </c>
      <c r="M288">
        <v>8.1</v>
      </c>
      <c r="N288">
        <v>7.6</v>
      </c>
      <c r="O288">
        <v>7.4</v>
      </c>
      <c r="P288" s="18">
        <f t="shared" si="9"/>
        <v>7.7</v>
      </c>
      <c r="Q288" s="20"/>
    </row>
    <row r="289" spans="1:17" x14ac:dyDescent="0.25">
      <c r="A289" s="7" t="s">
        <v>35</v>
      </c>
      <c r="B289" s="7" t="s">
        <v>36</v>
      </c>
      <c r="C289" s="7">
        <v>1</v>
      </c>
      <c r="D289" s="7" t="s">
        <v>39</v>
      </c>
      <c r="E289" s="7">
        <v>2002</v>
      </c>
      <c r="F289" s="7">
        <v>2</v>
      </c>
      <c r="G289" s="7">
        <v>1</v>
      </c>
      <c r="H289" s="7">
        <v>32</v>
      </c>
      <c r="I289" s="7">
        <v>2</v>
      </c>
      <c r="J289" s="7">
        <v>201</v>
      </c>
      <c r="K289" s="7">
        <v>5</v>
      </c>
      <c r="L289" s="21">
        <v>45483</v>
      </c>
      <c r="M289">
        <v>7.8</v>
      </c>
      <c r="N289">
        <v>7.4</v>
      </c>
      <c r="O289">
        <v>7.6</v>
      </c>
      <c r="P289" s="18">
        <f t="shared" si="9"/>
        <v>7.5999999999999988</v>
      </c>
      <c r="Q289" s="20"/>
    </row>
    <row r="290" spans="1:17" x14ac:dyDescent="0.25">
      <c r="A290" s="7" t="s">
        <v>35</v>
      </c>
      <c r="B290" s="7" t="s">
        <v>36</v>
      </c>
      <c r="C290" s="7">
        <v>1</v>
      </c>
      <c r="D290" s="7" t="s">
        <v>41</v>
      </c>
      <c r="E290" s="7">
        <v>2016</v>
      </c>
      <c r="F290" s="7">
        <v>3</v>
      </c>
      <c r="G290" s="7">
        <v>1</v>
      </c>
      <c r="H290" s="7">
        <v>33</v>
      </c>
      <c r="I290" s="7">
        <v>3</v>
      </c>
      <c r="J290" s="7">
        <v>301</v>
      </c>
      <c r="K290" s="7">
        <v>5</v>
      </c>
      <c r="L290" s="21">
        <v>45483</v>
      </c>
      <c r="M290">
        <v>7.4</v>
      </c>
      <c r="N290">
        <v>8.1999999999999993</v>
      </c>
      <c r="O290">
        <v>7.6</v>
      </c>
      <c r="P290" s="18">
        <f t="shared" si="9"/>
        <v>7.7333333333333334</v>
      </c>
      <c r="Q290" s="20"/>
    </row>
    <row r="291" spans="1:17" x14ac:dyDescent="0.25">
      <c r="A291" s="7" t="s">
        <v>35</v>
      </c>
      <c r="B291" s="7" t="s">
        <v>36</v>
      </c>
      <c r="C291" s="7">
        <v>1</v>
      </c>
      <c r="D291" s="7" t="s">
        <v>48</v>
      </c>
      <c r="E291" s="7">
        <v>2018</v>
      </c>
      <c r="F291" s="7">
        <v>3</v>
      </c>
      <c r="G291" s="7">
        <v>2</v>
      </c>
      <c r="H291" s="7">
        <v>34</v>
      </c>
      <c r="I291" s="7">
        <v>6</v>
      </c>
      <c r="J291" s="7">
        <v>302</v>
      </c>
      <c r="K291" s="7">
        <v>5</v>
      </c>
      <c r="L291" s="21">
        <v>45483</v>
      </c>
      <c r="M291">
        <v>7.4</v>
      </c>
      <c r="N291">
        <v>8.4</v>
      </c>
      <c r="O291">
        <v>7.4</v>
      </c>
      <c r="P291" s="18">
        <f t="shared" si="9"/>
        <v>7.7333333333333343</v>
      </c>
      <c r="Q291" s="20"/>
    </row>
    <row r="292" spans="1:17" x14ac:dyDescent="0.25">
      <c r="A292" s="7" t="s">
        <v>50</v>
      </c>
      <c r="B292" s="7" t="s">
        <v>51</v>
      </c>
      <c r="C292" s="7">
        <v>2</v>
      </c>
      <c r="D292" s="7" t="s">
        <v>54</v>
      </c>
      <c r="E292" s="7">
        <v>2016</v>
      </c>
      <c r="F292" s="7">
        <v>3</v>
      </c>
      <c r="G292" s="7">
        <v>3</v>
      </c>
      <c r="H292" s="7">
        <v>35</v>
      </c>
      <c r="I292" s="7">
        <v>11</v>
      </c>
      <c r="J292" s="7">
        <v>303</v>
      </c>
      <c r="K292" s="7">
        <v>5</v>
      </c>
      <c r="L292" s="53">
        <v>45513</v>
      </c>
      <c r="M292">
        <v>6.8</v>
      </c>
      <c r="N292">
        <v>6.9</v>
      </c>
      <c r="O292">
        <v>6.9</v>
      </c>
      <c r="P292" s="18">
        <f t="shared" ref="P292:P321" si="10">AVERAGE(M292:O292)</f>
        <v>6.8666666666666671</v>
      </c>
      <c r="Q292" s="20"/>
    </row>
    <row r="293" spans="1:17" x14ac:dyDescent="0.25">
      <c r="A293" s="7" t="s">
        <v>50</v>
      </c>
      <c r="B293" s="7" t="s">
        <v>51</v>
      </c>
      <c r="C293" s="7">
        <v>2</v>
      </c>
      <c r="D293" s="7" t="s">
        <v>59</v>
      </c>
      <c r="E293" s="7">
        <v>1989</v>
      </c>
      <c r="F293" s="7">
        <v>3</v>
      </c>
      <c r="G293" s="7">
        <v>4</v>
      </c>
      <c r="H293" s="7">
        <v>36</v>
      </c>
      <c r="I293" s="7">
        <v>14</v>
      </c>
      <c r="J293" s="7">
        <v>304</v>
      </c>
      <c r="K293" s="7">
        <v>5</v>
      </c>
      <c r="L293" s="53">
        <v>45513</v>
      </c>
      <c r="M293" s="56">
        <v>7.7</v>
      </c>
      <c r="N293" s="56">
        <v>7.5</v>
      </c>
      <c r="O293" s="56">
        <v>7.8</v>
      </c>
      <c r="P293" s="18">
        <f t="shared" si="10"/>
        <v>7.666666666666667</v>
      </c>
      <c r="Q293" s="20"/>
    </row>
    <row r="294" spans="1:17" x14ac:dyDescent="0.25">
      <c r="A294" s="7" t="s">
        <v>35</v>
      </c>
      <c r="B294" s="7" t="s">
        <v>36</v>
      </c>
      <c r="C294" s="7">
        <v>3</v>
      </c>
      <c r="D294" s="7" t="s">
        <v>39</v>
      </c>
      <c r="E294" s="7">
        <v>2002</v>
      </c>
      <c r="F294" s="7">
        <v>3</v>
      </c>
      <c r="G294" s="7">
        <v>5</v>
      </c>
      <c r="H294" s="7">
        <v>37</v>
      </c>
      <c r="I294" s="7">
        <v>19</v>
      </c>
      <c r="J294" s="7">
        <v>305</v>
      </c>
      <c r="K294" s="7">
        <v>5</v>
      </c>
      <c r="L294" s="21">
        <v>45483</v>
      </c>
      <c r="M294">
        <v>7.3</v>
      </c>
      <c r="N294">
        <v>7.6</v>
      </c>
      <c r="O294">
        <v>7.2</v>
      </c>
      <c r="P294" s="18">
        <f t="shared" si="10"/>
        <v>7.3666666666666663</v>
      </c>
      <c r="Q294" s="20"/>
    </row>
    <row r="295" spans="1:17" x14ac:dyDescent="0.25">
      <c r="A295" s="7" t="s">
        <v>35</v>
      </c>
      <c r="B295" s="7" t="s">
        <v>36</v>
      </c>
      <c r="C295" s="7">
        <v>3</v>
      </c>
      <c r="D295" s="7" t="s">
        <v>49</v>
      </c>
      <c r="E295" s="7">
        <v>1985</v>
      </c>
      <c r="F295" s="7">
        <v>3</v>
      </c>
      <c r="G295" s="7">
        <v>6</v>
      </c>
      <c r="H295" s="7">
        <v>38</v>
      </c>
      <c r="I295" s="7">
        <v>22</v>
      </c>
      <c r="J295" s="7">
        <v>306</v>
      </c>
      <c r="K295" s="7">
        <v>5</v>
      </c>
      <c r="L295" s="21">
        <v>45483</v>
      </c>
      <c r="M295">
        <v>7.6</v>
      </c>
      <c r="N295">
        <v>7.6</v>
      </c>
      <c r="O295">
        <v>7.5</v>
      </c>
      <c r="P295" s="18">
        <f t="shared" si="10"/>
        <v>7.5666666666666664</v>
      </c>
      <c r="Q295" s="20"/>
    </row>
    <row r="296" spans="1:17" x14ac:dyDescent="0.25">
      <c r="A296" s="7" t="s">
        <v>50</v>
      </c>
      <c r="B296" s="7" t="s">
        <v>51</v>
      </c>
      <c r="C296" s="7">
        <v>4</v>
      </c>
      <c r="D296" s="7" t="s">
        <v>55</v>
      </c>
      <c r="E296" s="7">
        <v>2008</v>
      </c>
      <c r="F296" s="7">
        <v>3</v>
      </c>
      <c r="G296" s="7">
        <v>7</v>
      </c>
      <c r="H296" s="7">
        <v>39</v>
      </c>
      <c r="I296" s="7">
        <v>27</v>
      </c>
      <c r="J296" s="7">
        <v>307</v>
      </c>
      <c r="K296" s="7">
        <v>5</v>
      </c>
      <c r="L296" s="53">
        <v>45513</v>
      </c>
      <c r="M296">
        <v>7.2</v>
      </c>
      <c r="N296">
        <v>7.1</v>
      </c>
      <c r="O296">
        <v>6.9</v>
      </c>
      <c r="P296" s="18">
        <f t="shared" si="10"/>
        <v>7.0666666666666673</v>
      </c>
      <c r="Q296" s="20"/>
    </row>
    <row r="297" spans="1:17" x14ac:dyDescent="0.25">
      <c r="A297" s="7" t="s">
        <v>50</v>
      </c>
      <c r="B297" s="7" t="s">
        <v>51</v>
      </c>
      <c r="C297" s="7">
        <v>4</v>
      </c>
      <c r="D297" s="7" t="s">
        <v>57</v>
      </c>
      <c r="E297" s="7">
        <v>2004</v>
      </c>
      <c r="F297" s="7">
        <v>3</v>
      </c>
      <c r="G297" s="7">
        <v>8</v>
      </c>
      <c r="H297" s="7">
        <v>40</v>
      </c>
      <c r="I297" s="7">
        <v>30</v>
      </c>
      <c r="J297" s="7">
        <v>308</v>
      </c>
      <c r="K297" s="7">
        <v>5</v>
      </c>
      <c r="L297" s="53">
        <v>45513</v>
      </c>
      <c r="M297">
        <v>6.9</v>
      </c>
      <c r="N297">
        <v>6.9</v>
      </c>
      <c r="O297">
        <v>7.2</v>
      </c>
      <c r="P297" s="18">
        <f t="shared" si="10"/>
        <v>7</v>
      </c>
      <c r="Q297" s="20"/>
    </row>
    <row r="298" spans="1:17" x14ac:dyDescent="0.25">
      <c r="A298" s="7" t="s">
        <v>35</v>
      </c>
      <c r="B298" s="7" t="s">
        <v>36</v>
      </c>
      <c r="C298" s="7">
        <v>5</v>
      </c>
      <c r="D298" s="7" t="s">
        <v>42</v>
      </c>
      <c r="E298" s="7">
        <v>2023</v>
      </c>
      <c r="F298" s="7">
        <v>3</v>
      </c>
      <c r="G298" s="7">
        <v>9</v>
      </c>
      <c r="H298" s="7">
        <v>41</v>
      </c>
      <c r="I298" s="7">
        <v>35</v>
      </c>
      <c r="J298" s="7">
        <v>309</v>
      </c>
      <c r="K298" s="7">
        <v>5</v>
      </c>
      <c r="L298" s="21">
        <v>45483</v>
      </c>
      <c r="M298">
        <v>7.7</v>
      </c>
      <c r="N298">
        <v>8.5</v>
      </c>
      <c r="O298">
        <v>7.6</v>
      </c>
      <c r="P298" s="18">
        <f t="shared" si="10"/>
        <v>7.9333333333333327</v>
      </c>
      <c r="Q298" s="20"/>
    </row>
    <row r="299" spans="1:17" x14ac:dyDescent="0.25">
      <c r="A299" s="7" t="s">
        <v>35</v>
      </c>
      <c r="B299" s="7" t="s">
        <v>36</v>
      </c>
      <c r="C299" s="7">
        <v>5</v>
      </c>
      <c r="D299" s="7" t="s">
        <v>44</v>
      </c>
      <c r="E299" s="7">
        <v>1983</v>
      </c>
      <c r="F299" s="7">
        <v>3</v>
      </c>
      <c r="G299" s="7">
        <v>10</v>
      </c>
      <c r="H299" s="7">
        <v>42</v>
      </c>
      <c r="I299" s="7">
        <v>38</v>
      </c>
      <c r="J299" s="7">
        <v>310</v>
      </c>
      <c r="K299" s="7">
        <v>5</v>
      </c>
      <c r="L299" s="21">
        <v>45483</v>
      </c>
      <c r="M299">
        <v>7.4</v>
      </c>
      <c r="N299">
        <v>8.4</v>
      </c>
      <c r="O299">
        <v>8.3000000000000007</v>
      </c>
      <c r="P299" s="18">
        <f t="shared" si="10"/>
        <v>8.0333333333333332</v>
      </c>
      <c r="Q299" s="20"/>
    </row>
    <row r="300" spans="1:17" x14ac:dyDescent="0.25">
      <c r="A300" s="7" t="s">
        <v>50</v>
      </c>
      <c r="B300" s="7" t="s">
        <v>51</v>
      </c>
      <c r="C300" s="7">
        <v>6</v>
      </c>
      <c r="D300" s="7" t="s">
        <v>56</v>
      </c>
      <c r="E300" s="7">
        <v>1984</v>
      </c>
      <c r="F300" s="7">
        <v>3</v>
      </c>
      <c r="G300" s="7">
        <v>11</v>
      </c>
      <c r="H300" s="7">
        <v>43</v>
      </c>
      <c r="I300" s="7">
        <v>43</v>
      </c>
      <c r="J300" s="7">
        <v>311</v>
      </c>
      <c r="K300" s="7">
        <v>5</v>
      </c>
      <c r="L300" s="53">
        <v>45513</v>
      </c>
      <c r="M300">
        <v>7.1</v>
      </c>
      <c r="N300">
        <v>7.2</v>
      </c>
      <c r="O300">
        <v>7.5</v>
      </c>
      <c r="P300" s="18">
        <f t="shared" si="10"/>
        <v>7.2666666666666666</v>
      </c>
      <c r="Q300" s="20"/>
    </row>
    <row r="301" spans="1:17" x14ac:dyDescent="0.25">
      <c r="A301" s="7" t="s">
        <v>50</v>
      </c>
      <c r="B301" s="7" t="s">
        <v>51</v>
      </c>
      <c r="C301" s="7">
        <v>6</v>
      </c>
      <c r="D301" s="7" t="s">
        <v>60</v>
      </c>
      <c r="E301" s="7">
        <v>2001</v>
      </c>
      <c r="F301" s="7">
        <v>3</v>
      </c>
      <c r="G301" s="7">
        <v>12</v>
      </c>
      <c r="H301" s="7">
        <v>44</v>
      </c>
      <c r="I301" s="7">
        <v>46</v>
      </c>
      <c r="J301" s="7">
        <v>312</v>
      </c>
      <c r="K301" s="7">
        <v>5</v>
      </c>
      <c r="L301" s="53">
        <v>45513</v>
      </c>
      <c r="M301">
        <v>6.7</v>
      </c>
      <c r="N301">
        <v>6.8</v>
      </c>
      <c r="O301">
        <v>6.2</v>
      </c>
      <c r="P301" s="18">
        <f t="shared" si="10"/>
        <v>6.5666666666666664</v>
      </c>
      <c r="Q301" s="20"/>
    </row>
    <row r="302" spans="1:17" x14ac:dyDescent="0.25">
      <c r="A302" s="7" t="s">
        <v>35</v>
      </c>
      <c r="B302" s="7" t="s">
        <v>36</v>
      </c>
      <c r="C302" s="7">
        <v>7</v>
      </c>
      <c r="D302" s="7" t="s">
        <v>46</v>
      </c>
      <c r="E302" s="7">
        <v>1999</v>
      </c>
      <c r="F302" s="7">
        <v>3</v>
      </c>
      <c r="G302" s="7">
        <v>13</v>
      </c>
      <c r="H302" s="7">
        <v>45</v>
      </c>
      <c r="I302" s="7">
        <v>51</v>
      </c>
      <c r="J302" s="7">
        <v>313</v>
      </c>
      <c r="K302" s="7">
        <v>5</v>
      </c>
      <c r="L302" s="21">
        <v>45483</v>
      </c>
      <c r="M302">
        <v>7.4</v>
      </c>
      <c r="N302">
        <v>7.9</v>
      </c>
      <c r="O302">
        <v>7.7</v>
      </c>
      <c r="P302" s="18">
        <f t="shared" si="10"/>
        <v>7.666666666666667</v>
      </c>
      <c r="Q302" s="20"/>
    </row>
    <row r="303" spans="1:17" x14ac:dyDescent="0.25">
      <c r="A303" s="7" t="s">
        <v>35</v>
      </c>
      <c r="B303" s="7" t="s">
        <v>36</v>
      </c>
      <c r="C303" s="7">
        <v>7</v>
      </c>
      <c r="D303" s="7" t="s">
        <v>37</v>
      </c>
      <c r="E303" s="7">
        <v>1998</v>
      </c>
      <c r="F303" s="7">
        <v>3</v>
      </c>
      <c r="G303" s="7">
        <v>14</v>
      </c>
      <c r="H303" s="7">
        <v>46</v>
      </c>
      <c r="I303" s="7">
        <v>54</v>
      </c>
      <c r="J303" s="7">
        <v>314</v>
      </c>
      <c r="K303" s="7">
        <v>5</v>
      </c>
      <c r="L303" s="21">
        <v>45483</v>
      </c>
      <c r="M303">
        <v>8.1</v>
      </c>
      <c r="N303">
        <v>8.3000000000000007</v>
      </c>
      <c r="O303">
        <v>8.3000000000000007</v>
      </c>
      <c r="P303" s="18">
        <f t="shared" si="10"/>
        <v>8.2333333333333325</v>
      </c>
      <c r="Q303" s="20"/>
    </row>
    <row r="304" spans="1:17" x14ac:dyDescent="0.25">
      <c r="A304" s="7" t="s">
        <v>50</v>
      </c>
      <c r="B304" s="7" t="s">
        <v>51</v>
      </c>
      <c r="C304" s="7">
        <v>8</v>
      </c>
      <c r="D304" s="7" t="s">
        <v>52</v>
      </c>
      <c r="E304" s="7">
        <v>1999</v>
      </c>
      <c r="F304" s="7">
        <v>3</v>
      </c>
      <c r="G304" s="7">
        <v>15</v>
      </c>
      <c r="H304" s="7">
        <v>47</v>
      </c>
      <c r="I304" s="7">
        <v>59</v>
      </c>
      <c r="J304" s="7">
        <v>315</v>
      </c>
      <c r="K304" s="7">
        <v>5</v>
      </c>
      <c r="L304" s="53">
        <v>45513</v>
      </c>
      <c r="M304">
        <v>6.9</v>
      </c>
      <c r="N304">
        <v>6.9</v>
      </c>
      <c r="O304">
        <v>6.9</v>
      </c>
      <c r="P304" s="18">
        <f t="shared" si="10"/>
        <v>6.9000000000000012</v>
      </c>
      <c r="Q304" s="20"/>
    </row>
    <row r="305" spans="1:17" x14ac:dyDescent="0.25">
      <c r="A305" s="7" t="s">
        <v>50</v>
      </c>
      <c r="B305" s="7" t="s">
        <v>51</v>
      </c>
      <c r="C305" s="7">
        <v>8</v>
      </c>
      <c r="D305" s="7" t="s">
        <v>53</v>
      </c>
      <c r="E305" s="7">
        <v>2020</v>
      </c>
      <c r="F305" s="7">
        <v>3</v>
      </c>
      <c r="G305" s="7">
        <v>16</v>
      </c>
      <c r="H305" s="7">
        <v>48</v>
      </c>
      <c r="I305" s="7">
        <v>62</v>
      </c>
      <c r="J305" s="7">
        <v>316</v>
      </c>
      <c r="K305" s="7">
        <v>5</v>
      </c>
      <c r="L305" s="53">
        <v>45513</v>
      </c>
      <c r="M305">
        <v>6.7</v>
      </c>
      <c r="N305">
        <v>6.8</v>
      </c>
      <c r="O305">
        <v>6.8</v>
      </c>
      <c r="P305" s="18">
        <f t="shared" si="10"/>
        <v>6.7666666666666666</v>
      </c>
      <c r="Q305" s="20"/>
    </row>
    <row r="306" spans="1:17" x14ac:dyDescent="0.25">
      <c r="A306" s="7" t="s">
        <v>50</v>
      </c>
      <c r="B306" s="7" t="s">
        <v>51</v>
      </c>
      <c r="C306" s="7">
        <v>8</v>
      </c>
      <c r="D306" s="7" t="s">
        <v>56</v>
      </c>
      <c r="E306" s="7">
        <v>1984</v>
      </c>
      <c r="F306" s="7">
        <v>4</v>
      </c>
      <c r="G306" s="7">
        <v>16</v>
      </c>
      <c r="H306" s="7">
        <v>49</v>
      </c>
      <c r="I306" s="7">
        <v>61</v>
      </c>
      <c r="J306" s="7">
        <v>416</v>
      </c>
      <c r="K306" s="7">
        <v>5</v>
      </c>
      <c r="L306" s="53">
        <v>45513</v>
      </c>
      <c r="M306">
        <v>7.3</v>
      </c>
      <c r="N306">
        <v>7.5</v>
      </c>
      <c r="O306">
        <v>7</v>
      </c>
      <c r="P306" s="18">
        <f t="shared" si="10"/>
        <v>7.2666666666666666</v>
      </c>
      <c r="Q306" s="20"/>
    </row>
    <row r="307" spans="1:17" x14ac:dyDescent="0.25">
      <c r="A307" s="7" t="s">
        <v>50</v>
      </c>
      <c r="B307" s="7" t="s">
        <v>51</v>
      </c>
      <c r="C307" s="7">
        <v>8</v>
      </c>
      <c r="D307" s="7" t="s">
        <v>54</v>
      </c>
      <c r="E307" s="7">
        <v>2016</v>
      </c>
      <c r="F307" s="7">
        <v>4</v>
      </c>
      <c r="G307" s="7">
        <v>15</v>
      </c>
      <c r="H307" s="7">
        <v>50</v>
      </c>
      <c r="I307" s="7">
        <v>60</v>
      </c>
      <c r="J307" s="7">
        <v>415</v>
      </c>
      <c r="K307" s="7">
        <v>5</v>
      </c>
      <c r="L307" s="53">
        <v>45513</v>
      </c>
      <c r="M307">
        <v>6.9</v>
      </c>
      <c r="N307">
        <v>6.9</v>
      </c>
      <c r="O307">
        <v>6.8</v>
      </c>
      <c r="P307" s="18">
        <f t="shared" si="10"/>
        <v>6.8666666666666671</v>
      </c>
      <c r="Q307" s="20"/>
    </row>
    <row r="308" spans="1:17" x14ac:dyDescent="0.25">
      <c r="A308" s="7" t="s">
        <v>35</v>
      </c>
      <c r="B308" s="7" t="s">
        <v>36</v>
      </c>
      <c r="C308" s="7">
        <v>7</v>
      </c>
      <c r="D308" s="7" t="s">
        <v>39</v>
      </c>
      <c r="E308" s="7">
        <v>2002</v>
      </c>
      <c r="F308" s="7">
        <v>4</v>
      </c>
      <c r="G308" s="7">
        <v>14</v>
      </c>
      <c r="H308" s="7">
        <v>51</v>
      </c>
      <c r="I308" s="7">
        <v>53</v>
      </c>
      <c r="J308" s="7">
        <v>414</v>
      </c>
      <c r="K308" s="7">
        <v>5</v>
      </c>
      <c r="L308" s="21">
        <v>45483</v>
      </c>
      <c r="M308">
        <v>7.7</v>
      </c>
      <c r="N308">
        <v>7.4</v>
      </c>
      <c r="O308">
        <v>7.4</v>
      </c>
      <c r="P308" s="18">
        <f t="shared" si="10"/>
        <v>7.5</v>
      </c>
      <c r="Q308" s="20"/>
    </row>
    <row r="309" spans="1:17" x14ac:dyDescent="0.25">
      <c r="A309" s="7" t="s">
        <v>35</v>
      </c>
      <c r="B309" s="7" t="s">
        <v>36</v>
      </c>
      <c r="C309" s="7">
        <v>7</v>
      </c>
      <c r="D309" s="7" t="s">
        <v>41</v>
      </c>
      <c r="E309" s="7">
        <v>2016</v>
      </c>
      <c r="F309" s="7">
        <v>4</v>
      </c>
      <c r="G309" s="7">
        <v>13</v>
      </c>
      <c r="H309" s="7">
        <v>52</v>
      </c>
      <c r="I309" s="7">
        <v>52</v>
      </c>
      <c r="J309" s="7">
        <v>413</v>
      </c>
      <c r="K309" s="7">
        <v>5</v>
      </c>
      <c r="L309" s="21">
        <v>45483</v>
      </c>
      <c r="M309">
        <v>8.3000000000000007</v>
      </c>
      <c r="N309">
        <v>8.1</v>
      </c>
      <c r="O309">
        <v>7.4</v>
      </c>
      <c r="P309" s="18">
        <f t="shared" si="10"/>
        <v>7.9333333333333327</v>
      </c>
      <c r="Q309" s="20"/>
    </row>
    <row r="310" spans="1:17" x14ac:dyDescent="0.25">
      <c r="A310" s="7" t="s">
        <v>50</v>
      </c>
      <c r="B310" s="7" t="s">
        <v>51</v>
      </c>
      <c r="C310" s="7">
        <v>6</v>
      </c>
      <c r="D310" s="7" t="s">
        <v>53</v>
      </c>
      <c r="E310" s="7">
        <v>2020</v>
      </c>
      <c r="F310" s="7">
        <v>4</v>
      </c>
      <c r="G310" s="7">
        <v>12</v>
      </c>
      <c r="H310" s="7">
        <v>53</v>
      </c>
      <c r="I310" s="7">
        <v>45</v>
      </c>
      <c r="J310" s="7">
        <v>412</v>
      </c>
      <c r="K310" s="7">
        <v>5</v>
      </c>
      <c r="L310" s="53">
        <v>45513</v>
      </c>
      <c r="M310">
        <v>6.6</v>
      </c>
      <c r="N310">
        <v>6.7</v>
      </c>
      <c r="O310">
        <v>6.8</v>
      </c>
      <c r="P310" s="18">
        <f t="shared" si="10"/>
        <v>6.7</v>
      </c>
      <c r="Q310" s="20"/>
    </row>
    <row r="311" spans="1:17" x14ac:dyDescent="0.25">
      <c r="A311" s="7" t="s">
        <v>50</v>
      </c>
      <c r="B311" s="7" t="s">
        <v>51</v>
      </c>
      <c r="C311" s="7">
        <v>6</v>
      </c>
      <c r="D311" s="7" t="s">
        <v>57</v>
      </c>
      <c r="E311" s="7">
        <v>2004</v>
      </c>
      <c r="F311" s="7">
        <v>4</v>
      </c>
      <c r="G311" s="7">
        <v>11</v>
      </c>
      <c r="H311" s="7">
        <v>54</v>
      </c>
      <c r="I311" s="7">
        <v>44</v>
      </c>
      <c r="J311" s="7">
        <v>411</v>
      </c>
      <c r="K311" s="7">
        <v>5</v>
      </c>
      <c r="L311" s="53">
        <v>45513</v>
      </c>
      <c r="M311">
        <v>6.8</v>
      </c>
      <c r="N311">
        <v>6.9</v>
      </c>
      <c r="O311">
        <v>7.5</v>
      </c>
      <c r="P311" s="18">
        <f t="shared" si="10"/>
        <v>7.0666666666666664</v>
      </c>
      <c r="Q311" s="20"/>
    </row>
    <row r="312" spans="1:17" x14ac:dyDescent="0.25">
      <c r="A312" s="7" t="s">
        <v>35</v>
      </c>
      <c r="B312" s="7" t="s">
        <v>36</v>
      </c>
      <c r="C312" s="7">
        <v>5</v>
      </c>
      <c r="D312" s="7" t="s">
        <v>48</v>
      </c>
      <c r="E312" s="7">
        <v>2018</v>
      </c>
      <c r="F312" s="7">
        <v>4</v>
      </c>
      <c r="G312" s="7">
        <v>10</v>
      </c>
      <c r="H312" s="7">
        <v>55</v>
      </c>
      <c r="I312" s="7">
        <v>37</v>
      </c>
      <c r="J312" s="7">
        <v>410</v>
      </c>
      <c r="K312" s="7">
        <v>5</v>
      </c>
      <c r="L312" s="21">
        <v>45483</v>
      </c>
      <c r="M312">
        <v>8</v>
      </c>
      <c r="N312">
        <v>7.4</v>
      </c>
      <c r="O312">
        <v>7.8</v>
      </c>
      <c r="P312" s="18">
        <f t="shared" si="10"/>
        <v>7.7333333333333334</v>
      </c>
      <c r="Q312" s="20"/>
    </row>
    <row r="313" spans="1:17" x14ac:dyDescent="0.25">
      <c r="A313" s="7" t="s">
        <v>35</v>
      </c>
      <c r="B313" s="7" t="s">
        <v>36</v>
      </c>
      <c r="C313" s="7">
        <v>5</v>
      </c>
      <c r="D313" s="7" t="s">
        <v>37</v>
      </c>
      <c r="E313" s="7">
        <v>1998</v>
      </c>
      <c r="F313" s="7">
        <v>4</v>
      </c>
      <c r="G313" s="7">
        <v>9</v>
      </c>
      <c r="H313" s="7">
        <v>56</v>
      </c>
      <c r="I313" s="7">
        <v>37</v>
      </c>
      <c r="J313" s="7">
        <v>409</v>
      </c>
      <c r="K313" s="7">
        <v>5</v>
      </c>
      <c r="L313" s="21">
        <v>45483</v>
      </c>
      <c r="M313">
        <v>7.3</v>
      </c>
      <c r="N313">
        <v>7.6</v>
      </c>
      <c r="O313">
        <v>8.3000000000000007</v>
      </c>
      <c r="P313" s="18">
        <f t="shared" si="10"/>
        <v>7.7333333333333334</v>
      </c>
      <c r="Q313" s="20"/>
    </row>
    <row r="314" spans="1:17" x14ac:dyDescent="0.25">
      <c r="A314" s="7" t="s">
        <v>50</v>
      </c>
      <c r="B314" s="7" t="s">
        <v>51</v>
      </c>
      <c r="C314" s="7">
        <v>4</v>
      </c>
      <c r="D314" s="7" t="s">
        <v>52</v>
      </c>
      <c r="E314" s="7">
        <v>1999</v>
      </c>
      <c r="F314" s="7">
        <v>4</v>
      </c>
      <c r="G314" s="7">
        <v>8</v>
      </c>
      <c r="H314" s="7">
        <v>57</v>
      </c>
      <c r="I314" s="7">
        <v>29</v>
      </c>
      <c r="J314" s="7">
        <v>408</v>
      </c>
      <c r="K314" s="7">
        <v>5</v>
      </c>
      <c r="L314" s="53">
        <v>45513</v>
      </c>
      <c r="M314">
        <v>6.6</v>
      </c>
      <c r="N314">
        <v>6.9</v>
      </c>
      <c r="O314">
        <v>6.8</v>
      </c>
      <c r="P314" s="18">
        <f t="shared" si="10"/>
        <v>6.7666666666666666</v>
      </c>
      <c r="Q314" s="20"/>
    </row>
    <row r="315" spans="1:17" x14ac:dyDescent="0.25">
      <c r="A315" s="7" t="s">
        <v>50</v>
      </c>
      <c r="B315" s="7" t="s">
        <v>51</v>
      </c>
      <c r="C315" s="7">
        <v>4</v>
      </c>
      <c r="D315" s="7" t="s">
        <v>59</v>
      </c>
      <c r="E315" s="7">
        <v>1989</v>
      </c>
      <c r="F315" s="7">
        <v>4</v>
      </c>
      <c r="G315" s="7">
        <v>7</v>
      </c>
      <c r="H315" s="7">
        <v>58</v>
      </c>
      <c r="I315" s="7">
        <v>28</v>
      </c>
      <c r="J315" s="7">
        <v>407</v>
      </c>
      <c r="K315" s="7">
        <v>5</v>
      </c>
      <c r="L315" s="53">
        <v>45513</v>
      </c>
      <c r="M315">
        <v>7.4</v>
      </c>
      <c r="N315">
        <v>7.4</v>
      </c>
      <c r="O315">
        <v>7.3</v>
      </c>
      <c r="P315" s="18">
        <f t="shared" si="10"/>
        <v>7.3666666666666671</v>
      </c>
      <c r="Q315" s="20"/>
    </row>
    <row r="316" spans="1:17" x14ac:dyDescent="0.25">
      <c r="A316" s="7" t="s">
        <v>35</v>
      </c>
      <c r="B316" s="7" t="s">
        <v>36</v>
      </c>
      <c r="C316" s="7">
        <v>3</v>
      </c>
      <c r="D316" s="7" t="s">
        <v>44</v>
      </c>
      <c r="E316" s="7">
        <v>1983</v>
      </c>
      <c r="F316" s="7">
        <v>4</v>
      </c>
      <c r="G316" s="7">
        <v>6</v>
      </c>
      <c r="H316" s="7">
        <v>59</v>
      </c>
      <c r="I316" s="7">
        <v>21</v>
      </c>
      <c r="J316" s="7">
        <v>406</v>
      </c>
      <c r="K316" s="7">
        <v>5</v>
      </c>
      <c r="L316" s="21">
        <v>45483</v>
      </c>
      <c r="M316">
        <v>7.5</v>
      </c>
      <c r="N316">
        <v>7.6</v>
      </c>
      <c r="O316">
        <v>7.6</v>
      </c>
      <c r="P316" s="18">
        <f t="shared" si="10"/>
        <v>7.5666666666666664</v>
      </c>
      <c r="Q316" s="20"/>
    </row>
    <row r="317" spans="1:17" x14ac:dyDescent="0.25">
      <c r="A317" s="7" t="s">
        <v>35</v>
      </c>
      <c r="B317" s="7" t="s">
        <v>36</v>
      </c>
      <c r="C317" s="7">
        <v>3</v>
      </c>
      <c r="D317" s="7" t="s">
        <v>46</v>
      </c>
      <c r="E317" s="7">
        <v>1999</v>
      </c>
      <c r="F317" s="7">
        <v>4</v>
      </c>
      <c r="G317" s="7">
        <v>5</v>
      </c>
      <c r="H317" s="7">
        <v>60</v>
      </c>
      <c r="I317" s="7">
        <v>20</v>
      </c>
      <c r="J317" s="7">
        <v>405</v>
      </c>
      <c r="K317" s="7">
        <v>5</v>
      </c>
      <c r="L317" s="21">
        <v>45483</v>
      </c>
      <c r="M317">
        <v>7.7</v>
      </c>
      <c r="N317">
        <v>7.7</v>
      </c>
      <c r="O317">
        <v>7.6</v>
      </c>
      <c r="P317" s="18">
        <f t="shared" si="10"/>
        <v>7.666666666666667</v>
      </c>
      <c r="Q317" s="20"/>
    </row>
    <row r="318" spans="1:17" x14ac:dyDescent="0.25">
      <c r="A318" s="7" t="s">
        <v>50</v>
      </c>
      <c r="B318" s="7" t="s">
        <v>51</v>
      </c>
      <c r="C318" s="7">
        <v>2</v>
      </c>
      <c r="D318" s="7" t="s">
        <v>60</v>
      </c>
      <c r="E318" s="7">
        <v>2001</v>
      </c>
      <c r="F318" s="7">
        <v>4</v>
      </c>
      <c r="G318" s="7">
        <v>4</v>
      </c>
      <c r="H318" s="7">
        <v>61</v>
      </c>
      <c r="I318" s="7">
        <v>13</v>
      </c>
      <c r="J318" s="7">
        <v>404</v>
      </c>
      <c r="K318" s="7">
        <v>5</v>
      </c>
      <c r="L318" s="53">
        <v>45513</v>
      </c>
      <c r="M318">
        <v>6.7</v>
      </c>
      <c r="N318">
        <v>6.9</v>
      </c>
      <c r="O318">
        <v>7.1</v>
      </c>
      <c r="P318" s="18">
        <f t="shared" si="10"/>
        <v>6.9000000000000012</v>
      </c>
      <c r="Q318" s="20"/>
    </row>
    <row r="319" spans="1:17" x14ac:dyDescent="0.25">
      <c r="A319" s="7" t="s">
        <v>50</v>
      </c>
      <c r="B319" s="7" t="s">
        <v>51</v>
      </c>
      <c r="C319" s="7">
        <v>2</v>
      </c>
      <c r="D319" s="7" t="s">
        <v>55</v>
      </c>
      <c r="E319" s="7">
        <v>2008</v>
      </c>
      <c r="F319" s="7">
        <v>4</v>
      </c>
      <c r="G319" s="7">
        <v>3</v>
      </c>
      <c r="H319" s="7">
        <v>62</v>
      </c>
      <c r="I319" s="7">
        <v>12</v>
      </c>
      <c r="J319" s="7">
        <v>403</v>
      </c>
      <c r="K319" s="7">
        <v>5</v>
      </c>
      <c r="L319" s="53">
        <v>45513</v>
      </c>
      <c r="M319">
        <v>7.4</v>
      </c>
      <c r="N319">
        <v>6.9</v>
      </c>
      <c r="O319">
        <v>6.9</v>
      </c>
      <c r="P319" s="18">
        <f t="shared" si="10"/>
        <v>7.0666666666666673</v>
      </c>
      <c r="Q319" s="20"/>
    </row>
    <row r="320" spans="1:17" x14ac:dyDescent="0.25">
      <c r="A320" s="7" t="s">
        <v>35</v>
      </c>
      <c r="B320" s="7" t="s">
        <v>36</v>
      </c>
      <c r="C320" s="7">
        <v>1</v>
      </c>
      <c r="D320" s="7" t="s">
        <v>49</v>
      </c>
      <c r="E320" s="7">
        <v>1985</v>
      </c>
      <c r="F320" s="7">
        <v>4</v>
      </c>
      <c r="G320" s="7">
        <v>2</v>
      </c>
      <c r="H320" s="7">
        <v>63</v>
      </c>
      <c r="I320" s="7">
        <v>5</v>
      </c>
      <c r="J320" s="7">
        <v>402</v>
      </c>
      <c r="K320" s="7">
        <v>5</v>
      </c>
      <c r="L320" s="21">
        <v>45483</v>
      </c>
      <c r="M320">
        <v>7.6</v>
      </c>
      <c r="N320">
        <v>8</v>
      </c>
      <c r="O320">
        <v>8.1999999999999993</v>
      </c>
      <c r="P320" s="18">
        <f t="shared" si="10"/>
        <v>7.9333333333333327</v>
      </c>
      <c r="Q320" s="20"/>
    </row>
    <row r="321" spans="1:17" x14ac:dyDescent="0.25">
      <c r="A321" s="7" t="s">
        <v>35</v>
      </c>
      <c r="B321" s="7" t="s">
        <v>36</v>
      </c>
      <c r="C321" s="7">
        <v>1</v>
      </c>
      <c r="D321" s="7" t="s">
        <v>42</v>
      </c>
      <c r="E321" s="7">
        <v>2023</v>
      </c>
      <c r="F321" s="7">
        <v>4</v>
      </c>
      <c r="G321" s="7">
        <v>1</v>
      </c>
      <c r="H321" s="7">
        <v>64</v>
      </c>
      <c r="I321" s="7">
        <v>4</v>
      </c>
      <c r="J321" s="7">
        <v>401</v>
      </c>
      <c r="K321" s="7">
        <v>5</v>
      </c>
      <c r="L321" s="21">
        <v>45483</v>
      </c>
      <c r="M321">
        <v>8.1</v>
      </c>
      <c r="N321">
        <v>7.4</v>
      </c>
      <c r="O321">
        <v>8.1</v>
      </c>
      <c r="P321" s="18">
        <f t="shared" si="10"/>
        <v>7.8666666666666671</v>
      </c>
      <c r="Q321" s="20"/>
    </row>
    <row r="322" spans="1:17" x14ac:dyDescent="0.25">
      <c r="A322" s="7" t="s">
        <v>35</v>
      </c>
      <c r="B322" s="7" t="s">
        <v>36</v>
      </c>
      <c r="C322" s="7">
        <v>1</v>
      </c>
      <c r="D322" s="7" t="s">
        <v>37</v>
      </c>
      <c r="E322" s="7">
        <v>1998</v>
      </c>
      <c r="F322" s="7">
        <v>1</v>
      </c>
      <c r="G322" s="7">
        <v>1</v>
      </c>
      <c r="H322" s="7">
        <v>1</v>
      </c>
      <c r="I322" s="7">
        <v>1</v>
      </c>
      <c r="J322" s="7">
        <v>101</v>
      </c>
      <c r="K322" s="7">
        <v>6</v>
      </c>
      <c r="L322" s="21">
        <v>45496</v>
      </c>
      <c r="M322">
        <v>9.1</v>
      </c>
      <c r="N322">
        <v>8.4</v>
      </c>
      <c r="O322">
        <v>9.1</v>
      </c>
      <c r="P322" s="18">
        <f t="shared" ref="P322:P385" si="11">AVERAGE(M322:O322)</f>
        <v>8.8666666666666671</v>
      </c>
      <c r="Q322" s="20"/>
    </row>
    <row r="323" spans="1:17" x14ac:dyDescent="0.25">
      <c r="A323" s="7" t="s">
        <v>35</v>
      </c>
      <c r="B323" s="7" t="s">
        <v>36</v>
      </c>
      <c r="C323" s="7">
        <v>1</v>
      </c>
      <c r="D323" s="7" t="s">
        <v>44</v>
      </c>
      <c r="E323" s="7">
        <v>1983</v>
      </c>
      <c r="F323" s="7">
        <v>1</v>
      </c>
      <c r="G323" s="7">
        <v>2</v>
      </c>
      <c r="H323" s="7">
        <v>2</v>
      </c>
      <c r="I323" s="7">
        <v>8</v>
      </c>
      <c r="J323" s="7">
        <v>102</v>
      </c>
      <c r="K323" s="7">
        <v>6</v>
      </c>
      <c r="L323" s="21">
        <v>45496</v>
      </c>
      <c r="M323">
        <v>9</v>
      </c>
      <c r="N323">
        <v>8.6999999999999993</v>
      </c>
      <c r="O323">
        <v>9.1</v>
      </c>
      <c r="P323" s="18">
        <f t="shared" si="11"/>
        <v>8.9333333333333318</v>
      </c>
      <c r="Q323" s="20"/>
    </row>
    <row r="324" spans="1:17" x14ac:dyDescent="0.25">
      <c r="A324" s="7" t="s">
        <v>50</v>
      </c>
      <c r="B324" s="7" t="s">
        <v>51</v>
      </c>
      <c r="C324" s="7">
        <v>2</v>
      </c>
      <c r="D324" s="7" t="s">
        <v>52</v>
      </c>
      <c r="E324" s="7">
        <v>1999</v>
      </c>
      <c r="F324" s="7">
        <v>1</v>
      </c>
      <c r="G324" s="7">
        <v>3</v>
      </c>
      <c r="H324" s="7">
        <v>3</v>
      </c>
      <c r="I324" s="7">
        <v>9</v>
      </c>
      <c r="J324" s="7">
        <v>103</v>
      </c>
      <c r="K324" s="7">
        <v>6</v>
      </c>
      <c r="L324" s="53">
        <v>45523</v>
      </c>
      <c r="M324">
        <v>8</v>
      </c>
      <c r="N324">
        <v>7.9</v>
      </c>
      <c r="O324">
        <v>7.8</v>
      </c>
      <c r="P324" s="18">
        <f>AVERAGE(M324:O324)</f>
        <v>7.8999999999999995</v>
      </c>
      <c r="Q324" s="20"/>
    </row>
    <row r="325" spans="1:17" x14ac:dyDescent="0.25">
      <c r="A325" s="7" t="s">
        <v>50</v>
      </c>
      <c r="B325" s="7" t="s">
        <v>51</v>
      </c>
      <c r="C325" s="7">
        <v>2</v>
      </c>
      <c r="D325" s="7" t="s">
        <v>56</v>
      </c>
      <c r="E325" s="7">
        <v>1984</v>
      </c>
      <c r="F325" s="7">
        <v>1</v>
      </c>
      <c r="G325" s="7">
        <v>4</v>
      </c>
      <c r="H325" s="7">
        <v>4</v>
      </c>
      <c r="I325" s="7">
        <v>16</v>
      </c>
      <c r="J325" s="7">
        <v>104</v>
      </c>
      <c r="K325" s="7">
        <v>6</v>
      </c>
      <c r="L325" s="53">
        <v>45523</v>
      </c>
      <c r="M325">
        <v>8.5</v>
      </c>
      <c r="N325">
        <v>8.6</v>
      </c>
      <c r="O325">
        <v>8.6</v>
      </c>
      <c r="P325" s="18">
        <f>AVERAGE(M325:O325)</f>
        <v>8.5666666666666682</v>
      </c>
      <c r="Q325" s="20"/>
    </row>
    <row r="326" spans="1:17" x14ac:dyDescent="0.25">
      <c r="A326" s="7" t="s">
        <v>35</v>
      </c>
      <c r="B326" s="7" t="s">
        <v>36</v>
      </c>
      <c r="C326" s="7">
        <v>3</v>
      </c>
      <c r="D326" s="7" t="s">
        <v>48</v>
      </c>
      <c r="E326" s="7">
        <v>2018</v>
      </c>
      <c r="F326" s="7">
        <v>1</v>
      </c>
      <c r="G326" s="7">
        <v>5</v>
      </c>
      <c r="H326" s="7">
        <v>5</v>
      </c>
      <c r="I326" s="7">
        <v>17</v>
      </c>
      <c r="J326" s="7">
        <v>105</v>
      </c>
      <c r="K326" s="7">
        <v>6</v>
      </c>
      <c r="L326" s="21">
        <v>45496</v>
      </c>
      <c r="M326">
        <v>8.6999999999999993</v>
      </c>
      <c r="N326">
        <v>9</v>
      </c>
      <c r="O326">
        <v>8.5</v>
      </c>
      <c r="P326" s="18">
        <f t="shared" si="11"/>
        <v>8.7333333333333325</v>
      </c>
      <c r="Q326" s="20"/>
    </row>
    <row r="327" spans="1:17" x14ac:dyDescent="0.25">
      <c r="A327" s="7" t="s">
        <v>35</v>
      </c>
      <c r="B327" s="7" t="s">
        <v>36</v>
      </c>
      <c r="C327" s="7">
        <v>3</v>
      </c>
      <c r="D327" s="7" t="s">
        <v>41</v>
      </c>
      <c r="E327" s="7">
        <v>2016</v>
      </c>
      <c r="F327" s="7">
        <v>1</v>
      </c>
      <c r="G327" s="7">
        <v>6</v>
      </c>
      <c r="H327" s="7">
        <v>6</v>
      </c>
      <c r="I327" s="7">
        <v>24</v>
      </c>
      <c r="J327" s="7">
        <v>106</v>
      </c>
      <c r="K327" s="7">
        <v>6</v>
      </c>
      <c r="L327" s="21">
        <v>45496</v>
      </c>
      <c r="M327">
        <v>8.8000000000000007</v>
      </c>
      <c r="N327">
        <v>9</v>
      </c>
      <c r="O327">
        <v>9.1999999999999993</v>
      </c>
      <c r="P327" s="18">
        <f t="shared" si="11"/>
        <v>9</v>
      </c>
      <c r="Q327" s="20"/>
    </row>
    <row r="328" spans="1:17" x14ac:dyDescent="0.25">
      <c r="A328" s="7" t="s">
        <v>50</v>
      </c>
      <c r="B328" s="7" t="s">
        <v>51</v>
      </c>
      <c r="C328" s="7">
        <v>4</v>
      </c>
      <c r="D328" s="7" t="s">
        <v>60</v>
      </c>
      <c r="E328" s="7">
        <v>2001</v>
      </c>
      <c r="F328" s="7">
        <v>1</v>
      </c>
      <c r="G328" s="7">
        <v>7</v>
      </c>
      <c r="H328" s="7">
        <v>7</v>
      </c>
      <c r="I328" s="7">
        <v>25</v>
      </c>
      <c r="J328" s="7">
        <v>107</v>
      </c>
      <c r="K328" s="7">
        <v>6</v>
      </c>
      <c r="L328" s="53">
        <v>45523</v>
      </c>
      <c r="M328">
        <v>7.8</v>
      </c>
      <c r="N328">
        <v>7.7</v>
      </c>
      <c r="O328">
        <v>8</v>
      </c>
      <c r="P328" s="18">
        <f>AVERAGE(M328:O328)</f>
        <v>7.833333333333333</v>
      </c>
      <c r="Q328" s="20"/>
    </row>
    <row r="329" spans="1:17" x14ac:dyDescent="0.25">
      <c r="A329" s="7" t="s">
        <v>50</v>
      </c>
      <c r="B329" s="7" t="s">
        <v>51</v>
      </c>
      <c r="C329" s="7">
        <v>4</v>
      </c>
      <c r="D329" s="7" t="s">
        <v>53</v>
      </c>
      <c r="E329" s="7">
        <v>2020</v>
      </c>
      <c r="F329" s="7">
        <v>1</v>
      </c>
      <c r="G329" s="7">
        <v>8</v>
      </c>
      <c r="H329" s="7">
        <v>8</v>
      </c>
      <c r="I329" s="7">
        <v>32</v>
      </c>
      <c r="J329" s="7">
        <v>108</v>
      </c>
      <c r="K329" s="7">
        <v>6</v>
      </c>
      <c r="L329" s="53">
        <v>45523</v>
      </c>
      <c r="M329">
        <v>7.8</v>
      </c>
      <c r="N329">
        <v>7.6</v>
      </c>
      <c r="O329">
        <v>7.6</v>
      </c>
      <c r="P329" s="18">
        <f>AVERAGE(M329:O329)</f>
        <v>7.666666666666667</v>
      </c>
      <c r="Q329" s="20"/>
    </row>
    <row r="330" spans="1:17" x14ac:dyDescent="0.25">
      <c r="A330" s="7" t="s">
        <v>35</v>
      </c>
      <c r="B330" s="7" t="s">
        <v>36</v>
      </c>
      <c r="C330" s="7">
        <v>5</v>
      </c>
      <c r="D330" s="7" t="s">
        <v>39</v>
      </c>
      <c r="E330" s="7">
        <v>2002</v>
      </c>
      <c r="F330" s="7">
        <v>1</v>
      </c>
      <c r="G330" s="7">
        <v>9</v>
      </c>
      <c r="H330" s="7">
        <v>9</v>
      </c>
      <c r="I330" s="7">
        <v>33</v>
      </c>
      <c r="J330" s="7">
        <v>109</v>
      </c>
      <c r="K330" s="7">
        <v>6</v>
      </c>
      <c r="L330" s="21">
        <v>45496</v>
      </c>
      <c r="M330">
        <v>7.9</v>
      </c>
      <c r="N330">
        <v>8.4</v>
      </c>
      <c r="O330">
        <v>7.8</v>
      </c>
      <c r="P330" s="18">
        <f t="shared" si="11"/>
        <v>8.0333333333333332</v>
      </c>
      <c r="Q330" s="20"/>
    </row>
    <row r="331" spans="1:17" x14ac:dyDescent="0.25">
      <c r="A331" s="7" t="s">
        <v>35</v>
      </c>
      <c r="B331" s="7" t="s">
        <v>36</v>
      </c>
      <c r="C331" s="7">
        <v>5</v>
      </c>
      <c r="D331" s="7" t="s">
        <v>46</v>
      </c>
      <c r="E331" s="7">
        <v>1999</v>
      </c>
      <c r="F331" s="7">
        <v>1</v>
      </c>
      <c r="G331" s="7">
        <v>10</v>
      </c>
      <c r="H331" s="7">
        <v>10</v>
      </c>
      <c r="I331" s="7">
        <v>40</v>
      </c>
      <c r="J331" s="7">
        <v>110</v>
      </c>
      <c r="K331" s="7">
        <v>6</v>
      </c>
      <c r="L331" s="21">
        <v>45496</v>
      </c>
      <c r="M331" s="69">
        <v>9.4</v>
      </c>
      <c r="N331">
        <v>8.8000000000000007</v>
      </c>
      <c r="O331">
        <v>8.3000000000000007</v>
      </c>
      <c r="P331" s="18">
        <f t="shared" si="11"/>
        <v>8.8333333333333339</v>
      </c>
      <c r="Q331" s="20"/>
    </row>
    <row r="332" spans="1:17" x14ac:dyDescent="0.25">
      <c r="A332" s="7" t="s">
        <v>50</v>
      </c>
      <c r="B332" s="7" t="s">
        <v>51</v>
      </c>
      <c r="C332" s="7">
        <v>6</v>
      </c>
      <c r="D332" s="7" t="s">
        <v>59</v>
      </c>
      <c r="E332" s="7">
        <v>1989</v>
      </c>
      <c r="F332" s="7">
        <v>1</v>
      </c>
      <c r="G332" s="7">
        <v>11</v>
      </c>
      <c r="H332" s="7">
        <v>11</v>
      </c>
      <c r="I332" s="7">
        <v>41</v>
      </c>
      <c r="J332" s="7">
        <v>111</v>
      </c>
      <c r="K332" s="7">
        <v>6</v>
      </c>
      <c r="L332" s="53">
        <v>45523</v>
      </c>
      <c r="M332">
        <v>8.4</v>
      </c>
      <c r="N332">
        <v>8.3000000000000007</v>
      </c>
      <c r="O332">
        <v>8.4</v>
      </c>
      <c r="P332" s="18">
        <f>AVERAGE(M332:O332)</f>
        <v>8.3666666666666671</v>
      </c>
      <c r="Q332" s="20"/>
    </row>
    <row r="333" spans="1:17" x14ac:dyDescent="0.25">
      <c r="A333" s="7" t="s">
        <v>50</v>
      </c>
      <c r="B333" s="7" t="s">
        <v>51</v>
      </c>
      <c r="C333" s="7">
        <v>6</v>
      </c>
      <c r="D333" s="7" t="s">
        <v>54</v>
      </c>
      <c r="E333" s="7">
        <v>2016</v>
      </c>
      <c r="F333" s="7">
        <v>1</v>
      </c>
      <c r="G333" s="7">
        <v>12</v>
      </c>
      <c r="H333" s="7">
        <v>12</v>
      </c>
      <c r="I333" s="7">
        <v>48</v>
      </c>
      <c r="J333" s="7">
        <v>112</v>
      </c>
      <c r="K333" s="7">
        <v>6</v>
      </c>
      <c r="L333" s="53">
        <v>45523</v>
      </c>
      <c r="M333">
        <v>7.8</v>
      </c>
      <c r="N333">
        <v>7.9</v>
      </c>
      <c r="O333">
        <v>7.9</v>
      </c>
      <c r="P333" s="18">
        <f>AVERAGE(M333:O333)</f>
        <v>7.8666666666666671</v>
      </c>
      <c r="Q333" s="20"/>
    </row>
    <row r="334" spans="1:17" x14ac:dyDescent="0.25">
      <c r="A334" s="7" t="s">
        <v>35</v>
      </c>
      <c r="B334" s="7" t="s">
        <v>36</v>
      </c>
      <c r="C334" s="7">
        <v>7</v>
      </c>
      <c r="D334" s="7" t="s">
        <v>49</v>
      </c>
      <c r="E334" s="7">
        <v>1985</v>
      </c>
      <c r="F334" s="7">
        <v>1</v>
      </c>
      <c r="G334" s="7">
        <v>13</v>
      </c>
      <c r="H334" s="7">
        <v>13</v>
      </c>
      <c r="I334" s="7">
        <v>49</v>
      </c>
      <c r="J334" s="7">
        <v>113</v>
      </c>
      <c r="K334" s="7">
        <v>6</v>
      </c>
      <c r="L334" s="21">
        <v>45496</v>
      </c>
      <c r="M334">
        <v>9.1999999999999993</v>
      </c>
      <c r="N334">
        <v>8.6</v>
      </c>
      <c r="O334">
        <v>8.8000000000000007</v>
      </c>
      <c r="P334" s="18">
        <f t="shared" si="11"/>
        <v>8.8666666666666654</v>
      </c>
      <c r="Q334" s="20"/>
    </row>
    <row r="335" spans="1:17" x14ac:dyDescent="0.25">
      <c r="A335" s="7" t="s">
        <v>35</v>
      </c>
      <c r="B335" s="7" t="s">
        <v>36</v>
      </c>
      <c r="C335" s="7">
        <v>7</v>
      </c>
      <c r="D335" s="7" t="s">
        <v>42</v>
      </c>
      <c r="E335" s="7">
        <v>2023</v>
      </c>
      <c r="F335" s="7">
        <v>1</v>
      </c>
      <c r="G335" s="7">
        <v>14</v>
      </c>
      <c r="H335" s="7">
        <v>14</v>
      </c>
      <c r="I335" s="7">
        <v>56</v>
      </c>
      <c r="J335" s="7">
        <v>114</v>
      </c>
      <c r="K335" s="7">
        <v>6</v>
      </c>
      <c r="L335" s="21">
        <v>45496</v>
      </c>
      <c r="M335">
        <v>9.1</v>
      </c>
      <c r="N335">
        <v>8.3000000000000007</v>
      </c>
      <c r="O335">
        <v>8.5</v>
      </c>
      <c r="P335" s="18">
        <f t="shared" si="11"/>
        <v>8.6333333333333329</v>
      </c>
      <c r="Q335" s="20"/>
    </row>
    <row r="336" spans="1:17" x14ac:dyDescent="0.25">
      <c r="A336" s="7" t="s">
        <v>50</v>
      </c>
      <c r="B336" s="7" t="s">
        <v>51</v>
      </c>
      <c r="C336" s="7">
        <v>8</v>
      </c>
      <c r="D336" s="7" t="s">
        <v>55</v>
      </c>
      <c r="E336" s="7">
        <v>2008</v>
      </c>
      <c r="F336" s="7">
        <v>1</v>
      </c>
      <c r="G336" s="7">
        <v>15</v>
      </c>
      <c r="H336" s="7">
        <v>15</v>
      </c>
      <c r="I336" s="7">
        <v>57</v>
      </c>
      <c r="J336" s="7">
        <v>115</v>
      </c>
      <c r="K336" s="7">
        <v>6</v>
      </c>
      <c r="L336" s="53">
        <v>45523</v>
      </c>
      <c r="M336">
        <v>7.8</v>
      </c>
      <c r="N336">
        <v>8.1</v>
      </c>
      <c r="O336">
        <v>8.3000000000000007</v>
      </c>
      <c r="P336" s="18">
        <f>AVERAGE(M336:O336)</f>
        <v>8.0666666666666664</v>
      </c>
      <c r="Q336" s="20"/>
    </row>
    <row r="337" spans="1:17" x14ac:dyDescent="0.25">
      <c r="A337" s="7" t="s">
        <v>50</v>
      </c>
      <c r="B337" s="7" t="s">
        <v>51</v>
      </c>
      <c r="C337" s="7">
        <v>8</v>
      </c>
      <c r="D337" s="7" t="s">
        <v>57</v>
      </c>
      <c r="E337" s="7">
        <v>2004</v>
      </c>
      <c r="F337" s="7">
        <v>1</v>
      </c>
      <c r="G337" s="7">
        <v>16</v>
      </c>
      <c r="H337" s="7">
        <v>16</v>
      </c>
      <c r="I337" s="7">
        <v>64</v>
      </c>
      <c r="J337" s="7">
        <v>116</v>
      </c>
      <c r="K337" s="7">
        <v>6</v>
      </c>
      <c r="L337" s="53">
        <v>45523</v>
      </c>
      <c r="M337">
        <v>8</v>
      </c>
      <c r="N337">
        <v>7.6</v>
      </c>
      <c r="O337">
        <v>8.6</v>
      </c>
      <c r="P337" s="18">
        <f>AVERAGE(M337:O337)</f>
        <v>8.0666666666666664</v>
      </c>
      <c r="Q337" s="20"/>
    </row>
    <row r="338" spans="1:17" x14ac:dyDescent="0.25">
      <c r="A338" s="7" t="s">
        <v>50</v>
      </c>
      <c r="B338" s="7" t="s">
        <v>51</v>
      </c>
      <c r="C338" s="7">
        <v>8</v>
      </c>
      <c r="D338" s="7" t="s">
        <v>60</v>
      </c>
      <c r="E338" s="7">
        <v>2001</v>
      </c>
      <c r="F338" s="7">
        <v>2</v>
      </c>
      <c r="G338" s="7">
        <v>16</v>
      </c>
      <c r="H338" s="7">
        <v>17</v>
      </c>
      <c r="I338" s="7">
        <v>63</v>
      </c>
      <c r="J338" s="7">
        <v>216</v>
      </c>
      <c r="K338" s="7">
        <v>6</v>
      </c>
      <c r="L338" s="53">
        <v>45523</v>
      </c>
      <c r="M338">
        <v>7.5</v>
      </c>
      <c r="N338">
        <v>8.1999999999999993</v>
      </c>
      <c r="O338">
        <v>7.8</v>
      </c>
      <c r="P338" s="18">
        <f>AVERAGE(M338:O338)</f>
        <v>7.833333333333333</v>
      </c>
      <c r="Q338" s="20"/>
    </row>
    <row r="339" spans="1:17" x14ac:dyDescent="0.25">
      <c r="A339" s="7" t="s">
        <v>50</v>
      </c>
      <c r="B339" s="7" t="s">
        <v>51</v>
      </c>
      <c r="C339" s="7">
        <v>8</v>
      </c>
      <c r="D339" s="7" t="s">
        <v>59</v>
      </c>
      <c r="E339" s="7">
        <v>1989</v>
      </c>
      <c r="F339" s="7">
        <v>2</v>
      </c>
      <c r="G339" s="7">
        <v>15</v>
      </c>
      <c r="H339" s="7">
        <v>18</v>
      </c>
      <c r="I339" s="7">
        <v>58</v>
      </c>
      <c r="J339" s="7">
        <v>215</v>
      </c>
      <c r="K339" s="7">
        <v>6</v>
      </c>
      <c r="L339" s="53">
        <v>45523</v>
      </c>
      <c r="M339">
        <v>8.6999999999999993</v>
      </c>
      <c r="N339">
        <v>7.9</v>
      </c>
      <c r="O339">
        <v>8.4</v>
      </c>
      <c r="P339" s="18">
        <f>AVERAGE(M339:O339)</f>
        <v>8.3333333333333339</v>
      </c>
      <c r="Q339" s="20"/>
    </row>
    <row r="340" spans="1:17" x14ac:dyDescent="0.25">
      <c r="A340" s="7" t="s">
        <v>35</v>
      </c>
      <c r="B340" s="7" t="s">
        <v>36</v>
      </c>
      <c r="C340" s="7">
        <v>7</v>
      </c>
      <c r="D340" s="7" t="s">
        <v>48</v>
      </c>
      <c r="E340" s="7">
        <v>2018</v>
      </c>
      <c r="F340" s="7">
        <v>2</v>
      </c>
      <c r="G340" s="7">
        <v>14</v>
      </c>
      <c r="H340" s="7">
        <v>19</v>
      </c>
      <c r="I340" s="7">
        <v>55</v>
      </c>
      <c r="J340" s="7">
        <v>214</v>
      </c>
      <c r="K340" s="7">
        <v>6</v>
      </c>
      <c r="L340" s="21">
        <v>45496</v>
      </c>
      <c r="M340">
        <v>8.5</v>
      </c>
      <c r="N340">
        <v>9.3000000000000007</v>
      </c>
      <c r="O340">
        <v>8.4</v>
      </c>
      <c r="P340" s="18">
        <f t="shared" si="11"/>
        <v>8.7333333333333343</v>
      </c>
      <c r="Q340" s="20"/>
    </row>
    <row r="341" spans="1:17" x14ac:dyDescent="0.25">
      <c r="A341" s="7" t="s">
        <v>35</v>
      </c>
      <c r="B341" s="7" t="s">
        <v>36</v>
      </c>
      <c r="C341" s="7">
        <v>7</v>
      </c>
      <c r="D341" s="7" t="s">
        <v>44</v>
      </c>
      <c r="E341" s="7">
        <v>1983</v>
      </c>
      <c r="F341" s="7">
        <v>2</v>
      </c>
      <c r="G341" s="7">
        <v>13</v>
      </c>
      <c r="H341" s="7">
        <v>20</v>
      </c>
      <c r="I341" s="7">
        <v>50</v>
      </c>
      <c r="J341" s="7">
        <v>213</v>
      </c>
      <c r="K341" s="7">
        <v>6</v>
      </c>
      <c r="L341" s="21">
        <v>45496</v>
      </c>
      <c r="M341">
        <v>9.3000000000000007</v>
      </c>
      <c r="N341">
        <v>8.6999999999999993</v>
      </c>
      <c r="O341">
        <v>8.4</v>
      </c>
      <c r="P341" s="18">
        <f t="shared" si="11"/>
        <v>8.7999999999999989</v>
      </c>
      <c r="Q341" s="20"/>
    </row>
    <row r="342" spans="1:17" x14ac:dyDescent="0.25">
      <c r="A342" s="7" t="s">
        <v>50</v>
      </c>
      <c r="B342" s="7" t="s">
        <v>51</v>
      </c>
      <c r="C342" s="7">
        <v>6</v>
      </c>
      <c r="D342" s="7" t="s">
        <v>55</v>
      </c>
      <c r="E342" s="7">
        <v>2008</v>
      </c>
      <c r="F342" s="7">
        <v>2</v>
      </c>
      <c r="G342" s="7">
        <v>12</v>
      </c>
      <c r="H342" s="7">
        <v>21</v>
      </c>
      <c r="I342" s="7">
        <v>47</v>
      </c>
      <c r="J342" s="7">
        <v>212</v>
      </c>
      <c r="K342" s="7">
        <v>6</v>
      </c>
      <c r="L342" s="53">
        <v>45523</v>
      </c>
      <c r="M342">
        <v>8.4</v>
      </c>
      <c r="N342">
        <v>8.1</v>
      </c>
      <c r="O342">
        <v>8</v>
      </c>
      <c r="P342" s="18">
        <f>AVERAGE(M342:O342)</f>
        <v>8.1666666666666661</v>
      </c>
      <c r="Q342" s="20"/>
    </row>
    <row r="343" spans="1:17" x14ac:dyDescent="0.25">
      <c r="A343" s="7" t="s">
        <v>50</v>
      </c>
      <c r="B343" s="7" t="s">
        <v>51</v>
      </c>
      <c r="C343" s="7">
        <v>6</v>
      </c>
      <c r="D343" s="7" t="s">
        <v>52</v>
      </c>
      <c r="E343" s="7">
        <v>1999</v>
      </c>
      <c r="F343" s="7">
        <v>2</v>
      </c>
      <c r="G343" s="7">
        <v>11</v>
      </c>
      <c r="H343" s="7">
        <v>22</v>
      </c>
      <c r="I343" s="7">
        <v>42</v>
      </c>
      <c r="J343" s="7">
        <v>211</v>
      </c>
      <c r="K343" s="7">
        <v>6</v>
      </c>
      <c r="L343" s="53">
        <v>45523</v>
      </c>
      <c r="M343">
        <v>8.3000000000000007</v>
      </c>
      <c r="N343">
        <v>7.8</v>
      </c>
      <c r="O343">
        <v>7.8</v>
      </c>
      <c r="P343" s="18">
        <f>AVERAGE(M343:O343)</f>
        <v>7.9666666666666677</v>
      </c>
      <c r="Q343" s="20"/>
    </row>
    <row r="344" spans="1:17" x14ac:dyDescent="0.25">
      <c r="A344" s="7" t="s">
        <v>35</v>
      </c>
      <c r="B344" s="7" t="s">
        <v>36</v>
      </c>
      <c r="C344" s="7">
        <v>5</v>
      </c>
      <c r="D344" s="7" t="s">
        <v>49</v>
      </c>
      <c r="E344" s="7">
        <v>1985</v>
      </c>
      <c r="F344" s="7">
        <v>2</v>
      </c>
      <c r="G344" s="7">
        <v>10</v>
      </c>
      <c r="H344" s="7">
        <v>23</v>
      </c>
      <c r="I344" s="7">
        <v>39</v>
      </c>
      <c r="J344" s="7">
        <v>210</v>
      </c>
      <c r="K344" s="7">
        <v>6</v>
      </c>
      <c r="L344" s="21">
        <v>45496</v>
      </c>
      <c r="M344">
        <v>8.6</v>
      </c>
      <c r="N344">
        <v>8.5</v>
      </c>
      <c r="O344">
        <v>8.6</v>
      </c>
      <c r="P344" s="18">
        <f t="shared" si="11"/>
        <v>8.5666666666666682</v>
      </c>
      <c r="Q344" s="20"/>
    </row>
    <row r="345" spans="1:17" x14ac:dyDescent="0.25">
      <c r="A345" s="7" t="s">
        <v>35</v>
      </c>
      <c r="B345" s="7" t="s">
        <v>36</v>
      </c>
      <c r="C345" s="7">
        <v>5</v>
      </c>
      <c r="D345" s="7" t="s">
        <v>41</v>
      </c>
      <c r="E345" s="7">
        <v>2016</v>
      </c>
      <c r="F345" s="7">
        <v>2</v>
      </c>
      <c r="G345" s="7">
        <v>9</v>
      </c>
      <c r="H345" s="7">
        <v>24</v>
      </c>
      <c r="I345" s="7">
        <v>34</v>
      </c>
      <c r="J345" s="7">
        <v>209</v>
      </c>
      <c r="K345" s="7">
        <v>6</v>
      </c>
      <c r="L345" s="21">
        <v>45496</v>
      </c>
      <c r="M345">
        <v>9.1</v>
      </c>
      <c r="N345">
        <v>8.8000000000000007</v>
      </c>
      <c r="O345" s="69">
        <v>8.3000000000000007</v>
      </c>
      <c r="P345" s="18">
        <f t="shared" si="11"/>
        <v>8.7333333333333325</v>
      </c>
      <c r="Q345" s="20"/>
    </row>
    <row r="346" spans="1:17" x14ac:dyDescent="0.25">
      <c r="A346" s="7" t="s">
        <v>50</v>
      </c>
      <c r="B346" s="7" t="s">
        <v>51</v>
      </c>
      <c r="C346" s="7">
        <v>4</v>
      </c>
      <c r="D346" s="7" t="s">
        <v>56</v>
      </c>
      <c r="E346" s="7">
        <v>1984</v>
      </c>
      <c r="F346" s="7">
        <v>2</v>
      </c>
      <c r="G346" s="7">
        <v>8</v>
      </c>
      <c r="H346" s="7">
        <v>25</v>
      </c>
      <c r="I346" s="7">
        <v>31</v>
      </c>
      <c r="J346" s="7">
        <v>208</v>
      </c>
      <c r="K346" s="7">
        <v>6</v>
      </c>
      <c r="L346" s="53">
        <v>45523</v>
      </c>
      <c r="M346">
        <v>8.4</v>
      </c>
      <c r="N346">
        <v>8.1999999999999993</v>
      </c>
      <c r="O346">
        <v>8.5</v>
      </c>
      <c r="P346" s="18">
        <f>AVERAGE(M346:O346)</f>
        <v>8.3666666666666671</v>
      </c>
      <c r="Q346" s="20"/>
    </row>
    <row r="347" spans="1:17" x14ac:dyDescent="0.25">
      <c r="A347" s="7" t="s">
        <v>50</v>
      </c>
      <c r="B347" s="7" t="s">
        <v>51</v>
      </c>
      <c r="C347" s="7">
        <v>4</v>
      </c>
      <c r="D347" s="7" t="s">
        <v>54</v>
      </c>
      <c r="E347" s="7">
        <v>2016</v>
      </c>
      <c r="F347" s="7">
        <v>2</v>
      </c>
      <c r="G347" s="7">
        <v>7</v>
      </c>
      <c r="H347" s="7">
        <v>26</v>
      </c>
      <c r="I347" s="7">
        <v>26</v>
      </c>
      <c r="J347" s="7">
        <v>207</v>
      </c>
      <c r="K347" s="7">
        <v>6</v>
      </c>
      <c r="L347" s="53">
        <v>45523</v>
      </c>
      <c r="M347">
        <v>7.7</v>
      </c>
      <c r="N347">
        <v>8.1999999999999993</v>
      </c>
      <c r="O347">
        <v>7.7</v>
      </c>
      <c r="P347" s="18">
        <f>AVERAGE(M347:O347)</f>
        <v>7.8666666666666663</v>
      </c>
      <c r="Q347" s="20"/>
    </row>
    <row r="348" spans="1:17" x14ac:dyDescent="0.25">
      <c r="A348" s="7" t="s">
        <v>35</v>
      </c>
      <c r="B348" s="7" t="s">
        <v>36</v>
      </c>
      <c r="C348" s="7">
        <v>3</v>
      </c>
      <c r="D348" s="7" t="s">
        <v>37</v>
      </c>
      <c r="E348" s="7">
        <v>1998</v>
      </c>
      <c r="F348" s="7">
        <v>2</v>
      </c>
      <c r="G348" s="7">
        <v>6</v>
      </c>
      <c r="H348" s="7">
        <v>27</v>
      </c>
      <c r="I348" s="7">
        <v>23</v>
      </c>
      <c r="J348" s="7">
        <v>206</v>
      </c>
      <c r="K348" s="7">
        <v>6</v>
      </c>
      <c r="L348" s="21">
        <v>45496</v>
      </c>
      <c r="M348">
        <v>9</v>
      </c>
      <c r="N348">
        <v>9.1999999999999993</v>
      </c>
      <c r="O348" s="69">
        <v>8.3000000000000007</v>
      </c>
      <c r="P348" s="18">
        <f t="shared" si="11"/>
        <v>8.8333333333333339</v>
      </c>
      <c r="Q348" s="20"/>
    </row>
    <row r="349" spans="1:17" x14ac:dyDescent="0.25">
      <c r="A349" s="7" t="s">
        <v>35</v>
      </c>
      <c r="B349" s="7" t="s">
        <v>36</v>
      </c>
      <c r="C349" s="7">
        <v>3</v>
      </c>
      <c r="D349" s="7" t="s">
        <v>42</v>
      </c>
      <c r="E349" s="7">
        <v>2023</v>
      </c>
      <c r="F349" s="7">
        <v>2</v>
      </c>
      <c r="G349" s="7">
        <v>5</v>
      </c>
      <c r="H349" s="7">
        <v>28</v>
      </c>
      <c r="I349" s="7">
        <v>18</v>
      </c>
      <c r="J349" s="7">
        <v>205</v>
      </c>
      <c r="K349" s="7">
        <v>6</v>
      </c>
      <c r="L349" s="21">
        <v>45496</v>
      </c>
      <c r="M349">
        <v>9.6</v>
      </c>
      <c r="N349">
        <v>9.1</v>
      </c>
      <c r="O349">
        <v>9.5</v>
      </c>
      <c r="P349" s="18">
        <f t="shared" si="11"/>
        <v>9.4</v>
      </c>
      <c r="Q349" s="20"/>
    </row>
    <row r="350" spans="1:17" x14ac:dyDescent="0.25">
      <c r="A350" s="7" t="s">
        <v>50</v>
      </c>
      <c r="B350" s="7" t="s">
        <v>51</v>
      </c>
      <c r="C350" s="7">
        <v>2</v>
      </c>
      <c r="D350" s="7" t="s">
        <v>57</v>
      </c>
      <c r="E350" s="7">
        <v>2004</v>
      </c>
      <c r="F350" s="7">
        <v>2</v>
      </c>
      <c r="G350" s="7">
        <v>4</v>
      </c>
      <c r="H350" s="7">
        <v>29</v>
      </c>
      <c r="I350" s="7">
        <v>15</v>
      </c>
      <c r="J350" s="7">
        <v>204</v>
      </c>
      <c r="K350" s="7">
        <v>6</v>
      </c>
      <c r="L350" s="53">
        <v>45523</v>
      </c>
      <c r="M350">
        <v>7.9</v>
      </c>
      <c r="N350">
        <v>8.1</v>
      </c>
      <c r="O350">
        <v>7.7</v>
      </c>
      <c r="P350" s="18">
        <f>AVERAGE(M350:O350)</f>
        <v>7.8999999999999995</v>
      </c>
      <c r="Q350" s="20"/>
    </row>
    <row r="351" spans="1:17" x14ac:dyDescent="0.25">
      <c r="A351" s="7" t="s">
        <v>50</v>
      </c>
      <c r="B351" s="7" t="s">
        <v>51</v>
      </c>
      <c r="C351" s="7">
        <v>2</v>
      </c>
      <c r="D351" s="7" t="s">
        <v>53</v>
      </c>
      <c r="E351" s="7">
        <v>2020</v>
      </c>
      <c r="F351" s="7">
        <v>2</v>
      </c>
      <c r="G351" s="7">
        <v>3</v>
      </c>
      <c r="H351" s="7">
        <v>30</v>
      </c>
      <c r="I351" s="7">
        <v>10</v>
      </c>
      <c r="J351" s="7">
        <v>203</v>
      </c>
      <c r="K351" s="7">
        <v>6</v>
      </c>
      <c r="L351" s="53">
        <v>45523</v>
      </c>
      <c r="M351">
        <v>7.7</v>
      </c>
      <c r="N351">
        <v>7.7</v>
      </c>
      <c r="O351">
        <v>7.9</v>
      </c>
      <c r="P351" s="18">
        <f>AVERAGE(M351:O351)</f>
        <v>7.7666666666666666</v>
      </c>
      <c r="Q351" s="20"/>
    </row>
    <row r="352" spans="1:17" x14ac:dyDescent="0.25">
      <c r="A352" s="7" t="s">
        <v>35</v>
      </c>
      <c r="B352" s="7" t="s">
        <v>36</v>
      </c>
      <c r="C352" s="7">
        <v>1</v>
      </c>
      <c r="D352" s="7" t="s">
        <v>46</v>
      </c>
      <c r="E352" s="7">
        <v>1999</v>
      </c>
      <c r="F352" s="7">
        <v>2</v>
      </c>
      <c r="G352" s="7">
        <v>2</v>
      </c>
      <c r="H352" s="7">
        <v>31</v>
      </c>
      <c r="I352" s="7">
        <v>7</v>
      </c>
      <c r="J352" s="7">
        <v>202</v>
      </c>
      <c r="K352" s="7">
        <v>6</v>
      </c>
      <c r="L352" s="21">
        <v>45496</v>
      </c>
      <c r="M352">
        <v>8.8000000000000007</v>
      </c>
      <c r="N352">
        <v>8.6</v>
      </c>
      <c r="O352">
        <v>8.3000000000000007</v>
      </c>
      <c r="P352" s="18">
        <f t="shared" si="11"/>
        <v>8.5666666666666664</v>
      </c>
      <c r="Q352" s="20"/>
    </row>
    <row r="353" spans="1:17" x14ac:dyDescent="0.25">
      <c r="A353" s="7" t="s">
        <v>35</v>
      </c>
      <c r="B353" s="7" t="s">
        <v>36</v>
      </c>
      <c r="C353" s="7">
        <v>1</v>
      </c>
      <c r="D353" s="7" t="s">
        <v>39</v>
      </c>
      <c r="E353" s="7">
        <v>2002</v>
      </c>
      <c r="F353" s="7">
        <v>2</v>
      </c>
      <c r="G353" s="7">
        <v>1</v>
      </c>
      <c r="H353" s="7">
        <v>32</v>
      </c>
      <c r="I353" s="7">
        <v>2</v>
      </c>
      <c r="J353" s="7">
        <v>201</v>
      </c>
      <c r="K353" s="7">
        <v>6</v>
      </c>
      <c r="L353" s="21">
        <v>45496</v>
      </c>
      <c r="M353">
        <v>8.6</v>
      </c>
      <c r="N353">
        <v>8.4</v>
      </c>
      <c r="O353">
        <v>8.4</v>
      </c>
      <c r="P353" s="18">
        <f t="shared" si="11"/>
        <v>8.4666666666666668</v>
      </c>
      <c r="Q353" s="20"/>
    </row>
    <row r="354" spans="1:17" x14ac:dyDescent="0.25">
      <c r="A354" s="7" t="s">
        <v>35</v>
      </c>
      <c r="B354" s="7" t="s">
        <v>36</v>
      </c>
      <c r="C354" s="7">
        <v>1</v>
      </c>
      <c r="D354" s="7" t="s">
        <v>41</v>
      </c>
      <c r="E354" s="7">
        <v>2016</v>
      </c>
      <c r="F354" s="7">
        <v>3</v>
      </c>
      <c r="G354" s="7">
        <v>1</v>
      </c>
      <c r="H354" s="7">
        <v>33</v>
      </c>
      <c r="I354" s="7">
        <v>3</v>
      </c>
      <c r="J354" s="7">
        <v>301</v>
      </c>
      <c r="K354" s="7">
        <v>6</v>
      </c>
      <c r="L354" s="21">
        <v>45496</v>
      </c>
      <c r="M354">
        <v>8.3000000000000007</v>
      </c>
      <c r="N354">
        <v>8.1</v>
      </c>
      <c r="O354">
        <v>8.6</v>
      </c>
      <c r="P354" s="18">
        <f t="shared" si="11"/>
        <v>8.3333333333333339</v>
      </c>
      <c r="Q354" s="20"/>
    </row>
    <row r="355" spans="1:17" x14ac:dyDescent="0.25">
      <c r="A355" s="7" t="s">
        <v>35</v>
      </c>
      <c r="B355" s="7" t="s">
        <v>36</v>
      </c>
      <c r="C355" s="7">
        <v>1</v>
      </c>
      <c r="D355" s="7" t="s">
        <v>48</v>
      </c>
      <c r="E355" s="7">
        <v>2018</v>
      </c>
      <c r="F355" s="7">
        <v>3</v>
      </c>
      <c r="G355" s="7">
        <v>2</v>
      </c>
      <c r="H355" s="7">
        <v>34</v>
      </c>
      <c r="I355" s="7">
        <v>6</v>
      </c>
      <c r="J355" s="7">
        <v>302</v>
      </c>
      <c r="K355" s="7">
        <v>6</v>
      </c>
      <c r="L355" s="21">
        <v>45496</v>
      </c>
      <c r="M355">
        <v>8.4</v>
      </c>
      <c r="N355">
        <v>9.5</v>
      </c>
      <c r="O355">
        <v>8.4</v>
      </c>
      <c r="P355" s="18">
        <f t="shared" si="11"/>
        <v>8.7666666666666657</v>
      </c>
      <c r="Q355" s="20"/>
    </row>
    <row r="356" spans="1:17" x14ac:dyDescent="0.25">
      <c r="A356" s="7" t="s">
        <v>50</v>
      </c>
      <c r="B356" s="7" t="s">
        <v>51</v>
      </c>
      <c r="C356" s="7">
        <v>2</v>
      </c>
      <c r="D356" s="7" t="s">
        <v>54</v>
      </c>
      <c r="E356" s="7">
        <v>2016</v>
      </c>
      <c r="F356" s="7">
        <v>3</v>
      </c>
      <c r="G356" s="7">
        <v>3</v>
      </c>
      <c r="H356" s="7">
        <v>35</v>
      </c>
      <c r="I356" s="7">
        <v>11</v>
      </c>
      <c r="J356" s="7">
        <v>303</v>
      </c>
      <c r="K356" s="7">
        <v>6</v>
      </c>
      <c r="L356" s="53">
        <v>45523</v>
      </c>
      <c r="M356">
        <v>8</v>
      </c>
      <c r="N356">
        <v>7.8</v>
      </c>
      <c r="O356">
        <v>8</v>
      </c>
      <c r="P356" s="18">
        <f>AVERAGE(M356:O356)</f>
        <v>7.9333333333333336</v>
      </c>
      <c r="Q356" s="20"/>
    </row>
    <row r="357" spans="1:17" x14ac:dyDescent="0.25">
      <c r="A357" s="7" t="s">
        <v>50</v>
      </c>
      <c r="B357" s="7" t="s">
        <v>51</v>
      </c>
      <c r="C357" s="7">
        <v>2</v>
      </c>
      <c r="D357" s="7" t="s">
        <v>59</v>
      </c>
      <c r="E357" s="7">
        <v>1989</v>
      </c>
      <c r="F357" s="7">
        <v>3</v>
      </c>
      <c r="G357" s="7">
        <v>4</v>
      </c>
      <c r="H357" s="7">
        <v>36</v>
      </c>
      <c r="I357" s="7">
        <v>14</v>
      </c>
      <c r="J357" s="7">
        <v>304</v>
      </c>
      <c r="K357" s="7">
        <v>6</v>
      </c>
      <c r="L357" s="53">
        <v>45523</v>
      </c>
      <c r="M357">
        <v>8.6999999999999993</v>
      </c>
      <c r="N357">
        <v>8.6</v>
      </c>
      <c r="O357">
        <v>8.8000000000000007</v>
      </c>
      <c r="P357" s="18">
        <f>AVERAGE(M357:O357)</f>
        <v>8.6999999999999993</v>
      </c>
      <c r="Q357" s="20"/>
    </row>
    <row r="358" spans="1:17" x14ac:dyDescent="0.25">
      <c r="A358" s="7" t="s">
        <v>35</v>
      </c>
      <c r="B358" s="7" t="s">
        <v>36</v>
      </c>
      <c r="C358" s="7">
        <v>3</v>
      </c>
      <c r="D358" s="7" t="s">
        <v>39</v>
      </c>
      <c r="E358" s="7">
        <v>2002</v>
      </c>
      <c r="F358" s="7">
        <v>3</v>
      </c>
      <c r="G358" s="7">
        <v>5</v>
      </c>
      <c r="H358" s="7">
        <v>37</v>
      </c>
      <c r="I358" s="7">
        <v>19</v>
      </c>
      <c r="J358" s="7">
        <v>305</v>
      </c>
      <c r="K358" s="7">
        <v>6</v>
      </c>
      <c r="L358" s="21">
        <v>45496</v>
      </c>
      <c r="M358">
        <v>8.1</v>
      </c>
      <c r="N358">
        <v>8.3000000000000007</v>
      </c>
      <c r="O358">
        <v>7.9</v>
      </c>
      <c r="P358" s="18">
        <f t="shared" si="11"/>
        <v>8.1</v>
      </c>
      <c r="Q358" s="20"/>
    </row>
    <row r="359" spans="1:17" x14ac:dyDescent="0.25">
      <c r="A359" s="7" t="s">
        <v>35</v>
      </c>
      <c r="B359" s="7" t="s">
        <v>36</v>
      </c>
      <c r="C359" s="7">
        <v>3</v>
      </c>
      <c r="D359" s="7" t="s">
        <v>49</v>
      </c>
      <c r="E359" s="7">
        <v>1985</v>
      </c>
      <c r="F359" s="7">
        <v>3</v>
      </c>
      <c r="G359" s="7">
        <v>6</v>
      </c>
      <c r="H359" s="7">
        <v>38</v>
      </c>
      <c r="I359" s="7">
        <v>22</v>
      </c>
      <c r="J359" s="7">
        <v>306</v>
      </c>
      <c r="K359" s="7">
        <v>6</v>
      </c>
      <c r="L359" s="21">
        <v>45496</v>
      </c>
      <c r="M359">
        <v>8.4</v>
      </c>
      <c r="N359">
        <v>8.6</v>
      </c>
      <c r="O359">
        <v>8.3000000000000007</v>
      </c>
      <c r="P359" s="18">
        <f t="shared" si="11"/>
        <v>8.4333333333333336</v>
      </c>
      <c r="Q359" s="20"/>
    </row>
    <row r="360" spans="1:17" x14ac:dyDescent="0.25">
      <c r="A360" s="7" t="s">
        <v>50</v>
      </c>
      <c r="B360" s="7" t="s">
        <v>51</v>
      </c>
      <c r="C360" s="7">
        <v>4</v>
      </c>
      <c r="D360" s="7" t="s">
        <v>55</v>
      </c>
      <c r="E360" s="7">
        <v>2008</v>
      </c>
      <c r="F360" s="7">
        <v>3</v>
      </c>
      <c r="G360" s="7">
        <v>7</v>
      </c>
      <c r="H360" s="7">
        <v>39</v>
      </c>
      <c r="I360" s="7">
        <v>27</v>
      </c>
      <c r="J360" s="7">
        <v>307</v>
      </c>
      <c r="K360" s="7">
        <v>6</v>
      </c>
      <c r="L360" s="53">
        <v>45523</v>
      </c>
      <c r="M360">
        <v>8.1999999999999993</v>
      </c>
      <c r="N360">
        <v>8.1999999999999993</v>
      </c>
      <c r="O360">
        <v>8.4</v>
      </c>
      <c r="P360" s="18">
        <f>AVERAGE(M360:O360)</f>
        <v>8.2666666666666657</v>
      </c>
      <c r="Q360" s="20"/>
    </row>
    <row r="361" spans="1:17" x14ac:dyDescent="0.25">
      <c r="A361" s="7" t="s">
        <v>50</v>
      </c>
      <c r="B361" s="7" t="s">
        <v>51</v>
      </c>
      <c r="C361" s="7">
        <v>4</v>
      </c>
      <c r="D361" s="7" t="s">
        <v>57</v>
      </c>
      <c r="E361" s="7">
        <v>2004</v>
      </c>
      <c r="F361" s="7">
        <v>3</v>
      </c>
      <c r="G361" s="7">
        <v>8</v>
      </c>
      <c r="H361" s="7">
        <v>40</v>
      </c>
      <c r="I361" s="7">
        <v>30</v>
      </c>
      <c r="J361" s="7">
        <v>308</v>
      </c>
      <c r="K361" s="7">
        <v>6</v>
      </c>
      <c r="L361" s="53">
        <v>45523</v>
      </c>
      <c r="M361">
        <v>8.4</v>
      </c>
      <c r="N361">
        <v>7.8</v>
      </c>
      <c r="O361">
        <v>8</v>
      </c>
      <c r="P361" s="18">
        <f>AVERAGE(M361:O361)</f>
        <v>8.0666666666666664</v>
      </c>
      <c r="Q361" s="20"/>
    </row>
    <row r="362" spans="1:17" x14ac:dyDescent="0.25">
      <c r="A362" s="7" t="s">
        <v>35</v>
      </c>
      <c r="B362" s="7" t="s">
        <v>36</v>
      </c>
      <c r="C362" s="7">
        <v>5</v>
      </c>
      <c r="D362" s="7" t="s">
        <v>42</v>
      </c>
      <c r="E362" s="7">
        <v>2023</v>
      </c>
      <c r="F362" s="7">
        <v>3</v>
      </c>
      <c r="G362" s="7">
        <v>9</v>
      </c>
      <c r="H362" s="7">
        <v>41</v>
      </c>
      <c r="I362" s="7">
        <v>35</v>
      </c>
      <c r="J362" s="7">
        <v>309</v>
      </c>
      <c r="K362" s="7">
        <v>6</v>
      </c>
      <c r="L362" s="21">
        <v>45496</v>
      </c>
      <c r="M362">
        <v>8.8000000000000007</v>
      </c>
      <c r="N362">
        <v>9.6</v>
      </c>
      <c r="O362">
        <v>8.5</v>
      </c>
      <c r="P362" s="18">
        <f t="shared" si="11"/>
        <v>8.9666666666666668</v>
      </c>
      <c r="Q362" s="20"/>
    </row>
    <row r="363" spans="1:17" x14ac:dyDescent="0.25">
      <c r="A363" s="7" t="s">
        <v>35</v>
      </c>
      <c r="B363" s="7" t="s">
        <v>36</v>
      </c>
      <c r="C363" s="7">
        <v>5</v>
      </c>
      <c r="D363" s="7" t="s">
        <v>44</v>
      </c>
      <c r="E363" s="7">
        <v>1983</v>
      </c>
      <c r="F363" s="7">
        <v>3</v>
      </c>
      <c r="G363" s="7">
        <v>10</v>
      </c>
      <c r="H363" s="7">
        <v>42</v>
      </c>
      <c r="I363" s="7">
        <v>38</v>
      </c>
      <c r="J363" s="7">
        <v>310</v>
      </c>
      <c r="K363" s="7">
        <v>6</v>
      </c>
      <c r="L363" s="21">
        <v>45496</v>
      </c>
      <c r="M363">
        <v>8.3000000000000007</v>
      </c>
      <c r="N363">
        <v>9.4</v>
      </c>
      <c r="O363">
        <v>9.1999999999999993</v>
      </c>
      <c r="P363" s="18">
        <f t="shared" si="11"/>
        <v>8.9666666666666668</v>
      </c>
      <c r="Q363" s="20"/>
    </row>
    <row r="364" spans="1:17" x14ac:dyDescent="0.25">
      <c r="A364" s="7" t="s">
        <v>50</v>
      </c>
      <c r="B364" s="7" t="s">
        <v>51</v>
      </c>
      <c r="C364" s="7">
        <v>6</v>
      </c>
      <c r="D364" s="7" t="s">
        <v>56</v>
      </c>
      <c r="E364" s="7">
        <v>1984</v>
      </c>
      <c r="F364" s="7">
        <v>3</v>
      </c>
      <c r="G364" s="7">
        <v>11</v>
      </c>
      <c r="H364" s="7">
        <v>43</v>
      </c>
      <c r="I364" s="7">
        <v>43</v>
      </c>
      <c r="J364" s="7">
        <v>311</v>
      </c>
      <c r="K364" s="7">
        <v>6</v>
      </c>
      <c r="L364" s="53">
        <v>45523</v>
      </c>
      <c r="M364">
        <v>8.3000000000000007</v>
      </c>
      <c r="N364">
        <v>8.4</v>
      </c>
      <c r="O364">
        <v>8.5</v>
      </c>
      <c r="P364" s="18">
        <f>AVERAGE(M364:O364)</f>
        <v>8.4</v>
      </c>
      <c r="Q364" s="20"/>
    </row>
    <row r="365" spans="1:17" x14ac:dyDescent="0.25">
      <c r="A365" s="7" t="s">
        <v>50</v>
      </c>
      <c r="B365" s="7" t="s">
        <v>51</v>
      </c>
      <c r="C365" s="7">
        <v>6</v>
      </c>
      <c r="D365" s="7" t="s">
        <v>60</v>
      </c>
      <c r="E365" s="7">
        <v>2001</v>
      </c>
      <c r="F365" s="7">
        <v>3</v>
      </c>
      <c r="G365" s="7">
        <v>12</v>
      </c>
      <c r="H365" s="7">
        <v>44</v>
      </c>
      <c r="I365" s="7">
        <v>46</v>
      </c>
      <c r="J365" s="7">
        <v>312</v>
      </c>
      <c r="K365" s="7">
        <v>6</v>
      </c>
      <c r="L365" s="53">
        <v>45523</v>
      </c>
      <c r="M365">
        <v>7.5</v>
      </c>
      <c r="N365">
        <v>7.1</v>
      </c>
      <c r="O365">
        <v>7.6</v>
      </c>
      <c r="P365" s="18">
        <f>AVERAGE(M365:O365)</f>
        <v>7.3999999999999995</v>
      </c>
      <c r="Q365" s="20"/>
    </row>
    <row r="366" spans="1:17" x14ac:dyDescent="0.25">
      <c r="A366" s="7" t="s">
        <v>35</v>
      </c>
      <c r="B366" s="7" t="s">
        <v>36</v>
      </c>
      <c r="C366" s="7">
        <v>7</v>
      </c>
      <c r="D366" s="7" t="s">
        <v>46</v>
      </c>
      <c r="E366" s="7">
        <v>1999</v>
      </c>
      <c r="F366" s="7">
        <v>3</v>
      </c>
      <c r="G366" s="7">
        <v>13</v>
      </c>
      <c r="H366" s="7">
        <v>45</v>
      </c>
      <c r="I366" s="7">
        <v>51</v>
      </c>
      <c r="J366" s="7">
        <v>313</v>
      </c>
      <c r="K366" s="7">
        <v>6</v>
      </c>
      <c r="L366" s="21">
        <v>45496</v>
      </c>
      <c r="M366">
        <v>8.3000000000000007</v>
      </c>
      <c r="N366">
        <v>8.8000000000000007</v>
      </c>
      <c r="O366">
        <v>8.5</v>
      </c>
      <c r="P366" s="18">
        <f t="shared" si="11"/>
        <v>8.5333333333333332</v>
      </c>
      <c r="Q366" s="20"/>
    </row>
    <row r="367" spans="1:17" x14ac:dyDescent="0.25">
      <c r="A367" s="7" t="s">
        <v>35</v>
      </c>
      <c r="B367" s="7" t="s">
        <v>36</v>
      </c>
      <c r="C367" s="7">
        <v>7</v>
      </c>
      <c r="D367" s="7" t="s">
        <v>37</v>
      </c>
      <c r="E367" s="7">
        <v>1998</v>
      </c>
      <c r="F367" s="7">
        <v>3</v>
      </c>
      <c r="G367" s="7">
        <v>14</v>
      </c>
      <c r="H367" s="7">
        <v>46</v>
      </c>
      <c r="I367" s="7">
        <v>54</v>
      </c>
      <c r="J367" s="7">
        <v>314</v>
      </c>
      <c r="K367" s="7">
        <v>6</v>
      </c>
      <c r="L367" s="21">
        <v>45496</v>
      </c>
      <c r="M367">
        <v>9</v>
      </c>
      <c r="N367">
        <v>9.1</v>
      </c>
      <c r="O367">
        <v>9.3000000000000007</v>
      </c>
      <c r="P367" s="18">
        <f t="shared" si="11"/>
        <v>9.1333333333333346</v>
      </c>
      <c r="Q367" s="20"/>
    </row>
    <row r="368" spans="1:17" x14ac:dyDescent="0.25">
      <c r="A368" s="7" t="s">
        <v>50</v>
      </c>
      <c r="B368" s="7" t="s">
        <v>51</v>
      </c>
      <c r="C368" s="7">
        <v>8</v>
      </c>
      <c r="D368" s="7" t="s">
        <v>52</v>
      </c>
      <c r="E368" s="7">
        <v>1999</v>
      </c>
      <c r="F368" s="7">
        <v>3</v>
      </c>
      <c r="G368" s="7">
        <v>15</v>
      </c>
      <c r="H368" s="7">
        <v>47</v>
      </c>
      <c r="I368" s="7">
        <v>59</v>
      </c>
      <c r="J368" s="7">
        <v>315</v>
      </c>
      <c r="K368" s="7">
        <v>6</v>
      </c>
      <c r="L368" s="53">
        <v>45523</v>
      </c>
      <c r="M368">
        <v>7.9</v>
      </c>
      <c r="N368">
        <v>7.8</v>
      </c>
      <c r="O368">
        <v>7.9</v>
      </c>
      <c r="P368" s="18">
        <f>AVERAGE(M368:O368)</f>
        <v>7.8666666666666671</v>
      </c>
      <c r="Q368" s="20"/>
    </row>
    <row r="369" spans="1:17" x14ac:dyDescent="0.25">
      <c r="A369" s="7" t="s">
        <v>50</v>
      </c>
      <c r="B369" s="7" t="s">
        <v>51</v>
      </c>
      <c r="C369" s="7">
        <v>8</v>
      </c>
      <c r="D369" s="7" t="s">
        <v>53</v>
      </c>
      <c r="E369" s="7">
        <v>2020</v>
      </c>
      <c r="F369" s="7">
        <v>3</v>
      </c>
      <c r="G369" s="7">
        <v>16</v>
      </c>
      <c r="H369" s="7">
        <v>48</v>
      </c>
      <c r="I369" s="7">
        <v>62</v>
      </c>
      <c r="J369" s="7">
        <v>316</v>
      </c>
      <c r="K369" s="7">
        <v>6</v>
      </c>
      <c r="L369" s="53">
        <v>45523</v>
      </c>
      <c r="M369">
        <v>7.8</v>
      </c>
      <c r="N369">
        <v>7.8</v>
      </c>
      <c r="O369">
        <v>7.7</v>
      </c>
      <c r="P369" s="18">
        <f>AVERAGE(M369:O369)</f>
        <v>7.7666666666666666</v>
      </c>
      <c r="Q369" s="20"/>
    </row>
    <row r="370" spans="1:17" x14ac:dyDescent="0.25">
      <c r="A370" s="7" t="s">
        <v>50</v>
      </c>
      <c r="B370" s="7" t="s">
        <v>51</v>
      </c>
      <c r="C370" s="7">
        <v>8</v>
      </c>
      <c r="D370" s="7" t="s">
        <v>56</v>
      </c>
      <c r="E370" s="7">
        <v>1984</v>
      </c>
      <c r="F370" s="7">
        <v>4</v>
      </c>
      <c r="G370" s="7">
        <v>16</v>
      </c>
      <c r="H370" s="7">
        <v>49</v>
      </c>
      <c r="I370" s="7">
        <v>61</v>
      </c>
      <c r="J370" s="7">
        <v>416</v>
      </c>
      <c r="K370" s="7">
        <v>6</v>
      </c>
      <c r="L370" s="53">
        <v>45523</v>
      </c>
      <c r="M370">
        <v>8.4</v>
      </c>
      <c r="N370">
        <v>8.1</v>
      </c>
      <c r="O370">
        <v>8.4</v>
      </c>
      <c r="P370" s="18">
        <f>AVERAGE(M370:O370)</f>
        <v>8.2999999999999989</v>
      </c>
      <c r="Q370" s="20"/>
    </row>
    <row r="371" spans="1:17" x14ac:dyDescent="0.25">
      <c r="A371" s="7" t="s">
        <v>50</v>
      </c>
      <c r="B371" s="7" t="s">
        <v>51</v>
      </c>
      <c r="C371" s="7">
        <v>8</v>
      </c>
      <c r="D371" s="7" t="s">
        <v>54</v>
      </c>
      <c r="E371" s="7">
        <v>2016</v>
      </c>
      <c r="F371" s="7">
        <v>4</v>
      </c>
      <c r="G371" s="7">
        <v>15</v>
      </c>
      <c r="H371" s="7">
        <v>50</v>
      </c>
      <c r="I371" s="7">
        <v>60</v>
      </c>
      <c r="J371" s="7">
        <v>415</v>
      </c>
      <c r="K371" s="7">
        <v>6</v>
      </c>
      <c r="L371" s="53">
        <v>45523</v>
      </c>
      <c r="M371">
        <v>8</v>
      </c>
      <c r="N371">
        <v>8.1</v>
      </c>
      <c r="O371">
        <v>7.7</v>
      </c>
      <c r="P371" s="18">
        <f>AVERAGE(M371:O371)</f>
        <v>7.9333333333333336</v>
      </c>
      <c r="Q371" s="20"/>
    </row>
    <row r="372" spans="1:17" x14ac:dyDescent="0.25">
      <c r="A372" s="7" t="s">
        <v>35</v>
      </c>
      <c r="B372" s="7" t="s">
        <v>36</v>
      </c>
      <c r="C372" s="7">
        <v>7</v>
      </c>
      <c r="D372" s="7" t="s">
        <v>39</v>
      </c>
      <c r="E372" s="7">
        <v>2002</v>
      </c>
      <c r="F372" s="7">
        <v>4</v>
      </c>
      <c r="G372" s="7">
        <v>14</v>
      </c>
      <c r="H372" s="7">
        <v>51</v>
      </c>
      <c r="I372" s="7">
        <v>53</v>
      </c>
      <c r="J372" s="7">
        <v>414</v>
      </c>
      <c r="K372" s="7">
        <v>6</v>
      </c>
      <c r="L372" s="21">
        <v>45496</v>
      </c>
      <c r="M372">
        <v>8.5</v>
      </c>
      <c r="N372">
        <v>9.1999999999999993</v>
      </c>
      <c r="O372">
        <v>8.1999999999999993</v>
      </c>
      <c r="P372" s="18">
        <f t="shared" si="11"/>
        <v>8.6333333333333329</v>
      </c>
      <c r="Q372" s="20"/>
    </row>
    <row r="373" spans="1:17" x14ac:dyDescent="0.25">
      <c r="A373" s="7" t="s">
        <v>35</v>
      </c>
      <c r="B373" s="7" t="s">
        <v>36</v>
      </c>
      <c r="C373" s="7">
        <v>7</v>
      </c>
      <c r="D373" s="7" t="s">
        <v>41</v>
      </c>
      <c r="E373" s="7">
        <v>2016</v>
      </c>
      <c r="F373" s="7">
        <v>4</v>
      </c>
      <c r="G373" s="7">
        <v>13</v>
      </c>
      <c r="H373" s="7">
        <v>52</v>
      </c>
      <c r="I373" s="7">
        <v>52</v>
      </c>
      <c r="J373" s="7">
        <v>413</v>
      </c>
      <c r="K373" s="7">
        <v>6</v>
      </c>
      <c r="L373" s="21">
        <v>45496</v>
      </c>
      <c r="M373">
        <v>9</v>
      </c>
      <c r="N373">
        <v>8.9</v>
      </c>
      <c r="O373">
        <v>8.3000000000000007</v>
      </c>
      <c r="P373" s="18">
        <f t="shared" si="11"/>
        <v>8.7333333333333325</v>
      </c>
      <c r="Q373" s="20"/>
    </row>
    <row r="374" spans="1:17" x14ac:dyDescent="0.25">
      <c r="A374" s="7" t="s">
        <v>50</v>
      </c>
      <c r="B374" s="7" t="s">
        <v>51</v>
      </c>
      <c r="C374" s="7">
        <v>6</v>
      </c>
      <c r="D374" s="7" t="s">
        <v>53</v>
      </c>
      <c r="E374" s="7">
        <v>2020</v>
      </c>
      <c r="F374" s="7">
        <v>4</v>
      </c>
      <c r="G374" s="7">
        <v>12</v>
      </c>
      <c r="H374" s="7">
        <v>53</v>
      </c>
      <c r="I374" s="7">
        <v>45</v>
      </c>
      <c r="J374" s="7">
        <v>412</v>
      </c>
      <c r="K374" s="7">
        <v>6</v>
      </c>
      <c r="L374" s="53">
        <v>45523</v>
      </c>
      <c r="M374">
        <v>7.6</v>
      </c>
      <c r="N374">
        <v>7.8</v>
      </c>
      <c r="O374">
        <v>7.7</v>
      </c>
      <c r="P374" s="18">
        <f>AVERAGE(M374:O374)</f>
        <v>7.6999999999999993</v>
      </c>
      <c r="Q374" s="20"/>
    </row>
    <row r="375" spans="1:17" x14ac:dyDescent="0.25">
      <c r="A375" s="7" t="s">
        <v>50</v>
      </c>
      <c r="B375" s="7" t="s">
        <v>51</v>
      </c>
      <c r="C375" s="7">
        <v>6</v>
      </c>
      <c r="D375" s="7" t="s">
        <v>57</v>
      </c>
      <c r="E375" s="7">
        <v>2004</v>
      </c>
      <c r="F375" s="7">
        <v>4</v>
      </c>
      <c r="G375" s="7">
        <v>11</v>
      </c>
      <c r="H375" s="7">
        <v>54</v>
      </c>
      <c r="I375" s="7">
        <v>44</v>
      </c>
      <c r="J375" s="7">
        <v>411</v>
      </c>
      <c r="K375" s="7">
        <v>6</v>
      </c>
      <c r="L375" s="53">
        <v>45523</v>
      </c>
      <c r="M375">
        <v>8</v>
      </c>
      <c r="N375">
        <v>8.1</v>
      </c>
      <c r="O375">
        <v>8.6999999999999993</v>
      </c>
      <c r="P375" s="18">
        <f>AVERAGE(M375:O375)</f>
        <v>8.2666666666666675</v>
      </c>
      <c r="Q375" s="20"/>
    </row>
    <row r="376" spans="1:17" x14ac:dyDescent="0.25">
      <c r="A376" s="7" t="s">
        <v>35</v>
      </c>
      <c r="B376" s="7" t="s">
        <v>36</v>
      </c>
      <c r="C376" s="7">
        <v>5</v>
      </c>
      <c r="D376" s="7" t="s">
        <v>48</v>
      </c>
      <c r="E376" s="7">
        <v>2018</v>
      </c>
      <c r="F376" s="7">
        <v>4</v>
      </c>
      <c r="G376" s="7">
        <v>10</v>
      </c>
      <c r="H376" s="7">
        <v>55</v>
      </c>
      <c r="I376" s="7">
        <v>37</v>
      </c>
      <c r="J376" s="7">
        <v>410</v>
      </c>
      <c r="K376" s="7">
        <v>6</v>
      </c>
      <c r="L376" s="21">
        <v>45496</v>
      </c>
      <c r="M376">
        <v>8.8000000000000007</v>
      </c>
      <c r="N376">
        <v>8.4</v>
      </c>
      <c r="O376">
        <v>8.6</v>
      </c>
      <c r="P376" s="18">
        <f t="shared" si="11"/>
        <v>8.6000000000000014</v>
      </c>
      <c r="Q376" s="20"/>
    </row>
    <row r="377" spans="1:17" x14ac:dyDescent="0.25">
      <c r="A377" s="7" t="s">
        <v>35</v>
      </c>
      <c r="B377" s="7" t="s">
        <v>36</v>
      </c>
      <c r="C377" s="7">
        <v>5</v>
      </c>
      <c r="D377" s="7" t="s">
        <v>37</v>
      </c>
      <c r="E377" s="7">
        <v>1998</v>
      </c>
      <c r="F377" s="7">
        <v>4</v>
      </c>
      <c r="G377" s="7">
        <v>9</v>
      </c>
      <c r="H377" s="7">
        <v>56</v>
      </c>
      <c r="I377" s="7">
        <v>37</v>
      </c>
      <c r="J377" s="7">
        <v>409</v>
      </c>
      <c r="K377" s="7">
        <v>6</v>
      </c>
      <c r="L377" s="21">
        <v>45496</v>
      </c>
      <c r="M377" s="69">
        <v>8.1</v>
      </c>
      <c r="N377">
        <v>8.5</v>
      </c>
      <c r="O377">
        <v>9.3000000000000007</v>
      </c>
      <c r="P377" s="18">
        <f t="shared" si="11"/>
        <v>8.6333333333333346</v>
      </c>
      <c r="Q377" s="20"/>
    </row>
    <row r="378" spans="1:17" x14ac:dyDescent="0.25">
      <c r="A378" s="7" t="s">
        <v>50</v>
      </c>
      <c r="B378" s="7" t="s">
        <v>51</v>
      </c>
      <c r="C378" s="7">
        <v>4</v>
      </c>
      <c r="D378" s="7" t="s">
        <v>52</v>
      </c>
      <c r="E378" s="7">
        <v>1999</v>
      </c>
      <c r="F378" s="7">
        <v>4</v>
      </c>
      <c r="G378" s="7">
        <v>8</v>
      </c>
      <c r="H378" s="7">
        <v>57</v>
      </c>
      <c r="I378" s="7">
        <v>29</v>
      </c>
      <c r="J378" s="7">
        <v>408</v>
      </c>
      <c r="K378" s="7">
        <v>6</v>
      </c>
      <c r="L378" s="53">
        <v>45523</v>
      </c>
      <c r="M378">
        <v>7.8</v>
      </c>
      <c r="N378">
        <v>7.9</v>
      </c>
      <c r="O378">
        <v>7.6</v>
      </c>
      <c r="P378" s="18">
        <f>AVERAGE(M378:O378)</f>
        <v>7.7666666666666657</v>
      </c>
      <c r="Q378" s="20"/>
    </row>
    <row r="379" spans="1:17" x14ac:dyDescent="0.25">
      <c r="A379" s="7" t="s">
        <v>50</v>
      </c>
      <c r="B379" s="7" t="s">
        <v>51</v>
      </c>
      <c r="C379" s="7">
        <v>4</v>
      </c>
      <c r="D379" s="7" t="s">
        <v>59</v>
      </c>
      <c r="E379" s="7">
        <v>1989</v>
      </c>
      <c r="F379" s="7">
        <v>4</v>
      </c>
      <c r="G379" s="7">
        <v>7</v>
      </c>
      <c r="H379" s="7">
        <v>58</v>
      </c>
      <c r="I379" s="7">
        <v>28</v>
      </c>
      <c r="J379" s="7">
        <v>407</v>
      </c>
      <c r="K379" s="7">
        <v>6</v>
      </c>
      <c r="L379" s="53">
        <v>45523</v>
      </c>
      <c r="M379">
        <v>8.3000000000000007</v>
      </c>
      <c r="N379">
        <v>8.4</v>
      </c>
      <c r="O379">
        <v>8.4</v>
      </c>
      <c r="P379" s="18">
        <f>AVERAGE(M379:O379)</f>
        <v>8.3666666666666671</v>
      </c>
      <c r="Q379" s="20"/>
    </row>
    <row r="380" spans="1:17" x14ac:dyDescent="0.25">
      <c r="A380" s="7" t="s">
        <v>35</v>
      </c>
      <c r="B380" s="7" t="s">
        <v>36</v>
      </c>
      <c r="C380" s="7">
        <v>3</v>
      </c>
      <c r="D380" s="7" t="s">
        <v>44</v>
      </c>
      <c r="E380" s="7">
        <v>1983</v>
      </c>
      <c r="F380" s="7">
        <v>4</v>
      </c>
      <c r="G380" s="7">
        <v>6</v>
      </c>
      <c r="H380" s="7">
        <v>59</v>
      </c>
      <c r="I380" s="7">
        <v>21</v>
      </c>
      <c r="J380" s="7">
        <v>406</v>
      </c>
      <c r="K380" s="7">
        <v>6</v>
      </c>
      <c r="L380" s="21">
        <v>45496</v>
      </c>
      <c r="M380">
        <v>8.5</v>
      </c>
      <c r="N380">
        <v>8.5</v>
      </c>
      <c r="O380">
        <v>8.6</v>
      </c>
      <c r="P380" s="18">
        <f t="shared" si="11"/>
        <v>8.5333333333333332</v>
      </c>
      <c r="Q380" s="20"/>
    </row>
    <row r="381" spans="1:17" x14ac:dyDescent="0.25">
      <c r="A381" s="7" t="s">
        <v>35</v>
      </c>
      <c r="B381" s="7" t="s">
        <v>36</v>
      </c>
      <c r="C381" s="7">
        <v>3</v>
      </c>
      <c r="D381" s="7" t="s">
        <v>46</v>
      </c>
      <c r="E381" s="7">
        <v>1999</v>
      </c>
      <c r="F381" s="7">
        <v>4</v>
      </c>
      <c r="G381" s="7">
        <v>5</v>
      </c>
      <c r="H381" s="7">
        <v>60</v>
      </c>
      <c r="I381" s="7">
        <v>20</v>
      </c>
      <c r="J381" s="7">
        <v>405</v>
      </c>
      <c r="K381" s="7">
        <v>6</v>
      </c>
      <c r="L381" s="21">
        <v>45496</v>
      </c>
      <c r="M381">
        <v>8.5</v>
      </c>
      <c r="N381">
        <v>8.6</v>
      </c>
      <c r="O381">
        <v>8.4</v>
      </c>
      <c r="P381" s="18">
        <f t="shared" si="11"/>
        <v>8.5</v>
      </c>
      <c r="Q381" s="20"/>
    </row>
    <row r="382" spans="1:17" x14ac:dyDescent="0.25">
      <c r="A382" s="7" t="s">
        <v>50</v>
      </c>
      <c r="B382" s="7" t="s">
        <v>51</v>
      </c>
      <c r="C382" s="7">
        <v>2</v>
      </c>
      <c r="D382" s="7" t="s">
        <v>60</v>
      </c>
      <c r="E382" s="7">
        <v>2001</v>
      </c>
      <c r="F382" s="7">
        <v>4</v>
      </c>
      <c r="G382" s="7">
        <v>4</v>
      </c>
      <c r="H382" s="7">
        <v>61</v>
      </c>
      <c r="I382" s="7">
        <v>13</v>
      </c>
      <c r="J382" s="7">
        <v>404</v>
      </c>
      <c r="K382" s="7">
        <v>6</v>
      </c>
      <c r="L382" s="53">
        <v>45523</v>
      </c>
      <c r="M382">
        <v>7.9</v>
      </c>
      <c r="N382">
        <v>7.7</v>
      </c>
      <c r="O382">
        <v>7.7</v>
      </c>
      <c r="P382" s="18">
        <f>AVERAGE(M382:O382)</f>
        <v>7.7666666666666666</v>
      </c>
      <c r="Q382" s="20"/>
    </row>
    <row r="383" spans="1:17" x14ac:dyDescent="0.25">
      <c r="A383" s="7" t="s">
        <v>50</v>
      </c>
      <c r="B383" s="7" t="s">
        <v>51</v>
      </c>
      <c r="C383" s="7">
        <v>2</v>
      </c>
      <c r="D383" s="7" t="s">
        <v>55</v>
      </c>
      <c r="E383" s="7">
        <v>2008</v>
      </c>
      <c r="F383" s="7">
        <v>4</v>
      </c>
      <c r="G383" s="7">
        <v>3</v>
      </c>
      <c r="H383" s="7">
        <v>62</v>
      </c>
      <c r="I383" s="7">
        <v>12</v>
      </c>
      <c r="J383" s="7">
        <v>403</v>
      </c>
      <c r="K383" s="7">
        <v>6</v>
      </c>
      <c r="L383" s="53">
        <v>45523</v>
      </c>
      <c r="M383">
        <v>7.8</v>
      </c>
      <c r="N383">
        <v>8.3000000000000007</v>
      </c>
      <c r="O383">
        <v>8.6</v>
      </c>
      <c r="P383" s="18">
        <f>AVERAGE(M383:O383)</f>
        <v>8.2333333333333343</v>
      </c>
      <c r="Q383" s="20"/>
    </row>
    <row r="384" spans="1:17" x14ac:dyDescent="0.25">
      <c r="A384" s="7" t="s">
        <v>35</v>
      </c>
      <c r="B384" s="7" t="s">
        <v>36</v>
      </c>
      <c r="C384" s="7">
        <v>1</v>
      </c>
      <c r="D384" s="7" t="s">
        <v>49</v>
      </c>
      <c r="E384" s="7">
        <v>1985</v>
      </c>
      <c r="F384" s="7">
        <v>4</v>
      </c>
      <c r="G384" s="7">
        <v>2</v>
      </c>
      <c r="H384" s="7">
        <v>63</v>
      </c>
      <c r="I384" s="7">
        <v>5</v>
      </c>
      <c r="J384" s="7">
        <v>402</v>
      </c>
      <c r="K384" s="7">
        <v>6</v>
      </c>
      <c r="L384" s="21">
        <v>45496</v>
      </c>
      <c r="M384">
        <v>8.6</v>
      </c>
      <c r="N384">
        <v>8.8000000000000007</v>
      </c>
      <c r="O384">
        <v>9.1</v>
      </c>
      <c r="P384" s="18">
        <f t="shared" si="11"/>
        <v>8.8333333333333339</v>
      </c>
      <c r="Q384" s="20"/>
    </row>
    <row r="385" spans="1:17" x14ac:dyDescent="0.25">
      <c r="A385" s="7" t="s">
        <v>35</v>
      </c>
      <c r="B385" s="7" t="s">
        <v>36</v>
      </c>
      <c r="C385" s="7">
        <v>1</v>
      </c>
      <c r="D385" s="7" t="s">
        <v>42</v>
      </c>
      <c r="E385" s="7">
        <v>2023</v>
      </c>
      <c r="F385" s="7">
        <v>4</v>
      </c>
      <c r="G385" s="7">
        <v>1</v>
      </c>
      <c r="H385" s="7">
        <v>64</v>
      </c>
      <c r="I385" s="7">
        <v>4</v>
      </c>
      <c r="J385" s="7">
        <v>401</v>
      </c>
      <c r="K385" s="7">
        <v>6</v>
      </c>
      <c r="L385" s="21">
        <v>45496</v>
      </c>
      <c r="M385">
        <v>9.1</v>
      </c>
      <c r="N385">
        <v>9.1</v>
      </c>
      <c r="O385">
        <v>8.4</v>
      </c>
      <c r="P385" s="18">
        <f t="shared" si="11"/>
        <v>8.8666666666666671</v>
      </c>
      <c r="Q385" s="20"/>
    </row>
    <row r="386" spans="1:17" x14ac:dyDescent="0.25">
      <c r="A386" s="7" t="s">
        <v>35</v>
      </c>
      <c r="B386" s="7" t="s">
        <v>36</v>
      </c>
      <c r="C386" s="7">
        <v>1</v>
      </c>
      <c r="D386" s="7" t="s">
        <v>37</v>
      </c>
      <c r="E386" s="7">
        <v>1998</v>
      </c>
      <c r="F386" s="7">
        <v>1</v>
      </c>
      <c r="G386" s="7">
        <v>1</v>
      </c>
      <c r="H386" s="7">
        <v>1</v>
      </c>
      <c r="I386" s="7">
        <v>1</v>
      </c>
      <c r="J386" s="7">
        <v>101</v>
      </c>
      <c r="K386" s="7">
        <v>7</v>
      </c>
      <c r="L386" s="21">
        <v>45512</v>
      </c>
      <c r="M386">
        <v>10.199999999999999</v>
      </c>
      <c r="N386">
        <v>9.9</v>
      </c>
      <c r="O386">
        <v>10.3</v>
      </c>
      <c r="P386" s="18">
        <f t="shared" ref="P386:P417" si="12">AVERAGE(M386:O386)</f>
        <v>10.133333333333335</v>
      </c>
      <c r="Q386" s="20"/>
    </row>
    <row r="387" spans="1:17" x14ac:dyDescent="0.25">
      <c r="A387" s="7" t="s">
        <v>35</v>
      </c>
      <c r="B387" s="7" t="s">
        <v>36</v>
      </c>
      <c r="C387" s="7">
        <v>1</v>
      </c>
      <c r="D387" s="7" t="s">
        <v>44</v>
      </c>
      <c r="E387" s="7">
        <v>1983</v>
      </c>
      <c r="F387" s="7">
        <v>1</v>
      </c>
      <c r="G387" s="7">
        <v>2</v>
      </c>
      <c r="H387" s="7">
        <v>2</v>
      </c>
      <c r="I387" s="7">
        <v>8</v>
      </c>
      <c r="J387" s="7">
        <v>102</v>
      </c>
      <c r="K387" s="7">
        <v>7</v>
      </c>
      <c r="L387" s="21">
        <v>45512</v>
      </c>
      <c r="M387">
        <v>10.5</v>
      </c>
      <c r="N387">
        <v>9.9</v>
      </c>
      <c r="O387">
        <v>10.1</v>
      </c>
      <c r="P387" s="18">
        <f t="shared" si="12"/>
        <v>10.166666666666666</v>
      </c>
      <c r="Q387" s="20"/>
    </row>
    <row r="388" spans="1:17" x14ac:dyDescent="0.25">
      <c r="A388" s="7" t="s">
        <v>50</v>
      </c>
      <c r="B388" s="7" t="s">
        <v>51</v>
      </c>
      <c r="C388" s="7">
        <v>2</v>
      </c>
      <c r="D388" s="7" t="s">
        <v>52</v>
      </c>
      <c r="E388" s="7">
        <v>1999</v>
      </c>
      <c r="F388" s="7">
        <v>1</v>
      </c>
      <c r="G388" s="7">
        <v>3</v>
      </c>
      <c r="H388" s="7">
        <v>3</v>
      </c>
      <c r="I388" s="7">
        <v>9</v>
      </c>
      <c r="J388" s="7">
        <v>103</v>
      </c>
      <c r="K388" s="7">
        <v>7</v>
      </c>
      <c r="L388" s="53">
        <v>45535</v>
      </c>
      <c r="M388">
        <v>9.1</v>
      </c>
      <c r="N388">
        <v>9.1</v>
      </c>
      <c r="O388">
        <v>9.1999999999999993</v>
      </c>
      <c r="P388" s="18">
        <f t="shared" si="12"/>
        <v>9.1333333333333329</v>
      </c>
      <c r="Q388" s="20"/>
    </row>
    <row r="389" spans="1:17" x14ac:dyDescent="0.25">
      <c r="A389" s="7" t="s">
        <v>50</v>
      </c>
      <c r="B389" s="7" t="s">
        <v>51</v>
      </c>
      <c r="C389" s="7">
        <v>2</v>
      </c>
      <c r="D389" s="7" t="s">
        <v>56</v>
      </c>
      <c r="E389" s="7">
        <v>1984</v>
      </c>
      <c r="F389" s="7">
        <v>1</v>
      </c>
      <c r="G389" s="7">
        <v>4</v>
      </c>
      <c r="H389" s="7">
        <v>4</v>
      </c>
      <c r="I389" s="7">
        <v>16</v>
      </c>
      <c r="J389" s="7">
        <v>104</v>
      </c>
      <c r="K389" s="7">
        <v>7</v>
      </c>
      <c r="L389" s="53">
        <v>45535</v>
      </c>
      <c r="M389">
        <v>10</v>
      </c>
      <c r="N389">
        <v>9.9</v>
      </c>
      <c r="O389">
        <v>10</v>
      </c>
      <c r="P389" s="18">
        <f t="shared" si="12"/>
        <v>9.9666666666666668</v>
      </c>
      <c r="Q389" s="20"/>
    </row>
    <row r="390" spans="1:17" x14ac:dyDescent="0.25">
      <c r="A390" s="7" t="s">
        <v>35</v>
      </c>
      <c r="B390" s="7" t="s">
        <v>36</v>
      </c>
      <c r="C390" s="7">
        <v>3</v>
      </c>
      <c r="D390" s="7" t="s">
        <v>48</v>
      </c>
      <c r="E390" s="7">
        <v>2018</v>
      </c>
      <c r="F390" s="7">
        <v>1</v>
      </c>
      <c r="G390" s="7">
        <v>5</v>
      </c>
      <c r="H390" s="7">
        <v>5</v>
      </c>
      <c r="I390" s="7">
        <v>17</v>
      </c>
      <c r="J390" s="7">
        <v>105</v>
      </c>
      <c r="K390" s="7">
        <v>7</v>
      </c>
      <c r="L390" s="21">
        <v>45512</v>
      </c>
      <c r="M390">
        <v>10.1</v>
      </c>
      <c r="N390">
        <v>10.4</v>
      </c>
      <c r="O390">
        <v>10.1</v>
      </c>
      <c r="P390" s="18">
        <f t="shared" si="12"/>
        <v>10.200000000000001</v>
      </c>
      <c r="Q390" s="20"/>
    </row>
    <row r="391" spans="1:17" x14ac:dyDescent="0.25">
      <c r="A391" s="7" t="s">
        <v>35</v>
      </c>
      <c r="B391" s="7" t="s">
        <v>36</v>
      </c>
      <c r="C391" s="7">
        <v>3</v>
      </c>
      <c r="D391" s="7" t="s">
        <v>41</v>
      </c>
      <c r="E391" s="7">
        <v>2016</v>
      </c>
      <c r="F391" s="7">
        <v>1</v>
      </c>
      <c r="G391" s="7">
        <v>6</v>
      </c>
      <c r="H391" s="7">
        <v>6</v>
      </c>
      <c r="I391" s="7">
        <v>24</v>
      </c>
      <c r="J391" s="7">
        <v>106</v>
      </c>
      <c r="K391" s="7">
        <v>7</v>
      </c>
      <c r="L391" s="21">
        <v>45512</v>
      </c>
      <c r="M391">
        <v>9.8000000000000007</v>
      </c>
      <c r="N391">
        <v>9.9</v>
      </c>
      <c r="O391">
        <v>9.8000000000000007</v>
      </c>
      <c r="P391" s="18">
        <f t="shared" si="12"/>
        <v>9.8333333333333339</v>
      </c>
      <c r="Q391" s="20"/>
    </row>
    <row r="392" spans="1:17" x14ac:dyDescent="0.25">
      <c r="A392" s="7" t="s">
        <v>50</v>
      </c>
      <c r="B392" s="7" t="s">
        <v>51</v>
      </c>
      <c r="C392" s="7">
        <v>4</v>
      </c>
      <c r="D392" s="7" t="s">
        <v>60</v>
      </c>
      <c r="E392" s="7">
        <v>2001</v>
      </c>
      <c r="F392" s="7">
        <v>1</v>
      </c>
      <c r="G392" s="7">
        <v>7</v>
      </c>
      <c r="H392" s="7">
        <v>7</v>
      </c>
      <c r="I392" s="7">
        <v>25</v>
      </c>
      <c r="J392" s="7">
        <v>107</v>
      </c>
      <c r="K392" s="7">
        <v>7</v>
      </c>
      <c r="L392" s="53">
        <v>45535</v>
      </c>
      <c r="M392">
        <v>9.1</v>
      </c>
      <c r="N392">
        <v>8.9</v>
      </c>
      <c r="O392">
        <v>9.1999999999999993</v>
      </c>
      <c r="P392" s="18">
        <f t="shared" si="12"/>
        <v>9.0666666666666664</v>
      </c>
      <c r="Q392" s="20"/>
    </row>
    <row r="393" spans="1:17" x14ac:dyDescent="0.25">
      <c r="A393" s="7" t="s">
        <v>50</v>
      </c>
      <c r="B393" s="7" t="s">
        <v>51</v>
      </c>
      <c r="C393" s="7">
        <v>4</v>
      </c>
      <c r="D393" s="7" t="s">
        <v>53</v>
      </c>
      <c r="E393" s="7">
        <v>2020</v>
      </c>
      <c r="F393" s="7">
        <v>1</v>
      </c>
      <c r="G393" s="7">
        <v>8</v>
      </c>
      <c r="H393" s="7">
        <v>8</v>
      </c>
      <c r="I393" s="7">
        <v>32</v>
      </c>
      <c r="J393" s="7">
        <v>108</v>
      </c>
      <c r="K393" s="7">
        <v>7</v>
      </c>
      <c r="L393" s="53">
        <v>45535</v>
      </c>
      <c r="M393">
        <v>8.9</v>
      </c>
      <c r="N393">
        <v>8.9</v>
      </c>
      <c r="O393">
        <v>9.1</v>
      </c>
      <c r="P393" s="18">
        <f t="shared" si="12"/>
        <v>8.9666666666666668</v>
      </c>
      <c r="Q393" s="20"/>
    </row>
    <row r="394" spans="1:17" x14ac:dyDescent="0.25">
      <c r="A394" s="7" t="s">
        <v>35</v>
      </c>
      <c r="B394" s="7" t="s">
        <v>36</v>
      </c>
      <c r="C394" s="7">
        <v>5</v>
      </c>
      <c r="D394" s="7" t="s">
        <v>39</v>
      </c>
      <c r="E394" s="7">
        <v>2002</v>
      </c>
      <c r="F394" s="7">
        <v>1</v>
      </c>
      <c r="G394" s="7">
        <v>9</v>
      </c>
      <c r="H394" s="7">
        <v>9</v>
      </c>
      <c r="I394" s="7">
        <v>33</v>
      </c>
      <c r="J394" s="7">
        <v>109</v>
      </c>
      <c r="K394" s="7">
        <v>7</v>
      </c>
      <c r="L394" s="21">
        <v>45512</v>
      </c>
      <c r="M394">
        <v>9</v>
      </c>
      <c r="N394">
        <v>9.4</v>
      </c>
      <c r="O394">
        <v>9</v>
      </c>
      <c r="P394" s="18">
        <f t="shared" si="12"/>
        <v>9.1333333333333329</v>
      </c>
      <c r="Q394" s="20"/>
    </row>
    <row r="395" spans="1:17" x14ac:dyDescent="0.25">
      <c r="A395" s="7" t="s">
        <v>35</v>
      </c>
      <c r="B395" s="7" t="s">
        <v>36</v>
      </c>
      <c r="C395" s="7">
        <v>5</v>
      </c>
      <c r="D395" s="7" t="s">
        <v>46</v>
      </c>
      <c r="E395" s="7">
        <v>1999</v>
      </c>
      <c r="F395" s="7">
        <v>1</v>
      </c>
      <c r="G395" s="7">
        <v>10</v>
      </c>
      <c r="H395" s="7">
        <v>10</v>
      </c>
      <c r="I395" s="7">
        <v>40</v>
      </c>
      <c r="J395" s="7">
        <v>110</v>
      </c>
      <c r="K395" s="7">
        <v>7</v>
      </c>
      <c r="L395" s="21">
        <v>45512</v>
      </c>
      <c r="M395">
        <v>9.4</v>
      </c>
      <c r="N395">
        <v>10.1</v>
      </c>
      <c r="O395">
        <v>10.4</v>
      </c>
      <c r="P395" s="18">
        <f t="shared" si="12"/>
        <v>9.9666666666666668</v>
      </c>
      <c r="Q395" s="20"/>
    </row>
    <row r="396" spans="1:17" x14ac:dyDescent="0.25">
      <c r="A396" s="7" t="s">
        <v>50</v>
      </c>
      <c r="B396" s="7" t="s">
        <v>51</v>
      </c>
      <c r="C396" s="7">
        <v>6</v>
      </c>
      <c r="D396" s="7" t="s">
        <v>59</v>
      </c>
      <c r="E396" s="7">
        <v>1989</v>
      </c>
      <c r="F396" s="7">
        <v>1</v>
      </c>
      <c r="G396" s="7">
        <v>11</v>
      </c>
      <c r="H396" s="7">
        <v>11</v>
      </c>
      <c r="I396" s="7">
        <v>41</v>
      </c>
      <c r="J396" s="7">
        <v>111</v>
      </c>
      <c r="K396" s="7">
        <v>7</v>
      </c>
      <c r="L396" s="53">
        <v>45535</v>
      </c>
      <c r="M396">
        <v>10.1</v>
      </c>
      <c r="N396">
        <v>9.5</v>
      </c>
      <c r="O396">
        <v>9.5</v>
      </c>
      <c r="P396" s="18">
        <f t="shared" si="12"/>
        <v>9.7000000000000011</v>
      </c>
      <c r="Q396" s="20"/>
    </row>
    <row r="397" spans="1:17" x14ac:dyDescent="0.25">
      <c r="A397" s="7" t="s">
        <v>50</v>
      </c>
      <c r="B397" s="7" t="s">
        <v>51</v>
      </c>
      <c r="C397" s="7">
        <v>6</v>
      </c>
      <c r="D397" s="7" t="s">
        <v>54</v>
      </c>
      <c r="E397" s="7">
        <v>2016</v>
      </c>
      <c r="F397" s="7">
        <v>1</v>
      </c>
      <c r="G397" s="7">
        <v>12</v>
      </c>
      <c r="H397" s="7">
        <v>12</v>
      </c>
      <c r="I397" s="7">
        <v>48</v>
      </c>
      <c r="J397" s="7">
        <v>112</v>
      </c>
      <c r="K397" s="7">
        <v>7</v>
      </c>
      <c r="L397" s="53">
        <v>45535</v>
      </c>
      <c r="M397">
        <v>9.3000000000000007</v>
      </c>
      <c r="N397">
        <v>9.1999999999999993</v>
      </c>
      <c r="O397">
        <v>9.1</v>
      </c>
      <c r="P397" s="18">
        <f t="shared" si="12"/>
        <v>9.2000000000000011</v>
      </c>
      <c r="Q397" s="20"/>
    </row>
    <row r="398" spans="1:17" x14ac:dyDescent="0.25">
      <c r="A398" s="7" t="s">
        <v>35</v>
      </c>
      <c r="B398" s="7" t="s">
        <v>36</v>
      </c>
      <c r="C398" s="7">
        <v>7</v>
      </c>
      <c r="D398" s="7" t="s">
        <v>49</v>
      </c>
      <c r="E398" s="7">
        <v>1985</v>
      </c>
      <c r="F398" s="7">
        <v>1</v>
      </c>
      <c r="G398" s="7">
        <v>13</v>
      </c>
      <c r="H398" s="7">
        <v>13</v>
      </c>
      <c r="I398" s="7">
        <v>49</v>
      </c>
      <c r="J398" s="7">
        <v>113</v>
      </c>
      <c r="K398" s="7">
        <v>7</v>
      </c>
      <c r="L398" s="21">
        <v>45512</v>
      </c>
      <c r="M398">
        <v>10.199999999999999</v>
      </c>
      <c r="N398">
        <v>9.8000000000000007</v>
      </c>
      <c r="O398">
        <v>9.9</v>
      </c>
      <c r="P398" s="18">
        <f t="shared" si="12"/>
        <v>9.9666666666666668</v>
      </c>
      <c r="Q398" s="20"/>
    </row>
    <row r="399" spans="1:17" x14ac:dyDescent="0.25">
      <c r="A399" s="7" t="s">
        <v>35</v>
      </c>
      <c r="B399" s="7" t="s">
        <v>36</v>
      </c>
      <c r="C399" s="7">
        <v>7</v>
      </c>
      <c r="D399" s="7" t="s">
        <v>42</v>
      </c>
      <c r="E399" s="7">
        <v>2023</v>
      </c>
      <c r="F399" s="7">
        <v>1</v>
      </c>
      <c r="G399" s="7">
        <v>14</v>
      </c>
      <c r="H399" s="7">
        <v>14</v>
      </c>
      <c r="I399" s="7">
        <v>56</v>
      </c>
      <c r="J399" s="7">
        <v>114</v>
      </c>
      <c r="K399" s="7">
        <v>7</v>
      </c>
      <c r="L399" s="21">
        <v>45512</v>
      </c>
      <c r="M399">
        <v>10.199999999999999</v>
      </c>
      <c r="N399">
        <v>9.8000000000000007</v>
      </c>
      <c r="O399">
        <v>9.8000000000000007</v>
      </c>
      <c r="P399" s="18">
        <f t="shared" si="12"/>
        <v>9.9333333333333336</v>
      </c>
      <c r="Q399" s="20"/>
    </row>
    <row r="400" spans="1:17" x14ac:dyDescent="0.25">
      <c r="A400" s="7" t="s">
        <v>50</v>
      </c>
      <c r="B400" s="7" t="s">
        <v>51</v>
      </c>
      <c r="C400" s="7">
        <v>8</v>
      </c>
      <c r="D400" s="7" t="s">
        <v>55</v>
      </c>
      <c r="E400" s="7">
        <v>2008</v>
      </c>
      <c r="F400" s="7">
        <v>1</v>
      </c>
      <c r="G400" s="7">
        <v>15</v>
      </c>
      <c r="H400" s="7">
        <v>15</v>
      </c>
      <c r="I400" s="7">
        <v>57</v>
      </c>
      <c r="J400" s="7">
        <v>115</v>
      </c>
      <c r="K400" s="7">
        <v>7</v>
      </c>
      <c r="L400" s="53">
        <v>45535</v>
      </c>
      <c r="M400">
        <v>8.9</v>
      </c>
      <c r="N400">
        <v>9.4</v>
      </c>
      <c r="O400">
        <v>9.4</v>
      </c>
      <c r="P400" s="18">
        <f t="shared" si="12"/>
        <v>9.2333333333333343</v>
      </c>
      <c r="Q400" s="20"/>
    </row>
    <row r="401" spans="1:17" x14ac:dyDescent="0.25">
      <c r="A401" s="7" t="s">
        <v>50</v>
      </c>
      <c r="B401" s="7" t="s">
        <v>51</v>
      </c>
      <c r="C401" s="7">
        <v>8</v>
      </c>
      <c r="D401" s="7" t="s">
        <v>57</v>
      </c>
      <c r="E401" s="7">
        <v>2004</v>
      </c>
      <c r="F401" s="7">
        <v>1</v>
      </c>
      <c r="G401" s="7">
        <v>16</v>
      </c>
      <c r="H401" s="7">
        <v>16</v>
      </c>
      <c r="I401" s="7">
        <v>64</v>
      </c>
      <c r="J401" s="7">
        <v>116</v>
      </c>
      <c r="K401" s="7">
        <v>7</v>
      </c>
      <c r="L401" s="53">
        <v>45535</v>
      </c>
      <c r="M401">
        <v>9.8000000000000007</v>
      </c>
      <c r="N401">
        <v>9</v>
      </c>
      <c r="O401">
        <v>9.9</v>
      </c>
      <c r="P401" s="18">
        <f t="shared" si="12"/>
        <v>9.5666666666666682</v>
      </c>
      <c r="Q401" s="20"/>
    </row>
    <row r="402" spans="1:17" x14ac:dyDescent="0.25">
      <c r="A402" s="7" t="s">
        <v>50</v>
      </c>
      <c r="B402" s="7" t="s">
        <v>51</v>
      </c>
      <c r="C402" s="7">
        <v>8</v>
      </c>
      <c r="D402" s="7" t="s">
        <v>60</v>
      </c>
      <c r="E402" s="7">
        <v>2001</v>
      </c>
      <c r="F402" s="7">
        <v>2</v>
      </c>
      <c r="G402" s="7">
        <v>16</v>
      </c>
      <c r="H402" s="7">
        <v>17</v>
      </c>
      <c r="I402" s="7">
        <v>63</v>
      </c>
      <c r="J402" s="7">
        <v>216</v>
      </c>
      <c r="K402" s="7">
        <v>7</v>
      </c>
      <c r="L402" s="53">
        <v>45535</v>
      </c>
      <c r="M402">
        <v>8.6999999999999993</v>
      </c>
      <c r="N402">
        <v>9.4</v>
      </c>
      <c r="O402">
        <v>9.1</v>
      </c>
      <c r="P402" s="18">
        <f t="shared" si="12"/>
        <v>9.0666666666666682</v>
      </c>
      <c r="Q402" s="20"/>
    </row>
    <row r="403" spans="1:17" x14ac:dyDescent="0.25">
      <c r="A403" s="7" t="s">
        <v>50</v>
      </c>
      <c r="B403" s="7" t="s">
        <v>51</v>
      </c>
      <c r="C403" s="7">
        <v>8</v>
      </c>
      <c r="D403" s="7" t="s">
        <v>59</v>
      </c>
      <c r="E403" s="7">
        <v>1989</v>
      </c>
      <c r="F403" s="7">
        <v>2</v>
      </c>
      <c r="G403" s="7">
        <v>15</v>
      </c>
      <c r="H403" s="7">
        <v>18</v>
      </c>
      <c r="I403" s="7">
        <v>58</v>
      </c>
      <c r="J403" s="7">
        <v>215</v>
      </c>
      <c r="K403" s="7">
        <v>7</v>
      </c>
      <c r="L403" s="53">
        <v>45535</v>
      </c>
      <c r="M403">
        <v>8.9</v>
      </c>
      <c r="N403">
        <v>10.4</v>
      </c>
      <c r="O403">
        <v>9.6</v>
      </c>
      <c r="P403" s="18">
        <f t="shared" si="12"/>
        <v>9.6333333333333329</v>
      </c>
      <c r="Q403" s="20"/>
    </row>
    <row r="404" spans="1:17" x14ac:dyDescent="0.25">
      <c r="A404" s="7" t="s">
        <v>35</v>
      </c>
      <c r="B404" s="7" t="s">
        <v>36</v>
      </c>
      <c r="C404" s="7">
        <v>7</v>
      </c>
      <c r="D404" s="7" t="s">
        <v>48</v>
      </c>
      <c r="E404" s="7">
        <v>2018</v>
      </c>
      <c r="F404" s="7">
        <v>2</v>
      </c>
      <c r="G404" s="7">
        <v>14</v>
      </c>
      <c r="H404" s="7">
        <v>19</v>
      </c>
      <c r="I404" s="7">
        <v>55</v>
      </c>
      <c r="J404" s="7">
        <v>214</v>
      </c>
      <c r="K404" s="7">
        <v>7</v>
      </c>
      <c r="L404" s="21">
        <v>45512</v>
      </c>
      <c r="M404">
        <v>9.6999999999999993</v>
      </c>
      <c r="N404">
        <v>10.5</v>
      </c>
      <c r="O404">
        <v>10.3</v>
      </c>
      <c r="P404" s="18">
        <f t="shared" si="12"/>
        <v>10.166666666666666</v>
      </c>
      <c r="Q404" s="20"/>
    </row>
    <row r="405" spans="1:17" x14ac:dyDescent="0.25">
      <c r="A405" s="7" t="s">
        <v>35</v>
      </c>
      <c r="B405" s="7" t="s">
        <v>36</v>
      </c>
      <c r="C405" s="7">
        <v>7</v>
      </c>
      <c r="D405" s="7" t="s">
        <v>44</v>
      </c>
      <c r="E405" s="7">
        <v>1983</v>
      </c>
      <c r="F405" s="7">
        <v>2</v>
      </c>
      <c r="G405" s="7">
        <v>13</v>
      </c>
      <c r="H405" s="7">
        <v>20</v>
      </c>
      <c r="I405" s="7">
        <v>50</v>
      </c>
      <c r="J405" s="7">
        <v>213</v>
      </c>
      <c r="K405" s="7">
        <v>7</v>
      </c>
      <c r="L405" s="21">
        <v>45512</v>
      </c>
      <c r="M405">
        <v>10.4</v>
      </c>
      <c r="N405">
        <v>9.6999999999999993</v>
      </c>
      <c r="O405">
        <v>9.6</v>
      </c>
      <c r="P405" s="18">
        <f t="shared" si="12"/>
        <v>9.9</v>
      </c>
      <c r="Q405" s="20"/>
    </row>
    <row r="406" spans="1:17" x14ac:dyDescent="0.25">
      <c r="A406" s="7" t="s">
        <v>50</v>
      </c>
      <c r="B406" s="7" t="s">
        <v>51</v>
      </c>
      <c r="C406" s="7">
        <v>6</v>
      </c>
      <c r="D406" s="7" t="s">
        <v>55</v>
      </c>
      <c r="E406" s="7">
        <v>2008</v>
      </c>
      <c r="F406" s="7">
        <v>2</v>
      </c>
      <c r="G406" s="7">
        <v>12</v>
      </c>
      <c r="H406" s="7">
        <v>21</v>
      </c>
      <c r="I406" s="7">
        <v>47</v>
      </c>
      <c r="J406" s="7">
        <v>212</v>
      </c>
      <c r="K406" s="7">
        <v>7</v>
      </c>
      <c r="L406" s="53">
        <v>45535</v>
      </c>
      <c r="M406">
        <v>9.4</v>
      </c>
      <c r="N406">
        <v>9.4</v>
      </c>
      <c r="O406">
        <v>9.6999999999999993</v>
      </c>
      <c r="P406" s="18">
        <f t="shared" si="12"/>
        <v>9.5</v>
      </c>
      <c r="Q406" s="20"/>
    </row>
    <row r="407" spans="1:17" x14ac:dyDescent="0.25">
      <c r="A407" s="7" t="s">
        <v>50</v>
      </c>
      <c r="B407" s="7" t="s">
        <v>51</v>
      </c>
      <c r="C407" s="7">
        <v>6</v>
      </c>
      <c r="D407" s="7" t="s">
        <v>52</v>
      </c>
      <c r="E407" s="7">
        <v>1999</v>
      </c>
      <c r="F407" s="7">
        <v>2</v>
      </c>
      <c r="G407" s="7">
        <v>11</v>
      </c>
      <c r="H407" s="7">
        <v>22</v>
      </c>
      <c r="I407" s="7">
        <v>42</v>
      </c>
      <c r="J407" s="7">
        <v>211</v>
      </c>
      <c r="K407" s="7">
        <v>7</v>
      </c>
      <c r="L407" s="53">
        <v>45535</v>
      </c>
      <c r="M407">
        <v>9.4</v>
      </c>
      <c r="N407">
        <v>9</v>
      </c>
      <c r="O407">
        <v>9</v>
      </c>
      <c r="P407" s="18">
        <f t="shared" si="12"/>
        <v>9.1333333333333329</v>
      </c>
      <c r="Q407" s="20"/>
    </row>
    <row r="408" spans="1:17" x14ac:dyDescent="0.25">
      <c r="A408" s="7" t="s">
        <v>35</v>
      </c>
      <c r="B408" s="7" t="s">
        <v>36</v>
      </c>
      <c r="C408" s="7">
        <v>5</v>
      </c>
      <c r="D408" s="7" t="s">
        <v>49</v>
      </c>
      <c r="E408" s="7">
        <v>1985</v>
      </c>
      <c r="F408" s="7">
        <v>2</v>
      </c>
      <c r="G408" s="7">
        <v>10</v>
      </c>
      <c r="H408" s="7">
        <v>23</v>
      </c>
      <c r="I408" s="7">
        <v>39</v>
      </c>
      <c r="J408" s="7">
        <v>210</v>
      </c>
      <c r="K408" s="7">
        <v>7</v>
      </c>
      <c r="L408" s="21">
        <v>45512</v>
      </c>
      <c r="M408">
        <v>9.6999999999999993</v>
      </c>
      <c r="N408">
        <v>9.6</v>
      </c>
      <c r="O408">
        <v>9.6</v>
      </c>
      <c r="P408" s="18">
        <f t="shared" si="12"/>
        <v>9.6333333333333329</v>
      </c>
      <c r="Q408" s="20"/>
    </row>
    <row r="409" spans="1:17" x14ac:dyDescent="0.25">
      <c r="A409" s="7" t="s">
        <v>35</v>
      </c>
      <c r="B409" s="7" t="s">
        <v>36</v>
      </c>
      <c r="C409" s="7">
        <v>5</v>
      </c>
      <c r="D409" s="7" t="s">
        <v>41</v>
      </c>
      <c r="E409" s="7">
        <v>2016</v>
      </c>
      <c r="F409" s="7">
        <v>2</v>
      </c>
      <c r="G409" s="7">
        <v>9</v>
      </c>
      <c r="H409" s="7">
        <v>24</v>
      </c>
      <c r="I409" s="7">
        <v>34</v>
      </c>
      <c r="J409" s="7">
        <v>209</v>
      </c>
      <c r="K409" s="7">
        <v>7</v>
      </c>
      <c r="L409" s="21">
        <v>45512</v>
      </c>
      <c r="M409">
        <v>10.4</v>
      </c>
      <c r="N409">
        <v>10</v>
      </c>
      <c r="O409">
        <v>9.6</v>
      </c>
      <c r="P409" s="18">
        <f t="shared" si="12"/>
        <v>10</v>
      </c>
      <c r="Q409" s="20"/>
    </row>
    <row r="410" spans="1:17" x14ac:dyDescent="0.25">
      <c r="A410" s="7" t="s">
        <v>50</v>
      </c>
      <c r="B410" s="7" t="s">
        <v>51</v>
      </c>
      <c r="C410" s="7">
        <v>4</v>
      </c>
      <c r="D410" s="7" t="s">
        <v>56</v>
      </c>
      <c r="E410" s="7">
        <v>1984</v>
      </c>
      <c r="F410" s="7">
        <v>2</v>
      </c>
      <c r="G410" s="7">
        <v>8</v>
      </c>
      <c r="H410" s="7">
        <v>25</v>
      </c>
      <c r="I410" s="7">
        <v>31</v>
      </c>
      <c r="J410" s="7">
        <v>208</v>
      </c>
      <c r="K410" s="7">
        <v>7</v>
      </c>
      <c r="L410" s="53">
        <v>45535</v>
      </c>
      <c r="M410">
        <v>9.8000000000000007</v>
      </c>
      <c r="N410">
        <v>9.9</v>
      </c>
      <c r="O410">
        <v>10</v>
      </c>
      <c r="P410" s="18">
        <f t="shared" si="12"/>
        <v>9.9</v>
      </c>
      <c r="Q410" s="20"/>
    </row>
    <row r="411" spans="1:17" x14ac:dyDescent="0.25">
      <c r="A411" s="7" t="s">
        <v>50</v>
      </c>
      <c r="B411" s="7" t="s">
        <v>51</v>
      </c>
      <c r="C411" s="7">
        <v>4</v>
      </c>
      <c r="D411" s="7" t="s">
        <v>54</v>
      </c>
      <c r="E411" s="7">
        <v>2016</v>
      </c>
      <c r="F411" s="7">
        <v>2</v>
      </c>
      <c r="G411" s="7">
        <v>7</v>
      </c>
      <c r="H411" s="7">
        <v>26</v>
      </c>
      <c r="I411" s="7">
        <v>26</v>
      </c>
      <c r="J411" s="7">
        <v>207</v>
      </c>
      <c r="K411" s="7">
        <v>7</v>
      </c>
      <c r="L411" s="53">
        <v>45535</v>
      </c>
      <c r="M411">
        <v>9.5</v>
      </c>
      <c r="N411">
        <v>8.6999999999999993</v>
      </c>
      <c r="O411">
        <v>8.8000000000000007</v>
      </c>
      <c r="P411" s="18">
        <f t="shared" si="12"/>
        <v>9</v>
      </c>
      <c r="Q411" s="20"/>
    </row>
    <row r="412" spans="1:17" x14ac:dyDescent="0.25">
      <c r="A412" s="7" t="s">
        <v>35</v>
      </c>
      <c r="B412" s="7" t="s">
        <v>36</v>
      </c>
      <c r="C412" s="7">
        <v>3</v>
      </c>
      <c r="D412" s="7" t="s">
        <v>37</v>
      </c>
      <c r="E412" s="7">
        <v>1998</v>
      </c>
      <c r="F412" s="7">
        <v>2</v>
      </c>
      <c r="G412" s="7">
        <v>6</v>
      </c>
      <c r="H412" s="7">
        <v>27</v>
      </c>
      <c r="I412" s="7">
        <v>23</v>
      </c>
      <c r="J412" s="7">
        <v>206</v>
      </c>
      <c r="K412" s="7">
        <v>7</v>
      </c>
      <c r="L412" s="21">
        <v>45512</v>
      </c>
      <c r="M412">
        <v>9.8000000000000007</v>
      </c>
      <c r="N412">
        <v>10.199999999999999</v>
      </c>
      <c r="O412">
        <v>10.1</v>
      </c>
      <c r="P412" s="18">
        <f t="shared" si="12"/>
        <v>10.033333333333333</v>
      </c>
      <c r="Q412" s="20"/>
    </row>
    <row r="413" spans="1:17" x14ac:dyDescent="0.25">
      <c r="A413" s="7" t="s">
        <v>35</v>
      </c>
      <c r="B413" s="7" t="s">
        <v>36</v>
      </c>
      <c r="C413" s="7">
        <v>3</v>
      </c>
      <c r="D413" s="7" t="s">
        <v>42</v>
      </c>
      <c r="E413" s="7">
        <v>2023</v>
      </c>
      <c r="F413" s="7">
        <v>2</v>
      </c>
      <c r="G413" s="7">
        <v>5</v>
      </c>
      <c r="H413" s="7">
        <v>28</v>
      </c>
      <c r="I413" s="7">
        <v>18</v>
      </c>
      <c r="J413" s="7">
        <v>205</v>
      </c>
      <c r="K413" s="7">
        <v>7</v>
      </c>
      <c r="L413" s="21">
        <v>45512</v>
      </c>
      <c r="M413">
        <v>10.9</v>
      </c>
      <c r="N413">
        <v>10.4</v>
      </c>
      <c r="O413">
        <v>10.8</v>
      </c>
      <c r="P413" s="18">
        <f t="shared" si="12"/>
        <v>10.700000000000001</v>
      </c>
      <c r="Q413" s="20"/>
    </row>
    <row r="414" spans="1:17" x14ac:dyDescent="0.25">
      <c r="A414" s="7" t="s">
        <v>50</v>
      </c>
      <c r="B414" s="7" t="s">
        <v>51</v>
      </c>
      <c r="C414" s="7">
        <v>2</v>
      </c>
      <c r="D414" s="7" t="s">
        <v>57</v>
      </c>
      <c r="E414" s="7">
        <v>2004</v>
      </c>
      <c r="F414" s="7">
        <v>2</v>
      </c>
      <c r="G414" s="7">
        <v>4</v>
      </c>
      <c r="H414" s="7">
        <v>29</v>
      </c>
      <c r="I414" s="7">
        <v>15</v>
      </c>
      <c r="J414" s="7">
        <v>204</v>
      </c>
      <c r="K414" s="7">
        <v>7</v>
      </c>
      <c r="L414" s="53">
        <v>45535</v>
      </c>
      <c r="M414">
        <v>9.5</v>
      </c>
      <c r="N414">
        <v>9.3000000000000007</v>
      </c>
      <c r="O414">
        <v>9.1</v>
      </c>
      <c r="P414" s="18">
        <f t="shared" si="12"/>
        <v>9.2999999999999989</v>
      </c>
      <c r="Q414" s="20"/>
    </row>
    <row r="415" spans="1:17" x14ac:dyDescent="0.25">
      <c r="A415" s="7" t="s">
        <v>50</v>
      </c>
      <c r="B415" s="7" t="s">
        <v>51</v>
      </c>
      <c r="C415" s="7">
        <v>2</v>
      </c>
      <c r="D415" s="7" t="s">
        <v>53</v>
      </c>
      <c r="E415" s="7">
        <v>2020</v>
      </c>
      <c r="F415" s="7">
        <v>2</v>
      </c>
      <c r="G415" s="7">
        <v>3</v>
      </c>
      <c r="H415" s="7">
        <v>30</v>
      </c>
      <c r="I415" s="7">
        <v>10</v>
      </c>
      <c r="J415" s="7">
        <v>203</v>
      </c>
      <c r="K415" s="7">
        <v>7</v>
      </c>
      <c r="L415" s="53">
        <v>45535</v>
      </c>
      <c r="M415">
        <v>9</v>
      </c>
      <c r="N415">
        <v>9</v>
      </c>
      <c r="O415">
        <v>9.1999999999999993</v>
      </c>
      <c r="P415" s="18">
        <f t="shared" si="12"/>
        <v>9.0666666666666664</v>
      </c>
      <c r="Q415" s="20"/>
    </row>
    <row r="416" spans="1:17" x14ac:dyDescent="0.25">
      <c r="A416" s="7" t="s">
        <v>35</v>
      </c>
      <c r="B416" s="7" t="s">
        <v>36</v>
      </c>
      <c r="C416" s="7">
        <v>1</v>
      </c>
      <c r="D416" s="7" t="s">
        <v>46</v>
      </c>
      <c r="E416" s="7">
        <v>1999</v>
      </c>
      <c r="F416" s="7">
        <v>2</v>
      </c>
      <c r="G416" s="7">
        <v>2</v>
      </c>
      <c r="H416" s="7">
        <v>31</v>
      </c>
      <c r="I416" s="7">
        <v>7</v>
      </c>
      <c r="J416" s="7">
        <v>202</v>
      </c>
      <c r="K416" s="7">
        <v>7</v>
      </c>
      <c r="L416" s="21">
        <v>45512</v>
      </c>
      <c r="M416">
        <v>9.3000000000000007</v>
      </c>
      <c r="N416">
        <v>9.6999999999999993</v>
      </c>
      <c r="O416">
        <v>9.9</v>
      </c>
      <c r="P416" s="18">
        <f t="shared" si="12"/>
        <v>9.6333333333333329</v>
      </c>
      <c r="Q416" s="20"/>
    </row>
    <row r="417" spans="1:17" x14ac:dyDescent="0.25">
      <c r="A417" s="7" t="s">
        <v>35</v>
      </c>
      <c r="B417" s="7" t="s">
        <v>36</v>
      </c>
      <c r="C417" s="7">
        <v>1</v>
      </c>
      <c r="D417" s="7" t="s">
        <v>39</v>
      </c>
      <c r="E417" s="7">
        <v>2002</v>
      </c>
      <c r="F417" s="7">
        <v>2</v>
      </c>
      <c r="G417" s="7">
        <v>1</v>
      </c>
      <c r="H417" s="7">
        <v>32</v>
      </c>
      <c r="I417" s="7">
        <v>2</v>
      </c>
      <c r="J417" s="7">
        <v>201</v>
      </c>
      <c r="K417" s="7">
        <v>7</v>
      </c>
      <c r="L417" s="21">
        <v>45512</v>
      </c>
      <c r="M417">
        <v>9.8000000000000007</v>
      </c>
      <c r="N417">
        <v>9.3000000000000007</v>
      </c>
      <c r="O417">
        <v>9.4</v>
      </c>
      <c r="P417" s="18">
        <f t="shared" si="12"/>
        <v>9.5</v>
      </c>
      <c r="Q417" s="20"/>
    </row>
    <row r="418" spans="1:17" x14ac:dyDescent="0.25">
      <c r="A418" s="7" t="s">
        <v>35</v>
      </c>
      <c r="B418" s="7" t="s">
        <v>36</v>
      </c>
      <c r="C418" s="7">
        <v>1</v>
      </c>
      <c r="D418" s="7" t="s">
        <v>41</v>
      </c>
      <c r="E418" s="7">
        <v>2016</v>
      </c>
      <c r="F418" s="7">
        <v>3</v>
      </c>
      <c r="G418" s="7">
        <v>1</v>
      </c>
      <c r="H418" s="7">
        <v>33</v>
      </c>
      <c r="I418" s="7">
        <v>3</v>
      </c>
      <c r="J418" s="7">
        <v>301</v>
      </c>
      <c r="K418" s="7">
        <v>7</v>
      </c>
      <c r="L418" s="21">
        <v>45512</v>
      </c>
      <c r="M418">
        <v>9.4</v>
      </c>
      <c r="N418">
        <v>9.8000000000000007</v>
      </c>
      <c r="O418">
        <v>9.3000000000000007</v>
      </c>
      <c r="P418" s="18">
        <f t="shared" ref="P418:P449" si="13">AVERAGE(M418:O418)</f>
        <v>9.5000000000000018</v>
      </c>
      <c r="Q418" s="20"/>
    </row>
    <row r="419" spans="1:17" x14ac:dyDescent="0.25">
      <c r="A419" s="7" t="s">
        <v>35</v>
      </c>
      <c r="B419" s="7" t="s">
        <v>36</v>
      </c>
      <c r="C419" s="7">
        <v>1</v>
      </c>
      <c r="D419" s="7" t="s">
        <v>48</v>
      </c>
      <c r="E419" s="7">
        <v>2018</v>
      </c>
      <c r="F419" s="7">
        <v>3</v>
      </c>
      <c r="G419" s="7">
        <v>2</v>
      </c>
      <c r="H419" s="7">
        <v>34</v>
      </c>
      <c r="I419" s="7">
        <v>6</v>
      </c>
      <c r="J419" s="7">
        <v>302</v>
      </c>
      <c r="K419" s="7">
        <v>7</v>
      </c>
      <c r="L419" s="21">
        <v>45512</v>
      </c>
      <c r="M419">
        <v>9.5</v>
      </c>
      <c r="N419">
        <v>10.6</v>
      </c>
      <c r="O419">
        <v>9.8000000000000007</v>
      </c>
      <c r="P419" s="18">
        <f t="shared" si="13"/>
        <v>9.9666666666666668</v>
      </c>
      <c r="Q419" s="20"/>
    </row>
    <row r="420" spans="1:17" x14ac:dyDescent="0.25">
      <c r="A420" s="7" t="s">
        <v>50</v>
      </c>
      <c r="B420" s="7" t="s">
        <v>51</v>
      </c>
      <c r="C420" s="7">
        <v>2</v>
      </c>
      <c r="D420" s="7" t="s">
        <v>54</v>
      </c>
      <c r="E420" s="7">
        <v>2016</v>
      </c>
      <c r="F420" s="7">
        <v>3</v>
      </c>
      <c r="G420" s="7">
        <v>3</v>
      </c>
      <c r="H420" s="7">
        <v>35</v>
      </c>
      <c r="I420" s="7">
        <v>11</v>
      </c>
      <c r="J420" s="7">
        <v>303</v>
      </c>
      <c r="K420" s="7">
        <v>7</v>
      </c>
      <c r="L420" s="53">
        <v>45535</v>
      </c>
      <c r="M420">
        <v>9.3000000000000007</v>
      </c>
      <c r="N420">
        <v>9.1999999999999993</v>
      </c>
      <c r="O420">
        <v>9.3000000000000007</v>
      </c>
      <c r="P420" s="18">
        <f t="shared" si="13"/>
        <v>9.2666666666666675</v>
      </c>
      <c r="Q420" s="20"/>
    </row>
    <row r="421" spans="1:17" x14ac:dyDescent="0.25">
      <c r="A421" s="7" t="s">
        <v>50</v>
      </c>
      <c r="B421" s="7" t="s">
        <v>51</v>
      </c>
      <c r="C421" s="7">
        <v>2</v>
      </c>
      <c r="D421" s="7" t="s">
        <v>59</v>
      </c>
      <c r="E421" s="7">
        <v>1989</v>
      </c>
      <c r="F421" s="7">
        <v>3</v>
      </c>
      <c r="G421" s="7">
        <v>4</v>
      </c>
      <c r="H421" s="7">
        <v>36</v>
      </c>
      <c r="I421" s="7">
        <v>14</v>
      </c>
      <c r="J421" s="7">
        <v>304</v>
      </c>
      <c r="K421" s="7">
        <v>7</v>
      </c>
      <c r="L421" s="53">
        <v>45535</v>
      </c>
      <c r="M421">
        <v>10.3</v>
      </c>
      <c r="N421">
        <v>10.199999999999999</v>
      </c>
      <c r="O421">
        <v>10.3</v>
      </c>
      <c r="P421" s="18">
        <f t="shared" si="13"/>
        <v>10.266666666666667</v>
      </c>
      <c r="Q421" s="20"/>
    </row>
    <row r="422" spans="1:17" x14ac:dyDescent="0.25">
      <c r="A422" s="7" t="s">
        <v>35</v>
      </c>
      <c r="B422" s="7" t="s">
        <v>36</v>
      </c>
      <c r="C422" s="7">
        <v>3</v>
      </c>
      <c r="D422" s="7" t="s">
        <v>39</v>
      </c>
      <c r="E422" s="7">
        <v>2002</v>
      </c>
      <c r="F422" s="7">
        <v>3</v>
      </c>
      <c r="G422" s="7">
        <v>5</v>
      </c>
      <c r="H422" s="7">
        <v>37</v>
      </c>
      <c r="I422" s="7">
        <v>19</v>
      </c>
      <c r="J422" s="7">
        <v>305</v>
      </c>
      <c r="K422" s="7">
        <v>7</v>
      </c>
      <c r="L422" s="21">
        <v>45512</v>
      </c>
      <c r="M422">
        <v>9.3000000000000007</v>
      </c>
      <c r="N422">
        <v>9.3000000000000007</v>
      </c>
      <c r="O422">
        <v>9.5</v>
      </c>
      <c r="P422" s="18">
        <f t="shared" si="13"/>
        <v>9.3666666666666671</v>
      </c>
      <c r="Q422" s="20"/>
    </row>
    <row r="423" spans="1:17" x14ac:dyDescent="0.25">
      <c r="A423" s="7" t="s">
        <v>35</v>
      </c>
      <c r="B423" s="7" t="s">
        <v>36</v>
      </c>
      <c r="C423" s="7">
        <v>3</v>
      </c>
      <c r="D423" s="7" t="s">
        <v>49</v>
      </c>
      <c r="E423" s="7">
        <v>1985</v>
      </c>
      <c r="F423" s="7">
        <v>3</v>
      </c>
      <c r="G423" s="7">
        <v>6</v>
      </c>
      <c r="H423" s="7">
        <v>38</v>
      </c>
      <c r="I423" s="7">
        <v>22</v>
      </c>
      <c r="J423" s="7">
        <v>306</v>
      </c>
      <c r="K423" s="7">
        <v>7</v>
      </c>
      <c r="L423" s="21">
        <v>45512</v>
      </c>
      <c r="M423">
        <v>9.3000000000000007</v>
      </c>
      <c r="N423">
        <v>9.6999999999999993</v>
      </c>
      <c r="O423">
        <v>9.6999999999999993</v>
      </c>
      <c r="P423" s="18">
        <f t="shared" si="13"/>
        <v>9.5666666666666664</v>
      </c>
      <c r="Q423" s="20"/>
    </row>
    <row r="424" spans="1:17" x14ac:dyDescent="0.25">
      <c r="A424" s="7" t="s">
        <v>50</v>
      </c>
      <c r="B424" s="7" t="s">
        <v>51</v>
      </c>
      <c r="C424" s="7">
        <v>4</v>
      </c>
      <c r="D424" s="7" t="s">
        <v>55</v>
      </c>
      <c r="E424" s="7">
        <v>2008</v>
      </c>
      <c r="F424" s="7">
        <v>3</v>
      </c>
      <c r="G424" s="7">
        <v>7</v>
      </c>
      <c r="H424" s="7">
        <v>39</v>
      </c>
      <c r="I424" s="7">
        <v>27</v>
      </c>
      <c r="J424" s="7">
        <v>307</v>
      </c>
      <c r="K424" s="7">
        <v>7</v>
      </c>
      <c r="L424" s="53">
        <v>45535</v>
      </c>
      <c r="M424">
        <v>9.5</v>
      </c>
      <c r="N424">
        <v>9.4</v>
      </c>
      <c r="O424">
        <v>9.5</v>
      </c>
      <c r="P424" s="18">
        <f t="shared" si="13"/>
        <v>9.4666666666666668</v>
      </c>
      <c r="Q424" s="20"/>
    </row>
    <row r="425" spans="1:17" x14ac:dyDescent="0.25">
      <c r="A425" s="7" t="s">
        <v>50</v>
      </c>
      <c r="B425" s="7" t="s">
        <v>51</v>
      </c>
      <c r="C425" s="7">
        <v>4</v>
      </c>
      <c r="D425" s="7" t="s">
        <v>57</v>
      </c>
      <c r="E425" s="7">
        <v>2004</v>
      </c>
      <c r="F425" s="7">
        <v>3</v>
      </c>
      <c r="G425" s="7">
        <v>8</v>
      </c>
      <c r="H425" s="7">
        <v>40</v>
      </c>
      <c r="I425" s="7">
        <v>30</v>
      </c>
      <c r="J425" s="7">
        <v>308</v>
      </c>
      <c r="K425" s="7">
        <v>7</v>
      </c>
      <c r="L425" s="53">
        <v>45535</v>
      </c>
      <c r="M425">
        <v>9.8000000000000007</v>
      </c>
      <c r="N425">
        <v>9.1</v>
      </c>
      <c r="O425">
        <v>9.1999999999999993</v>
      </c>
      <c r="P425" s="18">
        <f t="shared" si="13"/>
        <v>9.3666666666666654</v>
      </c>
      <c r="Q425" s="20"/>
    </row>
    <row r="426" spans="1:17" x14ac:dyDescent="0.25">
      <c r="A426" s="7" t="s">
        <v>35</v>
      </c>
      <c r="B426" s="7" t="s">
        <v>36</v>
      </c>
      <c r="C426" s="7">
        <v>5</v>
      </c>
      <c r="D426" s="7" t="s">
        <v>42</v>
      </c>
      <c r="E426" s="7">
        <v>2023</v>
      </c>
      <c r="F426" s="7">
        <v>3</v>
      </c>
      <c r="G426" s="7">
        <v>9</v>
      </c>
      <c r="H426" s="7">
        <v>41</v>
      </c>
      <c r="I426" s="7">
        <v>35</v>
      </c>
      <c r="J426" s="7">
        <v>309</v>
      </c>
      <c r="K426" s="7">
        <v>7</v>
      </c>
      <c r="L426" s="21">
        <v>45512</v>
      </c>
      <c r="M426">
        <v>10.1</v>
      </c>
      <c r="N426">
        <v>10.8</v>
      </c>
      <c r="O426">
        <v>10</v>
      </c>
      <c r="P426" s="18">
        <f t="shared" si="13"/>
        <v>10.299999999999999</v>
      </c>
      <c r="Q426" s="20"/>
    </row>
    <row r="427" spans="1:17" x14ac:dyDescent="0.25">
      <c r="A427" s="7" t="s">
        <v>35</v>
      </c>
      <c r="B427" s="7" t="s">
        <v>36</v>
      </c>
      <c r="C427" s="7">
        <v>5</v>
      </c>
      <c r="D427" s="7" t="s">
        <v>44</v>
      </c>
      <c r="E427" s="7">
        <v>1983</v>
      </c>
      <c r="F427" s="7">
        <v>3</v>
      </c>
      <c r="G427" s="7">
        <v>10</v>
      </c>
      <c r="H427" s="7">
        <v>42</v>
      </c>
      <c r="I427" s="7">
        <v>38</v>
      </c>
      <c r="J427" s="7">
        <v>310</v>
      </c>
      <c r="K427" s="7">
        <v>7</v>
      </c>
      <c r="L427" s="21">
        <v>45512</v>
      </c>
      <c r="M427">
        <v>10.4</v>
      </c>
      <c r="N427">
        <v>10.6</v>
      </c>
      <c r="O427">
        <v>9.4</v>
      </c>
      <c r="P427" s="18">
        <f t="shared" si="13"/>
        <v>10.133333333333333</v>
      </c>
      <c r="Q427" s="20"/>
    </row>
    <row r="428" spans="1:17" x14ac:dyDescent="0.25">
      <c r="A428" s="7" t="s">
        <v>50</v>
      </c>
      <c r="B428" s="7" t="s">
        <v>51</v>
      </c>
      <c r="C428" s="7">
        <v>6</v>
      </c>
      <c r="D428" s="7" t="s">
        <v>56</v>
      </c>
      <c r="E428" s="7">
        <v>1984</v>
      </c>
      <c r="F428" s="7">
        <v>3</v>
      </c>
      <c r="G428" s="7">
        <v>11</v>
      </c>
      <c r="H428" s="7">
        <v>43</v>
      </c>
      <c r="I428" s="7">
        <v>43</v>
      </c>
      <c r="J428" s="7">
        <v>311</v>
      </c>
      <c r="K428" s="7">
        <v>7</v>
      </c>
      <c r="L428" s="53">
        <v>45535</v>
      </c>
      <c r="M428">
        <v>9.9</v>
      </c>
      <c r="N428">
        <v>9.4</v>
      </c>
      <c r="O428">
        <v>9.9</v>
      </c>
      <c r="P428" s="18">
        <f t="shared" si="13"/>
        <v>9.7333333333333343</v>
      </c>
      <c r="Q428" s="20"/>
    </row>
    <row r="429" spans="1:17" x14ac:dyDescent="0.25">
      <c r="A429" s="7" t="s">
        <v>50</v>
      </c>
      <c r="B429" s="7" t="s">
        <v>51</v>
      </c>
      <c r="C429" s="7">
        <v>6</v>
      </c>
      <c r="D429" s="7" t="s">
        <v>60</v>
      </c>
      <c r="E429" s="7">
        <v>2001</v>
      </c>
      <c r="F429" s="7">
        <v>3</v>
      </c>
      <c r="G429" s="7">
        <v>12</v>
      </c>
      <c r="H429" s="7">
        <v>44</v>
      </c>
      <c r="I429" s="7">
        <v>46</v>
      </c>
      <c r="J429" s="7">
        <v>312</v>
      </c>
      <c r="K429" s="7">
        <v>7</v>
      </c>
      <c r="L429" s="53">
        <v>45535</v>
      </c>
      <c r="M429">
        <v>9</v>
      </c>
      <c r="N429">
        <v>8.3000000000000007</v>
      </c>
      <c r="O429">
        <v>8.5</v>
      </c>
      <c r="P429" s="18">
        <f t="shared" si="13"/>
        <v>8.6</v>
      </c>
      <c r="Q429" s="20"/>
    </row>
    <row r="430" spans="1:17" x14ac:dyDescent="0.25">
      <c r="A430" s="7" t="s">
        <v>35</v>
      </c>
      <c r="B430" s="7" t="s">
        <v>36</v>
      </c>
      <c r="C430" s="7">
        <v>7</v>
      </c>
      <c r="D430" s="7" t="s">
        <v>46</v>
      </c>
      <c r="E430" s="7">
        <v>1999</v>
      </c>
      <c r="F430" s="7">
        <v>3</v>
      </c>
      <c r="G430" s="7">
        <v>13</v>
      </c>
      <c r="H430" s="7">
        <v>45</v>
      </c>
      <c r="I430" s="7">
        <v>51</v>
      </c>
      <c r="J430" s="7">
        <v>313</v>
      </c>
      <c r="K430" s="7">
        <v>7</v>
      </c>
      <c r="L430" s="21">
        <v>45512</v>
      </c>
      <c r="M430">
        <v>9.6</v>
      </c>
      <c r="N430">
        <v>9.9</v>
      </c>
      <c r="O430">
        <v>9.6999999999999993</v>
      </c>
      <c r="P430" s="18">
        <f t="shared" si="13"/>
        <v>9.7333333333333325</v>
      </c>
      <c r="Q430" s="20"/>
    </row>
    <row r="431" spans="1:17" x14ac:dyDescent="0.25">
      <c r="A431" s="7" t="s">
        <v>35</v>
      </c>
      <c r="B431" s="7" t="s">
        <v>36</v>
      </c>
      <c r="C431" s="7">
        <v>7</v>
      </c>
      <c r="D431" s="7" t="s">
        <v>37</v>
      </c>
      <c r="E431" s="7">
        <v>1998</v>
      </c>
      <c r="F431" s="7">
        <v>3</v>
      </c>
      <c r="G431" s="7">
        <v>14</v>
      </c>
      <c r="H431" s="7">
        <v>46</v>
      </c>
      <c r="I431" s="7">
        <v>54</v>
      </c>
      <c r="J431" s="7">
        <v>314</v>
      </c>
      <c r="K431" s="7">
        <v>7</v>
      </c>
      <c r="L431" s="21">
        <v>45512</v>
      </c>
      <c r="M431">
        <v>10.199999999999999</v>
      </c>
      <c r="N431">
        <v>10.199999999999999</v>
      </c>
      <c r="O431">
        <v>10.1</v>
      </c>
      <c r="P431" s="18">
        <f t="shared" si="13"/>
        <v>10.166666666666666</v>
      </c>
      <c r="Q431" s="20"/>
    </row>
    <row r="432" spans="1:17" x14ac:dyDescent="0.25">
      <c r="A432" s="7" t="s">
        <v>50</v>
      </c>
      <c r="B432" s="7" t="s">
        <v>51</v>
      </c>
      <c r="C432" s="7">
        <v>8</v>
      </c>
      <c r="D432" s="7" t="s">
        <v>52</v>
      </c>
      <c r="E432" s="7">
        <v>1999</v>
      </c>
      <c r="F432" s="7">
        <v>3</v>
      </c>
      <c r="G432" s="7">
        <v>15</v>
      </c>
      <c r="H432" s="7">
        <v>47</v>
      </c>
      <c r="I432" s="7">
        <v>59</v>
      </c>
      <c r="J432" s="7">
        <v>315</v>
      </c>
      <c r="K432" s="7">
        <v>7</v>
      </c>
      <c r="L432" s="53">
        <v>45535</v>
      </c>
      <c r="M432">
        <v>9.1</v>
      </c>
      <c r="N432">
        <v>9.1999999999999993</v>
      </c>
      <c r="O432">
        <v>9</v>
      </c>
      <c r="P432" s="18">
        <f t="shared" si="13"/>
        <v>9.1</v>
      </c>
      <c r="Q432" s="20"/>
    </row>
    <row r="433" spans="1:17" x14ac:dyDescent="0.25">
      <c r="A433" s="7" t="s">
        <v>50</v>
      </c>
      <c r="B433" s="7" t="s">
        <v>51</v>
      </c>
      <c r="C433" s="7">
        <v>8</v>
      </c>
      <c r="D433" s="7" t="s">
        <v>53</v>
      </c>
      <c r="E433" s="7">
        <v>2020</v>
      </c>
      <c r="F433" s="7">
        <v>3</v>
      </c>
      <c r="G433" s="7">
        <v>16</v>
      </c>
      <c r="H433" s="7">
        <v>48</v>
      </c>
      <c r="I433" s="7">
        <v>62</v>
      </c>
      <c r="J433" s="7">
        <v>316</v>
      </c>
      <c r="K433" s="7">
        <v>7</v>
      </c>
      <c r="L433" s="53">
        <v>45535</v>
      </c>
      <c r="M433">
        <v>9.1999999999999993</v>
      </c>
      <c r="N433">
        <v>9</v>
      </c>
      <c r="O433">
        <v>9.4</v>
      </c>
      <c r="P433" s="18">
        <f t="shared" si="13"/>
        <v>9.2000000000000011</v>
      </c>
      <c r="Q433" s="20"/>
    </row>
    <row r="434" spans="1:17" x14ac:dyDescent="0.25">
      <c r="A434" s="7" t="s">
        <v>50</v>
      </c>
      <c r="B434" s="7" t="s">
        <v>51</v>
      </c>
      <c r="C434" s="7">
        <v>8</v>
      </c>
      <c r="D434" s="7" t="s">
        <v>56</v>
      </c>
      <c r="E434" s="7">
        <v>1984</v>
      </c>
      <c r="F434" s="7">
        <v>4</v>
      </c>
      <c r="G434" s="7">
        <v>16</v>
      </c>
      <c r="H434" s="7">
        <v>49</v>
      </c>
      <c r="I434" s="7">
        <v>61</v>
      </c>
      <c r="J434" s="7">
        <v>416</v>
      </c>
      <c r="K434" s="7">
        <v>7</v>
      </c>
      <c r="L434" s="53">
        <v>45535</v>
      </c>
      <c r="M434">
        <v>10</v>
      </c>
      <c r="N434">
        <v>9.6999999999999993</v>
      </c>
      <c r="O434">
        <v>9.9</v>
      </c>
      <c r="P434" s="18">
        <f t="shared" si="13"/>
        <v>9.8666666666666671</v>
      </c>
      <c r="Q434" s="20"/>
    </row>
    <row r="435" spans="1:17" x14ac:dyDescent="0.25">
      <c r="A435" s="7" t="s">
        <v>50</v>
      </c>
      <c r="B435" s="7" t="s">
        <v>51</v>
      </c>
      <c r="C435" s="7">
        <v>8</v>
      </c>
      <c r="D435" s="7" t="s">
        <v>54</v>
      </c>
      <c r="E435" s="7">
        <v>2016</v>
      </c>
      <c r="F435" s="7">
        <v>4</v>
      </c>
      <c r="G435" s="7">
        <v>15</v>
      </c>
      <c r="H435" s="7">
        <v>50</v>
      </c>
      <c r="I435" s="7">
        <v>60</v>
      </c>
      <c r="J435" s="7">
        <v>415</v>
      </c>
      <c r="K435" s="7">
        <v>7</v>
      </c>
      <c r="L435" s="53">
        <v>45535</v>
      </c>
      <c r="M435">
        <v>8.8000000000000007</v>
      </c>
      <c r="N435">
        <v>9.1999999999999993</v>
      </c>
      <c r="O435">
        <v>9.4</v>
      </c>
      <c r="P435" s="18">
        <f t="shared" si="13"/>
        <v>9.1333333333333329</v>
      </c>
      <c r="Q435" s="20"/>
    </row>
    <row r="436" spans="1:17" x14ac:dyDescent="0.25">
      <c r="A436" s="7" t="s">
        <v>35</v>
      </c>
      <c r="B436" s="7" t="s">
        <v>36</v>
      </c>
      <c r="C436" s="7">
        <v>7</v>
      </c>
      <c r="D436" s="7" t="s">
        <v>39</v>
      </c>
      <c r="E436" s="7">
        <v>2002</v>
      </c>
      <c r="F436" s="7">
        <v>4</v>
      </c>
      <c r="G436" s="7">
        <v>14</v>
      </c>
      <c r="H436" s="7">
        <v>51</v>
      </c>
      <c r="I436" s="7">
        <v>53</v>
      </c>
      <c r="J436" s="7">
        <v>414</v>
      </c>
      <c r="K436" s="7">
        <v>7</v>
      </c>
      <c r="L436" s="21">
        <v>45512</v>
      </c>
      <c r="M436">
        <v>9</v>
      </c>
      <c r="N436">
        <v>9.8000000000000007</v>
      </c>
      <c r="O436">
        <v>9.1999999999999993</v>
      </c>
      <c r="P436" s="18">
        <f t="shared" si="13"/>
        <v>9.3333333333333339</v>
      </c>
      <c r="Q436" s="20"/>
    </row>
    <row r="437" spans="1:17" x14ac:dyDescent="0.25">
      <c r="A437" s="7" t="s">
        <v>35</v>
      </c>
      <c r="B437" s="7" t="s">
        <v>36</v>
      </c>
      <c r="C437" s="7">
        <v>7</v>
      </c>
      <c r="D437" s="7" t="s">
        <v>41</v>
      </c>
      <c r="E437" s="7">
        <v>2016</v>
      </c>
      <c r="F437" s="7">
        <v>4</v>
      </c>
      <c r="G437" s="7">
        <v>13</v>
      </c>
      <c r="H437" s="7">
        <v>52</v>
      </c>
      <c r="I437" s="7">
        <v>52</v>
      </c>
      <c r="J437" s="7">
        <v>413</v>
      </c>
      <c r="K437" s="7">
        <v>7</v>
      </c>
      <c r="L437" s="21">
        <v>45512</v>
      </c>
      <c r="M437">
        <v>10</v>
      </c>
      <c r="N437">
        <v>10</v>
      </c>
      <c r="O437">
        <v>10.199999999999999</v>
      </c>
      <c r="P437" s="18">
        <f t="shared" si="13"/>
        <v>10.066666666666666</v>
      </c>
      <c r="Q437" s="20"/>
    </row>
    <row r="438" spans="1:17" x14ac:dyDescent="0.25">
      <c r="A438" s="7" t="s">
        <v>50</v>
      </c>
      <c r="B438" s="7" t="s">
        <v>51</v>
      </c>
      <c r="C438" s="7">
        <v>6</v>
      </c>
      <c r="D438" s="7" t="s">
        <v>53</v>
      </c>
      <c r="E438" s="7">
        <v>2020</v>
      </c>
      <c r="F438" s="7">
        <v>4</v>
      </c>
      <c r="G438" s="7">
        <v>12</v>
      </c>
      <c r="H438" s="7">
        <v>53</v>
      </c>
      <c r="I438" s="7">
        <v>45</v>
      </c>
      <c r="J438" s="7">
        <v>412</v>
      </c>
      <c r="K438" s="7">
        <v>7</v>
      </c>
      <c r="L438" s="53">
        <v>45535</v>
      </c>
      <c r="M438">
        <v>9</v>
      </c>
      <c r="N438">
        <v>9</v>
      </c>
      <c r="O438">
        <v>9.1</v>
      </c>
      <c r="P438" s="18">
        <f t="shared" si="13"/>
        <v>9.0333333333333332</v>
      </c>
      <c r="Q438" s="20"/>
    </row>
    <row r="439" spans="1:17" x14ac:dyDescent="0.25">
      <c r="A439" s="7" t="s">
        <v>50</v>
      </c>
      <c r="B439" s="7" t="s">
        <v>51</v>
      </c>
      <c r="C439" s="7">
        <v>6</v>
      </c>
      <c r="D439" s="7" t="s">
        <v>57</v>
      </c>
      <c r="E439" s="7">
        <v>2004</v>
      </c>
      <c r="F439" s="7">
        <v>4</v>
      </c>
      <c r="G439" s="7">
        <v>11</v>
      </c>
      <c r="H439" s="7">
        <v>54</v>
      </c>
      <c r="I439" s="7">
        <v>44</v>
      </c>
      <c r="J439" s="7">
        <v>411</v>
      </c>
      <c r="K439" s="7">
        <v>7</v>
      </c>
      <c r="L439" s="53">
        <v>45535</v>
      </c>
      <c r="M439">
        <v>10</v>
      </c>
      <c r="N439">
        <v>9.8000000000000007</v>
      </c>
      <c r="O439">
        <v>9.5</v>
      </c>
      <c r="P439" s="18">
        <f t="shared" si="13"/>
        <v>9.7666666666666675</v>
      </c>
      <c r="Q439" s="20"/>
    </row>
    <row r="440" spans="1:17" x14ac:dyDescent="0.25">
      <c r="A440" s="7" t="s">
        <v>35</v>
      </c>
      <c r="B440" s="7" t="s">
        <v>36</v>
      </c>
      <c r="C440" s="7">
        <v>5</v>
      </c>
      <c r="D440" s="7" t="s">
        <v>48</v>
      </c>
      <c r="E440" s="7">
        <v>2018</v>
      </c>
      <c r="F440" s="7">
        <v>4</v>
      </c>
      <c r="G440" s="7">
        <v>10</v>
      </c>
      <c r="H440" s="7">
        <v>55</v>
      </c>
      <c r="I440" s="7">
        <v>37</v>
      </c>
      <c r="J440" s="7">
        <v>410</v>
      </c>
      <c r="K440" s="7">
        <v>7</v>
      </c>
      <c r="L440" s="21">
        <v>45512</v>
      </c>
      <c r="M440">
        <v>9.8000000000000007</v>
      </c>
      <c r="N440">
        <v>9.8000000000000007</v>
      </c>
      <c r="O440">
        <v>10</v>
      </c>
      <c r="P440" s="18">
        <f t="shared" si="13"/>
        <v>9.8666666666666671</v>
      </c>
      <c r="Q440" s="20"/>
    </row>
    <row r="441" spans="1:17" x14ac:dyDescent="0.25">
      <c r="A441" s="7" t="s">
        <v>35</v>
      </c>
      <c r="B441" s="7" t="s">
        <v>36</v>
      </c>
      <c r="C441" s="7">
        <v>5</v>
      </c>
      <c r="D441" s="7" t="s">
        <v>37</v>
      </c>
      <c r="E441" s="7">
        <v>1998</v>
      </c>
      <c r="F441" s="7">
        <v>4</v>
      </c>
      <c r="G441" s="7">
        <v>9</v>
      </c>
      <c r="H441" s="7">
        <v>56</v>
      </c>
      <c r="I441" s="7">
        <v>37</v>
      </c>
      <c r="J441" s="7">
        <v>409</v>
      </c>
      <c r="K441" s="7">
        <v>7</v>
      </c>
      <c r="L441" s="21">
        <v>45512</v>
      </c>
      <c r="M441">
        <v>10.4</v>
      </c>
      <c r="N441">
        <v>9.6999999999999993</v>
      </c>
      <c r="O441">
        <v>10.3</v>
      </c>
      <c r="P441" s="18">
        <f t="shared" si="13"/>
        <v>10.133333333333335</v>
      </c>
      <c r="Q441" s="20"/>
    </row>
    <row r="442" spans="1:17" x14ac:dyDescent="0.25">
      <c r="A442" s="7" t="s">
        <v>50</v>
      </c>
      <c r="B442" s="7" t="s">
        <v>51</v>
      </c>
      <c r="C442" s="7">
        <v>4</v>
      </c>
      <c r="D442" s="7" t="s">
        <v>52</v>
      </c>
      <c r="E442" s="7">
        <v>1999</v>
      </c>
      <c r="F442" s="7">
        <v>4</v>
      </c>
      <c r="G442" s="7">
        <v>8</v>
      </c>
      <c r="H442" s="7">
        <v>57</v>
      </c>
      <c r="I442" s="7">
        <v>29</v>
      </c>
      <c r="J442" s="7">
        <v>408</v>
      </c>
      <c r="K442" s="7">
        <v>7</v>
      </c>
      <c r="L442" s="53">
        <v>45535</v>
      </c>
      <c r="M442">
        <v>9.1</v>
      </c>
      <c r="N442">
        <v>9</v>
      </c>
      <c r="O442">
        <v>8.6999999999999993</v>
      </c>
      <c r="P442" s="18">
        <f t="shared" si="13"/>
        <v>8.9333333333333336</v>
      </c>
      <c r="Q442" s="20"/>
    </row>
    <row r="443" spans="1:17" x14ac:dyDescent="0.25">
      <c r="A443" s="7" t="s">
        <v>50</v>
      </c>
      <c r="B443" s="7" t="s">
        <v>51</v>
      </c>
      <c r="C443" s="7">
        <v>4</v>
      </c>
      <c r="D443" s="7" t="s">
        <v>59</v>
      </c>
      <c r="E443" s="7">
        <v>1989</v>
      </c>
      <c r="F443" s="7">
        <v>4</v>
      </c>
      <c r="G443" s="7">
        <v>7</v>
      </c>
      <c r="H443" s="7">
        <v>58</v>
      </c>
      <c r="I443" s="7">
        <v>28</v>
      </c>
      <c r="J443" s="7">
        <v>407</v>
      </c>
      <c r="K443" s="7">
        <v>7</v>
      </c>
      <c r="L443" s="53">
        <v>45535</v>
      </c>
      <c r="M443">
        <v>9.8000000000000007</v>
      </c>
      <c r="N443">
        <v>10</v>
      </c>
      <c r="O443">
        <v>10</v>
      </c>
      <c r="P443" s="18">
        <f t="shared" si="13"/>
        <v>9.9333333333333336</v>
      </c>
      <c r="Q443" s="20"/>
    </row>
    <row r="444" spans="1:17" x14ac:dyDescent="0.25">
      <c r="A444" s="7" t="s">
        <v>35</v>
      </c>
      <c r="B444" s="7" t="s">
        <v>36</v>
      </c>
      <c r="C444" s="7">
        <v>3</v>
      </c>
      <c r="D444" s="7" t="s">
        <v>44</v>
      </c>
      <c r="E444" s="7">
        <v>1983</v>
      </c>
      <c r="F444" s="7">
        <v>4</v>
      </c>
      <c r="G444" s="7">
        <v>6</v>
      </c>
      <c r="H444" s="7">
        <v>59</v>
      </c>
      <c r="I444" s="7">
        <v>21</v>
      </c>
      <c r="J444" s="7">
        <v>406</v>
      </c>
      <c r="K444" s="7">
        <v>7</v>
      </c>
      <c r="L444" s="21">
        <v>45512</v>
      </c>
      <c r="M444">
        <v>9.8000000000000007</v>
      </c>
      <c r="N444">
        <v>9.9</v>
      </c>
      <c r="O444">
        <v>9.6</v>
      </c>
      <c r="P444" s="18">
        <f t="shared" si="13"/>
        <v>9.7666666666666675</v>
      </c>
      <c r="Q444" s="20"/>
    </row>
    <row r="445" spans="1:17" x14ac:dyDescent="0.25">
      <c r="A445" s="7" t="s">
        <v>35</v>
      </c>
      <c r="B445" s="7" t="s">
        <v>36</v>
      </c>
      <c r="C445" s="7">
        <v>3</v>
      </c>
      <c r="D445" s="7" t="s">
        <v>46</v>
      </c>
      <c r="E445" s="7">
        <v>1999</v>
      </c>
      <c r="F445" s="7">
        <v>4</v>
      </c>
      <c r="G445" s="7">
        <v>5</v>
      </c>
      <c r="H445" s="7">
        <v>60</v>
      </c>
      <c r="I445" s="7">
        <v>20</v>
      </c>
      <c r="J445" s="7">
        <v>405</v>
      </c>
      <c r="K445" s="7">
        <v>7</v>
      </c>
      <c r="L445" s="21">
        <v>45512</v>
      </c>
      <c r="M445">
        <v>9.8000000000000007</v>
      </c>
      <c r="N445">
        <v>9.8000000000000007</v>
      </c>
      <c r="O445">
        <v>9.6</v>
      </c>
      <c r="P445" s="18">
        <f t="shared" si="13"/>
        <v>9.7333333333333343</v>
      </c>
      <c r="Q445" s="20"/>
    </row>
    <row r="446" spans="1:17" x14ac:dyDescent="0.25">
      <c r="A446" s="7" t="s">
        <v>50</v>
      </c>
      <c r="B446" s="7" t="s">
        <v>51</v>
      </c>
      <c r="C446" s="7">
        <v>2</v>
      </c>
      <c r="D446" s="7" t="s">
        <v>60</v>
      </c>
      <c r="E446" s="7">
        <v>2001</v>
      </c>
      <c r="F446" s="7">
        <v>4</v>
      </c>
      <c r="G446" s="7">
        <v>4</v>
      </c>
      <c r="H446" s="7">
        <v>61</v>
      </c>
      <c r="I446" s="7">
        <v>13</v>
      </c>
      <c r="J446" s="7">
        <v>404</v>
      </c>
      <c r="K446" s="7">
        <v>7</v>
      </c>
      <c r="L446" s="53">
        <v>45535</v>
      </c>
      <c r="M446">
        <v>9.6</v>
      </c>
      <c r="N446">
        <v>8.9</v>
      </c>
      <c r="O446">
        <v>9</v>
      </c>
      <c r="P446" s="18">
        <f t="shared" si="13"/>
        <v>9.1666666666666661</v>
      </c>
      <c r="Q446" s="20"/>
    </row>
    <row r="447" spans="1:17" x14ac:dyDescent="0.25">
      <c r="A447" s="7" t="s">
        <v>50</v>
      </c>
      <c r="B447" s="7" t="s">
        <v>51</v>
      </c>
      <c r="C447" s="7">
        <v>2</v>
      </c>
      <c r="D447" s="7" t="s">
        <v>55</v>
      </c>
      <c r="E447" s="7">
        <v>2008</v>
      </c>
      <c r="F447" s="7">
        <v>4</v>
      </c>
      <c r="G447" s="7">
        <v>3</v>
      </c>
      <c r="H447" s="7">
        <v>62</v>
      </c>
      <c r="I447" s="7">
        <v>12</v>
      </c>
      <c r="J447" s="7">
        <v>403</v>
      </c>
      <c r="K447" s="7">
        <v>7</v>
      </c>
      <c r="L447" s="53">
        <v>45535</v>
      </c>
      <c r="M447">
        <v>8.8000000000000007</v>
      </c>
      <c r="N447">
        <v>9.6</v>
      </c>
      <c r="O447">
        <v>9.4</v>
      </c>
      <c r="P447" s="18">
        <f t="shared" si="13"/>
        <v>9.2666666666666657</v>
      </c>
      <c r="Q447" s="20"/>
    </row>
    <row r="448" spans="1:17" x14ac:dyDescent="0.25">
      <c r="A448" s="7" t="s">
        <v>35</v>
      </c>
      <c r="B448" s="7" t="s">
        <v>36</v>
      </c>
      <c r="C448" s="7">
        <v>1</v>
      </c>
      <c r="D448" s="7" t="s">
        <v>49</v>
      </c>
      <c r="E448" s="7">
        <v>1985</v>
      </c>
      <c r="F448" s="7">
        <v>4</v>
      </c>
      <c r="G448" s="7">
        <v>2</v>
      </c>
      <c r="H448" s="7">
        <v>63</v>
      </c>
      <c r="I448" s="7">
        <v>5</v>
      </c>
      <c r="J448" s="7">
        <v>402</v>
      </c>
      <c r="K448" s="7">
        <v>7</v>
      </c>
      <c r="L448" s="21">
        <v>45512</v>
      </c>
      <c r="M448">
        <v>10.199999999999999</v>
      </c>
      <c r="N448">
        <v>9.9</v>
      </c>
      <c r="O448">
        <v>9.8000000000000007</v>
      </c>
      <c r="P448" s="18">
        <f t="shared" si="13"/>
        <v>9.9666666666666668</v>
      </c>
      <c r="Q448" s="20"/>
    </row>
    <row r="449" spans="1:17" x14ac:dyDescent="0.25">
      <c r="A449" s="7" t="s">
        <v>35</v>
      </c>
      <c r="B449" s="7" t="s">
        <v>36</v>
      </c>
      <c r="C449" s="7">
        <v>1</v>
      </c>
      <c r="D449" s="7" t="s">
        <v>42</v>
      </c>
      <c r="E449" s="7">
        <v>2023</v>
      </c>
      <c r="F449" s="7">
        <v>4</v>
      </c>
      <c r="G449" s="7">
        <v>1</v>
      </c>
      <c r="H449" s="7">
        <v>64</v>
      </c>
      <c r="I449" s="7">
        <v>4</v>
      </c>
      <c r="J449" s="7">
        <v>401</v>
      </c>
      <c r="K449" s="7">
        <v>7</v>
      </c>
      <c r="L449" s="21">
        <v>45512</v>
      </c>
      <c r="M449">
        <v>10.4</v>
      </c>
      <c r="N449">
        <v>9.6999999999999993</v>
      </c>
      <c r="O449">
        <v>10.3</v>
      </c>
      <c r="P449" s="18">
        <f t="shared" si="13"/>
        <v>10.133333333333335</v>
      </c>
      <c r="Q449" s="20"/>
    </row>
    <row r="450" spans="1:17" x14ac:dyDescent="0.25">
      <c r="A450" s="7" t="s">
        <v>35</v>
      </c>
      <c r="B450" s="7" t="s">
        <v>36</v>
      </c>
      <c r="C450" s="7">
        <v>1</v>
      </c>
      <c r="D450" s="7" t="s">
        <v>37</v>
      </c>
      <c r="E450" s="7">
        <v>1998</v>
      </c>
      <c r="F450" s="7">
        <v>1</v>
      </c>
      <c r="G450" s="7">
        <v>1</v>
      </c>
      <c r="H450" s="7">
        <v>1</v>
      </c>
      <c r="I450" s="7">
        <v>1</v>
      </c>
      <c r="J450" s="7">
        <v>101</v>
      </c>
      <c r="K450" s="7">
        <v>8</v>
      </c>
      <c r="L450" s="53">
        <v>45522</v>
      </c>
      <c r="M450">
        <v>10.9</v>
      </c>
      <c r="N450">
        <v>10.7</v>
      </c>
      <c r="O450">
        <v>11.3</v>
      </c>
      <c r="P450" s="18">
        <f t="shared" ref="P450:P451" si="14">AVERAGE(M450:O450)</f>
        <v>10.966666666666669</v>
      </c>
      <c r="Q450" s="20"/>
    </row>
    <row r="451" spans="1:17" x14ac:dyDescent="0.25">
      <c r="A451" s="7" t="s">
        <v>35</v>
      </c>
      <c r="B451" s="7" t="s">
        <v>36</v>
      </c>
      <c r="C451" s="7">
        <v>1</v>
      </c>
      <c r="D451" s="7" t="s">
        <v>44</v>
      </c>
      <c r="E451" s="7">
        <v>1983</v>
      </c>
      <c r="F451" s="7">
        <v>1</v>
      </c>
      <c r="G451" s="7">
        <v>2</v>
      </c>
      <c r="H451" s="7">
        <v>2</v>
      </c>
      <c r="I451" s="7">
        <v>8</v>
      </c>
      <c r="J451" s="7">
        <v>102</v>
      </c>
      <c r="K451" s="7">
        <v>8</v>
      </c>
      <c r="L451" s="53">
        <v>45522</v>
      </c>
      <c r="M451">
        <v>11</v>
      </c>
      <c r="N451">
        <v>11.1</v>
      </c>
      <c r="O451">
        <v>11.6</v>
      </c>
      <c r="P451" s="18">
        <f t="shared" si="14"/>
        <v>11.233333333333334</v>
      </c>
      <c r="Q451" s="20"/>
    </row>
    <row r="452" spans="1:17" x14ac:dyDescent="0.25">
      <c r="A452" s="7" t="s">
        <v>50</v>
      </c>
      <c r="B452" s="7" t="s">
        <v>51</v>
      </c>
      <c r="C452" s="7">
        <v>2</v>
      </c>
      <c r="D452" s="7" t="s">
        <v>52</v>
      </c>
      <c r="E452" s="7">
        <v>1999</v>
      </c>
      <c r="F452" s="7">
        <v>1</v>
      </c>
      <c r="G452" s="7">
        <v>3</v>
      </c>
      <c r="H452" s="7">
        <v>3</v>
      </c>
      <c r="I452" s="7">
        <v>9</v>
      </c>
      <c r="J452" s="7">
        <v>103</v>
      </c>
      <c r="K452" s="7">
        <v>8</v>
      </c>
      <c r="L452" s="21">
        <v>45549</v>
      </c>
      <c r="M452">
        <v>10</v>
      </c>
      <c r="N452">
        <v>10</v>
      </c>
      <c r="O452">
        <v>10</v>
      </c>
      <c r="P452" s="18">
        <f t="shared" ref="P452:P483" si="15">AVERAGE(M452:O452)</f>
        <v>10</v>
      </c>
      <c r="Q452" s="20"/>
    </row>
    <row r="453" spans="1:17" x14ac:dyDescent="0.25">
      <c r="A453" s="7" t="s">
        <v>50</v>
      </c>
      <c r="B453" s="7" t="s">
        <v>51</v>
      </c>
      <c r="C453" s="7">
        <v>2</v>
      </c>
      <c r="D453" s="7" t="s">
        <v>56</v>
      </c>
      <c r="E453" s="7">
        <v>1984</v>
      </c>
      <c r="F453" s="7">
        <v>1</v>
      </c>
      <c r="G453" s="7">
        <v>4</v>
      </c>
      <c r="H453" s="7">
        <v>4</v>
      </c>
      <c r="I453" s="7">
        <v>16</v>
      </c>
      <c r="J453" s="7">
        <v>104</v>
      </c>
      <c r="K453" s="7">
        <v>8</v>
      </c>
      <c r="L453" s="21">
        <v>45549</v>
      </c>
      <c r="M453">
        <v>11</v>
      </c>
      <c r="N453">
        <v>11</v>
      </c>
      <c r="O453">
        <v>11</v>
      </c>
      <c r="P453" s="18">
        <f t="shared" si="15"/>
        <v>11</v>
      </c>
      <c r="Q453" s="20"/>
    </row>
    <row r="454" spans="1:17" x14ac:dyDescent="0.25">
      <c r="A454" s="7" t="s">
        <v>35</v>
      </c>
      <c r="B454" s="7" t="s">
        <v>36</v>
      </c>
      <c r="C454" s="7">
        <v>3</v>
      </c>
      <c r="D454" s="7" t="s">
        <v>48</v>
      </c>
      <c r="E454" s="7">
        <v>2018</v>
      </c>
      <c r="F454" s="7">
        <v>1</v>
      </c>
      <c r="G454" s="7">
        <v>5</v>
      </c>
      <c r="H454" s="7">
        <v>5</v>
      </c>
      <c r="I454" s="7">
        <v>17</v>
      </c>
      <c r="J454" s="7">
        <v>105</v>
      </c>
      <c r="K454" s="7">
        <v>8</v>
      </c>
      <c r="L454" s="53">
        <v>45522</v>
      </c>
      <c r="M454">
        <v>11.4</v>
      </c>
      <c r="N454">
        <v>11.4</v>
      </c>
      <c r="O454">
        <v>11.5</v>
      </c>
      <c r="P454" s="18">
        <f t="shared" si="15"/>
        <v>11.433333333333332</v>
      </c>
      <c r="Q454" s="20"/>
    </row>
    <row r="455" spans="1:17" x14ac:dyDescent="0.25">
      <c r="A455" s="7" t="s">
        <v>35</v>
      </c>
      <c r="B455" s="7" t="s">
        <v>36</v>
      </c>
      <c r="C455" s="7">
        <v>3</v>
      </c>
      <c r="D455" s="7" t="s">
        <v>41</v>
      </c>
      <c r="E455" s="7">
        <v>2016</v>
      </c>
      <c r="F455" s="7">
        <v>1</v>
      </c>
      <c r="G455" s="7">
        <v>6</v>
      </c>
      <c r="H455" s="7">
        <v>6</v>
      </c>
      <c r="I455" s="7">
        <v>24</v>
      </c>
      <c r="J455" s="7">
        <v>106</v>
      </c>
      <c r="K455" s="7">
        <v>8</v>
      </c>
      <c r="L455" s="53">
        <v>45522</v>
      </c>
      <c r="M455">
        <v>10.6</v>
      </c>
      <c r="N455">
        <v>10.7</v>
      </c>
      <c r="O455">
        <v>10.5</v>
      </c>
      <c r="P455" s="18">
        <f t="shared" si="15"/>
        <v>10.6</v>
      </c>
      <c r="Q455" s="20"/>
    </row>
    <row r="456" spans="1:17" x14ac:dyDescent="0.25">
      <c r="A456" s="7" t="s">
        <v>50</v>
      </c>
      <c r="B456" s="7" t="s">
        <v>51</v>
      </c>
      <c r="C456" s="7">
        <v>4</v>
      </c>
      <c r="D456" s="7" t="s">
        <v>60</v>
      </c>
      <c r="E456" s="7">
        <v>2001</v>
      </c>
      <c r="F456" s="7">
        <v>1</v>
      </c>
      <c r="G456" s="7">
        <v>7</v>
      </c>
      <c r="H456" s="7">
        <v>7</v>
      </c>
      <c r="I456" s="7">
        <v>25</v>
      </c>
      <c r="J456" s="7">
        <v>107</v>
      </c>
      <c r="K456" s="7">
        <v>8</v>
      </c>
      <c r="L456" s="21">
        <v>45549</v>
      </c>
      <c r="M456">
        <v>10</v>
      </c>
      <c r="N456">
        <v>10</v>
      </c>
      <c r="O456">
        <v>9</v>
      </c>
      <c r="P456" s="18">
        <f t="shared" si="15"/>
        <v>9.6666666666666661</v>
      </c>
      <c r="Q456" s="20"/>
    </row>
    <row r="457" spans="1:17" x14ac:dyDescent="0.25">
      <c r="A457" s="7" t="s">
        <v>50</v>
      </c>
      <c r="B457" s="7" t="s">
        <v>51</v>
      </c>
      <c r="C457" s="7">
        <v>4</v>
      </c>
      <c r="D457" s="7" t="s">
        <v>53</v>
      </c>
      <c r="E457" s="7">
        <v>2020</v>
      </c>
      <c r="F457" s="7">
        <v>1</v>
      </c>
      <c r="G457" s="7">
        <v>8</v>
      </c>
      <c r="H457" s="7">
        <v>8</v>
      </c>
      <c r="I457" s="7">
        <v>32</v>
      </c>
      <c r="J457" s="7">
        <v>108</v>
      </c>
      <c r="K457" s="7">
        <v>8</v>
      </c>
      <c r="L457" s="21">
        <v>45549</v>
      </c>
      <c r="M457">
        <v>10</v>
      </c>
      <c r="N457">
        <v>10</v>
      </c>
      <c r="O457">
        <v>10</v>
      </c>
      <c r="P457" s="18">
        <f t="shared" si="15"/>
        <v>10</v>
      </c>
      <c r="Q457" s="20"/>
    </row>
    <row r="458" spans="1:17" x14ac:dyDescent="0.25">
      <c r="A458" s="7" t="s">
        <v>35</v>
      </c>
      <c r="B458" s="7" t="s">
        <v>36</v>
      </c>
      <c r="C458" s="7">
        <v>5</v>
      </c>
      <c r="D458" s="7" t="s">
        <v>39</v>
      </c>
      <c r="E458" s="7">
        <v>2002</v>
      </c>
      <c r="F458" s="7">
        <v>1</v>
      </c>
      <c r="G458" s="7">
        <v>9</v>
      </c>
      <c r="H458" s="7">
        <v>9</v>
      </c>
      <c r="I458" s="7">
        <v>33</v>
      </c>
      <c r="J458" s="7">
        <v>109</v>
      </c>
      <c r="K458" s="7">
        <v>8</v>
      </c>
      <c r="L458" s="53">
        <v>45522</v>
      </c>
      <c r="M458">
        <v>9.8000000000000007</v>
      </c>
      <c r="N458">
        <v>10.3</v>
      </c>
      <c r="O458">
        <v>9.6999999999999993</v>
      </c>
      <c r="P458" s="18">
        <f t="shared" si="15"/>
        <v>9.9333333333333336</v>
      </c>
      <c r="Q458" s="20"/>
    </row>
    <row r="459" spans="1:17" x14ac:dyDescent="0.25">
      <c r="A459" s="7" t="s">
        <v>35</v>
      </c>
      <c r="B459" s="7" t="s">
        <v>36</v>
      </c>
      <c r="C459" s="7">
        <v>5</v>
      </c>
      <c r="D459" s="7" t="s">
        <v>46</v>
      </c>
      <c r="E459" s="7">
        <v>1999</v>
      </c>
      <c r="F459" s="7">
        <v>1</v>
      </c>
      <c r="G459" s="7">
        <v>10</v>
      </c>
      <c r="H459" s="7">
        <v>10</v>
      </c>
      <c r="I459" s="7">
        <v>40</v>
      </c>
      <c r="J459" s="7">
        <v>110</v>
      </c>
      <c r="K459" s="7">
        <v>8</v>
      </c>
      <c r="L459" s="53">
        <v>45522</v>
      </c>
      <c r="M459">
        <v>11.5</v>
      </c>
      <c r="N459">
        <v>11.2</v>
      </c>
      <c r="O459">
        <v>10.4</v>
      </c>
      <c r="P459" s="18">
        <f t="shared" si="15"/>
        <v>11.033333333333333</v>
      </c>
      <c r="Q459" s="20"/>
    </row>
    <row r="460" spans="1:17" x14ac:dyDescent="0.25">
      <c r="A460" s="7" t="s">
        <v>50</v>
      </c>
      <c r="B460" s="7" t="s">
        <v>51</v>
      </c>
      <c r="C460" s="7">
        <v>6</v>
      </c>
      <c r="D460" s="7" t="s">
        <v>59</v>
      </c>
      <c r="E460" s="7">
        <v>1989</v>
      </c>
      <c r="F460" s="7">
        <v>1</v>
      </c>
      <c r="G460" s="7">
        <v>11</v>
      </c>
      <c r="H460" s="7">
        <v>11</v>
      </c>
      <c r="I460" s="7">
        <v>41</v>
      </c>
      <c r="J460" s="7">
        <v>111</v>
      </c>
      <c r="K460" s="7">
        <v>8</v>
      </c>
      <c r="L460" s="21">
        <v>45549</v>
      </c>
      <c r="M460">
        <v>10</v>
      </c>
      <c r="N460">
        <v>10</v>
      </c>
      <c r="O460">
        <v>11</v>
      </c>
      <c r="P460" s="18">
        <f t="shared" si="15"/>
        <v>10.333333333333334</v>
      </c>
      <c r="Q460" s="20"/>
    </row>
    <row r="461" spans="1:17" x14ac:dyDescent="0.25">
      <c r="A461" s="7" t="s">
        <v>50</v>
      </c>
      <c r="B461" s="7" t="s">
        <v>51</v>
      </c>
      <c r="C461" s="7">
        <v>6</v>
      </c>
      <c r="D461" s="7" t="s">
        <v>54</v>
      </c>
      <c r="E461" s="7">
        <v>2016</v>
      </c>
      <c r="F461" s="7">
        <v>1</v>
      </c>
      <c r="G461" s="7">
        <v>12</v>
      </c>
      <c r="H461" s="7">
        <v>12</v>
      </c>
      <c r="I461" s="7">
        <v>48</v>
      </c>
      <c r="J461" s="7">
        <v>112</v>
      </c>
      <c r="K461" s="7">
        <v>8</v>
      </c>
      <c r="L461" s="21">
        <v>45549</v>
      </c>
      <c r="M461">
        <v>10</v>
      </c>
      <c r="N461">
        <v>10</v>
      </c>
      <c r="O461">
        <v>10</v>
      </c>
      <c r="P461" s="18">
        <f t="shared" si="15"/>
        <v>10</v>
      </c>
      <c r="Q461" s="20"/>
    </row>
    <row r="462" spans="1:17" x14ac:dyDescent="0.25">
      <c r="A462" s="7" t="s">
        <v>35</v>
      </c>
      <c r="B462" s="7" t="s">
        <v>36</v>
      </c>
      <c r="C462" s="7">
        <v>7</v>
      </c>
      <c r="D462" s="7" t="s">
        <v>49</v>
      </c>
      <c r="E462" s="7">
        <v>1985</v>
      </c>
      <c r="F462" s="7">
        <v>1</v>
      </c>
      <c r="G462" s="7">
        <v>13</v>
      </c>
      <c r="H462" s="7">
        <v>13</v>
      </c>
      <c r="I462" s="7">
        <v>49</v>
      </c>
      <c r="J462" s="7">
        <v>113</v>
      </c>
      <c r="K462" s="7">
        <v>8</v>
      </c>
      <c r="L462" s="53">
        <v>45522</v>
      </c>
      <c r="M462">
        <v>11.3</v>
      </c>
      <c r="N462">
        <v>10.6</v>
      </c>
      <c r="O462">
        <v>10.9</v>
      </c>
      <c r="P462" s="18">
        <f t="shared" si="15"/>
        <v>10.933333333333332</v>
      </c>
      <c r="Q462" s="20"/>
    </row>
    <row r="463" spans="1:17" x14ac:dyDescent="0.25">
      <c r="A463" s="7" t="s">
        <v>35</v>
      </c>
      <c r="B463" s="7" t="s">
        <v>36</v>
      </c>
      <c r="C463" s="7">
        <v>7</v>
      </c>
      <c r="D463" s="7" t="s">
        <v>42</v>
      </c>
      <c r="E463" s="7">
        <v>2023</v>
      </c>
      <c r="F463" s="7">
        <v>1</v>
      </c>
      <c r="G463" s="7">
        <v>14</v>
      </c>
      <c r="H463" s="7">
        <v>14</v>
      </c>
      <c r="I463" s="7">
        <v>56</v>
      </c>
      <c r="J463" s="7">
        <v>114</v>
      </c>
      <c r="K463" s="7">
        <v>8</v>
      </c>
      <c r="L463" s="53">
        <v>45522</v>
      </c>
      <c r="M463">
        <v>11.4</v>
      </c>
      <c r="N463">
        <v>10.6</v>
      </c>
      <c r="O463">
        <v>10.8</v>
      </c>
      <c r="P463" s="18">
        <f t="shared" si="15"/>
        <v>10.933333333333332</v>
      </c>
      <c r="Q463" s="20"/>
    </row>
    <row r="464" spans="1:17" x14ac:dyDescent="0.25">
      <c r="A464" s="7" t="s">
        <v>50</v>
      </c>
      <c r="B464" s="7" t="s">
        <v>51</v>
      </c>
      <c r="C464" s="7">
        <v>8</v>
      </c>
      <c r="D464" s="7" t="s">
        <v>55</v>
      </c>
      <c r="E464" s="7">
        <v>2008</v>
      </c>
      <c r="F464" s="7">
        <v>1</v>
      </c>
      <c r="G464" s="7">
        <v>15</v>
      </c>
      <c r="H464" s="7">
        <v>15</v>
      </c>
      <c r="I464" s="7">
        <v>57</v>
      </c>
      <c r="J464" s="7">
        <v>115</v>
      </c>
      <c r="K464" s="7">
        <v>8</v>
      </c>
      <c r="L464" s="21">
        <v>45549</v>
      </c>
      <c r="M464">
        <v>10</v>
      </c>
      <c r="N464">
        <v>9</v>
      </c>
      <c r="O464">
        <v>10</v>
      </c>
      <c r="P464" s="18">
        <f t="shared" si="15"/>
        <v>9.6666666666666661</v>
      </c>
      <c r="Q464" s="20"/>
    </row>
    <row r="465" spans="1:17" x14ac:dyDescent="0.25">
      <c r="A465" s="7" t="s">
        <v>50</v>
      </c>
      <c r="B465" s="7" t="s">
        <v>51</v>
      </c>
      <c r="C465" s="7">
        <v>8</v>
      </c>
      <c r="D465" s="7" t="s">
        <v>57</v>
      </c>
      <c r="E465" s="7">
        <v>2004</v>
      </c>
      <c r="F465" s="7">
        <v>1</v>
      </c>
      <c r="G465" s="7">
        <v>16</v>
      </c>
      <c r="H465" s="7">
        <v>16</v>
      </c>
      <c r="I465" s="7">
        <v>64</v>
      </c>
      <c r="J465" s="7">
        <v>116</v>
      </c>
      <c r="K465" s="7">
        <v>8</v>
      </c>
      <c r="L465" s="21">
        <v>45549</v>
      </c>
      <c r="M465">
        <v>10</v>
      </c>
      <c r="N465">
        <v>11</v>
      </c>
      <c r="O465">
        <v>11</v>
      </c>
      <c r="P465" s="18">
        <f t="shared" si="15"/>
        <v>10.666666666666666</v>
      </c>
      <c r="Q465" s="20"/>
    </row>
    <row r="466" spans="1:17" x14ac:dyDescent="0.25">
      <c r="A466" s="7" t="s">
        <v>50</v>
      </c>
      <c r="B466" s="7" t="s">
        <v>51</v>
      </c>
      <c r="C466" s="7">
        <v>8</v>
      </c>
      <c r="D466" s="7" t="s">
        <v>60</v>
      </c>
      <c r="E466" s="7">
        <v>2001</v>
      </c>
      <c r="F466" s="7">
        <v>2</v>
      </c>
      <c r="G466" s="7">
        <v>16</v>
      </c>
      <c r="H466" s="7">
        <v>17</v>
      </c>
      <c r="I466" s="7">
        <v>63</v>
      </c>
      <c r="J466" s="7">
        <v>216</v>
      </c>
      <c r="K466" s="7">
        <v>8</v>
      </c>
      <c r="L466" s="21">
        <v>45549</v>
      </c>
      <c r="M466">
        <v>10</v>
      </c>
      <c r="N466">
        <v>10</v>
      </c>
      <c r="O466">
        <v>10</v>
      </c>
      <c r="P466" s="18">
        <f t="shared" si="15"/>
        <v>10</v>
      </c>
      <c r="Q466" s="20"/>
    </row>
    <row r="467" spans="1:17" x14ac:dyDescent="0.25">
      <c r="A467" s="7" t="s">
        <v>50</v>
      </c>
      <c r="B467" s="7" t="s">
        <v>51</v>
      </c>
      <c r="C467" s="7">
        <v>8</v>
      </c>
      <c r="D467" s="7" t="s">
        <v>59</v>
      </c>
      <c r="E467" s="7">
        <v>1989</v>
      </c>
      <c r="F467" s="7">
        <v>2</v>
      </c>
      <c r="G467" s="7">
        <v>15</v>
      </c>
      <c r="H467" s="7">
        <v>18</v>
      </c>
      <c r="I467" s="7">
        <v>58</v>
      </c>
      <c r="J467" s="7">
        <v>215</v>
      </c>
      <c r="K467" s="7">
        <v>8</v>
      </c>
      <c r="L467" s="21">
        <v>45549</v>
      </c>
      <c r="M467">
        <v>10</v>
      </c>
      <c r="N467">
        <v>11</v>
      </c>
      <c r="O467">
        <v>9</v>
      </c>
      <c r="P467" s="18">
        <f t="shared" si="15"/>
        <v>10</v>
      </c>
      <c r="Q467" s="20"/>
    </row>
    <row r="468" spans="1:17" x14ac:dyDescent="0.25">
      <c r="A468" s="7" t="s">
        <v>35</v>
      </c>
      <c r="B468" s="7" t="s">
        <v>36</v>
      </c>
      <c r="C468" s="7">
        <v>7</v>
      </c>
      <c r="D468" s="7" t="s">
        <v>48</v>
      </c>
      <c r="E468" s="7">
        <v>2018</v>
      </c>
      <c r="F468" s="7">
        <v>2</v>
      </c>
      <c r="G468" s="7">
        <v>14</v>
      </c>
      <c r="H468" s="7">
        <v>19</v>
      </c>
      <c r="I468" s="7">
        <v>55</v>
      </c>
      <c r="J468" s="7">
        <v>214</v>
      </c>
      <c r="K468" s="7">
        <v>8</v>
      </c>
      <c r="L468" s="53">
        <v>45522</v>
      </c>
      <c r="M468">
        <v>10.8</v>
      </c>
      <c r="N468">
        <v>11.3</v>
      </c>
      <c r="O468">
        <v>11.4</v>
      </c>
      <c r="P468" s="18">
        <f t="shared" si="15"/>
        <v>11.166666666666666</v>
      </c>
      <c r="Q468" s="20"/>
    </row>
    <row r="469" spans="1:17" x14ac:dyDescent="0.25">
      <c r="A469" s="7" t="s">
        <v>35</v>
      </c>
      <c r="B469" s="7" t="s">
        <v>36</v>
      </c>
      <c r="C469" s="7">
        <v>7</v>
      </c>
      <c r="D469" s="7" t="s">
        <v>44</v>
      </c>
      <c r="E469" s="7">
        <v>1983</v>
      </c>
      <c r="F469" s="7">
        <v>2</v>
      </c>
      <c r="G469" s="7">
        <v>13</v>
      </c>
      <c r="H469" s="7">
        <v>20</v>
      </c>
      <c r="I469" s="7">
        <v>50</v>
      </c>
      <c r="J469" s="7">
        <v>213</v>
      </c>
      <c r="K469" s="7">
        <v>8</v>
      </c>
      <c r="L469" s="53">
        <v>45522</v>
      </c>
      <c r="M469">
        <v>11.5</v>
      </c>
      <c r="N469">
        <v>10.8</v>
      </c>
      <c r="O469">
        <v>10.7</v>
      </c>
      <c r="P469" s="18">
        <f t="shared" si="15"/>
        <v>11</v>
      </c>
      <c r="Q469" s="20"/>
    </row>
    <row r="470" spans="1:17" x14ac:dyDescent="0.25">
      <c r="A470" s="7" t="s">
        <v>50</v>
      </c>
      <c r="B470" s="7" t="s">
        <v>51</v>
      </c>
      <c r="C470" s="7">
        <v>6</v>
      </c>
      <c r="D470" s="7" t="s">
        <v>55</v>
      </c>
      <c r="E470" s="7">
        <v>2008</v>
      </c>
      <c r="F470" s="7">
        <v>2</v>
      </c>
      <c r="G470" s="7">
        <v>12</v>
      </c>
      <c r="H470" s="7">
        <v>21</v>
      </c>
      <c r="I470" s="7">
        <v>47</v>
      </c>
      <c r="J470" s="7">
        <v>212</v>
      </c>
      <c r="K470" s="7">
        <v>8</v>
      </c>
      <c r="L470" s="21">
        <v>45549</v>
      </c>
      <c r="M470">
        <v>10</v>
      </c>
      <c r="N470">
        <v>10</v>
      </c>
      <c r="O470">
        <v>10</v>
      </c>
      <c r="P470" s="18">
        <f t="shared" si="15"/>
        <v>10</v>
      </c>
      <c r="Q470" s="20"/>
    </row>
    <row r="471" spans="1:17" x14ac:dyDescent="0.25">
      <c r="A471" s="7" t="s">
        <v>50</v>
      </c>
      <c r="B471" s="7" t="s">
        <v>51</v>
      </c>
      <c r="C471" s="7">
        <v>6</v>
      </c>
      <c r="D471" s="7" t="s">
        <v>52</v>
      </c>
      <c r="E471" s="7">
        <v>1999</v>
      </c>
      <c r="F471" s="7">
        <v>2</v>
      </c>
      <c r="G471" s="7">
        <v>11</v>
      </c>
      <c r="H471" s="7">
        <v>22</v>
      </c>
      <c r="I471" s="7">
        <v>42</v>
      </c>
      <c r="J471" s="7">
        <v>211</v>
      </c>
      <c r="K471" s="7">
        <v>8</v>
      </c>
      <c r="L471" s="21">
        <v>45549</v>
      </c>
      <c r="M471">
        <v>10</v>
      </c>
      <c r="N471">
        <v>10</v>
      </c>
      <c r="O471">
        <v>10</v>
      </c>
      <c r="P471" s="18">
        <f t="shared" si="15"/>
        <v>10</v>
      </c>
      <c r="Q471" s="20"/>
    </row>
    <row r="472" spans="1:17" x14ac:dyDescent="0.25">
      <c r="A472" s="7" t="s">
        <v>35</v>
      </c>
      <c r="B472" s="7" t="s">
        <v>36</v>
      </c>
      <c r="C472" s="7">
        <v>5</v>
      </c>
      <c r="D472" s="7" t="s">
        <v>49</v>
      </c>
      <c r="E472" s="7">
        <v>1985</v>
      </c>
      <c r="F472" s="7">
        <v>2</v>
      </c>
      <c r="G472" s="7">
        <v>10</v>
      </c>
      <c r="H472" s="7">
        <v>23</v>
      </c>
      <c r="I472" s="7">
        <v>39</v>
      </c>
      <c r="J472" s="7">
        <v>210</v>
      </c>
      <c r="K472" s="7">
        <v>8</v>
      </c>
      <c r="L472" s="53">
        <v>45522</v>
      </c>
      <c r="M472">
        <v>10.7</v>
      </c>
      <c r="N472">
        <v>10.7</v>
      </c>
      <c r="O472">
        <v>10.7</v>
      </c>
      <c r="P472" s="18">
        <f t="shared" si="15"/>
        <v>10.699999999999998</v>
      </c>
      <c r="Q472" s="20"/>
    </row>
    <row r="473" spans="1:17" x14ac:dyDescent="0.25">
      <c r="A473" s="7" t="s">
        <v>35</v>
      </c>
      <c r="B473" s="7" t="s">
        <v>36</v>
      </c>
      <c r="C473" s="7">
        <v>5</v>
      </c>
      <c r="D473" s="7" t="s">
        <v>41</v>
      </c>
      <c r="E473" s="7">
        <v>2016</v>
      </c>
      <c r="F473" s="7">
        <v>2</v>
      </c>
      <c r="G473" s="7">
        <v>9</v>
      </c>
      <c r="H473" s="7">
        <v>24</v>
      </c>
      <c r="I473" s="7">
        <v>34</v>
      </c>
      <c r="J473" s="7">
        <v>209</v>
      </c>
      <c r="K473" s="7">
        <v>8</v>
      </c>
      <c r="L473" s="53">
        <v>45522</v>
      </c>
      <c r="M473">
        <v>11</v>
      </c>
      <c r="N473">
        <v>10.9</v>
      </c>
      <c r="O473">
        <v>10.6</v>
      </c>
      <c r="P473" s="18">
        <f t="shared" si="15"/>
        <v>10.833333333333334</v>
      </c>
      <c r="Q473" s="20"/>
    </row>
    <row r="474" spans="1:17" x14ac:dyDescent="0.25">
      <c r="A474" s="7" t="s">
        <v>50</v>
      </c>
      <c r="B474" s="7" t="s">
        <v>51</v>
      </c>
      <c r="C474" s="7">
        <v>4</v>
      </c>
      <c r="D474" s="7" t="s">
        <v>56</v>
      </c>
      <c r="E474" s="7">
        <v>1984</v>
      </c>
      <c r="F474" s="7">
        <v>2</v>
      </c>
      <c r="G474" s="7">
        <v>8</v>
      </c>
      <c r="H474" s="7">
        <v>25</v>
      </c>
      <c r="I474" s="7">
        <v>31</v>
      </c>
      <c r="J474" s="7">
        <v>208</v>
      </c>
      <c r="K474" s="7">
        <v>8</v>
      </c>
      <c r="L474" s="21">
        <v>45549</v>
      </c>
      <c r="M474">
        <v>11</v>
      </c>
      <c r="N474">
        <v>11</v>
      </c>
      <c r="O474">
        <v>11</v>
      </c>
      <c r="P474" s="18">
        <f t="shared" si="15"/>
        <v>11</v>
      </c>
      <c r="Q474" s="20"/>
    </row>
    <row r="475" spans="1:17" x14ac:dyDescent="0.25">
      <c r="A475" s="7" t="s">
        <v>50</v>
      </c>
      <c r="B475" s="7" t="s">
        <v>51</v>
      </c>
      <c r="C475" s="7">
        <v>4</v>
      </c>
      <c r="D475" s="7" t="s">
        <v>54</v>
      </c>
      <c r="E475" s="7">
        <v>2016</v>
      </c>
      <c r="F475" s="7">
        <v>2</v>
      </c>
      <c r="G475" s="7">
        <v>7</v>
      </c>
      <c r="H475" s="7">
        <v>26</v>
      </c>
      <c r="I475" s="7">
        <v>26</v>
      </c>
      <c r="J475" s="7">
        <v>207</v>
      </c>
      <c r="K475" s="7">
        <v>8</v>
      </c>
      <c r="L475" s="21">
        <v>45549</v>
      </c>
      <c r="M475">
        <v>9</v>
      </c>
      <c r="N475">
        <v>9</v>
      </c>
      <c r="O475">
        <v>10</v>
      </c>
      <c r="P475" s="18">
        <f t="shared" si="15"/>
        <v>9.3333333333333339</v>
      </c>
      <c r="Q475" s="20"/>
    </row>
    <row r="476" spans="1:17" x14ac:dyDescent="0.25">
      <c r="A476" s="7" t="s">
        <v>35</v>
      </c>
      <c r="B476" s="7" t="s">
        <v>36</v>
      </c>
      <c r="C476" s="7">
        <v>3</v>
      </c>
      <c r="D476" s="7" t="s">
        <v>37</v>
      </c>
      <c r="E476" s="7">
        <v>1998</v>
      </c>
      <c r="F476" s="7">
        <v>2</v>
      </c>
      <c r="G476" s="7">
        <v>6</v>
      </c>
      <c r="H476" s="7">
        <v>27</v>
      </c>
      <c r="I476" s="7">
        <v>23</v>
      </c>
      <c r="J476" s="7">
        <v>206</v>
      </c>
      <c r="K476" s="7">
        <v>8</v>
      </c>
      <c r="L476" s="53">
        <v>45522</v>
      </c>
      <c r="M476">
        <v>10.9</v>
      </c>
      <c r="N476">
        <v>11.4</v>
      </c>
      <c r="O476">
        <v>10.6</v>
      </c>
      <c r="P476" s="18">
        <f t="shared" si="15"/>
        <v>10.966666666666667</v>
      </c>
      <c r="Q476" s="20"/>
    </row>
    <row r="477" spans="1:17" x14ac:dyDescent="0.25">
      <c r="A477" s="7" t="s">
        <v>35</v>
      </c>
      <c r="B477" s="7" t="s">
        <v>36</v>
      </c>
      <c r="C477" s="7">
        <v>3</v>
      </c>
      <c r="D477" s="7" t="s">
        <v>42</v>
      </c>
      <c r="E477" s="7">
        <v>2023</v>
      </c>
      <c r="F477" s="7">
        <v>2</v>
      </c>
      <c r="G477" s="7">
        <v>5</v>
      </c>
      <c r="H477" s="7">
        <v>28</v>
      </c>
      <c r="I477" s="7">
        <v>18</v>
      </c>
      <c r="J477" s="7">
        <v>205</v>
      </c>
      <c r="K477" s="7">
        <v>8</v>
      </c>
      <c r="L477" s="53">
        <v>45522</v>
      </c>
      <c r="M477">
        <v>12.2</v>
      </c>
      <c r="N477">
        <v>11.5</v>
      </c>
      <c r="O477">
        <v>12</v>
      </c>
      <c r="P477" s="18">
        <f t="shared" si="15"/>
        <v>11.9</v>
      </c>
      <c r="Q477" s="20"/>
    </row>
    <row r="478" spans="1:17" x14ac:dyDescent="0.25">
      <c r="A478" s="7" t="s">
        <v>50</v>
      </c>
      <c r="B478" s="7" t="s">
        <v>51</v>
      </c>
      <c r="C478" s="7">
        <v>2</v>
      </c>
      <c r="D478" s="7" t="s">
        <v>57</v>
      </c>
      <c r="E478" s="7">
        <v>2004</v>
      </c>
      <c r="F478" s="7">
        <v>2</v>
      </c>
      <c r="G478" s="7">
        <v>4</v>
      </c>
      <c r="H478" s="7">
        <v>29</v>
      </c>
      <c r="I478" s="7">
        <v>15</v>
      </c>
      <c r="J478" s="7">
        <v>204</v>
      </c>
      <c r="K478" s="7">
        <v>8</v>
      </c>
      <c r="L478" s="21">
        <v>45549</v>
      </c>
      <c r="M478">
        <v>10</v>
      </c>
      <c r="N478">
        <v>10</v>
      </c>
      <c r="O478">
        <v>10</v>
      </c>
      <c r="P478" s="18">
        <f t="shared" si="15"/>
        <v>10</v>
      </c>
      <c r="Q478" s="20"/>
    </row>
    <row r="479" spans="1:17" x14ac:dyDescent="0.25">
      <c r="A479" s="7" t="s">
        <v>50</v>
      </c>
      <c r="B479" s="7" t="s">
        <v>51</v>
      </c>
      <c r="C479" s="7">
        <v>2</v>
      </c>
      <c r="D479" s="7" t="s">
        <v>53</v>
      </c>
      <c r="E479" s="7">
        <v>2020</v>
      </c>
      <c r="F479" s="7">
        <v>2</v>
      </c>
      <c r="G479" s="7">
        <v>3</v>
      </c>
      <c r="H479" s="7">
        <v>30</v>
      </c>
      <c r="I479" s="7">
        <v>10</v>
      </c>
      <c r="J479" s="7">
        <v>203</v>
      </c>
      <c r="K479" s="7">
        <v>8</v>
      </c>
      <c r="L479" s="21">
        <v>45549</v>
      </c>
      <c r="M479">
        <v>10</v>
      </c>
      <c r="N479">
        <v>10</v>
      </c>
      <c r="O479">
        <v>10</v>
      </c>
      <c r="P479" s="18">
        <f t="shared" si="15"/>
        <v>10</v>
      </c>
      <c r="Q479" s="20"/>
    </row>
    <row r="480" spans="1:17" x14ac:dyDescent="0.25">
      <c r="A480" s="7" t="s">
        <v>35</v>
      </c>
      <c r="B480" s="7" t="s">
        <v>36</v>
      </c>
      <c r="C480" s="7">
        <v>1</v>
      </c>
      <c r="D480" s="7" t="s">
        <v>46</v>
      </c>
      <c r="E480" s="7">
        <v>1999</v>
      </c>
      <c r="F480" s="7">
        <v>2</v>
      </c>
      <c r="G480" s="7">
        <v>2</v>
      </c>
      <c r="H480" s="7">
        <v>31</v>
      </c>
      <c r="I480" s="7">
        <v>7</v>
      </c>
      <c r="J480" s="7">
        <v>202</v>
      </c>
      <c r="K480" s="7">
        <v>8</v>
      </c>
      <c r="L480" s="53">
        <v>45522</v>
      </c>
      <c r="M480">
        <v>11.2</v>
      </c>
      <c r="N480">
        <v>10.6</v>
      </c>
      <c r="O480">
        <v>10.3</v>
      </c>
      <c r="P480" s="18">
        <f t="shared" si="15"/>
        <v>10.699999999999998</v>
      </c>
      <c r="Q480" s="20"/>
    </row>
    <row r="481" spans="1:17" x14ac:dyDescent="0.25">
      <c r="A481" s="7" t="s">
        <v>35</v>
      </c>
      <c r="B481" s="7" t="s">
        <v>36</v>
      </c>
      <c r="C481" s="7">
        <v>1</v>
      </c>
      <c r="D481" s="7" t="s">
        <v>39</v>
      </c>
      <c r="E481" s="7">
        <v>2002</v>
      </c>
      <c r="F481" s="7">
        <v>2</v>
      </c>
      <c r="G481" s="7">
        <v>1</v>
      </c>
      <c r="H481" s="7">
        <v>32</v>
      </c>
      <c r="I481" s="7">
        <v>2</v>
      </c>
      <c r="J481" s="7">
        <v>201</v>
      </c>
      <c r="K481" s="7">
        <v>8</v>
      </c>
      <c r="L481" s="53">
        <v>45522</v>
      </c>
      <c r="M481">
        <v>10.7</v>
      </c>
      <c r="N481">
        <v>10.3</v>
      </c>
      <c r="O481">
        <v>10.1</v>
      </c>
      <c r="P481" s="18">
        <f t="shared" si="15"/>
        <v>10.366666666666667</v>
      </c>
      <c r="Q481" s="20"/>
    </row>
    <row r="482" spans="1:17" x14ac:dyDescent="0.25">
      <c r="A482" s="7" t="s">
        <v>35</v>
      </c>
      <c r="B482" s="7" t="s">
        <v>36</v>
      </c>
      <c r="C482" s="7">
        <v>1</v>
      </c>
      <c r="D482" s="7" t="s">
        <v>41</v>
      </c>
      <c r="E482" s="7">
        <v>2016</v>
      </c>
      <c r="F482" s="7">
        <v>3</v>
      </c>
      <c r="G482" s="7">
        <v>1</v>
      </c>
      <c r="H482" s="7">
        <v>33</v>
      </c>
      <c r="I482" s="7">
        <v>3</v>
      </c>
      <c r="J482" s="7">
        <v>301</v>
      </c>
      <c r="K482" s="7">
        <v>8</v>
      </c>
      <c r="L482" s="53">
        <v>45522</v>
      </c>
      <c r="M482">
        <v>10.199999999999999</v>
      </c>
      <c r="N482">
        <v>10.8</v>
      </c>
      <c r="O482">
        <v>10.199999999999999</v>
      </c>
      <c r="P482" s="18">
        <f t="shared" si="15"/>
        <v>10.4</v>
      </c>
      <c r="Q482" s="20"/>
    </row>
    <row r="483" spans="1:17" x14ac:dyDescent="0.25">
      <c r="A483" s="7" t="s">
        <v>35</v>
      </c>
      <c r="B483" s="7" t="s">
        <v>36</v>
      </c>
      <c r="C483" s="7">
        <v>1</v>
      </c>
      <c r="D483" s="7" t="s">
        <v>48</v>
      </c>
      <c r="E483" s="7">
        <v>2018</v>
      </c>
      <c r="F483" s="7">
        <v>3</v>
      </c>
      <c r="G483" s="7">
        <v>2</v>
      </c>
      <c r="H483" s="7">
        <v>34</v>
      </c>
      <c r="I483" s="7">
        <v>6</v>
      </c>
      <c r="J483" s="7">
        <v>302</v>
      </c>
      <c r="K483" s="7">
        <v>8</v>
      </c>
      <c r="L483" s="53">
        <v>45522</v>
      </c>
      <c r="M483">
        <v>10.3</v>
      </c>
      <c r="N483">
        <v>11.7</v>
      </c>
      <c r="O483">
        <v>10.4</v>
      </c>
      <c r="P483" s="18">
        <f t="shared" si="15"/>
        <v>10.799999999999999</v>
      </c>
      <c r="Q483" s="20"/>
    </row>
    <row r="484" spans="1:17" x14ac:dyDescent="0.25">
      <c r="A484" s="7" t="s">
        <v>50</v>
      </c>
      <c r="B484" s="7" t="s">
        <v>51</v>
      </c>
      <c r="C484" s="7">
        <v>2</v>
      </c>
      <c r="D484" s="7" t="s">
        <v>54</v>
      </c>
      <c r="E484" s="7">
        <v>2016</v>
      </c>
      <c r="F484" s="7">
        <v>3</v>
      </c>
      <c r="G484" s="7">
        <v>3</v>
      </c>
      <c r="H484" s="7">
        <v>35</v>
      </c>
      <c r="I484" s="7">
        <v>11</v>
      </c>
      <c r="J484" s="7">
        <v>303</v>
      </c>
      <c r="K484" s="7">
        <v>8</v>
      </c>
      <c r="L484" s="21">
        <v>45549</v>
      </c>
      <c r="M484">
        <v>10</v>
      </c>
      <c r="N484">
        <v>10</v>
      </c>
      <c r="O484">
        <v>10</v>
      </c>
      <c r="P484" s="18">
        <f t="shared" ref="P484:P515" si="16">AVERAGE(M484:O484)</f>
        <v>10</v>
      </c>
      <c r="Q484" s="20"/>
    </row>
    <row r="485" spans="1:17" x14ac:dyDescent="0.25">
      <c r="A485" s="7" t="s">
        <v>50</v>
      </c>
      <c r="B485" s="7" t="s">
        <v>51</v>
      </c>
      <c r="C485" s="7">
        <v>2</v>
      </c>
      <c r="D485" s="7" t="s">
        <v>59</v>
      </c>
      <c r="E485" s="7">
        <v>1989</v>
      </c>
      <c r="F485" s="7">
        <v>3</v>
      </c>
      <c r="G485" s="7">
        <v>4</v>
      </c>
      <c r="H485" s="7">
        <v>36</v>
      </c>
      <c r="I485" s="7">
        <v>14</v>
      </c>
      <c r="J485" s="7">
        <v>304</v>
      </c>
      <c r="K485" s="7">
        <v>8</v>
      </c>
      <c r="L485" s="21">
        <v>45549</v>
      </c>
      <c r="M485">
        <v>11</v>
      </c>
      <c r="N485">
        <v>11</v>
      </c>
      <c r="O485">
        <v>11</v>
      </c>
      <c r="P485" s="18">
        <f t="shared" si="16"/>
        <v>11</v>
      </c>
      <c r="Q485" s="20"/>
    </row>
    <row r="486" spans="1:17" x14ac:dyDescent="0.25">
      <c r="A486" s="7" t="s">
        <v>35</v>
      </c>
      <c r="B486" s="7" t="s">
        <v>36</v>
      </c>
      <c r="C486" s="7">
        <v>3</v>
      </c>
      <c r="D486" s="7" t="s">
        <v>39</v>
      </c>
      <c r="E486" s="7">
        <v>2002</v>
      </c>
      <c r="F486" s="7">
        <v>3</v>
      </c>
      <c r="G486" s="7">
        <v>5</v>
      </c>
      <c r="H486" s="7">
        <v>37</v>
      </c>
      <c r="I486" s="7">
        <v>19</v>
      </c>
      <c r="J486" s="7">
        <v>305</v>
      </c>
      <c r="K486" s="7">
        <v>8</v>
      </c>
      <c r="L486" s="53">
        <v>45522</v>
      </c>
      <c r="M486">
        <v>10.3</v>
      </c>
      <c r="N486">
        <v>10.4</v>
      </c>
      <c r="O486">
        <v>10.4</v>
      </c>
      <c r="P486" s="18">
        <f t="shared" si="16"/>
        <v>10.366666666666667</v>
      </c>
      <c r="Q486" s="20"/>
    </row>
    <row r="487" spans="1:17" x14ac:dyDescent="0.25">
      <c r="A487" s="7" t="s">
        <v>35</v>
      </c>
      <c r="B487" s="7" t="s">
        <v>36</v>
      </c>
      <c r="C487" s="7">
        <v>3</v>
      </c>
      <c r="D487" s="7" t="s">
        <v>49</v>
      </c>
      <c r="E487" s="7">
        <v>1985</v>
      </c>
      <c r="F487" s="7">
        <v>3</v>
      </c>
      <c r="G487" s="7">
        <v>6</v>
      </c>
      <c r="H487" s="7">
        <v>38</v>
      </c>
      <c r="I487" s="7">
        <v>22</v>
      </c>
      <c r="J487" s="7">
        <v>306</v>
      </c>
      <c r="K487" s="7">
        <v>8</v>
      </c>
      <c r="L487" s="53">
        <v>45522</v>
      </c>
      <c r="M487">
        <v>10.4</v>
      </c>
      <c r="N487">
        <v>10.4</v>
      </c>
      <c r="O487">
        <v>10</v>
      </c>
      <c r="P487" s="18">
        <f t="shared" si="16"/>
        <v>10.266666666666667</v>
      </c>
      <c r="Q487" s="20"/>
    </row>
    <row r="488" spans="1:17" x14ac:dyDescent="0.25">
      <c r="A488" s="7" t="s">
        <v>50</v>
      </c>
      <c r="B488" s="7" t="s">
        <v>51</v>
      </c>
      <c r="C488" s="7">
        <v>4</v>
      </c>
      <c r="D488" s="7" t="s">
        <v>55</v>
      </c>
      <c r="E488" s="7">
        <v>2008</v>
      </c>
      <c r="F488" s="7">
        <v>3</v>
      </c>
      <c r="G488" s="7">
        <v>7</v>
      </c>
      <c r="H488" s="7">
        <v>39</v>
      </c>
      <c r="I488" s="7">
        <v>27</v>
      </c>
      <c r="J488" s="7">
        <v>307</v>
      </c>
      <c r="K488" s="7">
        <v>8</v>
      </c>
      <c r="L488" s="21">
        <v>45549</v>
      </c>
      <c r="M488">
        <v>10</v>
      </c>
      <c r="N488">
        <v>10</v>
      </c>
      <c r="O488">
        <v>10</v>
      </c>
      <c r="P488" s="18">
        <f t="shared" si="16"/>
        <v>10</v>
      </c>
      <c r="Q488" s="20"/>
    </row>
    <row r="489" spans="1:17" x14ac:dyDescent="0.25">
      <c r="A489" s="7" t="s">
        <v>50</v>
      </c>
      <c r="B489" s="7" t="s">
        <v>51</v>
      </c>
      <c r="C489" s="7">
        <v>4</v>
      </c>
      <c r="D489" s="7" t="s">
        <v>57</v>
      </c>
      <c r="E489" s="7">
        <v>2004</v>
      </c>
      <c r="F489" s="7">
        <v>3</v>
      </c>
      <c r="G489" s="7">
        <v>8</v>
      </c>
      <c r="H489" s="7">
        <v>40</v>
      </c>
      <c r="I489" s="7">
        <v>30</v>
      </c>
      <c r="J489" s="7">
        <v>308</v>
      </c>
      <c r="K489" s="7">
        <v>8</v>
      </c>
      <c r="L489" s="21">
        <v>45549</v>
      </c>
      <c r="M489">
        <v>10</v>
      </c>
      <c r="N489">
        <v>11</v>
      </c>
      <c r="O489">
        <v>10</v>
      </c>
      <c r="P489" s="18">
        <f t="shared" si="16"/>
        <v>10.333333333333334</v>
      </c>
      <c r="Q489" s="20"/>
    </row>
    <row r="490" spans="1:17" x14ac:dyDescent="0.25">
      <c r="A490" s="7" t="s">
        <v>35</v>
      </c>
      <c r="B490" s="7" t="s">
        <v>36</v>
      </c>
      <c r="C490" s="7">
        <v>5</v>
      </c>
      <c r="D490" s="7" t="s">
        <v>42</v>
      </c>
      <c r="E490" s="7">
        <v>2023</v>
      </c>
      <c r="F490" s="7">
        <v>3</v>
      </c>
      <c r="G490" s="7">
        <v>9</v>
      </c>
      <c r="H490" s="7">
        <v>41</v>
      </c>
      <c r="I490" s="7">
        <v>35</v>
      </c>
      <c r="J490" s="7">
        <v>309</v>
      </c>
      <c r="K490" s="7">
        <v>8</v>
      </c>
      <c r="L490" s="53">
        <v>45522</v>
      </c>
      <c r="M490">
        <v>11.2</v>
      </c>
      <c r="N490">
        <v>11.6</v>
      </c>
      <c r="O490">
        <v>10.9</v>
      </c>
      <c r="P490" s="18">
        <f t="shared" si="16"/>
        <v>11.233333333333333</v>
      </c>
      <c r="Q490" s="20"/>
    </row>
    <row r="491" spans="1:17" x14ac:dyDescent="0.25">
      <c r="A491" s="7" t="s">
        <v>35</v>
      </c>
      <c r="B491" s="7" t="s">
        <v>36</v>
      </c>
      <c r="C491" s="7">
        <v>5</v>
      </c>
      <c r="D491" s="7" t="s">
        <v>44</v>
      </c>
      <c r="E491" s="7">
        <v>1983</v>
      </c>
      <c r="F491" s="7">
        <v>3</v>
      </c>
      <c r="G491" s="7">
        <v>10</v>
      </c>
      <c r="H491" s="7">
        <v>42</v>
      </c>
      <c r="I491" s="7">
        <v>38</v>
      </c>
      <c r="J491" s="7">
        <v>310</v>
      </c>
      <c r="K491" s="7">
        <v>8</v>
      </c>
      <c r="L491" s="53">
        <v>45522</v>
      </c>
      <c r="M491">
        <v>10.4</v>
      </c>
      <c r="N491">
        <v>11.5</v>
      </c>
      <c r="O491">
        <v>11.4</v>
      </c>
      <c r="P491" s="18">
        <f t="shared" si="16"/>
        <v>11.1</v>
      </c>
      <c r="Q491" s="20"/>
    </row>
    <row r="492" spans="1:17" x14ac:dyDescent="0.25">
      <c r="A492" s="7" t="s">
        <v>50</v>
      </c>
      <c r="B492" s="7" t="s">
        <v>51</v>
      </c>
      <c r="C492" s="7">
        <v>6</v>
      </c>
      <c r="D492" s="7" t="s">
        <v>56</v>
      </c>
      <c r="E492" s="7">
        <v>1984</v>
      </c>
      <c r="F492" s="7">
        <v>3</v>
      </c>
      <c r="G492" s="7">
        <v>11</v>
      </c>
      <c r="H492" s="7">
        <v>43</v>
      </c>
      <c r="I492" s="7">
        <v>43</v>
      </c>
      <c r="J492" s="7">
        <v>311</v>
      </c>
      <c r="K492" s="7">
        <v>8</v>
      </c>
      <c r="L492" s="21">
        <v>45549</v>
      </c>
      <c r="M492">
        <v>10</v>
      </c>
      <c r="N492">
        <v>11</v>
      </c>
      <c r="O492">
        <v>11</v>
      </c>
      <c r="P492" s="18">
        <f t="shared" si="16"/>
        <v>10.666666666666666</v>
      </c>
      <c r="Q492" s="20"/>
    </row>
    <row r="493" spans="1:17" x14ac:dyDescent="0.25">
      <c r="A493" s="7" t="s">
        <v>50</v>
      </c>
      <c r="B493" s="7" t="s">
        <v>51</v>
      </c>
      <c r="C493" s="7">
        <v>6</v>
      </c>
      <c r="D493" s="7" t="s">
        <v>60</v>
      </c>
      <c r="E493" s="7">
        <v>2001</v>
      </c>
      <c r="F493" s="7">
        <v>3</v>
      </c>
      <c r="G493" s="7">
        <v>12</v>
      </c>
      <c r="H493" s="7">
        <v>44</v>
      </c>
      <c r="I493" s="7">
        <v>46</v>
      </c>
      <c r="J493" s="7">
        <v>312</v>
      </c>
      <c r="K493" s="7">
        <v>8</v>
      </c>
      <c r="L493" s="21">
        <v>45549</v>
      </c>
      <c r="M493">
        <v>9</v>
      </c>
      <c r="N493">
        <v>10</v>
      </c>
      <c r="O493">
        <v>9</v>
      </c>
      <c r="P493" s="18">
        <f t="shared" si="16"/>
        <v>9.3333333333333339</v>
      </c>
      <c r="Q493" s="20"/>
    </row>
    <row r="494" spans="1:17" x14ac:dyDescent="0.25">
      <c r="A494" s="7" t="s">
        <v>35</v>
      </c>
      <c r="B494" s="7" t="s">
        <v>36</v>
      </c>
      <c r="C494" s="7">
        <v>7</v>
      </c>
      <c r="D494" s="7" t="s">
        <v>46</v>
      </c>
      <c r="E494" s="7">
        <v>1999</v>
      </c>
      <c r="F494" s="7">
        <v>3</v>
      </c>
      <c r="G494" s="7">
        <v>13</v>
      </c>
      <c r="H494" s="7">
        <v>45</v>
      </c>
      <c r="I494" s="7">
        <v>51</v>
      </c>
      <c r="J494" s="7">
        <v>313</v>
      </c>
      <c r="K494" s="7">
        <v>8</v>
      </c>
      <c r="L494" s="53">
        <v>45522</v>
      </c>
      <c r="M494">
        <v>10.4</v>
      </c>
      <c r="N494">
        <v>10.7</v>
      </c>
      <c r="O494">
        <v>10.5</v>
      </c>
      <c r="P494" s="18">
        <f t="shared" si="16"/>
        <v>10.533333333333333</v>
      </c>
      <c r="Q494" s="20"/>
    </row>
    <row r="495" spans="1:17" x14ac:dyDescent="0.25">
      <c r="A495" s="7" t="s">
        <v>35</v>
      </c>
      <c r="B495" s="7" t="s">
        <v>36</v>
      </c>
      <c r="C495" s="7">
        <v>7</v>
      </c>
      <c r="D495" s="7" t="s">
        <v>37</v>
      </c>
      <c r="E495" s="7">
        <v>1998</v>
      </c>
      <c r="F495" s="7">
        <v>3</v>
      </c>
      <c r="G495" s="7">
        <v>14</v>
      </c>
      <c r="H495" s="7">
        <v>46</v>
      </c>
      <c r="I495" s="7">
        <v>54</v>
      </c>
      <c r="J495" s="7">
        <v>314</v>
      </c>
      <c r="K495" s="7">
        <v>8</v>
      </c>
      <c r="L495" s="53">
        <v>45522</v>
      </c>
      <c r="M495">
        <v>10.9</v>
      </c>
      <c r="N495">
        <v>11.1</v>
      </c>
      <c r="O495">
        <v>11</v>
      </c>
      <c r="P495" s="18">
        <f t="shared" si="16"/>
        <v>11</v>
      </c>
      <c r="Q495" s="20"/>
    </row>
    <row r="496" spans="1:17" x14ac:dyDescent="0.25">
      <c r="A496" s="7" t="s">
        <v>50</v>
      </c>
      <c r="B496" s="7" t="s">
        <v>51</v>
      </c>
      <c r="C496" s="7">
        <v>8</v>
      </c>
      <c r="D496" s="7" t="s">
        <v>52</v>
      </c>
      <c r="E496" s="7">
        <v>1999</v>
      </c>
      <c r="F496" s="7">
        <v>3</v>
      </c>
      <c r="G496" s="7">
        <v>15</v>
      </c>
      <c r="H496" s="7">
        <v>47</v>
      </c>
      <c r="I496" s="7">
        <v>59</v>
      </c>
      <c r="J496" s="7">
        <v>315</v>
      </c>
      <c r="K496" s="7">
        <v>8</v>
      </c>
      <c r="L496" s="21">
        <v>45549</v>
      </c>
      <c r="M496">
        <v>10</v>
      </c>
      <c r="N496">
        <v>10</v>
      </c>
      <c r="O496">
        <v>10</v>
      </c>
      <c r="P496" s="18">
        <f t="shared" si="16"/>
        <v>10</v>
      </c>
      <c r="Q496" s="20"/>
    </row>
    <row r="497" spans="1:17" x14ac:dyDescent="0.25">
      <c r="A497" s="7" t="s">
        <v>50</v>
      </c>
      <c r="B497" s="7" t="s">
        <v>51</v>
      </c>
      <c r="C497" s="7">
        <v>8</v>
      </c>
      <c r="D497" s="7" t="s">
        <v>53</v>
      </c>
      <c r="E497" s="7">
        <v>2020</v>
      </c>
      <c r="F497" s="7">
        <v>3</v>
      </c>
      <c r="G497" s="7">
        <v>16</v>
      </c>
      <c r="H497" s="7">
        <v>48</v>
      </c>
      <c r="I497" s="7">
        <v>62</v>
      </c>
      <c r="J497" s="7">
        <v>316</v>
      </c>
      <c r="K497" s="7">
        <v>8</v>
      </c>
      <c r="L497" s="21">
        <v>45549</v>
      </c>
      <c r="M497">
        <v>10</v>
      </c>
      <c r="N497">
        <v>10</v>
      </c>
      <c r="O497">
        <v>10.6</v>
      </c>
      <c r="P497" s="18">
        <f t="shared" si="16"/>
        <v>10.200000000000001</v>
      </c>
      <c r="Q497" s="20"/>
    </row>
    <row r="498" spans="1:17" x14ac:dyDescent="0.25">
      <c r="A498" s="7" t="s">
        <v>50</v>
      </c>
      <c r="B498" s="7" t="s">
        <v>51</v>
      </c>
      <c r="C498" s="7">
        <v>8</v>
      </c>
      <c r="D498" s="7" t="s">
        <v>56</v>
      </c>
      <c r="E498" s="7">
        <v>1984</v>
      </c>
      <c r="F498" s="7">
        <v>4</v>
      </c>
      <c r="G498" s="7">
        <v>16</v>
      </c>
      <c r="H498" s="7">
        <v>49</v>
      </c>
      <c r="I498" s="7">
        <v>61</v>
      </c>
      <c r="J498" s="7">
        <v>416</v>
      </c>
      <c r="K498" s="7">
        <v>8</v>
      </c>
      <c r="L498" s="21">
        <v>45549</v>
      </c>
      <c r="M498">
        <v>11</v>
      </c>
      <c r="N498">
        <v>11</v>
      </c>
      <c r="O498">
        <v>11</v>
      </c>
      <c r="P498" s="18">
        <f t="shared" si="16"/>
        <v>11</v>
      </c>
      <c r="Q498" s="20"/>
    </row>
    <row r="499" spans="1:17" x14ac:dyDescent="0.25">
      <c r="A499" s="7" t="s">
        <v>50</v>
      </c>
      <c r="B499" s="7" t="s">
        <v>51</v>
      </c>
      <c r="C499" s="7">
        <v>8</v>
      </c>
      <c r="D499" s="7" t="s">
        <v>54</v>
      </c>
      <c r="E499" s="7">
        <v>2016</v>
      </c>
      <c r="F499" s="7">
        <v>4</v>
      </c>
      <c r="G499" s="7">
        <v>15</v>
      </c>
      <c r="H499" s="7">
        <v>50</v>
      </c>
      <c r="I499" s="7">
        <v>60</v>
      </c>
      <c r="J499" s="7">
        <v>415</v>
      </c>
      <c r="K499" s="7">
        <v>8</v>
      </c>
      <c r="L499" s="21">
        <v>45549</v>
      </c>
      <c r="M499">
        <v>9</v>
      </c>
      <c r="N499">
        <v>10</v>
      </c>
      <c r="O499">
        <v>10</v>
      </c>
      <c r="P499" s="18">
        <f t="shared" si="16"/>
        <v>9.6666666666666661</v>
      </c>
      <c r="Q499" s="20"/>
    </row>
    <row r="500" spans="1:17" x14ac:dyDescent="0.25">
      <c r="A500" s="7" t="s">
        <v>35</v>
      </c>
      <c r="B500" s="7" t="s">
        <v>36</v>
      </c>
      <c r="C500" s="7">
        <v>7</v>
      </c>
      <c r="D500" s="7" t="s">
        <v>39</v>
      </c>
      <c r="E500" s="7">
        <v>2002</v>
      </c>
      <c r="F500" s="7">
        <v>4</v>
      </c>
      <c r="G500" s="7">
        <v>14</v>
      </c>
      <c r="H500" s="7">
        <v>51</v>
      </c>
      <c r="I500" s="7">
        <v>53</v>
      </c>
      <c r="J500" s="7">
        <v>414</v>
      </c>
      <c r="K500" s="7">
        <v>8</v>
      </c>
      <c r="L500" s="53">
        <v>45522</v>
      </c>
      <c r="M500">
        <v>10.7</v>
      </c>
      <c r="N500">
        <v>10.1</v>
      </c>
      <c r="O500">
        <v>9.8000000000000007</v>
      </c>
      <c r="P500" s="18">
        <f t="shared" si="16"/>
        <v>10.199999999999999</v>
      </c>
      <c r="Q500" s="20"/>
    </row>
    <row r="501" spans="1:17" x14ac:dyDescent="0.25">
      <c r="A501" s="7" t="s">
        <v>35</v>
      </c>
      <c r="B501" s="7" t="s">
        <v>36</v>
      </c>
      <c r="C501" s="7">
        <v>7</v>
      </c>
      <c r="D501" s="7" t="s">
        <v>41</v>
      </c>
      <c r="E501" s="7">
        <v>2016</v>
      </c>
      <c r="F501" s="7">
        <v>4</v>
      </c>
      <c r="G501" s="7">
        <v>13</v>
      </c>
      <c r="H501" s="7">
        <v>52</v>
      </c>
      <c r="I501" s="7">
        <v>52</v>
      </c>
      <c r="J501" s="7">
        <v>413</v>
      </c>
      <c r="K501" s="7">
        <v>8</v>
      </c>
      <c r="L501" s="53">
        <v>45522</v>
      </c>
      <c r="M501">
        <v>10.9</v>
      </c>
      <c r="N501">
        <v>11</v>
      </c>
      <c r="O501">
        <v>10.8</v>
      </c>
      <c r="P501" s="18">
        <f t="shared" si="16"/>
        <v>10.9</v>
      </c>
      <c r="Q501" s="20"/>
    </row>
    <row r="502" spans="1:17" x14ac:dyDescent="0.25">
      <c r="A502" s="7" t="s">
        <v>50</v>
      </c>
      <c r="B502" s="7" t="s">
        <v>51</v>
      </c>
      <c r="C502" s="7">
        <v>6</v>
      </c>
      <c r="D502" s="7" t="s">
        <v>53</v>
      </c>
      <c r="E502" s="7">
        <v>2020</v>
      </c>
      <c r="F502" s="7">
        <v>4</v>
      </c>
      <c r="G502" s="7">
        <v>12</v>
      </c>
      <c r="H502" s="7">
        <v>53</v>
      </c>
      <c r="I502" s="7">
        <v>45</v>
      </c>
      <c r="J502" s="7">
        <v>412</v>
      </c>
      <c r="K502" s="7">
        <v>8</v>
      </c>
      <c r="L502" s="21">
        <v>45549</v>
      </c>
      <c r="M502">
        <v>10</v>
      </c>
      <c r="N502">
        <v>10</v>
      </c>
      <c r="O502">
        <v>10</v>
      </c>
      <c r="P502" s="18">
        <f t="shared" si="16"/>
        <v>10</v>
      </c>
      <c r="Q502" s="20"/>
    </row>
    <row r="503" spans="1:17" x14ac:dyDescent="0.25">
      <c r="A503" s="7" t="s">
        <v>50</v>
      </c>
      <c r="B503" s="7" t="s">
        <v>51</v>
      </c>
      <c r="C503" s="7">
        <v>6</v>
      </c>
      <c r="D503" s="7" t="s">
        <v>57</v>
      </c>
      <c r="E503" s="7">
        <v>2004</v>
      </c>
      <c r="F503" s="7">
        <v>4</v>
      </c>
      <c r="G503" s="7">
        <v>11</v>
      </c>
      <c r="H503" s="7">
        <v>54</v>
      </c>
      <c r="I503" s="7">
        <v>44</v>
      </c>
      <c r="J503" s="7">
        <v>411</v>
      </c>
      <c r="K503" s="7">
        <v>8</v>
      </c>
      <c r="L503" s="21">
        <v>45549</v>
      </c>
      <c r="M503">
        <v>10</v>
      </c>
      <c r="N503">
        <v>11</v>
      </c>
      <c r="O503">
        <v>11</v>
      </c>
      <c r="P503" s="18">
        <f t="shared" si="16"/>
        <v>10.666666666666666</v>
      </c>
      <c r="Q503" s="20"/>
    </row>
    <row r="504" spans="1:17" x14ac:dyDescent="0.25">
      <c r="A504" s="7" t="s">
        <v>35</v>
      </c>
      <c r="B504" s="7" t="s">
        <v>36</v>
      </c>
      <c r="C504" s="7">
        <v>5</v>
      </c>
      <c r="D504" s="7" t="s">
        <v>48</v>
      </c>
      <c r="E504" s="7">
        <v>2018</v>
      </c>
      <c r="F504" s="7">
        <v>4</v>
      </c>
      <c r="G504" s="7">
        <v>10</v>
      </c>
      <c r="H504" s="7">
        <v>55</v>
      </c>
      <c r="I504" s="7">
        <v>37</v>
      </c>
      <c r="J504" s="7">
        <v>410</v>
      </c>
      <c r="K504" s="7">
        <v>8</v>
      </c>
      <c r="L504" s="53">
        <v>45522</v>
      </c>
      <c r="M504">
        <v>11</v>
      </c>
      <c r="N504">
        <v>10.7</v>
      </c>
      <c r="O504">
        <v>10.9</v>
      </c>
      <c r="P504" s="18">
        <f t="shared" si="16"/>
        <v>10.866666666666667</v>
      </c>
      <c r="Q504" s="20"/>
    </row>
    <row r="505" spans="1:17" x14ac:dyDescent="0.25">
      <c r="A505" s="7" t="s">
        <v>35</v>
      </c>
      <c r="B505" s="7" t="s">
        <v>36</v>
      </c>
      <c r="C505" s="7">
        <v>5</v>
      </c>
      <c r="D505" s="7" t="s">
        <v>37</v>
      </c>
      <c r="E505" s="7">
        <v>1998</v>
      </c>
      <c r="F505" s="7">
        <v>4</v>
      </c>
      <c r="G505" s="7">
        <v>9</v>
      </c>
      <c r="H505" s="7">
        <v>56</v>
      </c>
      <c r="I505" s="7">
        <v>37</v>
      </c>
      <c r="J505" s="7">
        <v>409</v>
      </c>
      <c r="K505" s="7">
        <v>8</v>
      </c>
      <c r="L505" s="53">
        <v>45522</v>
      </c>
      <c r="M505">
        <v>10.6</v>
      </c>
      <c r="N505">
        <v>11.1</v>
      </c>
      <c r="O505">
        <v>11.3</v>
      </c>
      <c r="P505" s="18">
        <f t="shared" si="16"/>
        <v>11</v>
      </c>
      <c r="Q505" s="20"/>
    </row>
    <row r="506" spans="1:17" x14ac:dyDescent="0.25">
      <c r="A506" s="7" t="s">
        <v>50</v>
      </c>
      <c r="B506" s="7" t="s">
        <v>51</v>
      </c>
      <c r="C506" s="7">
        <v>4</v>
      </c>
      <c r="D506" s="7" t="s">
        <v>52</v>
      </c>
      <c r="E506" s="7">
        <v>1999</v>
      </c>
      <c r="F506" s="7">
        <v>4</v>
      </c>
      <c r="G506" s="7">
        <v>8</v>
      </c>
      <c r="H506" s="7">
        <v>57</v>
      </c>
      <c r="I506" s="7">
        <v>29</v>
      </c>
      <c r="J506" s="7">
        <v>408</v>
      </c>
      <c r="K506" s="7">
        <v>8</v>
      </c>
      <c r="L506" s="21">
        <v>45549</v>
      </c>
      <c r="M506">
        <v>9</v>
      </c>
      <c r="N506">
        <v>10</v>
      </c>
      <c r="O506">
        <v>10</v>
      </c>
      <c r="P506" s="18">
        <f t="shared" si="16"/>
        <v>9.6666666666666661</v>
      </c>
      <c r="Q506" s="20"/>
    </row>
    <row r="507" spans="1:17" x14ac:dyDescent="0.25">
      <c r="A507" s="7" t="s">
        <v>50</v>
      </c>
      <c r="B507" s="7" t="s">
        <v>51</v>
      </c>
      <c r="C507" s="7">
        <v>4</v>
      </c>
      <c r="D507" s="7" t="s">
        <v>59</v>
      </c>
      <c r="E507" s="7">
        <v>1989</v>
      </c>
      <c r="F507" s="7">
        <v>4</v>
      </c>
      <c r="G507" s="7">
        <v>7</v>
      </c>
      <c r="H507" s="7">
        <v>58</v>
      </c>
      <c r="I507" s="7">
        <v>28</v>
      </c>
      <c r="J507" s="7">
        <v>407</v>
      </c>
      <c r="K507" s="7">
        <v>8</v>
      </c>
      <c r="L507" s="21">
        <v>45549</v>
      </c>
      <c r="M507">
        <v>10</v>
      </c>
      <c r="N507">
        <v>11</v>
      </c>
      <c r="O507">
        <v>11</v>
      </c>
      <c r="P507" s="18">
        <f t="shared" si="16"/>
        <v>10.666666666666666</v>
      </c>
      <c r="Q507" s="20"/>
    </row>
    <row r="508" spans="1:17" x14ac:dyDescent="0.25">
      <c r="A508" s="7" t="s">
        <v>35</v>
      </c>
      <c r="B508" s="7" t="s">
        <v>36</v>
      </c>
      <c r="C508" s="7">
        <v>3</v>
      </c>
      <c r="D508" s="7" t="s">
        <v>44</v>
      </c>
      <c r="E508" s="7">
        <v>1983</v>
      </c>
      <c r="F508" s="7">
        <v>4</v>
      </c>
      <c r="G508" s="7">
        <v>6</v>
      </c>
      <c r="H508" s="7">
        <v>59</v>
      </c>
      <c r="I508" s="7">
        <v>21</v>
      </c>
      <c r="J508" s="7">
        <v>406</v>
      </c>
      <c r="K508" s="7">
        <v>8</v>
      </c>
      <c r="L508" s="53">
        <v>45522</v>
      </c>
      <c r="M508">
        <v>10.8</v>
      </c>
      <c r="N508">
        <v>10.9</v>
      </c>
      <c r="O508">
        <v>10.8</v>
      </c>
      <c r="P508" s="18">
        <f t="shared" si="16"/>
        <v>10.833333333333334</v>
      </c>
      <c r="Q508" s="20"/>
    </row>
    <row r="509" spans="1:17" x14ac:dyDescent="0.25">
      <c r="A509" s="7" t="s">
        <v>35</v>
      </c>
      <c r="B509" s="7" t="s">
        <v>36</v>
      </c>
      <c r="C509" s="7">
        <v>3</v>
      </c>
      <c r="D509" s="7" t="s">
        <v>46</v>
      </c>
      <c r="E509" s="7">
        <v>1999</v>
      </c>
      <c r="F509" s="7">
        <v>4</v>
      </c>
      <c r="G509" s="7">
        <v>5</v>
      </c>
      <c r="H509" s="7">
        <v>60</v>
      </c>
      <c r="I509" s="7">
        <v>20</v>
      </c>
      <c r="J509" s="7">
        <v>405</v>
      </c>
      <c r="K509" s="7">
        <v>8</v>
      </c>
      <c r="L509" s="53">
        <v>45522</v>
      </c>
      <c r="M509">
        <v>10.7</v>
      </c>
      <c r="N509">
        <v>10.8</v>
      </c>
      <c r="O509">
        <v>10.5</v>
      </c>
      <c r="P509" s="18">
        <f t="shared" si="16"/>
        <v>10.666666666666666</v>
      </c>
      <c r="Q509" s="20"/>
    </row>
    <row r="510" spans="1:17" x14ac:dyDescent="0.25">
      <c r="A510" s="7" t="s">
        <v>50</v>
      </c>
      <c r="B510" s="7" t="s">
        <v>51</v>
      </c>
      <c r="C510" s="7">
        <v>2</v>
      </c>
      <c r="D510" s="7" t="s">
        <v>60</v>
      </c>
      <c r="E510" s="7">
        <v>2001</v>
      </c>
      <c r="F510" s="7">
        <v>4</v>
      </c>
      <c r="G510" s="7">
        <v>4</v>
      </c>
      <c r="H510" s="7">
        <v>61</v>
      </c>
      <c r="I510" s="7">
        <v>13</v>
      </c>
      <c r="J510" s="7">
        <v>404</v>
      </c>
      <c r="K510" s="7">
        <v>8</v>
      </c>
      <c r="L510" s="21">
        <v>45549</v>
      </c>
      <c r="M510">
        <v>10</v>
      </c>
      <c r="N510">
        <v>10.6</v>
      </c>
      <c r="O510">
        <v>10</v>
      </c>
      <c r="P510" s="18">
        <f t="shared" si="16"/>
        <v>10.200000000000001</v>
      </c>
      <c r="Q510" s="20"/>
    </row>
    <row r="511" spans="1:17" x14ac:dyDescent="0.25">
      <c r="A511" s="7" t="s">
        <v>50</v>
      </c>
      <c r="B511" s="7" t="s">
        <v>51</v>
      </c>
      <c r="C511" s="7">
        <v>2</v>
      </c>
      <c r="D511" s="7" t="s">
        <v>55</v>
      </c>
      <c r="E511" s="7">
        <v>2008</v>
      </c>
      <c r="F511" s="7">
        <v>4</v>
      </c>
      <c r="G511" s="7">
        <v>3</v>
      </c>
      <c r="H511" s="7">
        <v>62</v>
      </c>
      <c r="I511" s="7">
        <v>12</v>
      </c>
      <c r="J511" s="7">
        <v>403</v>
      </c>
      <c r="K511" s="7">
        <v>8</v>
      </c>
      <c r="L511" s="21">
        <v>45549</v>
      </c>
      <c r="M511">
        <v>10</v>
      </c>
      <c r="N511">
        <v>10</v>
      </c>
      <c r="O511">
        <v>9</v>
      </c>
      <c r="P511" s="18">
        <f t="shared" si="16"/>
        <v>9.6666666666666661</v>
      </c>
      <c r="Q511" s="20"/>
    </row>
    <row r="512" spans="1:17" x14ac:dyDescent="0.25">
      <c r="A512" s="7" t="s">
        <v>35</v>
      </c>
      <c r="B512" s="7" t="s">
        <v>36</v>
      </c>
      <c r="C512" s="7">
        <v>1</v>
      </c>
      <c r="D512" s="7" t="s">
        <v>49</v>
      </c>
      <c r="E512" s="7">
        <v>1985</v>
      </c>
      <c r="F512" s="7">
        <v>4</v>
      </c>
      <c r="G512" s="7">
        <v>2</v>
      </c>
      <c r="H512" s="7">
        <v>63</v>
      </c>
      <c r="I512" s="7">
        <v>5</v>
      </c>
      <c r="J512" s="7">
        <v>402</v>
      </c>
      <c r="K512" s="7">
        <v>8</v>
      </c>
      <c r="L512" s="53">
        <v>45522</v>
      </c>
      <c r="M512">
        <v>10.8</v>
      </c>
      <c r="N512">
        <v>10.9</v>
      </c>
      <c r="O512">
        <v>10.9</v>
      </c>
      <c r="P512" s="18">
        <f t="shared" si="16"/>
        <v>10.866666666666667</v>
      </c>
      <c r="Q512" s="20"/>
    </row>
    <row r="513" spans="1:17" x14ac:dyDescent="0.25">
      <c r="A513" s="7" t="s">
        <v>35</v>
      </c>
      <c r="B513" s="7" t="s">
        <v>36</v>
      </c>
      <c r="C513" s="7">
        <v>1</v>
      </c>
      <c r="D513" s="7" t="s">
        <v>42</v>
      </c>
      <c r="E513" s="7">
        <v>2023</v>
      </c>
      <c r="F513" s="7">
        <v>4</v>
      </c>
      <c r="G513" s="7">
        <v>1</v>
      </c>
      <c r="H513" s="7">
        <v>64</v>
      </c>
      <c r="I513" s="7">
        <v>4</v>
      </c>
      <c r="J513" s="7">
        <v>401</v>
      </c>
      <c r="K513" s="7">
        <v>8</v>
      </c>
      <c r="L513" s="53">
        <v>45522</v>
      </c>
      <c r="M513">
        <v>11.4</v>
      </c>
      <c r="N513">
        <v>10.6</v>
      </c>
      <c r="O513">
        <v>11.1</v>
      </c>
      <c r="P513" s="18">
        <f t="shared" si="16"/>
        <v>11.033333333333333</v>
      </c>
      <c r="Q513" s="20"/>
    </row>
    <row r="514" spans="1:17" x14ac:dyDescent="0.25">
      <c r="A514" s="7" t="s">
        <v>35</v>
      </c>
      <c r="B514" s="7" t="s">
        <v>36</v>
      </c>
      <c r="C514" s="7">
        <v>1</v>
      </c>
      <c r="D514" s="7" t="s">
        <v>37</v>
      </c>
      <c r="E514" s="7">
        <v>1998</v>
      </c>
      <c r="F514" s="7">
        <v>1</v>
      </c>
      <c r="G514" s="7">
        <v>1</v>
      </c>
      <c r="H514" s="7">
        <v>1</v>
      </c>
      <c r="I514" s="7">
        <v>1</v>
      </c>
      <c r="J514" s="7">
        <v>101</v>
      </c>
      <c r="K514" s="7">
        <v>9</v>
      </c>
      <c r="L514" s="21">
        <v>45532</v>
      </c>
      <c r="M514">
        <v>11.7</v>
      </c>
      <c r="N514">
        <v>11.9</v>
      </c>
      <c r="O514">
        <v>12.4</v>
      </c>
      <c r="P514" s="18">
        <f t="shared" si="16"/>
        <v>12</v>
      </c>
      <c r="Q514" s="20"/>
    </row>
    <row r="515" spans="1:17" x14ac:dyDescent="0.25">
      <c r="A515" s="7" t="s">
        <v>35</v>
      </c>
      <c r="B515" s="7" t="s">
        <v>36</v>
      </c>
      <c r="C515" s="7">
        <v>1</v>
      </c>
      <c r="D515" s="7" t="s">
        <v>44</v>
      </c>
      <c r="E515" s="7">
        <v>1983</v>
      </c>
      <c r="F515" s="7">
        <v>1</v>
      </c>
      <c r="G515" s="7">
        <v>2</v>
      </c>
      <c r="H515" s="7">
        <v>2</v>
      </c>
      <c r="I515" s="7">
        <v>8</v>
      </c>
      <c r="J515" s="7">
        <v>102</v>
      </c>
      <c r="K515" s="7">
        <v>9</v>
      </c>
      <c r="L515" s="21">
        <v>45532</v>
      </c>
      <c r="M515">
        <v>12.1</v>
      </c>
      <c r="N515">
        <v>12.5</v>
      </c>
      <c r="O515">
        <v>12.9</v>
      </c>
      <c r="P515" s="18">
        <f t="shared" si="16"/>
        <v>12.5</v>
      </c>
      <c r="Q515" s="20"/>
    </row>
    <row r="516" spans="1:17" x14ac:dyDescent="0.25">
      <c r="A516" s="7" t="s">
        <v>50</v>
      </c>
      <c r="B516" s="7" t="s">
        <v>51</v>
      </c>
      <c r="C516" s="7">
        <v>2</v>
      </c>
      <c r="D516" s="7" t="s">
        <v>52</v>
      </c>
      <c r="E516" s="7">
        <v>1999</v>
      </c>
      <c r="F516" s="7">
        <v>1</v>
      </c>
      <c r="G516" s="7">
        <v>3</v>
      </c>
      <c r="H516" s="7">
        <v>3</v>
      </c>
      <c r="I516" s="7">
        <v>9</v>
      </c>
      <c r="J516" s="7">
        <v>103</v>
      </c>
      <c r="K516" s="7">
        <v>9</v>
      </c>
      <c r="L516" s="21">
        <v>45559</v>
      </c>
      <c r="Q516" s="20"/>
    </row>
    <row r="517" spans="1:17" x14ac:dyDescent="0.25">
      <c r="A517" s="7" t="s">
        <v>50</v>
      </c>
      <c r="B517" s="7" t="s">
        <v>51</v>
      </c>
      <c r="C517" s="7">
        <v>2</v>
      </c>
      <c r="D517" s="7" t="s">
        <v>56</v>
      </c>
      <c r="E517" s="7">
        <v>1984</v>
      </c>
      <c r="F517" s="7">
        <v>1</v>
      </c>
      <c r="G517" s="7">
        <v>4</v>
      </c>
      <c r="H517" s="7">
        <v>4</v>
      </c>
      <c r="I517" s="7">
        <v>16</v>
      </c>
      <c r="J517" s="7">
        <v>104</v>
      </c>
      <c r="K517" s="7">
        <v>9</v>
      </c>
      <c r="L517" s="21">
        <v>45559</v>
      </c>
      <c r="Q517" s="20"/>
    </row>
    <row r="518" spans="1:17" x14ac:dyDescent="0.25">
      <c r="A518" s="7" t="s">
        <v>35</v>
      </c>
      <c r="B518" s="7" t="s">
        <v>36</v>
      </c>
      <c r="C518" s="7">
        <v>3</v>
      </c>
      <c r="D518" s="7" t="s">
        <v>48</v>
      </c>
      <c r="E518" s="7">
        <v>2018</v>
      </c>
      <c r="F518" s="7">
        <v>1</v>
      </c>
      <c r="G518" s="7">
        <v>5</v>
      </c>
      <c r="H518" s="7">
        <v>5</v>
      </c>
      <c r="I518" s="7">
        <v>17</v>
      </c>
      <c r="J518" s="7">
        <v>105</v>
      </c>
      <c r="K518" s="7">
        <v>9</v>
      </c>
      <c r="L518" s="21">
        <v>45532</v>
      </c>
      <c r="M518">
        <v>12.5</v>
      </c>
      <c r="N518">
        <v>12.3</v>
      </c>
      <c r="O518">
        <v>12.4</v>
      </c>
      <c r="P518" s="18">
        <f>AVERAGE(M518:O518)</f>
        <v>12.4</v>
      </c>
      <c r="Q518" s="20"/>
    </row>
    <row r="519" spans="1:17" x14ac:dyDescent="0.25">
      <c r="A519" s="7" t="s">
        <v>35</v>
      </c>
      <c r="B519" s="7" t="s">
        <v>36</v>
      </c>
      <c r="C519" s="7">
        <v>3</v>
      </c>
      <c r="D519" s="7" t="s">
        <v>41</v>
      </c>
      <c r="E519" s="7">
        <v>2016</v>
      </c>
      <c r="F519" s="7">
        <v>1</v>
      </c>
      <c r="G519" s="7">
        <v>6</v>
      </c>
      <c r="H519" s="7">
        <v>6</v>
      </c>
      <c r="I519" s="7">
        <v>24</v>
      </c>
      <c r="J519" s="7">
        <v>106</v>
      </c>
      <c r="K519" s="7">
        <v>9</v>
      </c>
      <c r="L519" s="21">
        <v>45532</v>
      </c>
      <c r="M519">
        <v>11.9</v>
      </c>
      <c r="N519">
        <v>12</v>
      </c>
      <c r="O519">
        <v>11.4</v>
      </c>
      <c r="P519" s="18">
        <f>AVERAGE(M519:O519)</f>
        <v>11.766666666666666</v>
      </c>
      <c r="Q519" s="20"/>
    </row>
    <row r="520" spans="1:17" x14ac:dyDescent="0.25">
      <c r="A520" s="7" t="s">
        <v>50</v>
      </c>
      <c r="B520" s="7" t="s">
        <v>51</v>
      </c>
      <c r="C520" s="7">
        <v>4</v>
      </c>
      <c r="D520" s="7" t="s">
        <v>60</v>
      </c>
      <c r="E520" s="7">
        <v>2001</v>
      </c>
      <c r="F520" s="7">
        <v>1</v>
      </c>
      <c r="G520" s="7">
        <v>7</v>
      </c>
      <c r="H520" s="7">
        <v>7</v>
      </c>
      <c r="I520" s="7">
        <v>25</v>
      </c>
      <c r="J520" s="7">
        <v>107</v>
      </c>
      <c r="K520" s="7">
        <v>9</v>
      </c>
      <c r="L520" s="21">
        <v>45559</v>
      </c>
      <c r="M520" s="195">
        <v>10</v>
      </c>
      <c r="N520" s="195">
        <v>10</v>
      </c>
      <c r="O520" s="195">
        <v>9</v>
      </c>
      <c r="P520" s="18">
        <f>AVERAGE(M520:O520)</f>
        <v>9.6666666666666661</v>
      </c>
      <c r="Q520" s="20"/>
    </row>
    <row r="521" spans="1:17" x14ac:dyDescent="0.25">
      <c r="A521" s="7" t="s">
        <v>50</v>
      </c>
      <c r="B521" s="7" t="s">
        <v>51</v>
      </c>
      <c r="C521" s="7">
        <v>4</v>
      </c>
      <c r="D521" s="7" t="s">
        <v>53</v>
      </c>
      <c r="E521" s="7">
        <v>2020</v>
      </c>
      <c r="F521" s="7">
        <v>1</v>
      </c>
      <c r="G521" s="7">
        <v>8</v>
      </c>
      <c r="H521" s="7">
        <v>8</v>
      </c>
      <c r="I521" s="7">
        <v>32</v>
      </c>
      <c r="J521" s="7">
        <v>108</v>
      </c>
      <c r="K521" s="7">
        <v>9</v>
      </c>
      <c r="L521" s="21">
        <v>45559</v>
      </c>
      <c r="M521" s="195">
        <v>10</v>
      </c>
      <c r="N521" s="195">
        <v>10</v>
      </c>
      <c r="O521" s="195">
        <v>10</v>
      </c>
      <c r="P521" s="18">
        <f t="shared" ref="P521" si="17">AVERAGE(M521:O521)</f>
        <v>10</v>
      </c>
      <c r="Q521" s="20"/>
    </row>
    <row r="522" spans="1:17" x14ac:dyDescent="0.25">
      <c r="A522" s="7" t="s">
        <v>35</v>
      </c>
      <c r="B522" s="7" t="s">
        <v>36</v>
      </c>
      <c r="C522" s="7">
        <v>5</v>
      </c>
      <c r="D522" s="7" t="s">
        <v>39</v>
      </c>
      <c r="E522" s="7">
        <v>2002</v>
      </c>
      <c r="F522" s="7">
        <v>1</v>
      </c>
      <c r="G522" s="7">
        <v>9</v>
      </c>
      <c r="H522" s="7">
        <v>9</v>
      </c>
      <c r="I522" s="7">
        <v>33</v>
      </c>
      <c r="J522" s="7">
        <v>109</v>
      </c>
      <c r="K522" s="7">
        <v>9</v>
      </c>
      <c r="L522" s="21">
        <v>45532</v>
      </c>
      <c r="M522">
        <v>10.9</v>
      </c>
      <c r="N522">
        <v>11.3</v>
      </c>
      <c r="O522">
        <v>11</v>
      </c>
      <c r="P522" s="18">
        <f>AVERAGE(M522:O522)</f>
        <v>11.066666666666668</v>
      </c>
      <c r="Q522" s="20"/>
    </row>
    <row r="523" spans="1:17" x14ac:dyDescent="0.25">
      <c r="A523" s="7" t="s">
        <v>35</v>
      </c>
      <c r="B523" s="7" t="s">
        <v>36</v>
      </c>
      <c r="C523" s="7">
        <v>5</v>
      </c>
      <c r="D523" s="7" t="s">
        <v>46</v>
      </c>
      <c r="E523" s="7">
        <v>1999</v>
      </c>
      <c r="F523" s="7">
        <v>1</v>
      </c>
      <c r="G523" s="7">
        <v>10</v>
      </c>
      <c r="H523" s="7">
        <v>10</v>
      </c>
      <c r="I523" s="7">
        <v>40</v>
      </c>
      <c r="J523" s="7">
        <v>110</v>
      </c>
      <c r="K523" s="7">
        <v>9</v>
      </c>
      <c r="L523" s="21">
        <v>45532</v>
      </c>
      <c r="M523">
        <v>12.7</v>
      </c>
      <c r="N523">
        <v>12.5</v>
      </c>
      <c r="O523">
        <v>11.7</v>
      </c>
      <c r="P523" s="18">
        <f>AVERAGE(M523:O523)</f>
        <v>12.299999999999999</v>
      </c>
      <c r="Q523" s="20"/>
    </row>
    <row r="524" spans="1:17" x14ac:dyDescent="0.25">
      <c r="A524" s="7" t="s">
        <v>50</v>
      </c>
      <c r="B524" s="7" t="s">
        <v>51</v>
      </c>
      <c r="C524" s="7">
        <v>6</v>
      </c>
      <c r="D524" s="7" t="s">
        <v>59</v>
      </c>
      <c r="E524" s="7">
        <v>1989</v>
      </c>
      <c r="F524" s="7">
        <v>1</v>
      </c>
      <c r="G524" s="7">
        <v>11</v>
      </c>
      <c r="H524" s="7">
        <v>11</v>
      </c>
      <c r="I524" s="7">
        <v>41</v>
      </c>
      <c r="J524" s="7">
        <v>111</v>
      </c>
      <c r="K524" s="7">
        <v>9</v>
      </c>
      <c r="L524" s="21">
        <v>45559</v>
      </c>
      <c r="Q524" s="20"/>
    </row>
    <row r="525" spans="1:17" x14ac:dyDescent="0.25">
      <c r="A525" s="7" t="s">
        <v>50</v>
      </c>
      <c r="B525" s="7" t="s">
        <v>51</v>
      </c>
      <c r="C525" s="7">
        <v>6</v>
      </c>
      <c r="D525" s="7" t="s">
        <v>54</v>
      </c>
      <c r="E525" s="7">
        <v>2016</v>
      </c>
      <c r="F525" s="7">
        <v>1</v>
      </c>
      <c r="G525" s="7">
        <v>12</v>
      </c>
      <c r="H525" s="7">
        <v>12</v>
      </c>
      <c r="I525" s="7">
        <v>48</v>
      </c>
      <c r="J525" s="7">
        <v>112</v>
      </c>
      <c r="K525" s="7">
        <v>9</v>
      </c>
      <c r="L525" s="21">
        <v>45559</v>
      </c>
      <c r="Q525" s="20"/>
    </row>
    <row r="526" spans="1:17" x14ac:dyDescent="0.25">
      <c r="A526" s="7" t="s">
        <v>35</v>
      </c>
      <c r="B526" s="7" t="s">
        <v>36</v>
      </c>
      <c r="C526" s="7">
        <v>7</v>
      </c>
      <c r="D526" s="7" t="s">
        <v>49</v>
      </c>
      <c r="E526" s="7">
        <v>1985</v>
      </c>
      <c r="F526" s="7">
        <v>1</v>
      </c>
      <c r="G526" s="7">
        <v>13</v>
      </c>
      <c r="H526" s="7">
        <v>13</v>
      </c>
      <c r="I526" s="7">
        <v>49</v>
      </c>
      <c r="J526" s="7">
        <v>113</v>
      </c>
      <c r="K526" s="7">
        <v>9</v>
      </c>
      <c r="L526" s="21">
        <v>45532</v>
      </c>
      <c r="M526">
        <v>12.4</v>
      </c>
      <c r="N526">
        <v>11.8</v>
      </c>
      <c r="O526">
        <v>12.4</v>
      </c>
      <c r="P526" s="18">
        <f>AVERAGE(M526:O526)</f>
        <v>12.200000000000001</v>
      </c>
      <c r="Q526" s="20"/>
    </row>
    <row r="527" spans="1:17" x14ac:dyDescent="0.25">
      <c r="A527" s="7" t="s">
        <v>35</v>
      </c>
      <c r="B527" s="7" t="s">
        <v>36</v>
      </c>
      <c r="C527" s="7">
        <v>7</v>
      </c>
      <c r="D527" s="7" t="s">
        <v>42</v>
      </c>
      <c r="E527" s="7">
        <v>2023</v>
      </c>
      <c r="F527" s="7">
        <v>1</v>
      </c>
      <c r="G527" s="7">
        <v>14</v>
      </c>
      <c r="H527" s="7">
        <v>14</v>
      </c>
      <c r="I527" s="7">
        <v>56</v>
      </c>
      <c r="J527" s="7">
        <v>114</v>
      </c>
      <c r="K527" s="7">
        <v>9</v>
      </c>
      <c r="L527" s="21">
        <v>45532</v>
      </c>
      <c r="M527">
        <v>12.6</v>
      </c>
      <c r="N527">
        <v>11.6</v>
      </c>
      <c r="O527">
        <v>12.2</v>
      </c>
      <c r="P527" s="18">
        <f>AVERAGE(M527:O527)</f>
        <v>12.133333333333333</v>
      </c>
      <c r="Q527" s="20"/>
    </row>
    <row r="528" spans="1:17" x14ac:dyDescent="0.25">
      <c r="A528" s="7" t="s">
        <v>50</v>
      </c>
      <c r="B528" s="7" t="s">
        <v>51</v>
      </c>
      <c r="C528" s="7">
        <v>8</v>
      </c>
      <c r="D528" s="7" t="s">
        <v>55</v>
      </c>
      <c r="E528" s="7">
        <v>2008</v>
      </c>
      <c r="F528" s="7">
        <v>1</v>
      </c>
      <c r="G528" s="7">
        <v>15</v>
      </c>
      <c r="H528" s="7">
        <v>15</v>
      </c>
      <c r="I528" s="7">
        <v>57</v>
      </c>
      <c r="J528" s="7">
        <v>115</v>
      </c>
      <c r="K528" s="7">
        <v>9</v>
      </c>
      <c r="L528" s="21">
        <v>45559</v>
      </c>
      <c r="Q528" s="20"/>
    </row>
    <row r="529" spans="1:17" x14ac:dyDescent="0.25">
      <c r="A529" s="7" t="s">
        <v>50</v>
      </c>
      <c r="B529" s="7" t="s">
        <v>51</v>
      </c>
      <c r="C529" s="7">
        <v>8</v>
      </c>
      <c r="D529" s="7" t="s">
        <v>57</v>
      </c>
      <c r="E529" s="7">
        <v>2004</v>
      </c>
      <c r="F529" s="7">
        <v>1</v>
      </c>
      <c r="G529" s="7">
        <v>16</v>
      </c>
      <c r="H529" s="7">
        <v>16</v>
      </c>
      <c r="I529" s="7">
        <v>64</v>
      </c>
      <c r="J529" s="7">
        <v>116</v>
      </c>
      <c r="K529" s="7">
        <v>9</v>
      </c>
      <c r="L529" s="21">
        <v>45559</v>
      </c>
      <c r="Q529" s="20"/>
    </row>
    <row r="530" spans="1:17" x14ac:dyDescent="0.25">
      <c r="A530" s="7" t="s">
        <v>50</v>
      </c>
      <c r="B530" s="7" t="s">
        <v>51</v>
      </c>
      <c r="C530" s="7">
        <v>8</v>
      </c>
      <c r="D530" s="7" t="s">
        <v>60</v>
      </c>
      <c r="E530" s="7">
        <v>2001</v>
      </c>
      <c r="F530" s="7">
        <v>2</v>
      </c>
      <c r="G530" s="7">
        <v>16</v>
      </c>
      <c r="H530" s="7">
        <v>17</v>
      </c>
      <c r="I530" s="7">
        <v>63</v>
      </c>
      <c r="J530" s="7">
        <v>216</v>
      </c>
      <c r="K530" s="7">
        <v>9</v>
      </c>
      <c r="L530" s="21">
        <v>45559</v>
      </c>
      <c r="M530" s="195">
        <v>10</v>
      </c>
      <c r="N530" s="195">
        <v>10</v>
      </c>
      <c r="O530" s="195">
        <v>10</v>
      </c>
      <c r="P530" s="18">
        <f>AVERAGE(M530:O530)</f>
        <v>10</v>
      </c>
      <c r="Q530" s="20"/>
    </row>
    <row r="531" spans="1:17" x14ac:dyDescent="0.25">
      <c r="A531" s="7" t="s">
        <v>50</v>
      </c>
      <c r="B531" s="7" t="s">
        <v>51</v>
      </c>
      <c r="C531" s="7">
        <v>8</v>
      </c>
      <c r="D531" s="7" t="s">
        <v>59</v>
      </c>
      <c r="E531" s="7">
        <v>1989</v>
      </c>
      <c r="F531" s="7">
        <v>2</v>
      </c>
      <c r="G531" s="7">
        <v>15</v>
      </c>
      <c r="H531" s="7">
        <v>18</v>
      </c>
      <c r="I531" s="7">
        <v>58</v>
      </c>
      <c r="J531" s="7">
        <v>215</v>
      </c>
      <c r="K531" s="7">
        <v>9</v>
      </c>
      <c r="L531" s="21">
        <v>45559</v>
      </c>
      <c r="Q531" s="20"/>
    </row>
    <row r="532" spans="1:17" x14ac:dyDescent="0.25">
      <c r="A532" s="7" t="s">
        <v>35</v>
      </c>
      <c r="B532" s="7" t="s">
        <v>36</v>
      </c>
      <c r="C532" s="7">
        <v>7</v>
      </c>
      <c r="D532" s="7" t="s">
        <v>48</v>
      </c>
      <c r="E532" s="7">
        <v>2018</v>
      </c>
      <c r="F532" s="7">
        <v>2</v>
      </c>
      <c r="G532" s="7">
        <v>14</v>
      </c>
      <c r="H532" s="7">
        <v>19</v>
      </c>
      <c r="I532" s="7">
        <v>55</v>
      </c>
      <c r="J532" s="7">
        <v>214</v>
      </c>
      <c r="K532" s="7">
        <v>9</v>
      </c>
      <c r="L532" s="21">
        <v>45532</v>
      </c>
      <c r="M532">
        <v>12.1</v>
      </c>
      <c r="N532">
        <v>12.1</v>
      </c>
      <c r="O532">
        <v>12.5</v>
      </c>
      <c r="P532" s="18">
        <f>AVERAGE(M532:O532)</f>
        <v>12.233333333333334</v>
      </c>
      <c r="Q532" s="20"/>
    </row>
    <row r="533" spans="1:17" x14ac:dyDescent="0.25">
      <c r="A533" s="7" t="s">
        <v>35</v>
      </c>
      <c r="B533" s="7" t="s">
        <v>36</v>
      </c>
      <c r="C533" s="7">
        <v>7</v>
      </c>
      <c r="D533" s="7" t="s">
        <v>44</v>
      </c>
      <c r="E533" s="7">
        <v>1983</v>
      </c>
      <c r="F533" s="7">
        <v>2</v>
      </c>
      <c r="G533" s="7">
        <v>13</v>
      </c>
      <c r="H533" s="7">
        <v>20</v>
      </c>
      <c r="I533" s="7">
        <v>50</v>
      </c>
      <c r="J533" s="7">
        <v>213</v>
      </c>
      <c r="K533" s="7">
        <v>9</v>
      </c>
      <c r="L533" s="21">
        <v>45532</v>
      </c>
      <c r="M533">
        <v>12.9</v>
      </c>
      <c r="N533">
        <v>12.4</v>
      </c>
      <c r="O533">
        <v>11.9</v>
      </c>
      <c r="P533" s="18">
        <f>AVERAGE(M533:O533)</f>
        <v>12.4</v>
      </c>
      <c r="Q533" s="20"/>
    </row>
    <row r="534" spans="1:17" x14ac:dyDescent="0.25">
      <c r="A534" s="7" t="s">
        <v>50</v>
      </c>
      <c r="B534" s="7" t="s">
        <v>51</v>
      </c>
      <c r="C534" s="7">
        <v>6</v>
      </c>
      <c r="D534" s="7" t="s">
        <v>55</v>
      </c>
      <c r="E534" s="7">
        <v>2008</v>
      </c>
      <c r="F534" s="7">
        <v>2</v>
      </c>
      <c r="G534" s="7">
        <v>12</v>
      </c>
      <c r="H534" s="7">
        <v>21</v>
      </c>
      <c r="I534" s="7">
        <v>47</v>
      </c>
      <c r="J534" s="7">
        <v>212</v>
      </c>
      <c r="K534" s="7">
        <v>9</v>
      </c>
      <c r="L534" s="21">
        <v>45559</v>
      </c>
      <c r="Q534" s="20"/>
    </row>
    <row r="535" spans="1:17" x14ac:dyDescent="0.25">
      <c r="A535" s="7" t="s">
        <v>50</v>
      </c>
      <c r="B535" s="7" t="s">
        <v>51</v>
      </c>
      <c r="C535" s="7">
        <v>6</v>
      </c>
      <c r="D535" s="7" t="s">
        <v>52</v>
      </c>
      <c r="E535" s="7">
        <v>1999</v>
      </c>
      <c r="F535" s="7">
        <v>2</v>
      </c>
      <c r="G535" s="7">
        <v>11</v>
      </c>
      <c r="H535" s="7">
        <v>22</v>
      </c>
      <c r="I535" s="7">
        <v>42</v>
      </c>
      <c r="J535" s="7">
        <v>211</v>
      </c>
      <c r="K535" s="7">
        <v>9</v>
      </c>
      <c r="L535" s="21">
        <v>45559</v>
      </c>
      <c r="Q535" s="20"/>
    </row>
    <row r="536" spans="1:17" x14ac:dyDescent="0.25">
      <c r="A536" s="7" t="s">
        <v>35</v>
      </c>
      <c r="B536" s="7" t="s">
        <v>36</v>
      </c>
      <c r="C536" s="7">
        <v>5</v>
      </c>
      <c r="D536" s="7" t="s">
        <v>49</v>
      </c>
      <c r="E536" s="7">
        <v>1985</v>
      </c>
      <c r="F536" s="7">
        <v>2</v>
      </c>
      <c r="G536" s="7">
        <v>10</v>
      </c>
      <c r="H536" s="7">
        <v>23</v>
      </c>
      <c r="I536" s="7">
        <v>39</v>
      </c>
      <c r="J536" s="7">
        <v>210</v>
      </c>
      <c r="K536" s="7">
        <v>9</v>
      </c>
      <c r="L536" s="21">
        <v>45532</v>
      </c>
      <c r="M536">
        <v>11.8</v>
      </c>
      <c r="N536">
        <v>11.9</v>
      </c>
      <c r="O536">
        <v>11.9</v>
      </c>
      <c r="P536" s="18">
        <f>AVERAGE(M536:O536)</f>
        <v>11.866666666666667</v>
      </c>
      <c r="Q536" s="20"/>
    </row>
    <row r="537" spans="1:17" x14ac:dyDescent="0.25">
      <c r="A537" s="7" t="s">
        <v>35</v>
      </c>
      <c r="B537" s="7" t="s">
        <v>36</v>
      </c>
      <c r="C537" s="7">
        <v>5</v>
      </c>
      <c r="D537" s="7" t="s">
        <v>41</v>
      </c>
      <c r="E537" s="7">
        <v>2016</v>
      </c>
      <c r="F537" s="7">
        <v>2</v>
      </c>
      <c r="G537" s="7">
        <v>9</v>
      </c>
      <c r="H537" s="7">
        <v>24</v>
      </c>
      <c r="I537" s="7">
        <v>34</v>
      </c>
      <c r="J537" s="7">
        <v>209</v>
      </c>
      <c r="K537" s="7">
        <v>9</v>
      </c>
      <c r="L537" s="21">
        <v>45532</v>
      </c>
      <c r="M537">
        <v>12.1</v>
      </c>
      <c r="N537">
        <v>12</v>
      </c>
      <c r="O537">
        <v>11.7</v>
      </c>
      <c r="P537" s="18">
        <f>AVERAGE(M537:O537)</f>
        <v>11.933333333333332</v>
      </c>
      <c r="Q537" s="20"/>
    </row>
    <row r="538" spans="1:17" x14ac:dyDescent="0.25">
      <c r="A538" s="7" t="s">
        <v>50</v>
      </c>
      <c r="B538" s="7" t="s">
        <v>51</v>
      </c>
      <c r="C538" s="7">
        <v>4</v>
      </c>
      <c r="D538" s="7" t="s">
        <v>56</v>
      </c>
      <c r="E538" s="7">
        <v>1984</v>
      </c>
      <c r="F538" s="7">
        <v>2</v>
      </c>
      <c r="G538" s="7">
        <v>8</v>
      </c>
      <c r="H538" s="7">
        <v>25</v>
      </c>
      <c r="I538" s="7">
        <v>31</v>
      </c>
      <c r="J538" s="7">
        <v>208</v>
      </c>
      <c r="K538" s="7">
        <v>9</v>
      </c>
      <c r="L538" s="21">
        <v>45559</v>
      </c>
      <c r="Q538" s="20"/>
    </row>
    <row r="539" spans="1:17" x14ac:dyDescent="0.25">
      <c r="A539" s="7" t="s">
        <v>50</v>
      </c>
      <c r="B539" s="7" t="s">
        <v>51</v>
      </c>
      <c r="C539" s="7">
        <v>4</v>
      </c>
      <c r="D539" s="7" t="s">
        <v>54</v>
      </c>
      <c r="E539" s="7">
        <v>2016</v>
      </c>
      <c r="F539" s="7">
        <v>2</v>
      </c>
      <c r="G539" s="7">
        <v>7</v>
      </c>
      <c r="H539" s="7">
        <v>26</v>
      </c>
      <c r="I539" s="7">
        <v>26</v>
      </c>
      <c r="J539" s="7">
        <v>207</v>
      </c>
      <c r="K539" s="7">
        <v>9</v>
      </c>
      <c r="L539" s="21">
        <v>45559</v>
      </c>
      <c r="Q539" s="20"/>
    </row>
    <row r="540" spans="1:17" x14ac:dyDescent="0.25">
      <c r="A540" s="7" t="s">
        <v>35</v>
      </c>
      <c r="B540" s="7" t="s">
        <v>36</v>
      </c>
      <c r="C540" s="7">
        <v>3</v>
      </c>
      <c r="D540" s="7" t="s">
        <v>37</v>
      </c>
      <c r="E540" s="7">
        <v>1998</v>
      </c>
      <c r="F540" s="7">
        <v>2</v>
      </c>
      <c r="G540" s="7">
        <v>6</v>
      </c>
      <c r="H540" s="7">
        <v>27</v>
      </c>
      <c r="I540" s="7">
        <v>23</v>
      </c>
      <c r="J540" s="7">
        <v>206</v>
      </c>
      <c r="K540" s="7">
        <v>9</v>
      </c>
      <c r="L540" s="21">
        <v>45532</v>
      </c>
      <c r="M540">
        <v>11.8</v>
      </c>
      <c r="N540">
        <v>12.4</v>
      </c>
      <c r="O540">
        <v>11.5</v>
      </c>
      <c r="P540" s="18">
        <f>AVERAGE(M540:O540)</f>
        <v>11.9</v>
      </c>
      <c r="Q540" s="20"/>
    </row>
    <row r="541" spans="1:17" x14ac:dyDescent="0.25">
      <c r="A541" s="7" t="s">
        <v>35</v>
      </c>
      <c r="B541" s="7" t="s">
        <v>36</v>
      </c>
      <c r="C541" s="7">
        <v>3</v>
      </c>
      <c r="D541" s="7" t="s">
        <v>42</v>
      </c>
      <c r="E541" s="7">
        <v>2023</v>
      </c>
      <c r="F541" s="7">
        <v>2</v>
      </c>
      <c r="G541" s="7">
        <v>5</v>
      </c>
      <c r="H541" s="7">
        <v>28</v>
      </c>
      <c r="I541" s="7">
        <v>18</v>
      </c>
      <c r="J541" s="7">
        <v>205</v>
      </c>
      <c r="K541" s="7">
        <v>9</v>
      </c>
      <c r="L541" s="21">
        <v>45532</v>
      </c>
      <c r="M541">
        <v>13.4</v>
      </c>
      <c r="N541">
        <v>12.4</v>
      </c>
      <c r="O541">
        <v>13.1</v>
      </c>
      <c r="P541" s="18">
        <f>AVERAGE(M541:O541)</f>
        <v>12.966666666666667</v>
      </c>
      <c r="Q541" s="20"/>
    </row>
    <row r="542" spans="1:17" x14ac:dyDescent="0.25">
      <c r="A542" s="7" t="s">
        <v>50</v>
      </c>
      <c r="B542" s="7" t="s">
        <v>51</v>
      </c>
      <c r="C542" s="7">
        <v>2</v>
      </c>
      <c r="D542" s="7" t="s">
        <v>57</v>
      </c>
      <c r="E542" s="7">
        <v>2004</v>
      </c>
      <c r="F542" s="7">
        <v>2</v>
      </c>
      <c r="G542" s="7">
        <v>4</v>
      </c>
      <c r="H542" s="7">
        <v>29</v>
      </c>
      <c r="I542" s="7">
        <v>15</v>
      </c>
      <c r="J542" s="7">
        <v>204</v>
      </c>
      <c r="K542" s="7">
        <v>9</v>
      </c>
      <c r="L542" s="21">
        <v>45559</v>
      </c>
      <c r="Q542" s="20"/>
    </row>
    <row r="543" spans="1:17" x14ac:dyDescent="0.25">
      <c r="A543" s="7" t="s">
        <v>50</v>
      </c>
      <c r="B543" s="7" t="s">
        <v>51</v>
      </c>
      <c r="C543" s="7">
        <v>2</v>
      </c>
      <c r="D543" s="7" t="s">
        <v>53</v>
      </c>
      <c r="E543" s="7">
        <v>2020</v>
      </c>
      <c r="F543" s="7">
        <v>2</v>
      </c>
      <c r="G543" s="7">
        <v>3</v>
      </c>
      <c r="H543" s="7">
        <v>30</v>
      </c>
      <c r="I543" s="7">
        <v>10</v>
      </c>
      <c r="J543" s="7">
        <v>203</v>
      </c>
      <c r="K543" s="7">
        <v>9</v>
      </c>
      <c r="L543" s="21">
        <v>45559</v>
      </c>
      <c r="M543" s="195">
        <v>10</v>
      </c>
      <c r="N543" s="195">
        <v>10</v>
      </c>
      <c r="O543" s="195">
        <v>10</v>
      </c>
      <c r="P543" s="18">
        <f t="shared" ref="P543" si="18">AVERAGE(M543:O543)</f>
        <v>10</v>
      </c>
      <c r="Q543" s="20"/>
    </row>
    <row r="544" spans="1:17" x14ac:dyDescent="0.25">
      <c r="A544" s="7" t="s">
        <v>35</v>
      </c>
      <c r="B544" s="7" t="s">
        <v>36</v>
      </c>
      <c r="C544" s="7">
        <v>1</v>
      </c>
      <c r="D544" s="7" t="s">
        <v>46</v>
      </c>
      <c r="E544" s="7">
        <v>1999</v>
      </c>
      <c r="F544" s="7">
        <v>2</v>
      </c>
      <c r="G544" s="7">
        <v>2</v>
      </c>
      <c r="H544" s="7">
        <v>31</v>
      </c>
      <c r="I544" s="7">
        <v>7</v>
      </c>
      <c r="J544" s="7">
        <v>202</v>
      </c>
      <c r="K544" s="7">
        <v>9</v>
      </c>
      <c r="L544" s="21">
        <v>45532</v>
      </c>
      <c r="M544">
        <v>12.6</v>
      </c>
      <c r="N544">
        <v>12</v>
      </c>
      <c r="O544">
        <v>11.6</v>
      </c>
      <c r="P544" s="18">
        <f>AVERAGE(M544:O544)</f>
        <v>12.066666666666668</v>
      </c>
      <c r="Q544" s="20"/>
    </row>
    <row r="545" spans="1:17" x14ac:dyDescent="0.25">
      <c r="A545" s="7" t="s">
        <v>35</v>
      </c>
      <c r="B545" s="7" t="s">
        <v>36</v>
      </c>
      <c r="C545" s="7">
        <v>1</v>
      </c>
      <c r="D545" s="7" t="s">
        <v>39</v>
      </c>
      <c r="E545" s="7">
        <v>2002</v>
      </c>
      <c r="F545" s="7">
        <v>2</v>
      </c>
      <c r="G545" s="7">
        <v>1</v>
      </c>
      <c r="H545" s="7">
        <v>32</v>
      </c>
      <c r="I545" s="7">
        <v>2</v>
      </c>
      <c r="J545" s="7">
        <v>201</v>
      </c>
      <c r="K545" s="7">
        <v>9</v>
      </c>
      <c r="L545" s="21">
        <v>45532</v>
      </c>
      <c r="M545">
        <v>12.1</v>
      </c>
      <c r="N545">
        <v>11.2</v>
      </c>
      <c r="O545">
        <v>11</v>
      </c>
      <c r="P545" s="18">
        <f>AVERAGE(M545:O545)</f>
        <v>11.433333333333332</v>
      </c>
      <c r="Q545" s="20"/>
    </row>
    <row r="546" spans="1:17" x14ac:dyDescent="0.25">
      <c r="A546" s="7" t="s">
        <v>35</v>
      </c>
      <c r="B546" s="7" t="s">
        <v>36</v>
      </c>
      <c r="C546" s="7">
        <v>1</v>
      </c>
      <c r="D546" s="7" t="s">
        <v>41</v>
      </c>
      <c r="E546" s="7">
        <v>2016</v>
      </c>
      <c r="F546" s="7">
        <v>3</v>
      </c>
      <c r="G546" s="7">
        <v>1</v>
      </c>
      <c r="H546" s="7">
        <v>33</v>
      </c>
      <c r="I546" s="7">
        <v>3</v>
      </c>
      <c r="J546" s="7">
        <v>301</v>
      </c>
      <c r="K546" s="7">
        <v>9</v>
      </c>
      <c r="L546" s="21">
        <v>45532</v>
      </c>
      <c r="M546">
        <v>11.5</v>
      </c>
      <c r="N546">
        <v>11.8</v>
      </c>
      <c r="O546">
        <v>11.5</v>
      </c>
      <c r="P546" s="18">
        <f>AVERAGE(M546:O546)</f>
        <v>11.6</v>
      </c>
      <c r="Q546" s="20"/>
    </row>
    <row r="547" spans="1:17" x14ac:dyDescent="0.25">
      <c r="A547" s="7" t="s">
        <v>35</v>
      </c>
      <c r="B547" s="7" t="s">
        <v>36</v>
      </c>
      <c r="C547" s="7">
        <v>1</v>
      </c>
      <c r="D547" s="7" t="s">
        <v>48</v>
      </c>
      <c r="E547" s="7">
        <v>2018</v>
      </c>
      <c r="F547" s="7">
        <v>3</v>
      </c>
      <c r="G547" s="7">
        <v>2</v>
      </c>
      <c r="H547" s="7">
        <v>34</v>
      </c>
      <c r="I547" s="7">
        <v>6</v>
      </c>
      <c r="J547" s="7">
        <v>302</v>
      </c>
      <c r="K547" s="7">
        <v>9</v>
      </c>
      <c r="L547" s="21">
        <v>45532</v>
      </c>
      <c r="M547">
        <v>11.2</v>
      </c>
      <c r="N547">
        <v>12.6</v>
      </c>
      <c r="O547">
        <v>11.3</v>
      </c>
      <c r="P547" s="18">
        <f>AVERAGE(M547:O547)</f>
        <v>11.699999999999998</v>
      </c>
      <c r="Q547" s="20"/>
    </row>
    <row r="548" spans="1:17" x14ac:dyDescent="0.25">
      <c r="A548" s="7" t="s">
        <v>50</v>
      </c>
      <c r="B548" s="7" t="s">
        <v>51</v>
      </c>
      <c r="C548" s="7">
        <v>2</v>
      </c>
      <c r="D548" s="7" t="s">
        <v>54</v>
      </c>
      <c r="E548" s="7">
        <v>2016</v>
      </c>
      <c r="F548" s="7">
        <v>3</v>
      </c>
      <c r="G548" s="7">
        <v>3</v>
      </c>
      <c r="H548" s="7">
        <v>35</v>
      </c>
      <c r="I548" s="7">
        <v>11</v>
      </c>
      <c r="J548" s="7">
        <v>303</v>
      </c>
      <c r="K548" s="7">
        <v>9</v>
      </c>
      <c r="L548" s="21">
        <v>45559</v>
      </c>
      <c r="Q548" s="20"/>
    </row>
    <row r="549" spans="1:17" x14ac:dyDescent="0.25">
      <c r="A549" s="7" t="s">
        <v>50</v>
      </c>
      <c r="B549" s="7" t="s">
        <v>51</v>
      </c>
      <c r="C549" s="7">
        <v>2</v>
      </c>
      <c r="D549" s="7" t="s">
        <v>59</v>
      </c>
      <c r="E549" s="7">
        <v>1989</v>
      </c>
      <c r="F549" s="7">
        <v>3</v>
      </c>
      <c r="G549" s="7">
        <v>4</v>
      </c>
      <c r="H549" s="7">
        <v>36</v>
      </c>
      <c r="I549" s="7">
        <v>14</v>
      </c>
      <c r="J549" s="7">
        <v>304</v>
      </c>
      <c r="K549" s="7">
        <v>9</v>
      </c>
      <c r="L549" s="21">
        <v>45559</v>
      </c>
      <c r="Q549" s="20"/>
    </row>
    <row r="550" spans="1:17" x14ac:dyDescent="0.25">
      <c r="A550" s="7" t="s">
        <v>35</v>
      </c>
      <c r="B550" s="7" t="s">
        <v>36</v>
      </c>
      <c r="C550" s="7">
        <v>3</v>
      </c>
      <c r="D550" s="7" t="s">
        <v>39</v>
      </c>
      <c r="E550" s="7">
        <v>2002</v>
      </c>
      <c r="F550" s="7">
        <v>3</v>
      </c>
      <c r="G550" s="7">
        <v>5</v>
      </c>
      <c r="H550" s="7">
        <v>37</v>
      </c>
      <c r="I550" s="7">
        <v>19</v>
      </c>
      <c r="J550" s="7">
        <v>305</v>
      </c>
      <c r="K550" s="7">
        <v>9</v>
      </c>
      <c r="L550" s="21">
        <v>45532</v>
      </c>
      <c r="M550">
        <v>11.3</v>
      </c>
      <c r="N550">
        <v>11.6</v>
      </c>
      <c r="O550">
        <v>11.4</v>
      </c>
      <c r="P550" s="18">
        <f>AVERAGE(M550:O550)</f>
        <v>11.433333333333332</v>
      </c>
      <c r="Q550" s="20"/>
    </row>
    <row r="551" spans="1:17" x14ac:dyDescent="0.25">
      <c r="A551" s="7" t="s">
        <v>35</v>
      </c>
      <c r="B551" s="7" t="s">
        <v>36</v>
      </c>
      <c r="C551" s="7">
        <v>3</v>
      </c>
      <c r="D551" s="7" t="s">
        <v>49</v>
      </c>
      <c r="E551" s="7">
        <v>1985</v>
      </c>
      <c r="F551" s="7">
        <v>3</v>
      </c>
      <c r="G551" s="7">
        <v>6</v>
      </c>
      <c r="H551" s="7">
        <v>38</v>
      </c>
      <c r="I551" s="7">
        <v>22</v>
      </c>
      <c r="J551" s="7">
        <v>306</v>
      </c>
      <c r="K551" s="7">
        <v>9</v>
      </c>
      <c r="L551" s="21">
        <v>45532</v>
      </c>
      <c r="M551">
        <v>11.6</v>
      </c>
      <c r="N551">
        <v>11.5</v>
      </c>
      <c r="O551">
        <v>10.9</v>
      </c>
      <c r="P551" s="18">
        <f>AVERAGE(M551:O551)</f>
        <v>11.333333333333334</v>
      </c>
      <c r="Q551" s="20"/>
    </row>
    <row r="552" spans="1:17" x14ac:dyDescent="0.25">
      <c r="A552" s="7" t="s">
        <v>50</v>
      </c>
      <c r="B552" s="7" t="s">
        <v>51</v>
      </c>
      <c r="C552" s="7">
        <v>4</v>
      </c>
      <c r="D552" s="7" t="s">
        <v>55</v>
      </c>
      <c r="E552" s="7">
        <v>2008</v>
      </c>
      <c r="F552" s="7">
        <v>3</v>
      </c>
      <c r="G552" s="7">
        <v>7</v>
      </c>
      <c r="H552" s="7">
        <v>39</v>
      </c>
      <c r="I552" s="7">
        <v>27</v>
      </c>
      <c r="J552" s="7">
        <v>307</v>
      </c>
      <c r="K552" s="7">
        <v>9</v>
      </c>
      <c r="L552" s="21">
        <v>45559</v>
      </c>
      <c r="Q552" s="20"/>
    </row>
    <row r="553" spans="1:17" x14ac:dyDescent="0.25">
      <c r="A553" s="7" t="s">
        <v>50</v>
      </c>
      <c r="B553" s="7" t="s">
        <v>51</v>
      </c>
      <c r="C553" s="7">
        <v>4</v>
      </c>
      <c r="D553" s="7" t="s">
        <v>57</v>
      </c>
      <c r="E553" s="7">
        <v>2004</v>
      </c>
      <c r="F553" s="7">
        <v>3</v>
      </c>
      <c r="G553" s="7">
        <v>8</v>
      </c>
      <c r="H553" s="7">
        <v>40</v>
      </c>
      <c r="I553" s="7">
        <v>30</v>
      </c>
      <c r="J553" s="7">
        <v>308</v>
      </c>
      <c r="K553" s="7">
        <v>9</v>
      </c>
      <c r="L553" s="21">
        <v>45559</v>
      </c>
      <c r="Q553" s="20"/>
    </row>
    <row r="554" spans="1:17" x14ac:dyDescent="0.25">
      <c r="A554" s="7" t="s">
        <v>35</v>
      </c>
      <c r="B554" s="7" t="s">
        <v>36</v>
      </c>
      <c r="C554" s="7">
        <v>5</v>
      </c>
      <c r="D554" s="7" t="s">
        <v>42</v>
      </c>
      <c r="E554" s="7">
        <v>2023</v>
      </c>
      <c r="F554" s="7">
        <v>3</v>
      </c>
      <c r="G554" s="7">
        <v>9</v>
      </c>
      <c r="H554" s="7">
        <v>41</v>
      </c>
      <c r="I554" s="7">
        <v>35</v>
      </c>
      <c r="J554" s="7">
        <v>309</v>
      </c>
      <c r="K554" s="7">
        <v>9</v>
      </c>
      <c r="L554" s="21">
        <v>45532</v>
      </c>
      <c r="M554">
        <v>12.3</v>
      </c>
      <c r="N554">
        <v>12.7</v>
      </c>
      <c r="O554">
        <v>11.8</v>
      </c>
      <c r="P554" s="18">
        <f>AVERAGE(M554:O554)</f>
        <v>12.266666666666666</v>
      </c>
      <c r="Q554" s="20"/>
    </row>
    <row r="555" spans="1:17" x14ac:dyDescent="0.25">
      <c r="A555" s="7" t="s">
        <v>35</v>
      </c>
      <c r="B555" s="7" t="s">
        <v>36</v>
      </c>
      <c r="C555" s="7">
        <v>5</v>
      </c>
      <c r="D555" s="7" t="s">
        <v>44</v>
      </c>
      <c r="E555" s="7">
        <v>1983</v>
      </c>
      <c r="F555" s="7">
        <v>3</v>
      </c>
      <c r="G555" s="7">
        <v>10</v>
      </c>
      <c r="H555" s="7">
        <v>42</v>
      </c>
      <c r="I555" s="7">
        <v>38</v>
      </c>
      <c r="J555" s="7">
        <v>310</v>
      </c>
      <c r="K555" s="7">
        <v>9</v>
      </c>
      <c r="L555" s="21">
        <v>45532</v>
      </c>
      <c r="M555">
        <v>11.8</v>
      </c>
      <c r="N555">
        <v>12.5</v>
      </c>
      <c r="O555">
        <v>12.8</v>
      </c>
      <c r="P555" s="18">
        <f>AVERAGE(M555:O555)</f>
        <v>12.366666666666667</v>
      </c>
      <c r="Q555" s="20"/>
    </row>
    <row r="556" spans="1:17" x14ac:dyDescent="0.25">
      <c r="A556" s="7" t="s">
        <v>50</v>
      </c>
      <c r="B556" s="7" t="s">
        <v>51</v>
      </c>
      <c r="C556" s="7">
        <v>6</v>
      </c>
      <c r="D556" s="7" t="s">
        <v>56</v>
      </c>
      <c r="E556" s="7">
        <v>1984</v>
      </c>
      <c r="F556" s="7">
        <v>3</v>
      </c>
      <c r="G556" s="7">
        <v>11</v>
      </c>
      <c r="H556" s="7">
        <v>43</v>
      </c>
      <c r="I556" s="7">
        <v>43</v>
      </c>
      <c r="J556" s="7">
        <v>311</v>
      </c>
      <c r="K556" s="7">
        <v>9</v>
      </c>
      <c r="L556" s="21">
        <v>45559</v>
      </c>
      <c r="Q556" s="20"/>
    </row>
    <row r="557" spans="1:17" x14ac:dyDescent="0.25">
      <c r="A557" s="7" t="s">
        <v>50</v>
      </c>
      <c r="B557" s="7" t="s">
        <v>51</v>
      </c>
      <c r="C557" s="7">
        <v>6</v>
      </c>
      <c r="D557" s="7" t="s">
        <v>60</v>
      </c>
      <c r="E557" s="7">
        <v>2001</v>
      </c>
      <c r="F557" s="7">
        <v>3</v>
      </c>
      <c r="G557" s="7">
        <v>12</v>
      </c>
      <c r="H557" s="7">
        <v>44</v>
      </c>
      <c r="I557" s="7">
        <v>46</v>
      </c>
      <c r="J557" s="7">
        <v>312</v>
      </c>
      <c r="K557" s="7">
        <v>9</v>
      </c>
      <c r="L557" s="21">
        <v>45559</v>
      </c>
      <c r="M557" s="195">
        <v>9</v>
      </c>
      <c r="N557" s="195">
        <v>10</v>
      </c>
      <c r="O557" s="195">
        <v>9</v>
      </c>
      <c r="P557" s="18">
        <f>AVERAGE(M557:O557)</f>
        <v>9.3333333333333339</v>
      </c>
      <c r="Q557" s="20"/>
    </row>
    <row r="558" spans="1:17" x14ac:dyDescent="0.25">
      <c r="A558" s="7" t="s">
        <v>35</v>
      </c>
      <c r="B558" s="7" t="s">
        <v>36</v>
      </c>
      <c r="C558" s="7">
        <v>7</v>
      </c>
      <c r="D558" s="7" t="s">
        <v>46</v>
      </c>
      <c r="E558" s="7">
        <v>1999</v>
      </c>
      <c r="F558" s="7">
        <v>3</v>
      </c>
      <c r="G558" s="7">
        <v>13</v>
      </c>
      <c r="H558" s="7">
        <v>45</v>
      </c>
      <c r="I558" s="7">
        <v>51</v>
      </c>
      <c r="J558" s="7">
        <v>313</v>
      </c>
      <c r="K558" s="7">
        <v>9</v>
      </c>
      <c r="L558" s="21">
        <v>45532</v>
      </c>
      <c r="M558">
        <v>11.6</v>
      </c>
      <c r="N558">
        <v>12.4</v>
      </c>
      <c r="O558">
        <v>11.8</v>
      </c>
      <c r="P558" s="18">
        <f>AVERAGE(M558:O558)</f>
        <v>11.933333333333332</v>
      </c>
      <c r="Q558" s="20"/>
    </row>
    <row r="559" spans="1:17" x14ac:dyDescent="0.25">
      <c r="A559" s="7" t="s">
        <v>35</v>
      </c>
      <c r="B559" s="7" t="s">
        <v>36</v>
      </c>
      <c r="C559" s="7">
        <v>7</v>
      </c>
      <c r="D559" s="7" t="s">
        <v>37</v>
      </c>
      <c r="E559" s="7">
        <v>1998</v>
      </c>
      <c r="F559" s="7">
        <v>3</v>
      </c>
      <c r="G559" s="7">
        <v>14</v>
      </c>
      <c r="H559" s="7">
        <v>46</v>
      </c>
      <c r="I559" s="7">
        <v>54</v>
      </c>
      <c r="J559" s="7">
        <v>314</v>
      </c>
      <c r="K559" s="7">
        <v>9</v>
      </c>
      <c r="L559" s="21">
        <v>45532</v>
      </c>
      <c r="M559">
        <v>11.7</v>
      </c>
      <c r="N559">
        <v>12.2</v>
      </c>
      <c r="O559">
        <v>11.9</v>
      </c>
      <c r="P559" s="18">
        <f>AVERAGE(M559:O559)</f>
        <v>11.933333333333332</v>
      </c>
      <c r="Q559" s="20"/>
    </row>
    <row r="560" spans="1:17" x14ac:dyDescent="0.25">
      <c r="A560" s="7" t="s">
        <v>50</v>
      </c>
      <c r="B560" s="7" t="s">
        <v>51</v>
      </c>
      <c r="C560" s="7">
        <v>8</v>
      </c>
      <c r="D560" s="7" t="s">
        <v>52</v>
      </c>
      <c r="E560" s="7">
        <v>1999</v>
      </c>
      <c r="F560" s="7">
        <v>3</v>
      </c>
      <c r="G560" s="7">
        <v>15</v>
      </c>
      <c r="H560" s="7">
        <v>47</v>
      </c>
      <c r="I560" s="7">
        <v>59</v>
      </c>
      <c r="J560" s="7">
        <v>315</v>
      </c>
      <c r="K560" s="7">
        <v>9</v>
      </c>
      <c r="L560" s="21">
        <v>45559</v>
      </c>
      <c r="Q560" s="20"/>
    </row>
    <row r="561" spans="1:17" x14ac:dyDescent="0.25">
      <c r="A561" s="7" t="s">
        <v>50</v>
      </c>
      <c r="B561" s="7" t="s">
        <v>51</v>
      </c>
      <c r="C561" s="7">
        <v>8</v>
      </c>
      <c r="D561" s="7" t="s">
        <v>53</v>
      </c>
      <c r="E561" s="7">
        <v>2020</v>
      </c>
      <c r="F561" s="7">
        <v>3</v>
      </c>
      <c r="G561" s="7">
        <v>16</v>
      </c>
      <c r="H561" s="7">
        <v>48</v>
      </c>
      <c r="I561" s="7">
        <v>62</v>
      </c>
      <c r="J561" s="7">
        <v>316</v>
      </c>
      <c r="K561" s="7">
        <v>9</v>
      </c>
      <c r="L561" s="21">
        <v>45559</v>
      </c>
      <c r="M561" s="195">
        <v>10</v>
      </c>
      <c r="N561" s="195">
        <v>10</v>
      </c>
      <c r="O561">
        <v>11</v>
      </c>
      <c r="P561" s="18">
        <f t="shared" ref="P561" si="19">AVERAGE(M561:O561)</f>
        <v>10.333333333333334</v>
      </c>
      <c r="Q561" s="20"/>
    </row>
    <row r="562" spans="1:17" x14ac:dyDescent="0.25">
      <c r="A562" s="7" t="s">
        <v>50</v>
      </c>
      <c r="B562" s="7" t="s">
        <v>51</v>
      </c>
      <c r="C562" s="7">
        <v>8</v>
      </c>
      <c r="D562" s="7" t="s">
        <v>56</v>
      </c>
      <c r="E562" s="7">
        <v>1984</v>
      </c>
      <c r="F562" s="7">
        <v>4</v>
      </c>
      <c r="G562" s="7">
        <v>16</v>
      </c>
      <c r="H562" s="7">
        <v>49</v>
      </c>
      <c r="I562" s="7">
        <v>61</v>
      </c>
      <c r="J562" s="7">
        <v>416</v>
      </c>
      <c r="K562" s="7">
        <v>9</v>
      </c>
      <c r="L562" s="21">
        <v>45559</v>
      </c>
      <c r="Q562" s="20"/>
    </row>
    <row r="563" spans="1:17" x14ac:dyDescent="0.25">
      <c r="A563" s="7" t="s">
        <v>50</v>
      </c>
      <c r="B563" s="7" t="s">
        <v>51</v>
      </c>
      <c r="C563" s="7">
        <v>8</v>
      </c>
      <c r="D563" s="7" t="s">
        <v>54</v>
      </c>
      <c r="E563" s="7">
        <v>2016</v>
      </c>
      <c r="F563" s="7">
        <v>4</v>
      </c>
      <c r="G563" s="7">
        <v>15</v>
      </c>
      <c r="H563" s="7">
        <v>50</v>
      </c>
      <c r="I563" s="7">
        <v>60</v>
      </c>
      <c r="J563" s="7">
        <v>415</v>
      </c>
      <c r="K563" s="7">
        <v>9</v>
      </c>
      <c r="L563" s="21">
        <v>45559</v>
      </c>
      <c r="Q563" s="20"/>
    </row>
    <row r="564" spans="1:17" x14ac:dyDescent="0.25">
      <c r="A564" s="7" t="s">
        <v>35</v>
      </c>
      <c r="B564" s="7" t="s">
        <v>36</v>
      </c>
      <c r="C564" s="7">
        <v>7</v>
      </c>
      <c r="D564" s="7" t="s">
        <v>39</v>
      </c>
      <c r="E564" s="7">
        <v>2002</v>
      </c>
      <c r="F564" s="7">
        <v>4</v>
      </c>
      <c r="G564" s="7">
        <v>14</v>
      </c>
      <c r="H564" s="7">
        <v>51</v>
      </c>
      <c r="I564" s="7">
        <v>53</v>
      </c>
      <c r="J564" s="7">
        <v>414</v>
      </c>
      <c r="K564" s="7">
        <v>9</v>
      </c>
      <c r="L564" s="21">
        <v>45532</v>
      </c>
      <c r="M564">
        <v>11.8</v>
      </c>
      <c r="N564">
        <v>11.1</v>
      </c>
      <c r="O564">
        <v>11.2</v>
      </c>
      <c r="P564" s="18">
        <f>AVERAGE(M564:O564)</f>
        <v>11.366666666666665</v>
      </c>
      <c r="Q564" s="20"/>
    </row>
    <row r="565" spans="1:17" x14ac:dyDescent="0.25">
      <c r="A565" s="7" t="s">
        <v>35</v>
      </c>
      <c r="B565" s="7" t="s">
        <v>36</v>
      </c>
      <c r="C565" s="7">
        <v>7</v>
      </c>
      <c r="D565" s="7" t="s">
        <v>41</v>
      </c>
      <c r="E565" s="7">
        <v>2016</v>
      </c>
      <c r="F565" s="7">
        <v>4</v>
      </c>
      <c r="G565" s="7">
        <v>13</v>
      </c>
      <c r="H565" s="7">
        <v>52</v>
      </c>
      <c r="I565" s="7">
        <v>52</v>
      </c>
      <c r="J565" s="7">
        <v>413</v>
      </c>
      <c r="K565" s="7">
        <v>9</v>
      </c>
      <c r="L565" s="21">
        <v>45532</v>
      </c>
      <c r="M565">
        <v>11.8</v>
      </c>
      <c r="N565">
        <v>12.1</v>
      </c>
      <c r="O565">
        <v>12.1</v>
      </c>
      <c r="P565" s="18">
        <f>AVERAGE(M565:O565)</f>
        <v>12</v>
      </c>
      <c r="Q565" s="20"/>
    </row>
    <row r="566" spans="1:17" x14ac:dyDescent="0.25">
      <c r="A566" s="7" t="s">
        <v>50</v>
      </c>
      <c r="B566" s="7" t="s">
        <v>51</v>
      </c>
      <c r="C566" s="7">
        <v>6</v>
      </c>
      <c r="D566" s="7" t="s">
        <v>53</v>
      </c>
      <c r="E566" s="7">
        <v>2020</v>
      </c>
      <c r="F566" s="7">
        <v>4</v>
      </c>
      <c r="G566" s="7">
        <v>12</v>
      </c>
      <c r="H566" s="7">
        <v>53</v>
      </c>
      <c r="I566" s="7">
        <v>45</v>
      </c>
      <c r="J566" s="7">
        <v>412</v>
      </c>
      <c r="K566" s="7">
        <v>9</v>
      </c>
      <c r="L566" s="21">
        <v>45559</v>
      </c>
      <c r="M566" s="195">
        <v>10</v>
      </c>
      <c r="N566" s="195">
        <v>10</v>
      </c>
      <c r="O566" s="195">
        <v>10</v>
      </c>
      <c r="P566" s="18">
        <f t="shared" ref="P566" si="20">AVERAGE(M566:O566)</f>
        <v>10</v>
      </c>
      <c r="Q566" s="20"/>
    </row>
    <row r="567" spans="1:17" x14ac:dyDescent="0.25">
      <c r="A567" s="7" t="s">
        <v>50</v>
      </c>
      <c r="B567" s="7" t="s">
        <v>51</v>
      </c>
      <c r="C567" s="7">
        <v>6</v>
      </c>
      <c r="D567" s="7" t="s">
        <v>57</v>
      </c>
      <c r="E567" s="7">
        <v>2004</v>
      </c>
      <c r="F567" s="7">
        <v>4</v>
      </c>
      <c r="G567" s="7">
        <v>11</v>
      </c>
      <c r="H567" s="7">
        <v>54</v>
      </c>
      <c r="I567" s="7">
        <v>44</v>
      </c>
      <c r="J567" s="7">
        <v>411</v>
      </c>
      <c r="K567" s="7">
        <v>9</v>
      </c>
      <c r="L567" s="21">
        <v>45559</v>
      </c>
      <c r="Q567" s="20"/>
    </row>
    <row r="568" spans="1:17" x14ac:dyDescent="0.25">
      <c r="A568" s="7" t="s">
        <v>35</v>
      </c>
      <c r="B568" s="7" t="s">
        <v>36</v>
      </c>
      <c r="C568" s="7">
        <v>5</v>
      </c>
      <c r="D568" s="7" t="s">
        <v>48</v>
      </c>
      <c r="E568" s="7">
        <v>2018</v>
      </c>
      <c r="F568" s="7">
        <v>4</v>
      </c>
      <c r="G568" s="7">
        <v>10</v>
      </c>
      <c r="H568" s="7">
        <v>55</v>
      </c>
      <c r="I568" s="7">
        <v>37</v>
      </c>
      <c r="J568" s="7">
        <v>410</v>
      </c>
      <c r="K568" s="7">
        <v>9</v>
      </c>
      <c r="L568" s="21">
        <v>45532</v>
      </c>
      <c r="M568">
        <v>12</v>
      </c>
      <c r="N568">
        <v>11.9</v>
      </c>
      <c r="O568">
        <v>12.2</v>
      </c>
      <c r="P568" s="18">
        <f>AVERAGE(M568:O568)</f>
        <v>12.033333333333331</v>
      </c>
      <c r="Q568" s="20"/>
    </row>
    <row r="569" spans="1:17" x14ac:dyDescent="0.25">
      <c r="A569" s="7" t="s">
        <v>35</v>
      </c>
      <c r="B569" s="7" t="s">
        <v>36</v>
      </c>
      <c r="C569" s="7">
        <v>5</v>
      </c>
      <c r="D569" s="7" t="s">
        <v>37</v>
      </c>
      <c r="E569" s="7">
        <v>1998</v>
      </c>
      <c r="F569" s="7">
        <v>4</v>
      </c>
      <c r="G569" s="7">
        <v>9</v>
      </c>
      <c r="H569" s="7">
        <v>56</v>
      </c>
      <c r="I569" s="7">
        <v>37</v>
      </c>
      <c r="J569" s="7">
        <v>409</v>
      </c>
      <c r="K569" s="7">
        <v>9</v>
      </c>
      <c r="L569" s="21">
        <v>45532</v>
      </c>
      <c r="M569">
        <v>11.5</v>
      </c>
      <c r="N569">
        <v>11.9</v>
      </c>
      <c r="O569">
        <v>12.4</v>
      </c>
      <c r="P569" s="18">
        <f>AVERAGE(M569:O569)</f>
        <v>11.933333333333332</v>
      </c>
      <c r="Q569" s="20"/>
    </row>
    <row r="570" spans="1:17" x14ac:dyDescent="0.25">
      <c r="A570" s="7" t="s">
        <v>50</v>
      </c>
      <c r="B570" s="7" t="s">
        <v>51</v>
      </c>
      <c r="C570" s="7">
        <v>4</v>
      </c>
      <c r="D570" s="7" t="s">
        <v>52</v>
      </c>
      <c r="E570" s="7">
        <v>1999</v>
      </c>
      <c r="F570" s="7">
        <v>4</v>
      </c>
      <c r="G570" s="7">
        <v>8</v>
      </c>
      <c r="H570" s="7">
        <v>57</v>
      </c>
      <c r="I570" s="7">
        <v>29</v>
      </c>
      <c r="J570" s="7">
        <v>408</v>
      </c>
      <c r="K570" s="7">
        <v>9</v>
      </c>
      <c r="L570" s="21">
        <v>45559</v>
      </c>
      <c r="Q570" s="20"/>
    </row>
    <row r="571" spans="1:17" x14ac:dyDescent="0.25">
      <c r="A571" s="7" t="s">
        <v>50</v>
      </c>
      <c r="B571" s="7" t="s">
        <v>51</v>
      </c>
      <c r="C571" s="7">
        <v>4</v>
      </c>
      <c r="D571" s="7" t="s">
        <v>59</v>
      </c>
      <c r="E571" s="7">
        <v>1989</v>
      </c>
      <c r="F571" s="7">
        <v>4</v>
      </c>
      <c r="G571" s="7">
        <v>7</v>
      </c>
      <c r="H571" s="7">
        <v>58</v>
      </c>
      <c r="I571" s="7">
        <v>28</v>
      </c>
      <c r="J571" s="7">
        <v>407</v>
      </c>
      <c r="K571" s="7">
        <v>9</v>
      </c>
      <c r="L571" s="21">
        <v>45559</v>
      </c>
      <c r="Q571" s="20"/>
    </row>
    <row r="572" spans="1:17" x14ac:dyDescent="0.25">
      <c r="A572" s="7" t="s">
        <v>35</v>
      </c>
      <c r="B572" s="7" t="s">
        <v>36</v>
      </c>
      <c r="C572" s="7">
        <v>3</v>
      </c>
      <c r="D572" s="7" t="s">
        <v>44</v>
      </c>
      <c r="E572" s="7">
        <v>1983</v>
      </c>
      <c r="F572" s="7">
        <v>4</v>
      </c>
      <c r="G572" s="7">
        <v>6</v>
      </c>
      <c r="H572" s="7">
        <v>59</v>
      </c>
      <c r="I572" s="7">
        <v>21</v>
      </c>
      <c r="J572" s="7">
        <v>406</v>
      </c>
      <c r="K572" s="7">
        <v>9</v>
      </c>
      <c r="L572" s="21">
        <v>45532</v>
      </c>
      <c r="M572">
        <v>12.2</v>
      </c>
      <c r="N572">
        <v>12.1</v>
      </c>
      <c r="O572">
        <v>12.6</v>
      </c>
      <c r="P572" s="18">
        <f>AVERAGE(M572:O572)</f>
        <v>12.299999999999999</v>
      </c>
      <c r="Q572" s="20"/>
    </row>
    <row r="573" spans="1:17" x14ac:dyDescent="0.25">
      <c r="A573" s="7" t="s">
        <v>35</v>
      </c>
      <c r="B573" s="7" t="s">
        <v>36</v>
      </c>
      <c r="C573" s="7">
        <v>3</v>
      </c>
      <c r="D573" s="7" t="s">
        <v>46</v>
      </c>
      <c r="E573" s="7">
        <v>1999</v>
      </c>
      <c r="F573" s="7">
        <v>4</v>
      </c>
      <c r="G573" s="7">
        <v>5</v>
      </c>
      <c r="H573" s="7">
        <v>60</v>
      </c>
      <c r="I573" s="7">
        <v>20</v>
      </c>
      <c r="J573" s="7">
        <v>405</v>
      </c>
      <c r="K573" s="7">
        <v>9</v>
      </c>
      <c r="L573" s="21">
        <v>45532</v>
      </c>
      <c r="M573">
        <v>11.7</v>
      </c>
      <c r="N573">
        <v>11.8</v>
      </c>
      <c r="O573">
        <v>11.7</v>
      </c>
      <c r="P573" s="18">
        <f>AVERAGE(M573:O573)</f>
        <v>11.733333333333334</v>
      </c>
      <c r="Q573" s="20"/>
    </row>
    <row r="574" spans="1:17" x14ac:dyDescent="0.25">
      <c r="A574" s="7" t="s">
        <v>50</v>
      </c>
      <c r="B574" s="7" t="s">
        <v>51</v>
      </c>
      <c r="C574" s="7">
        <v>2</v>
      </c>
      <c r="D574" s="7" t="s">
        <v>60</v>
      </c>
      <c r="E574" s="7">
        <v>2001</v>
      </c>
      <c r="F574" s="7">
        <v>4</v>
      </c>
      <c r="G574" s="7">
        <v>4</v>
      </c>
      <c r="H574" s="7">
        <v>61</v>
      </c>
      <c r="I574" s="7">
        <v>13</v>
      </c>
      <c r="J574" s="7">
        <v>404</v>
      </c>
      <c r="K574" s="7">
        <v>9</v>
      </c>
      <c r="L574" s="21">
        <v>45559</v>
      </c>
      <c r="M574" s="195">
        <v>10</v>
      </c>
      <c r="N574">
        <v>11</v>
      </c>
      <c r="O574" s="195">
        <v>10</v>
      </c>
      <c r="P574" s="18">
        <f>AVERAGE(N574)</f>
        <v>11</v>
      </c>
      <c r="Q574" s="20"/>
    </row>
    <row r="575" spans="1:17" x14ac:dyDescent="0.25">
      <c r="A575" s="7" t="s">
        <v>50</v>
      </c>
      <c r="B575" s="7" t="s">
        <v>51</v>
      </c>
      <c r="C575" s="7">
        <v>2</v>
      </c>
      <c r="D575" s="7" t="s">
        <v>55</v>
      </c>
      <c r="E575" s="7">
        <v>2008</v>
      </c>
      <c r="F575" s="7">
        <v>4</v>
      </c>
      <c r="G575" s="7">
        <v>3</v>
      </c>
      <c r="H575" s="7">
        <v>62</v>
      </c>
      <c r="I575" s="7">
        <v>12</v>
      </c>
      <c r="J575" s="7">
        <v>403</v>
      </c>
      <c r="K575" s="7">
        <v>9</v>
      </c>
      <c r="L575" s="21">
        <v>45559</v>
      </c>
      <c r="Q575" s="20"/>
    </row>
    <row r="576" spans="1:17" x14ac:dyDescent="0.25">
      <c r="A576" s="7" t="s">
        <v>35</v>
      </c>
      <c r="B576" s="7" t="s">
        <v>36</v>
      </c>
      <c r="C576" s="7">
        <v>1</v>
      </c>
      <c r="D576" s="7" t="s">
        <v>49</v>
      </c>
      <c r="E576" s="7">
        <v>1985</v>
      </c>
      <c r="F576" s="7">
        <v>4</v>
      </c>
      <c r="G576" s="7">
        <v>2</v>
      </c>
      <c r="H576" s="7">
        <v>63</v>
      </c>
      <c r="I576" s="7">
        <v>5</v>
      </c>
      <c r="J576" s="7">
        <v>402</v>
      </c>
      <c r="K576" s="7">
        <v>9</v>
      </c>
      <c r="L576" s="21">
        <v>45532</v>
      </c>
      <c r="M576">
        <v>11.8</v>
      </c>
      <c r="N576">
        <v>11.9</v>
      </c>
      <c r="O576">
        <v>12</v>
      </c>
      <c r="P576" s="18">
        <f>AVERAGE(M576:O576)</f>
        <v>11.9</v>
      </c>
      <c r="Q576" s="20"/>
    </row>
    <row r="577" spans="1:17" x14ac:dyDescent="0.25">
      <c r="A577" s="7" t="s">
        <v>35</v>
      </c>
      <c r="B577" s="7" t="s">
        <v>36</v>
      </c>
      <c r="C577" s="7">
        <v>1</v>
      </c>
      <c r="D577" s="7" t="s">
        <v>42</v>
      </c>
      <c r="E577" s="7">
        <v>2023</v>
      </c>
      <c r="F577" s="7">
        <v>4</v>
      </c>
      <c r="G577" s="7">
        <v>1</v>
      </c>
      <c r="H577" s="7">
        <v>64</v>
      </c>
      <c r="I577" s="7">
        <v>4</v>
      </c>
      <c r="J577" s="7">
        <v>401</v>
      </c>
      <c r="K577" s="7">
        <v>9</v>
      </c>
      <c r="L577" s="21">
        <v>45532</v>
      </c>
      <c r="M577">
        <v>12.4</v>
      </c>
      <c r="N577">
        <v>11.5</v>
      </c>
      <c r="O577">
        <v>12.3</v>
      </c>
      <c r="P577" s="18">
        <f>AVERAGE(M577:O577)</f>
        <v>12.066666666666668</v>
      </c>
      <c r="Q577" s="20"/>
    </row>
    <row r="578" spans="1:17" x14ac:dyDescent="0.25">
      <c r="A578" s="7" t="s">
        <v>35</v>
      </c>
      <c r="B578" s="7" t="s">
        <v>36</v>
      </c>
      <c r="C578" s="7">
        <v>1</v>
      </c>
      <c r="D578" s="7" t="s">
        <v>37</v>
      </c>
      <c r="E578" s="7">
        <v>1998</v>
      </c>
      <c r="F578" s="7">
        <v>1</v>
      </c>
      <c r="G578" s="7">
        <v>1</v>
      </c>
      <c r="H578" s="7">
        <v>1</v>
      </c>
      <c r="I578" s="7">
        <v>1</v>
      </c>
      <c r="J578" s="7">
        <v>101</v>
      </c>
      <c r="K578" s="7">
        <v>10</v>
      </c>
      <c r="L578" s="21">
        <v>45549</v>
      </c>
      <c r="M578">
        <v>12</v>
      </c>
      <c r="N578">
        <v>13</v>
      </c>
      <c r="O578">
        <v>13</v>
      </c>
      <c r="P578" s="18">
        <f>AVERAGE(M578:O578)</f>
        <v>12.666666666666666</v>
      </c>
      <c r="Q578" s="20"/>
    </row>
    <row r="579" spans="1:17" x14ac:dyDescent="0.25">
      <c r="A579" s="7" t="s">
        <v>35</v>
      </c>
      <c r="B579" s="7" t="s">
        <v>36</v>
      </c>
      <c r="C579" s="7">
        <v>1</v>
      </c>
      <c r="D579" s="7" t="s">
        <v>44</v>
      </c>
      <c r="E579" s="7">
        <v>1983</v>
      </c>
      <c r="F579" s="7">
        <v>1</v>
      </c>
      <c r="G579" s="7">
        <v>2</v>
      </c>
      <c r="H579" s="7">
        <v>2</v>
      </c>
      <c r="I579" s="7">
        <v>8</v>
      </c>
      <c r="J579" s="7">
        <v>102</v>
      </c>
      <c r="K579" s="7">
        <v>10</v>
      </c>
      <c r="L579" s="21">
        <v>45549</v>
      </c>
      <c r="M579">
        <v>13</v>
      </c>
      <c r="N579">
        <v>14</v>
      </c>
      <c r="O579">
        <v>14</v>
      </c>
      <c r="P579" s="18">
        <f>AVERAGE(M579:O579)</f>
        <v>13.666666666666666</v>
      </c>
      <c r="Q579" s="20"/>
    </row>
    <row r="580" spans="1:17" x14ac:dyDescent="0.25">
      <c r="A580" s="7" t="s">
        <v>50</v>
      </c>
      <c r="B580" s="7" t="s">
        <v>51</v>
      </c>
      <c r="C580" s="7">
        <v>2</v>
      </c>
      <c r="D580" s="7" t="s">
        <v>52</v>
      </c>
      <c r="E580" s="7">
        <v>1999</v>
      </c>
      <c r="F580" s="7">
        <v>1</v>
      </c>
      <c r="G580" s="7">
        <v>3</v>
      </c>
      <c r="H580" s="7">
        <v>3</v>
      </c>
      <c r="I580" s="7">
        <v>9</v>
      </c>
      <c r="J580" s="7">
        <v>103</v>
      </c>
      <c r="K580" s="7">
        <v>10</v>
      </c>
      <c r="Q580" s="20"/>
    </row>
    <row r="581" spans="1:17" x14ac:dyDescent="0.25">
      <c r="A581" s="7" t="s">
        <v>50</v>
      </c>
      <c r="B581" s="7" t="s">
        <v>51</v>
      </c>
      <c r="C581" s="7">
        <v>2</v>
      </c>
      <c r="D581" s="7" t="s">
        <v>56</v>
      </c>
      <c r="E581" s="7">
        <v>1984</v>
      </c>
      <c r="F581" s="7">
        <v>1</v>
      </c>
      <c r="G581" s="7">
        <v>4</v>
      </c>
      <c r="H581" s="7">
        <v>4</v>
      </c>
      <c r="I581" s="7">
        <v>16</v>
      </c>
      <c r="J581" s="7">
        <v>104</v>
      </c>
      <c r="K581" s="7">
        <v>10</v>
      </c>
      <c r="Q581" s="20"/>
    </row>
    <row r="582" spans="1:17" x14ac:dyDescent="0.25">
      <c r="A582" s="7" t="s">
        <v>35</v>
      </c>
      <c r="B582" s="7" t="s">
        <v>36</v>
      </c>
      <c r="C582" s="7">
        <v>3</v>
      </c>
      <c r="D582" s="7" t="s">
        <v>48</v>
      </c>
      <c r="E582" s="7">
        <v>2018</v>
      </c>
      <c r="F582" s="7">
        <v>1</v>
      </c>
      <c r="G582" s="7">
        <v>5</v>
      </c>
      <c r="H582" s="7">
        <v>5</v>
      </c>
      <c r="I582" s="7">
        <v>17</v>
      </c>
      <c r="J582" s="7">
        <v>105</v>
      </c>
      <c r="K582" s="7">
        <v>10</v>
      </c>
      <c r="L582" s="21">
        <v>45549</v>
      </c>
      <c r="M582">
        <v>13</v>
      </c>
      <c r="N582">
        <v>13</v>
      </c>
      <c r="O582">
        <v>13</v>
      </c>
      <c r="P582" s="18">
        <f>AVERAGE(M582:O582)</f>
        <v>13</v>
      </c>
      <c r="Q582" s="20"/>
    </row>
    <row r="583" spans="1:17" x14ac:dyDescent="0.25">
      <c r="A583" s="7" t="s">
        <v>35</v>
      </c>
      <c r="B583" s="7" t="s">
        <v>36</v>
      </c>
      <c r="C583" s="7">
        <v>3</v>
      </c>
      <c r="D583" s="7" t="s">
        <v>41</v>
      </c>
      <c r="E583" s="7">
        <v>2016</v>
      </c>
      <c r="F583" s="7">
        <v>1</v>
      </c>
      <c r="G583" s="7">
        <v>6</v>
      </c>
      <c r="H583" s="7">
        <v>6</v>
      </c>
      <c r="I583" s="7">
        <v>24</v>
      </c>
      <c r="J583" s="7">
        <v>106</v>
      </c>
      <c r="K583" s="7">
        <v>10</v>
      </c>
      <c r="L583" s="21">
        <v>45549</v>
      </c>
      <c r="M583">
        <v>13</v>
      </c>
      <c r="N583">
        <v>14</v>
      </c>
      <c r="O583">
        <v>12</v>
      </c>
      <c r="P583" s="18">
        <f>AVERAGE(M583:O583)</f>
        <v>13</v>
      </c>
      <c r="Q583" s="20"/>
    </row>
    <row r="584" spans="1:17" x14ac:dyDescent="0.25">
      <c r="A584" s="7" t="s">
        <v>50</v>
      </c>
      <c r="B584" s="7" t="s">
        <v>51</v>
      </c>
      <c r="C584" s="7">
        <v>4</v>
      </c>
      <c r="D584" s="7" t="s">
        <v>60</v>
      </c>
      <c r="E584" s="7">
        <v>2001</v>
      </c>
      <c r="F584" s="7">
        <v>1</v>
      </c>
      <c r="G584" s="7">
        <v>7</v>
      </c>
      <c r="H584" s="7">
        <v>7</v>
      </c>
      <c r="I584" s="7">
        <v>25</v>
      </c>
      <c r="J584" s="7">
        <v>107</v>
      </c>
      <c r="K584" s="7">
        <v>10</v>
      </c>
      <c r="Q584" s="20"/>
    </row>
    <row r="585" spans="1:17" x14ac:dyDescent="0.25">
      <c r="A585" s="7" t="s">
        <v>50</v>
      </c>
      <c r="B585" s="7" t="s">
        <v>51</v>
      </c>
      <c r="C585" s="7">
        <v>4</v>
      </c>
      <c r="D585" s="7" t="s">
        <v>53</v>
      </c>
      <c r="E585" s="7">
        <v>2020</v>
      </c>
      <c r="F585" s="7">
        <v>1</v>
      </c>
      <c r="G585" s="7">
        <v>8</v>
      </c>
      <c r="H585" s="7">
        <v>8</v>
      </c>
      <c r="I585" s="7">
        <v>32</v>
      </c>
      <c r="J585" s="7">
        <v>108</v>
      </c>
      <c r="K585" s="7">
        <v>10</v>
      </c>
      <c r="Q585" s="20"/>
    </row>
    <row r="586" spans="1:17" x14ac:dyDescent="0.25">
      <c r="A586" s="7" t="s">
        <v>35</v>
      </c>
      <c r="B586" s="7" t="s">
        <v>36</v>
      </c>
      <c r="C586" s="7">
        <v>5</v>
      </c>
      <c r="D586" s="7" t="s">
        <v>39</v>
      </c>
      <c r="E586" s="7">
        <v>2002</v>
      </c>
      <c r="F586" s="7">
        <v>1</v>
      </c>
      <c r="G586" s="7">
        <v>9</v>
      </c>
      <c r="H586" s="7">
        <v>9</v>
      </c>
      <c r="I586" s="7">
        <v>33</v>
      </c>
      <c r="J586" s="7">
        <v>109</v>
      </c>
      <c r="K586" s="7">
        <v>10</v>
      </c>
      <c r="L586" s="21">
        <v>45549</v>
      </c>
      <c r="M586">
        <v>12</v>
      </c>
      <c r="N586">
        <v>12</v>
      </c>
      <c r="O586">
        <v>12</v>
      </c>
      <c r="P586" s="18">
        <f>AVERAGE(M586:O586)</f>
        <v>12</v>
      </c>
      <c r="Q586" s="20"/>
    </row>
    <row r="587" spans="1:17" x14ac:dyDescent="0.25">
      <c r="A587" s="7" t="s">
        <v>35</v>
      </c>
      <c r="B587" s="7" t="s">
        <v>36</v>
      </c>
      <c r="C587" s="7">
        <v>5</v>
      </c>
      <c r="D587" s="7" t="s">
        <v>46</v>
      </c>
      <c r="E587" s="7">
        <v>1999</v>
      </c>
      <c r="F587" s="7">
        <v>1</v>
      </c>
      <c r="G587" s="7">
        <v>10</v>
      </c>
      <c r="H587" s="7">
        <v>10</v>
      </c>
      <c r="I587" s="7">
        <v>40</v>
      </c>
      <c r="J587" s="7">
        <v>110</v>
      </c>
      <c r="K587" s="7">
        <v>10</v>
      </c>
      <c r="L587" s="21">
        <v>45549</v>
      </c>
      <c r="M587">
        <v>14</v>
      </c>
      <c r="N587">
        <v>14</v>
      </c>
      <c r="O587">
        <v>13</v>
      </c>
      <c r="P587" s="18">
        <f>AVERAGE(M587:O587)</f>
        <v>13.666666666666666</v>
      </c>
      <c r="Q587" s="20"/>
    </row>
    <row r="588" spans="1:17" x14ac:dyDescent="0.25">
      <c r="A588" s="7" t="s">
        <v>50</v>
      </c>
      <c r="B588" s="7" t="s">
        <v>51</v>
      </c>
      <c r="C588" s="7">
        <v>6</v>
      </c>
      <c r="D588" s="7" t="s">
        <v>59</v>
      </c>
      <c r="E588" s="7">
        <v>1989</v>
      </c>
      <c r="F588" s="7">
        <v>1</v>
      </c>
      <c r="G588" s="7">
        <v>11</v>
      </c>
      <c r="H588" s="7">
        <v>11</v>
      </c>
      <c r="I588" s="7">
        <v>41</v>
      </c>
      <c r="J588" s="7">
        <v>111</v>
      </c>
      <c r="K588" s="7">
        <v>10</v>
      </c>
      <c r="Q588" s="20"/>
    </row>
    <row r="589" spans="1:17" x14ac:dyDescent="0.25">
      <c r="A589" s="7" t="s">
        <v>50</v>
      </c>
      <c r="B589" s="7" t="s">
        <v>51</v>
      </c>
      <c r="C589" s="7">
        <v>6</v>
      </c>
      <c r="D589" s="7" t="s">
        <v>54</v>
      </c>
      <c r="E589" s="7">
        <v>2016</v>
      </c>
      <c r="F589" s="7">
        <v>1</v>
      </c>
      <c r="G589" s="7">
        <v>12</v>
      </c>
      <c r="H589" s="7">
        <v>12</v>
      </c>
      <c r="I589" s="7">
        <v>48</v>
      </c>
      <c r="J589" s="7">
        <v>112</v>
      </c>
      <c r="K589" s="7">
        <v>10</v>
      </c>
      <c r="Q589" s="20"/>
    </row>
    <row r="590" spans="1:17" x14ac:dyDescent="0.25">
      <c r="A590" s="7" t="s">
        <v>35</v>
      </c>
      <c r="B590" s="7" t="s">
        <v>36</v>
      </c>
      <c r="C590" s="7">
        <v>7</v>
      </c>
      <c r="D590" s="7" t="s">
        <v>49</v>
      </c>
      <c r="E590" s="7">
        <v>1985</v>
      </c>
      <c r="F590" s="7">
        <v>1</v>
      </c>
      <c r="G590" s="7">
        <v>13</v>
      </c>
      <c r="H590" s="7">
        <v>13</v>
      </c>
      <c r="I590" s="7">
        <v>49</v>
      </c>
      <c r="J590" s="7">
        <v>113</v>
      </c>
      <c r="K590" s="7">
        <v>10</v>
      </c>
      <c r="L590" s="21">
        <v>45549</v>
      </c>
      <c r="M590">
        <v>13</v>
      </c>
      <c r="N590">
        <v>13</v>
      </c>
      <c r="O590">
        <v>14</v>
      </c>
      <c r="P590" s="18">
        <f>AVERAGE(M590:O590)</f>
        <v>13.333333333333334</v>
      </c>
      <c r="Q590" s="20"/>
    </row>
    <row r="591" spans="1:17" x14ac:dyDescent="0.25">
      <c r="A591" s="7" t="s">
        <v>35</v>
      </c>
      <c r="B591" s="7" t="s">
        <v>36</v>
      </c>
      <c r="C591" s="7">
        <v>7</v>
      </c>
      <c r="D591" s="7" t="s">
        <v>42</v>
      </c>
      <c r="E591" s="7">
        <v>2023</v>
      </c>
      <c r="F591" s="7">
        <v>1</v>
      </c>
      <c r="G591" s="7">
        <v>14</v>
      </c>
      <c r="H591" s="7">
        <v>14</v>
      </c>
      <c r="I591" s="7">
        <v>56</v>
      </c>
      <c r="J591" s="7">
        <v>114</v>
      </c>
      <c r="K591" s="7">
        <v>10</v>
      </c>
      <c r="L591" s="21">
        <v>45549</v>
      </c>
      <c r="M591">
        <v>13</v>
      </c>
      <c r="N591">
        <v>12</v>
      </c>
      <c r="O591">
        <v>13</v>
      </c>
      <c r="P591" s="18">
        <f>AVERAGE(M591:O591)</f>
        <v>12.666666666666666</v>
      </c>
      <c r="Q591" s="20"/>
    </row>
    <row r="592" spans="1:17" x14ac:dyDescent="0.25">
      <c r="A592" s="7" t="s">
        <v>50</v>
      </c>
      <c r="B592" s="7" t="s">
        <v>51</v>
      </c>
      <c r="C592" s="7">
        <v>8</v>
      </c>
      <c r="D592" s="7" t="s">
        <v>55</v>
      </c>
      <c r="E592" s="7">
        <v>2008</v>
      </c>
      <c r="F592" s="7">
        <v>1</v>
      </c>
      <c r="G592" s="7">
        <v>15</v>
      </c>
      <c r="H592" s="7">
        <v>15</v>
      </c>
      <c r="I592" s="7">
        <v>57</v>
      </c>
      <c r="J592" s="7">
        <v>115</v>
      </c>
      <c r="K592" s="7">
        <v>10</v>
      </c>
      <c r="Q592" s="20"/>
    </row>
    <row r="593" spans="1:17" x14ac:dyDescent="0.25">
      <c r="A593" s="7" t="s">
        <v>50</v>
      </c>
      <c r="B593" s="7" t="s">
        <v>51</v>
      </c>
      <c r="C593" s="7">
        <v>8</v>
      </c>
      <c r="D593" s="7" t="s">
        <v>57</v>
      </c>
      <c r="E593" s="7">
        <v>2004</v>
      </c>
      <c r="F593" s="7">
        <v>1</v>
      </c>
      <c r="G593" s="7">
        <v>16</v>
      </c>
      <c r="H593" s="7">
        <v>16</v>
      </c>
      <c r="I593" s="7">
        <v>64</v>
      </c>
      <c r="J593" s="7">
        <v>116</v>
      </c>
      <c r="K593" s="7">
        <v>10</v>
      </c>
      <c r="Q593" s="20"/>
    </row>
    <row r="594" spans="1:17" x14ac:dyDescent="0.25">
      <c r="A594" s="7" t="s">
        <v>50</v>
      </c>
      <c r="B594" s="7" t="s">
        <v>51</v>
      </c>
      <c r="C594" s="7">
        <v>8</v>
      </c>
      <c r="D594" s="7" t="s">
        <v>60</v>
      </c>
      <c r="E594" s="7">
        <v>2001</v>
      </c>
      <c r="F594" s="7">
        <v>2</v>
      </c>
      <c r="G594" s="7">
        <v>16</v>
      </c>
      <c r="H594" s="7">
        <v>17</v>
      </c>
      <c r="I594" s="7">
        <v>63</v>
      </c>
      <c r="J594" s="7">
        <v>216</v>
      </c>
      <c r="K594" s="7">
        <v>10</v>
      </c>
      <c r="Q594" s="20"/>
    </row>
    <row r="595" spans="1:17" x14ac:dyDescent="0.25">
      <c r="A595" s="7" t="s">
        <v>50</v>
      </c>
      <c r="B595" s="7" t="s">
        <v>51</v>
      </c>
      <c r="C595" s="7">
        <v>8</v>
      </c>
      <c r="D595" s="7" t="s">
        <v>59</v>
      </c>
      <c r="E595" s="7">
        <v>1989</v>
      </c>
      <c r="F595" s="7">
        <v>2</v>
      </c>
      <c r="G595" s="7">
        <v>15</v>
      </c>
      <c r="H595" s="7">
        <v>18</v>
      </c>
      <c r="I595" s="7">
        <v>58</v>
      </c>
      <c r="J595" s="7">
        <v>215</v>
      </c>
      <c r="K595" s="7">
        <v>10</v>
      </c>
      <c r="Q595" s="20"/>
    </row>
    <row r="596" spans="1:17" x14ac:dyDescent="0.25">
      <c r="A596" s="7" t="s">
        <v>35</v>
      </c>
      <c r="B596" s="7" t="s">
        <v>36</v>
      </c>
      <c r="C596" s="7">
        <v>7</v>
      </c>
      <c r="D596" s="7" t="s">
        <v>48</v>
      </c>
      <c r="E596" s="7">
        <v>2018</v>
      </c>
      <c r="F596" s="7">
        <v>2</v>
      </c>
      <c r="G596" s="7">
        <v>14</v>
      </c>
      <c r="H596" s="7">
        <v>19</v>
      </c>
      <c r="I596" s="7">
        <v>55</v>
      </c>
      <c r="J596" s="7">
        <v>214</v>
      </c>
      <c r="K596" s="7">
        <v>10</v>
      </c>
      <c r="L596" s="21">
        <v>45549</v>
      </c>
      <c r="M596">
        <v>13</v>
      </c>
      <c r="N596">
        <v>13</v>
      </c>
      <c r="O596">
        <v>13</v>
      </c>
      <c r="P596" s="18">
        <f>AVERAGE(M596:O596)</f>
        <v>13</v>
      </c>
      <c r="Q596" s="20"/>
    </row>
    <row r="597" spans="1:17" x14ac:dyDescent="0.25">
      <c r="A597" s="7" t="s">
        <v>35</v>
      </c>
      <c r="B597" s="7" t="s">
        <v>36</v>
      </c>
      <c r="C597" s="7">
        <v>7</v>
      </c>
      <c r="D597" s="7" t="s">
        <v>44</v>
      </c>
      <c r="E597" s="7">
        <v>1983</v>
      </c>
      <c r="F597" s="7">
        <v>2</v>
      </c>
      <c r="G597" s="7">
        <v>13</v>
      </c>
      <c r="H597" s="7">
        <v>20</v>
      </c>
      <c r="I597" s="7">
        <v>50</v>
      </c>
      <c r="J597" s="7">
        <v>213</v>
      </c>
      <c r="K597" s="7">
        <v>10</v>
      </c>
      <c r="L597" s="21">
        <v>45549</v>
      </c>
      <c r="M597">
        <v>14</v>
      </c>
      <c r="N597">
        <v>14</v>
      </c>
      <c r="O597">
        <v>13</v>
      </c>
      <c r="P597" s="18">
        <f>AVERAGE(M597:O597)</f>
        <v>13.666666666666666</v>
      </c>
      <c r="Q597" s="20"/>
    </row>
    <row r="598" spans="1:17" x14ac:dyDescent="0.25">
      <c r="A598" s="7" t="s">
        <v>50</v>
      </c>
      <c r="B598" s="7" t="s">
        <v>51</v>
      </c>
      <c r="C598" s="7">
        <v>6</v>
      </c>
      <c r="D598" s="7" t="s">
        <v>55</v>
      </c>
      <c r="E598" s="7">
        <v>2008</v>
      </c>
      <c r="F598" s="7">
        <v>2</v>
      </c>
      <c r="G598" s="7">
        <v>12</v>
      </c>
      <c r="H598" s="7">
        <v>21</v>
      </c>
      <c r="I598" s="7">
        <v>47</v>
      </c>
      <c r="J598" s="7">
        <v>212</v>
      </c>
      <c r="K598" s="7">
        <v>10</v>
      </c>
      <c r="Q598" s="20"/>
    </row>
    <row r="599" spans="1:17" x14ac:dyDescent="0.25">
      <c r="A599" s="7" t="s">
        <v>50</v>
      </c>
      <c r="B599" s="7" t="s">
        <v>51</v>
      </c>
      <c r="C599" s="7">
        <v>6</v>
      </c>
      <c r="D599" s="7" t="s">
        <v>52</v>
      </c>
      <c r="E599" s="7">
        <v>1999</v>
      </c>
      <c r="F599" s="7">
        <v>2</v>
      </c>
      <c r="G599" s="7">
        <v>11</v>
      </c>
      <c r="H599" s="7">
        <v>22</v>
      </c>
      <c r="I599" s="7">
        <v>42</v>
      </c>
      <c r="J599" s="7">
        <v>211</v>
      </c>
      <c r="K599" s="7">
        <v>10</v>
      </c>
      <c r="Q599" s="20"/>
    </row>
    <row r="600" spans="1:17" x14ac:dyDescent="0.25">
      <c r="A600" s="7" t="s">
        <v>35</v>
      </c>
      <c r="B600" s="7" t="s">
        <v>36</v>
      </c>
      <c r="C600" s="7">
        <v>5</v>
      </c>
      <c r="D600" s="7" t="s">
        <v>49</v>
      </c>
      <c r="E600" s="7">
        <v>1985</v>
      </c>
      <c r="F600" s="7">
        <v>2</v>
      </c>
      <c r="G600" s="7">
        <v>10</v>
      </c>
      <c r="H600" s="7">
        <v>23</v>
      </c>
      <c r="I600" s="7">
        <v>39</v>
      </c>
      <c r="J600" s="7">
        <v>210</v>
      </c>
      <c r="K600" s="7">
        <v>10</v>
      </c>
      <c r="L600" s="21">
        <v>45549</v>
      </c>
      <c r="M600">
        <v>13</v>
      </c>
      <c r="N600">
        <v>13</v>
      </c>
      <c r="O600">
        <v>13</v>
      </c>
      <c r="P600" s="18">
        <f>AVERAGE(M600:O600)</f>
        <v>13</v>
      </c>
      <c r="Q600" s="20"/>
    </row>
    <row r="601" spans="1:17" x14ac:dyDescent="0.25">
      <c r="A601" s="7" t="s">
        <v>35</v>
      </c>
      <c r="B601" s="7" t="s">
        <v>36</v>
      </c>
      <c r="C601" s="7">
        <v>5</v>
      </c>
      <c r="D601" s="7" t="s">
        <v>41</v>
      </c>
      <c r="E601" s="7">
        <v>2016</v>
      </c>
      <c r="F601" s="7">
        <v>2</v>
      </c>
      <c r="G601" s="7">
        <v>9</v>
      </c>
      <c r="H601" s="7">
        <v>24</v>
      </c>
      <c r="I601" s="7">
        <v>34</v>
      </c>
      <c r="J601" s="7">
        <v>209</v>
      </c>
      <c r="K601" s="7">
        <v>10</v>
      </c>
      <c r="L601" s="21">
        <v>45549</v>
      </c>
      <c r="M601">
        <v>13</v>
      </c>
      <c r="N601">
        <v>13</v>
      </c>
      <c r="O601">
        <v>13</v>
      </c>
      <c r="P601" s="18">
        <f>AVERAGE(M601:O601)</f>
        <v>13</v>
      </c>
      <c r="Q601" s="20"/>
    </row>
    <row r="602" spans="1:17" x14ac:dyDescent="0.25">
      <c r="A602" s="7" t="s">
        <v>50</v>
      </c>
      <c r="B602" s="7" t="s">
        <v>51</v>
      </c>
      <c r="C602" s="7">
        <v>4</v>
      </c>
      <c r="D602" s="7" t="s">
        <v>56</v>
      </c>
      <c r="E602" s="7">
        <v>1984</v>
      </c>
      <c r="F602" s="7">
        <v>2</v>
      </c>
      <c r="G602" s="7">
        <v>8</v>
      </c>
      <c r="H602" s="7">
        <v>25</v>
      </c>
      <c r="I602" s="7">
        <v>31</v>
      </c>
      <c r="J602" s="7">
        <v>208</v>
      </c>
      <c r="K602" s="7">
        <v>10</v>
      </c>
      <c r="Q602" s="20"/>
    </row>
    <row r="603" spans="1:17" x14ac:dyDescent="0.25">
      <c r="A603" s="7" t="s">
        <v>50</v>
      </c>
      <c r="B603" s="7" t="s">
        <v>51</v>
      </c>
      <c r="C603" s="7">
        <v>4</v>
      </c>
      <c r="D603" s="7" t="s">
        <v>54</v>
      </c>
      <c r="E603" s="7">
        <v>2016</v>
      </c>
      <c r="F603" s="7">
        <v>2</v>
      </c>
      <c r="G603" s="7">
        <v>7</v>
      </c>
      <c r="H603" s="7">
        <v>26</v>
      </c>
      <c r="I603" s="7">
        <v>26</v>
      </c>
      <c r="J603" s="7">
        <v>207</v>
      </c>
      <c r="K603" s="7">
        <v>10</v>
      </c>
      <c r="Q603" s="20"/>
    </row>
    <row r="604" spans="1:17" x14ac:dyDescent="0.25">
      <c r="A604" s="7" t="s">
        <v>35</v>
      </c>
      <c r="B604" s="7" t="s">
        <v>36</v>
      </c>
      <c r="C604" s="7">
        <v>3</v>
      </c>
      <c r="D604" s="7" t="s">
        <v>37</v>
      </c>
      <c r="E604" s="7">
        <v>1998</v>
      </c>
      <c r="F604" s="7">
        <v>2</v>
      </c>
      <c r="G604" s="7">
        <v>6</v>
      </c>
      <c r="H604" s="7">
        <v>27</v>
      </c>
      <c r="I604" s="7">
        <v>23</v>
      </c>
      <c r="J604" s="7">
        <v>206</v>
      </c>
      <c r="K604" s="7">
        <v>10</v>
      </c>
      <c r="L604" s="21">
        <v>45549</v>
      </c>
      <c r="M604">
        <v>12</v>
      </c>
      <c r="N604">
        <v>13</v>
      </c>
      <c r="O604">
        <v>12</v>
      </c>
      <c r="P604" s="18">
        <f>AVERAGE(M604:O604)</f>
        <v>12.333333333333334</v>
      </c>
      <c r="Q604" s="20"/>
    </row>
    <row r="605" spans="1:17" x14ac:dyDescent="0.25">
      <c r="A605" s="7" t="s">
        <v>35</v>
      </c>
      <c r="B605" s="7" t="s">
        <v>36</v>
      </c>
      <c r="C605" s="7">
        <v>3</v>
      </c>
      <c r="D605" s="7" t="s">
        <v>42</v>
      </c>
      <c r="E605" s="7">
        <v>2023</v>
      </c>
      <c r="F605" s="7">
        <v>2</v>
      </c>
      <c r="G605" s="7">
        <v>5</v>
      </c>
      <c r="H605" s="7">
        <v>28</v>
      </c>
      <c r="I605" s="7">
        <v>18</v>
      </c>
      <c r="J605" s="7">
        <v>205</v>
      </c>
      <c r="K605" s="7">
        <v>10</v>
      </c>
      <c r="L605" s="21">
        <v>45549</v>
      </c>
      <c r="M605">
        <v>14</v>
      </c>
      <c r="N605">
        <v>13</v>
      </c>
      <c r="O605">
        <v>14</v>
      </c>
      <c r="P605" s="18">
        <f>AVERAGE(M605:O605)</f>
        <v>13.666666666666666</v>
      </c>
      <c r="Q605" s="20"/>
    </row>
    <row r="606" spans="1:17" x14ac:dyDescent="0.25">
      <c r="A606" s="7" t="s">
        <v>50</v>
      </c>
      <c r="B606" s="7" t="s">
        <v>51</v>
      </c>
      <c r="C606" s="7">
        <v>2</v>
      </c>
      <c r="D606" s="7" t="s">
        <v>57</v>
      </c>
      <c r="E606" s="7">
        <v>2004</v>
      </c>
      <c r="F606" s="7">
        <v>2</v>
      </c>
      <c r="G606" s="7">
        <v>4</v>
      </c>
      <c r="H606" s="7">
        <v>29</v>
      </c>
      <c r="I606" s="7">
        <v>15</v>
      </c>
      <c r="J606" s="7">
        <v>204</v>
      </c>
      <c r="K606" s="7">
        <v>10</v>
      </c>
      <c r="Q606" s="20"/>
    </row>
    <row r="607" spans="1:17" x14ac:dyDescent="0.25">
      <c r="A607" s="7" t="s">
        <v>50</v>
      </c>
      <c r="B607" s="7" t="s">
        <v>51</v>
      </c>
      <c r="C607" s="7">
        <v>2</v>
      </c>
      <c r="D607" s="7" t="s">
        <v>53</v>
      </c>
      <c r="E607" s="7">
        <v>2020</v>
      </c>
      <c r="F607" s="7">
        <v>2</v>
      </c>
      <c r="G607" s="7">
        <v>3</v>
      </c>
      <c r="H607" s="7">
        <v>30</v>
      </c>
      <c r="I607" s="7">
        <v>10</v>
      </c>
      <c r="J607" s="7">
        <v>203</v>
      </c>
      <c r="K607" s="7">
        <v>10</v>
      </c>
      <c r="Q607" s="20"/>
    </row>
    <row r="608" spans="1:17" x14ac:dyDescent="0.25">
      <c r="A608" s="7" t="s">
        <v>35</v>
      </c>
      <c r="B608" s="7" t="s">
        <v>36</v>
      </c>
      <c r="C608" s="7">
        <v>1</v>
      </c>
      <c r="D608" s="7" t="s">
        <v>46</v>
      </c>
      <c r="E608" s="7">
        <v>1999</v>
      </c>
      <c r="F608" s="7">
        <v>2</v>
      </c>
      <c r="G608" s="7">
        <v>2</v>
      </c>
      <c r="H608" s="7">
        <v>31</v>
      </c>
      <c r="I608" s="7">
        <v>7</v>
      </c>
      <c r="J608" s="7">
        <v>202</v>
      </c>
      <c r="K608" s="7">
        <v>10</v>
      </c>
      <c r="L608" s="21">
        <v>45549</v>
      </c>
      <c r="M608">
        <v>14</v>
      </c>
      <c r="N608">
        <v>14</v>
      </c>
      <c r="O608">
        <v>13.5</v>
      </c>
      <c r="P608" s="18">
        <f>AVERAGE(M608:O608)</f>
        <v>13.833333333333334</v>
      </c>
      <c r="Q608" s="20"/>
    </row>
    <row r="609" spans="1:17" x14ac:dyDescent="0.25">
      <c r="A609" s="7" t="s">
        <v>35</v>
      </c>
      <c r="B609" s="7" t="s">
        <v>36</v>
      </c>
      <c r="C609" s="7">
        <v>1</v>
      </c>
      <c r="D609" s="7" t="s">
        <v>39</v>
      </c>
      <c r="E609" s="7">
        <v>2002</v>
      </c>
      <c r="F609" s="7">
        <v>2</v>
      </c>
      <c r="G609" s="7">
        <v>1</v>
      </c>
      <c r="H609" s="7">
        <v>32</v>
      </c>
      <c r="I609" s="7">
        <v>2</v>
      </c>
      <c r="J609" s="7">
        <v>201</v>
      </c>
      <c r="K609" s="7">
        <v>10</v>
      </c>
      <c r="L609" s="21">
        <v>45549</v>
      </c>
      <c r="M609">
        <v>13</v>
      </c>
      <c r="N609">
        <v>12</v>
      </c>
      <c r="O609">
        <v>12</v>
      </c>
      <c r="P609" s="18">
        <f>AVERAGE(M609:O609)</f>
        <v>12.333333333333334</v>
      </c>
      <c r="Q609" s="20"/>
    </row>
    <row r="610" spans="1:17" x14ac:dyDescent="0.25">
      <c r="A610" s="7" t="s">
        <v>35</v>
      </c>
      <c r="B610" s="7" t="s">
        <v>36</v>
      </c>
      <c r="C610" s="7">
        <v>1</v>
      </c>
      <c r="D610" s="7" t="s">
        <v>41</v>
      </c>
      <c r="E610" s="7">
        <v>2016</v>
      </c>
      <c r="F610" s="7">
        <v>3</v>
      </c>
      <c r="G610" s="7">
        <v>1</v>
      </c>
      <c r="H610" s="7">
        <v>33</v>
      </c>
      <c r="I610" s="7">
        <v>3</v>
      </c>
      <c r="J610" s="7">
        <v>301</v>
      </c>
      <c r="K610" s="7">
        <v>10</v>
      </c>
      <c r="L610" s="21">
        <v>45549</v>
      </c>
      <c r="M610">
        <v>13</v>
      </c>
      <c r="N610">
        <v>13</v>
      </c>
      <c r="O610">
        <v>13</v>
      </c>
      <c r="P610" s="18">
        <f>AVERAGE(M610:O610)</f>
        <v>13</v>
      </c>
      <c r="Q610" s="20"/>
    </row>
    <row r="611" spans="1:17" x14ac:dyDescent="0.25">
      <c r="A611" s="7" t="s">
        <v>35</v>
      </c>
      <c r="B611" s="7" t="s">
        <v>36</v>
      </c>
      <c r="C611" s="7">
        <v>1</v>
      </c>
      <c r="D611" s="7" t="s">
        <v>48</v>
      </c>
      <c r="E611" s="7">
        <v>2018</v>
      </c>
      <c r="F611" s="7">
        <v>3</v>
      </c>
      <c r="G611" s="7">
        <v>2</v>
      </c>
      <c r="H611" s="7">
        <v>34</v>
      </c>
      <c r="I611" s="7">
        <v>6</v>
      </c>
      <c r="J611" s="7">
        <v>302</v>
      </c>
      <c r="K611" s="7">
        <v>10</v>
      </c>
      <c r="L611" s="21">
        <v>45549</v>
      </c>
      <c r="M611">
        <v>12</v>
      </c>
      <c r="N611">
        <v>13</v>
      </c>
      <c r="O611">
        <v>12</v>
      </c>
      <c r="P611" s="18">
        <f>AVERAGE(M611:O611)</f>
        <v>12.333333333333334</v>
      </c>
      <c r="Q611" s="20"/>
    </row>
    <row r="612" spans="1:17" x14ac:dyDescent="0.25">
      <c r="A612" s="7" t="s">
        <v>50</v>
      </c>
      <c r="B612" s="7" t="s">
        <v>51</v>
      </c>
      <c r="C612" s="7">
        <v>2</v>
      </c>
      <c r="D612" s="7" t="s">
        <v>54</v>
      </c>
      <c r="E612" s="7">
        <v>2016</v>
      </c>
      <c r="F612" s="7">
        <v>3</v>
      </c>
      <c r="G612" s="7">
        <v>3</v>
      </c>
      <c r="H612" s="7">
        <v>35</v>
      </c>
      <c r="I612" s="7">
        <v>11</v>
      </c>
      <c r="J612" s="7">
        <v>303</v>
      </c>
      <c r="K612" s="7">
        <v>10</v>
      </c>
      <c r="Q612" s="20"/>
    </row>
    <row r="613" spans="1:17" x14ac:dyDescent="0.25">
      <c r="A613" s="7" t="s">
        <v>50</v>
      </c>
      <c r="B613" s="7" t="s">
        <v>51</v>
      </c>
      <c r="C613" s="7">
        <v>2</v>
      </c>
      <c r="D613" s="7" t="s">
        <v>59</v>
      </c>
      <c r="E613" s="7">
        <v>1989</v>
      </c>
      <c r="F613" s="7">
        <v>3</v>
      </c>
      <c r="G613" s="7">
        <v>4</v>
      </c>
      <c r="H613" s="7">
        <v>36</v>
      </c>
      <c r="I613" s="7">
        <v>14</v>
      </c>
      <c r="J613" s="7">
        <v>304</v>
      </c>
      <c r="K613" s="7">
        <v>10</v>
      </c>
      <c r="Q613" s="20"/>
    </row>
    <row r="614" spans="1:17" x14ac:dyDescent="0.25">
      <c r="A614" s="7" t="s">
        <v>35</v>
      </c>
      <c r="B614" s="7" t="s">
        <v>36</v>
      </c>
      <c r="C614" s="7">
        <v>3</v>
      </c>
      <c r="D614" s="7" t="s">
        <v>39</v>
      </c>
      <c r="E614" s="7">
        <v>2002</v>
      </c>
      <c r="F614" s="7">
        <v>3</v>
      </c>
      <c r="G614" s="7">
        <v>5</v>
      </c>
      <c r="H614" s="7">
        <v>37</v>
      </c>
      <c r="I614" s="7">
        <v>19</v>
      </c>
      <c r="J614" s="7">
        <v>305</v>
      </c>
      <c r="K614" s="7">
        <v>10</v>
      </c>
      <c r="L614" s="21">
        <v>45549</v>
      </c>
      <c r="M614">
        <v>12</v>
      </c>
      <c r="N614">
        <v>13</v>
      </c>
      <c r="O614">
        <v>12</v>
      </c>
      <c r="P614" s="18">
        <f>AVERAGE(M614:O614)</f>
        <v>12.333333333333334</v>
      </c>
      <c r="Q614" s="20"/>
    </row>
    <row r="615" spans="1:17" x14ac:dyDescent="0.25">
      <c r="A615" s="7" t="s">
        <v>35</v>
      </c>
      <c r="B615" s="7" t="s">
        <v>36</v>
      </c>
      <c r="C615" s="7">
        <v>3</v>
      </c>
      <c r="D615" s="7" t="s">
        <v>49</v>
      </c>
      <c r="E615" s="7">
        <v>1985</v>
      </c>
      <c r="F615" s="7">
        <v>3</v>
      </c>
      <c r="G615" s="7">
        <v>6</v>
      </c>
      <c r="H615" s="7">
        <v>38</v>
      </c>
      <c r="I615" s="7">
        <v>22</v>
      </c>
      <c r="J615" s="7">
        <v>306</v>
      </c>
      <c r="K615" s="7">
        <v>10</v>
      </c>
      <c r="L615" s="21">
        <v>45549</v>
      </c>
      <c r="M615">
        <v>13</v>
      </c>
      <c r="N615">
        <v>13</v>
      </c>
      <c r="O615">
        <v>12</v>
      </c>
      <c r="P615" s="18">
        <f>AVERAGE(M615:O615)</f>
        <v>12.666666666666666</v>
      </c>
      <c r="Q615" s="20"/>
    </row>
    <row r="616" spans="1:17" x14ac:dyDescent="0.25">
      <c r="A616" s="7" t="s">
        <v>50</v>
      </c>
      <c r="B616" s="7" t="s">
        <v>51</v>
      </c>
      <c r="C616" s="7">
        <v>4</v>
      </c>
      <c r="D616" s="7" t="s">
        <v>55</v>
      </c>
      <c r="E616" s="7">
        <v>2008</v>
      </c>
      <c r="F616" s="7">
        <v>3</v>
      </c>
      <c r="G616" s="7">
        <v>7</v>
      </c>
      <c r="H616" s="7">
        <v>39</v>
      </c>
      <c r="I616" s="7">
        <v>27</v>
      </c>
      <c r="J616" s="7">
        <v>307</v>
      </c>
      <c r="K616" s="7">
        <v>10</v>
      </c>
      <c r="Q616" s="20"/>
    </row>
    <row r="617" spans="1:17" x14ac:dyDescent="0.25">
      <c r="A617" s="7" t="s">
        <v>50</v>
      </c>
      <c r="B617" s="7" t="s">
        <v>51</v>
      </c>
      <c r="C617" s="7">
        <v>4</v>
      </c>
      <c r="D617" s="7" t="s">
        <v>57</v>
      </c>
      <c r="E617" s="7">
        <v>2004</v>
      </c>
      <c r="F617" s="7">
        <v>3</v>
      </c>
      <c r="G617" s="7">
        <v>8</v>
      </c>
      <c r="H617" s="7">
        <v>40</v>
      </c>
      <c r="I617" s="7">
        <v>30</v>
      </c>
      <c r="J617" s="7">
        <v>308</v>
      </c>
      <c r="K617" s="7">
        <v>10</v>
      </c>
      <c r="Q617" s="20"/>
    </row>
    <row r="618" spans="1:17" x14ac:dyDescent="0.25">
      <c r="A618" s="7" t="s">
        <v>35</v>
      </c>
      <c r="B618" s="7" t="s">
        <v>36</v>
      </c>
      <c r="C618" s="7">
        <v>5</v>
      </c>
      <c r="D618" s="7" t="s">
        <v>42</v>
      </c>
      <c r="E618" s="7">
        <v>2023</v>
      </c>
      <c r="F618" s="7">
        <v>3</v>
      </c>
      <c r="G618" s="7">
        <v>9</v>
      </c>
      <c r="H618" s="7">
        <v>41</v>
      </c>
      <c r="I618" s="7">
        <v>35</v>
      </c>
      <c r="J618" s="7">
        <v>309</v>
      </c>
      <c r="K618" s="7">
        <v>10</v>
      </c>
      <c r="L618" s="21">
        <v>45549</v>
      </c>
      <c r="M618">
        <v>13</v>
      </c>
      <c r="N618">
        <v>13</v>
      </c>
      <c r="O618">
        <v>12</v>
      </c>
      <c r="P618" s="18">
        <f>AVERAGE(M618:O618)</f>
        <v>12.666666666666666</v>
      </c>
      <c r="Q618" s="20"/>
    </row>
    <row r="619" spans="1:17" x14ac:dyDescent="0.25">
      <c r="A619" s="7" t="s">
        <v>35</v>
      </c>
      <c r="B619" s="7" t="s">
        <v>36</v>
      </c>
      <c r="C619" s="7">
        <v>5</v>
      </c>
      <c r="D619" s="7" t="s">
        <v>44</v>
      </c>
      <c r="E619" s="7">
        <v>1983</v>
      </c>
      <c r="F619" s="7">
        <v>3</v>
      </c>
      <c r="G619" s="7">
        <v>10</v>
      </c>
      <c r="H619" s="7">
        <v>42</v>
      </c>
      <c r="I619" s="7">
        <v>38</v>
      </c>
      <c r="J619" s="7">
        <v>310</v>
      </c>
      <c r="K619" s="7">
        <v>10</v>
      </c>
      <c r="L619" s="21">
        <v>45549</v>
      </c>
      <c r="M619">
        <v>13</v>
      </c>
      <c r="N619">
        <v>13</v>
      </c>
      <c r="O619">
        <v>14</v>
      </c>
      <c r="P619" s="18">
        <f>AVERAGE(M619:O619)</f>
        <v>13.333333333333334</v>
      </c>
      <c r="Q619" s="20"/>
    </row>
    <row r="620" spans="1:17" x14ac:dyDescent="0.25">
      <c r="A620" s="7" t="s">
        <v>50</v>
      </c>
      <c r="B620" s="7" t="s">
        <v>51</v>
      </c>
      <c r="C620" s="7">
        <v>6</v>
      </c>
      <c r="D620" s="7" t="s">
        <v>56</v>
      </c>
      <c r="E620" s="7">
        <v>1984</v>
      </c>
      <c r="F620" s="7">
        <v>3</v>
      </c>
      <c r="G620" s="7">
        <v>11</v>
      </c>
      <c r="H620" s="7">
        <v>43</v>
      </c>
      <c r="I620" s="7">
        <v>43</v>
      </c>
      <c r="J620" s="7">
        <v>311</v>
      </c>
      <c r="K620" s="7">
        <v>10</v>
      </c>
      <c r="Q620" s="20"/>
    </row>
    <row r="621" spans="1:17" x14ac:dyDescent="0.25">
      <c r="A621" s="7" t="s">
        <v>50</v>
      </c>
      <c r="B621" s="7" t="s">
        <v>51</v>
      </c>
      <c r="C621" s="7">
        <v>6</v>
      </c>
      <c r="D621" s="7" t="s">
        <v>60</v>
      </c>
      <c r="E621" s="7">
        <v>2001</v>
      </c>
      <c r="F621" s="7">
        <v>3</v>
      </c>
      <c r="G621" s="7">
        <v>12</v>
      </c>
      <c r="H621" s="7">
        <v>44</v>
      </c>
      <c r="I621" s="7">
        <v>46</v>
      </c>
      <c r="J621" s="7">
        <v>312</v>
      </c>
      <c r="K621" s="7">
        <v>10</v>
      </c>
      <c r="Q621" s="20"/>
    </row>
    <row r="622" spans="1:17" x14ac:dyDescent="0.25">
      <c r="A622" s="7" t="s">
        <v>35</v>
      </c>
      <c r="B622" s="7" t="s">
        <v>36</v>
      </c>
      <c r="C622" s="7">
        <v>7</v>
      </c>
      <c r="D622" s="7" t="s">
        <v>46</v>
      </c>
      <c r="E622" s="7">
        <v>1999</v>
      </c>
      <c r="F622" s="7">
        <v>3</v>
      </c>
      <c r="G622" s="7">
        <v>13</v>
      </c>
      <c r="H622" s="7">
        <v>45</v>
      </c>
      <c r="I622" s="7">
        <v>51</v>
      </c>
      <c r="J622" s="7">
        <v>313</v>
      </c>
      <c r="K622" s="7">
        <v>10</v>
      </c>
      <c r="L622" s="21">
        <v>45549</v>
      </c>
      <c r="M622">
        <v>13</v>
      </c>
      <c r="N622">
        <v>14</v>
      </c>
      <c r="O622">
        <v>13</v>
      </c>
      <c r="P622" s="18">
        <f>AVERAGE(M622:O622)</f>
        <v>13.333333333333334</v>
      </c>
      <c r="Q622" s="20"/>
    </row>
    <row r="623" spans="1:17" x14ac:dyDescent="0.25">
      <c r="A623" s="7" t="s">
        <v>35</v>
      </c>
      <c r="B623" s="7" t="s">
        <v>36</v>
      </c>
      <c r="C623" s="7">
        <v>7</v>
      </c>
      <c r="D623" s="7" t="s">
        <v>37</v>
      </c>
      <c r="E623" s="7">
        <v>1998</v>
      </c>
      <c r="F623" s="7">
        <v>3</v>
      </c>
      <c r="G623" s="7">
        <v>14</v>
      </c>
      <c r="H623" s="7">
        <v>46</v>
      </c>
      <c r="I623" s="7">
        <v>54</v>
      </c>
      <c r="J623" s="7">
        <v>314</v>
      </c>
      <c r="K623" s="7">
        <v>10</v>
      </c>
      <c r="L623" s="21">
        <v>45549</v>
      </c>
      <c r="M623">
        <v>12</v>
      </c>
      <c r="N623">
        <v>13</v>
      </c>
      <c r="O623">
        <v>12</v>
      </c>
      <c r="P623" s="18">
        <f>AVERAGE(M623:O623)</f>
        <v>12.333333333333334</v>
      </c>
      <c r="Q623" s="20"/>
    </row>
    <row r="624" spans="1:17" x14ac:dyDescent="0.25">
      <c r="A624" s="7" t="s">
        <v>50</v>
      </c>
      <c r="B624" s="7" t="s">
        <v>51</v>
      </c>
      <c r="C624" s="7">
        <v>8</v>
      </c>
      <c r="D624" s="7" t="s">
        <v>52</v>
      </c>
      <c r="E624" s="7">
        <v>1999</v>
      </c>
      <c r="F624" s="7">
        <v>3</v>
      </c>
      <c r="G624" s="7">
        <v>15</v>
      </c>
      <c r="H624" s="7">
        <v>47</v>
      </c>
      <c r="I624" s="7">
        <v>59</v>
      </c>
      <c r="J624" s="7">
        <v>315</v>
      </c>
      <c r="K624" s="7">
        <v>10</v>
      </c>
      <c r="Q624" s="20"/>
    </row>
    <row r="625" spans="1:17" x14ac:dyDescent="0.25">
      <c r="A625" s="7" t="s">
        <v>50</v>
      </c>
      <c r="B625" s="7" t="s">
        <v>51</v>
      </c>
      <c r="C625" s="7">
        <v>8</v>
      </c>
      <c r="D625" s="7" t="s">
        <v>53</v>
      </c>
      <c r="E625" s="7">
        <v>2020</v>
      </c>
      <c r="F625" s="7">
        <v>3</v>
      </c>
      <c r="G625" s="7">
        <v>16</v>
      </c>
      <c r="H625" s="7">
        <v>48</v>
      </c>
      <c r="I625" s="7">
        <v>62</v>
      </c>
      <c r="J625" s="7">
        <v>316</v>
      </c>
      <c r="K625" s="7">
        <v>10</v>
      </c>
      <c r="Q625" s="20"/>
    </row>
    <row r="626" spans="1:17" x14ac:dyDescent="0.25">
      <c r="A626" s="7" t="s">
        <v>50</v>
      </c>
      <c r="B626" s="7" t="s">
        <v>51</v>
      </c>
      <c r="C626" s="7">
        <v>8</v>
      </c>
      <c r="D626" s="7" t="s">
        <v>56</v>
      </c>
      <c r="E626" s="7">
        <v>1984</v>
      </c>
      <c r="F626" s="7">
        <v>4</v>
      </c>
      <c r="G626" s="7">
        <v>16</v>
      </c>
      <c r="H626" s="7">
        <v>49</v>
      </c>
      <c r="I626" s="7">
        <v>61</v>
      </c>
      <c r="J626" s="7">
        <v>416</v>
      </c>
      <c r="K626" s="7">
        <v>10</v>
      </c>
      <c r="Q626" s="20"/>
    </row>
    <row r="627" spans="1:17" x14ac:dyDescent="0.25">
      <c r="A627" s="7" t="s">
        <v>50</v>
      </c>
      <c r="B627" s="7" t="s">
        <v>51</v>
      </c>
      <c r="C627" s="7">
        <v>8</v>
      </c>
      <c r="D627" s="7" t="s">
        <v>54</v>
      </c>
      <c r="E627" s="7">
        <v>2016</v>
      </c>
      <c r="F627" s="7">
        <v>4</v>
      </c>
      <c r="G627" s="7">
        <v>15</v>
      </c>
      <c r="H627" s="7">
        <v>50</v>
      </c>
      <c r="I627" s="7">
        <v>60</v>
      </c>
      <c r="J627" s="7">
        <v>415</v>
      </c>
      <c r="K627" s="7">
        <v>10</v>
      </c>
      <c r="Q627" s="20"/>
    </row>
    <row r="628" spans="1:17" x14ac:dyDescent="0.25">
      <c r="A628" s="7" t="s">
        <v>35</v>
      </c>
      <c r="B628" s="7" t="s">
        <v>36</v>
      </c>
      <c r="C628" s="7">
        <v>7</v>
      </c>
      <c r="D628" s="7" t="s">
        <v>39</v>
      </c>
      <c r="E628" s="7">
        <v>2002</v>
      </c>
      <c r="F628" s="7">
        <v>4</v>
      </c>
      <c r="G628" s="7">
        <v>14</v>
      </c>
      <c r="H628" s="7">
        <v>51</v>
      </c>
      <c r="I628" s="7">
        <v>53</v>
      </c>
      <c r="J628" s="7">
        <v>414</v>
      </c>
      <c r="K628" s="7">
        <v>10</v>
      </c>
      <c r="L628" s="21">
        <v>45549</v>
      </c>
      <c r="M628">
        <v>13</v>
      </c>
      <c r="N628">
        <v>12</v>
      </c>
      <c r="O628">
        <v>13</v>
      </c>
      <c r="P628" s="18">
        <f>AVERAGE(M628:O628)</f>
        <v>12.666666666666666</v>
      </c>
      <c r="Q628" s="20"/>
    </row>
    <row r="629" spans="1:17" x14ac:dyDescent="0.25">
      <c r="A629" s="7" t="s">
        <v>35</v>
      </c>
      <c r="B629" s="7" t="s">
        <v>36</v>
      </c>
      <c r="C629" s="7">
        <v>7</v>
      </c>
      <c r="D629" s="7" t="s">
        <v>41</v>
      </c>
      <c r="E629" s="7">
        <v>2016</v>
      </c>
      <c r="F629" s="7">
        <v>4</v>
      </c>
      <c r="G629" s="7">
        <v>13</v>
      </c>
      <c r="H629" s="7">
        <v>52</v>
      </c>
      <c r="I629" s="7">
        <v>52</v>
      </c>
      <c r="J629" s="7">
        <v>413</v>
      </c>
      <c r="K629" s="7">
        <v>10</v>
      </c>
      <c r="L629" s="21">
        <v>45549</v>
      </c>
      <c r="M629">
        <v>13</v>
      </c>
      <c r="N629">
        <v>13.8</v>
      </c>
      <c r="O629">
        <v>13</v>
      </c>
      <c r="P629" s="18">
        <f>AVERAGE(M629:O629)</f>
        <v>13.266666666666666</v>
      </c>
      <c r="Q629" s="20"/>
    </row>
    <row r="630" spans="1:17" x14ac:dyDescent="0.25">
      <c r="A630" s="7" t="s">
        <v>50</v>
      </c>
      <c r="B630" s="7" t="s">
        <v>51</v>
      </c>
      <c r="C630" s="7">
        <v>6</v>
      </c>
      <c r="D630" s="7" t="s">
        <v>53</v>
      </c>
      <c r="E630" s="7">
        <v>2020</v>
      </c>
      <c r="F630" s="7">
        <v>4</v>
      </c>
      <c r="G630" s="7">
        <v>12</v>
      </c>
      <c r="H630" s="7">
        <v>53</v>
      </c>
      <c r="I630" s="7">
        <v>45</v>
      </c>
      <c r="J630" s="7">
        <v>412</v>
      </c>
      <c r="K630" s="7">
        <v>10</v>
      </c>
      <c r="Q630" s="20"/>
    </row>
    <row r="631" spans="1:17" x14ac:dyDescent="0.25">
      <c r="A631" s="7" t="s">
        <v>50</v>
      </c>
      <c r="B631" s="7" t="s">
        <v>51</v>
      </c>
      <c r="C631" s="7">
        <v>6</v>
      </c>
      <c r="D631" s="7" t="s">
        <v>57</v>
      </c>
      <c r="E631" s="7">
        <v>2004</v>
      </c>
      <c r="F631" s="7">
        <v>4</v>
      </c>
      <c r="G631" s="7">
        <v>11</v>
      </c>
      <c r="H631" s="7">
        <v>54</v>
      </c>
      <c r="I631" s="7">
        <v>44</v>
      </c>
      <c r="J631" s="7">
        <v>411</v>
      </c>
      <c r="K631" s="7">
        <v>10</v>
      </c>
      <c r="Q631" s="20"/>
    </row>
    <row r="632" spans="1:17" x14ac:dyDescent="0.25">
      <c r="A632" s="7" t="s">
        <v>35</v>
      </c>
      <c r="B632" s="7" t="s">
        <v>36</v>
      </c>
      <c r="C632" s="7">
        <v>5</v>
      </c>
      <c r="D632" s="7" t="s">
        <v>48</v>
      </c>
      <c r="E632" s="7">
        <v>2018</v>
      </c>
      <c r="F632" s="7">
        <v>4</v>
      </c>
      <c r="G632" s="7">
        <v>10</v>
      </c>
      <c r="H632" s="7">
        <v>55</v>
      </c>
      <c r="I632" s="7">
        <v>37</v>
      </c>
      <c r="J632" s="7">
        <v>410</v>
      </c>
      <c r="K632" s="7">
        <v>10</v>
      </c>
      <c r="L632" s="21">
        <v>45549</v>
      </c>
      <c r="M632">
        <v>13</v>
      </c>
      <c r="N632">
        <v>13</v>
      </c>
      <c r="O632">
        <v>13</v>
      </c>
      <c r="P632" s="18">
        <f>AVERAGE(M632:O632)</f>
        <v>13</v>
      </c>
      <c r="Q632" s="20"/>
    </row>
    <row r="633" spans="1:17" x14ac:dyDescent="0.25">
      <c r="A633" s="7" t="s">
        <v>35</v>
      </c>
      <c r="B633" s="7" t="s">
        <v>36</v>
      </c>
      <c r="C633" s="7">
        <v>5</v>
      </c>
      <c r="D633" s="7" t="s">
        <v>37</v>
      </c>
      <c r="E633" s="7">
        <v>1998</v>
      </c>
      <c r="F633" s="7">
        <v>4</v>
      </c>
      <c r="G633" s="7">
        <v>9</v>
      </c>
      <c r="H633" s="7">
        <v>56</v>
      </c>
      <c r="I633" s="7">
        <v>37</v>
      </c>
      <c r="J633" s="7">
        <v>409</v>
      </c>
      <c r="K633" s="7">
        <v>10</v>
      </c>
      <c r="L633" s="21">
        <v>45549</v>
      </c>
      <c r="M633">
        <v>12</v>
      </c>
      <c r="N633">
        <v>12</v>
      </c>
      <c r="O633">
        <v>13</v>
      </c>
      <c r="P633" s="18">
        <f>AVERAGE(M633:O633)</f>
        <v>12.333333333333334</v>
      </c>
      <c r="Q633" s="20"/>
    </row>
    <row r="634" spans="1:17" x14ac:dyDescent="0.25">
      <c r="A634" s="7" t="s">
        <v>50</v>
      </c>
      <c r="B634" s="7" t="s">
        <v>51</v>
      </c>
      <c r="C634" s="7">
        <v>4</v>
      </c>
      <c r="D634" s="7" t="s">
        <v>52</v>
      </c>
      <c r="E634" s="7">
        <v>1999</v>
      </c>
      <c r="F634" s="7">
        <v>4</v>
      </c>
      <c r="G634" s="7">
        <v>8</v>
      </c>
      <c r="H634" s="7">
        <v>57</v>
      </c>
      <c r="I634" s="7">
        <v>29</v>
      </c>
      <c r="J634" s="7">
        <v>408</v>
      </c>
      <c r="K634" s="7">
        <v>10</v>
      </c>
      <c r="Q634" s="20"/>
    </row>
    <row r="635" spans="1:17" x14ac:dyDescent="0.25">
      <c r="A635" s="7" t="s">
        <v>50</v>
      </c>
      <c r="B635" s="7" t="s">
        <v>51</v>
      </c>
      <c r="C635" s="7">
        <v>4</v>
      </c>
      <c r="D635" s="7" t="s">
        <v>59</v>
      </c>
      <c r="E635" s="7">
        <v>1989</v>
      </c>
      <c r="F635" s="7">
        <v>4</v>
      </c>
      <c r="G635" s="7">
        <v>7</v>
      </c>
      <c r="H635" s="7">
        <v>58</v>
      </c>
      <c r="I635" s="7">
        <v>28</v>
      </c>
      <c r="J635" s="7">
        <v>407</v>
      </c>
      <c r="K635" s="7">
        <v>10</v>
      </c>
      <c r="Q635" s="20"/>
    </row>
    <row r="636" spans="1:17" x14ac:dyDescent="0.25">
      <c r="A636" s="7" t="s">
        <v>35</v>
      </c>
      <c r="B636" s="7" t="s">
        <v>36</v>
      </c>
      <c r="C636" s="7">
        <v>3</v>
      </c>
      <c r="D636" s="7" t="s">
        <v>44</v>
      </c>
      <c r="E636" s="7">
        <v>1983</v>
      </c>
      <c r="F636" s="7">
        <v>4</v>
      </c>
      <c r="G636" s="7">
        <v>6</v>
      </c>
      <c r="H636" s="7">
        <v>59</v>
      </c>
      <c r="I636" s="7">
        <v>21</v>
      </c>
      <c r="J636" s="7">
        <v>406</v>
      </c>
      <c r="K636" s="7">
        <v>10</v>
      </c>
      <c r="L636" s="21">
        <v>45549</v>
      </c>
      <c r="M636">
        <v>14</v>
      </c>
      <c r="N636">
        <v>13</v>
      </c>
      <c r="O636">
        <v>13</v>
      </c>
      <c r="P636" s="18">
        <f>AVERAGE(M636:O636)</f>
        <v>13.333333333333334</v>
      </c>
      <c r="Q636" s="20"/>
    </row>
    <row r="637" spans="1:17" x14ac:dyDescent="0.25">
      <c r="A637" s="7" t="s">
        <v>35</v>
      </c>
      <c r="B637" s="7" t="s">
        <v>36</v>
      </c>
      <c r="C637" s="7">
        <v>3</v>
      </c>
      <c r="D637" s="7" t="s">
        <v>46</v>
      </c>
      <c r="E637" s="7">
        <v>1999</v>
      </c>
      <c r="F637" s="7">
        <v>4</v>
      </c>
      <c r="G637" s="7">
        <v>5</v>
      </c>
      <c r="H637" s="7">
        <v>60</v>
      </c>
      <c r="I637" s="7">
        <v>20</v>
      </c>
      <c r="J637" s="7">
        <v>405</v>
      </c>
      <c r="K637" s="7">
        <v>10</v>
      </c>
      <c r="L637" s="21">
        <v>45549</v>
      </c>
      <c r="M637">
        <v>13</v>
      </c>
      <c r="N637">
        <v>13</v>
      </c>
      <c r="O637">
        <v>13</v>
      </c>
      <c r="P637" s="18">
        <f>AVERAGE(M637:O637)</f>
        <v>13</v>
      </c>
      <c r="Q637" s="20"/>
    </row>
    <row r="638" spans="1:17" x14ac:dyDescent="0.25">
      <c r="A638" s="7" t="s">
        <v>50</v>
      </c>
      <c r="B638" s="7" t="s">
        <v>51</v>
      </c>
      <c r="C638" s="7">
        <v>2</v>
      </c>
      <c r="D638" s="7" t="s">
        <v>60</v>
      </c>
      <c r="E638" s="7">
        <v>2001</v>
      </c>
      <c r="F638" s="7">
        <v>4</v>
      </c>
      <c r="G638" s="7">
        <v>4</v>
      </c>
      <c r="H638" s="7">
        <v>61</v>
      </c>
      <c r="I638" s="7">
        <v>13</v>
      </c>
      <c r="J638" s="7">
        <v>404</v>
      </c>
      <c r="K638" s="7">
        <v>10</v>
      </c>
      <c r="Q638" s="20"/>
    </row>
    <row r="639" spans="1:17" x14ac:dyDescent="0.25">
      <c r="A639" s="7" t="s">
        <v>50</v>
      </c>
      <c r="B639" s="7" t="s">
        <v>51</v>
      </c>
      <c r="C639" s="7">
        <v>2</v>
      </c>
      <c r="D639" s="7" t="s">
        <v>55</v>
      </c>
      <c r="E639" s="7">
        <v>2008</v>
      </c>
      <c r="F639" s="7">
        <v>4</v>
      </c>
      <c r="G639" s="7">
        <v>3</v>
      </c>
      <c r="H639" s="7">
        <v>62</v>
      </c>
      <c r="I639" s="7">
        <v>12</v>
      </c>
      <c r="J639" s="7">
        <v>403</v>
      </c>
      <c r="K639" s="7">
        <v>10</v>
      </c>
      <c r="Q639" s="20"/>
    </row>
    <row r="640" spans="1:17" x14ac:dyDescent="0.25">
      <c r="A640" s="7" t="s">
        <v>35</v>
      </c>
      <c r="B640" s="7" t="s">
        <v>36</v>
      </c>
      <c r="C640" s="7">
        <v>1</v>
      </c>
      <c r="D640" s="7" t="s">
        <v>49</v>
      </c>
      <c r="E640" s="7">
        <v>1985</v>
      </c>
      <c r="F640" s="7">
        <v>4</v>
      </c>
      <c r="G640" s="7">
        <v>2</v>
      </c>
      <c r="H640" s="7">
        <v>63</v>
      </c>
      <c r="I640" s="7">
        <v>5</v>
      </c>
      <c r="J640" s="7">
        <v>402</v>
      </c>
      <c r="K640" s="7">
        <v>10</v>
      </c>
      <c r="L640" s="21">
        <v>45549</v>
      </c>
      <c r="M640">
        <v>13</v>
      </c>
      <c r="N640">
        <v>13</v>
      </c>
      <c r="O640">
        <v>13</v>
      </c>
      <c r="P640" s="18">
        <f>AVERAGE(M640:O640)</f>
        <v>13</v>
      </c>
      <c r="Q640" s="20"/>
    </row>
    <row r="641" spans="1:17" x14ac:dyDescent="0.25">
      <c r="A641" s="7" t="s">
        <v>35</v>
      </c>
      <c r="B641" s="7" t="s">
        <v>36</v>
      </c>
      <c r="C641" s="7">
        <v>1</v>
      </c>
      <c r="D641" s="7" t="s">
        <v>42</v>
      </c>
      <c r="E641" s="7">
        <v>2023</v>
      </c>
      <c r="F641" s="7">
        <v>4</v>
      </c>
      <c r="G641" s="7">
        <v>1</v>
      </c>
      <c r="H641" s="7">
        <v>64</v>
      </c>
      <c r="I641" s="7">
        <v>4</v>
      </c>
      <c r="J641" s="7">
        <v>401</v>
      </c>
      <c r="K641" s="7">
        <v>10</v>
      </c>
      <c r="L641" s="21">
        <v>45549</v>
      </c>
      <c r="M641">
        <v>13</v>
      </c>
      <c r="N641">
        <v>12</v>
      </c>
      <c r="O641">
        <v>13</v>
      </c>
      <c r="P641" s="18">
        <f>AVERAGE(M641:O641)</f>
        <v>12.666666666666666</v>
      </c>
      <c r="Q641" s="20"/>
    </row>
    <row r="642" spans="1:17" x14ac:dyDescent="0.25">
      <c r="A642" s="7" t="s">
        <v>35</v>
      </c>
      <c r="B642" s="7" t="s">
        <v>36</v>
      </c>
      <c r="C642" s="7">
        <v>1</v>
      </c>
      <c r="D642" s="7" t="s">
        <v>37</v>
      </c>
      <c r="E642" s="7">
        <v>1998</v>
      </c>
      <c r="F642" s="7">
        <v>1</v>
      </c>
      <c r="G642" s="7">
        <v>1</v>
      </c>
      <c r="H642" s="7">
        <v>1</v>
      </c>
      <c r="I642" s="7">
        <v>1</v>
      </c>
      <c r="J642" s="7">
        <v>101</v>
      </c>
      <c r="K642" s="7">
        <v>11</v>
      </c>
      <c r="L642" s="21">
        <v>45559</v>
      </c>
      <c r="Q642" s="20"/>
    </row>
    <row r="643" spans="1:17" x14ac:dyDescent="0.25">
      <c r="A643" s="7" t="s">
        <v>35</v>
      </c>
      <c r="B643" s="7" t="s">
        <v>36</v>
      </c>
      <c r="C643" s="7">
        <v>1</v>
      </c>
      <c r="D643" s="7" t="s">
        <v>44</v>
      </c>
      <c r="E643" s="7">
        <v>1983</v>
      </c>
      <c r="F643" s="7">
        <v>1</v>
      </c>
      <c r="G643" s="7">
        <v>2</v>
      </c>
      <c r="H643" s="7">
        <v>2</v>
      </c>
      <c r="I643" s="7">
        <v>8</v>
      </c>
      <c r="J643" s="7">
        <v>102</v>
      </c>
      <c r="K643" s="7">
        <v>11</v>
      </c>
      <c r="L643" s="21">
        <v>45559</v>
      </c>
      <c r="Q643" s="20"/>
    </row>
    <row r="644" spans="1:17" x14ac:dyDescent="0.25">
      <c r="A644" s="7" t="s">
        <v>50</v>
      </c>
      <c r="B644" s="7" t="s">
        <v>51</v>
      </c>
      <c r="C644" s="7">
        <v>2</v>
      </c>
      <c r="D644" s="7" t="s">
        <v>52</v>
      </c>
      <c r="E644" s="7">
        <v>1999</v>
      </c>
      <c r="F644" s="7">
        <v>1</v>
      </c>
      <c r="G644" s="7">
        <v>3</v>
      </c>
      <c r="H644" s="7">
        <v>3</v>
      </c>
      <c r="I644" s="7">
        <v>9</v>
      </c>
      <c r="J644" s="7">
        <v>103</v>
      </c>
      <c r="K644" s="7">
        <v>11</v>
      </c>
      <c r="Q644" s="20"/>
    </row>
    <row r="645" spans="1:17" x14ac:dyDescent="0.25">
      <c r="A645" s="7" t="s">
        <v>50</v>
      </c>
      <c r="B645" s="7" t="s">
        <v>51</v>
      </c>
      <c r="C645" s="7">
        <v>2</v>
      </c>
      <c r="D645" s="7" t="s">
        <v>56</v>
      </c>
      <c r="E645" s="7">
        <v>1984</v>
      </c>
      <c r="F645" s="7">
        <v>1</v>
      </c>
      <c r="G645" s="7">
        <v>4</v>
      </c>
      <c r="H645" s="7">
        <v>4</v>
      </c>
      <c r="I645" s="7">
        <v>16</v>
      </c>
      <c r="J645" s="7">
        <v>104</v>
      </c>
      <c r="K645" s="7">
        <v>11</v>
      </c>
      <c r="Q645" s="20"/>
    </row>
    <row r="646" spans="1:17" x14ac:dyDescent="0.25">
      <c r="A646" s="7" t="s">
        <v>35</v>
      </c>
      <c r="B646" s="7" t="s">
        <v>36</v>
      </c>
      <c r="C646" s="7">
        <v>3</v>
      </c>
      <c r="D646" s="7" t="s">
        <v>48</v>
      </c>
      <c r="E646" s="7">
        <v>2018</v>
      </c>
      <c r="F646" s="7">
        <v>1</v>
      </c>
      <c r="G646" s="7">
        <v>5</v>
      </c>
      <c r="H646" s="7">
        <v>5</v>
      </c>
      <c r="I646" s="7">
        <v>17</v>
      </c>
      <c r="J646" s="7">
        <v>105</v>
      </c>
      <c r="K646" s="7">
        <v>11</v>
      </c>
      <c r="L646" s="21">
        <v>45559</v>
      </c>
      <c r="Q646" s="20"/>
    </row>
    <row r="647" spans="1:17" x14ac:dyDescent="0.25">
      <c r="A647" s="7" t="s">
        <v>35</v>
      </c>
      <c r="B647" s="7" t="s">
        <v>36</v>
      </c>
      <c r="C647" s="7">
        <v>3</v>
      </c>
      <c r="D647" s="7" t="s">
        <v>41</v>
      </c>
      <c r="E647" s="7">
        <v>2016</v>
      </c>
      <c r="F647" s="7">
        <v>1</v>
      </c>
      <c r="G647" s="7">
        <v>6</v>
      </c>
      <c r="H647" s="7">
        <v>6</v>
      </c>
      <c r="I647" s="7">
        <v>24</v>
      </c>
      <c r="J647" s="7">
        <v>106</v>
      </c>
      <c r="K647" s="7">
        <v>11</v>
      </c>
      <c r="L647" s="21">
        <v>45559</v>
      </c>
      <c r="M647" s="195">
        <v>13</v>
      </c>
      <c r="N647" s="195">
        <v>14</v>
      </c>
      <c r="O647" s="195">
        <v>12</v>
      </c>
      <c r="P647" s="18">
        <v>13</v>
      </c>
      <c r="Q647" s="20"/>
    </row>
    <row r="648" spans="1:17" x14ac:dyDescent="0.25">
      <c r="A648" s="7" t="s">
        <v>50</v>
      </c>
      <c r="B648" s="7" t="s">
        <v>51</v>
      </c>
      <c r="C648" s="7">
        <v>4</v>
      </c>
      <c r="D648" s="7" t="s">
        <v>60</v>
      </c>
      <c r="E648" s="7">
        <v>2001</v>
      </c>
      <c r="F648" s="7">
        <v>1</v>
      </c>
      <c r="G648" s="7">
        <v>7</v>
      </c>
      <c r="H648" s="7">
        <v>7</v>
      </c>
      <c r="I648" s="7">
        <v>25</v>
      </c>
      <c r="J648" s="7">
        <v>107</v>
      </c>
      <c r="K648" s="7">
        <v>11</v>
      </c>
      <c r="Q648" s="20"/>
    </row>
    <row r="649" spans="1:17" x14ac:dyDescent="0.25">
      <c r="A649" s="7" t="s">
        <v>50</v>
      </c>
      <c r="B649" s="7" t="s">
        <v>51</v>
      </c>
      <c r="C649" s="7">
        <v>4</v>
      </c>
      <c r="D649" s="7" t="s">
        <v>53</v>
      </c>
      <c r="E649" s="7">
        <v>2020</v>
      </c>
      <c r="F649" s="7">
        <v>1</v>
      </c>
      <c r="G649" s="7">
        <v>8</v>
      </c>
      <c r="H649" s="7">
        <v>8</v>
      </c>
      <c r="I649" s="7">
        <v>32</v>
      </c>
      <c r="J649" s="7">
        <v>108</v>
      </c>
      <c r="K649" s="7">
        <v>11</v>
      </c>
      <c r="Q649" s="20"/>
    </row>
    <row r="650" spans="1:17" x14ac:dyDescent="0.25">
      <c r="A650" s="7" t="s">
        <v>35</v>
      </c>
      <c r="B650" s="7" t="s">
        <v>36</v>
      </c>
      <c r="C650" s="7">
        <v>5</v>
      </c>
      <c r="D650" s="7" t="s">
        <v>39</v>
      </c>
      <c r="E650" s="7">
        <v>2002</v>
      </c>
      <c r="F650" s="7">
        <v>1</v>
      </c>
      <c r="G650" s="7">
        <v>9</v>
      </c>
      <c r="H650" s="7">
        <v>9</v>
      </c>
      <c r="I650" s="7">
        <v>33</v>
      </c>
      <c r="J650" s="7">
        <v>109</v>
      </c>
      <c r="K650" s="7">
        <v>11</v>
      </c>
      <c r="L650" s="21">
        <v>45559</v>
      </c>
      <c r="Q650" s="20"/>
    </row>
    <row r="651" spans="1:17" x14ac:dyDescent="0.25">
      <c r="A651" s="7" t="s">
        <v>35</v>
      </c>
      <c r="B651" s="7" t="s">
        <v>36</v>
      </c>
      <c r="C651" s="7">
        <v>5</v>
      </c>
      <c r="D651" s="7" t="s">
        <v>46</v>
      </c>
      <c r="E651" s="7">
        <v>1999</v>
      </c>
      <c r="F651" s="7">
        <v>1</v>
      </c>
      <c r="G651" s="7">
        <v>10</v>
      </c>
      <c r="H651" s="7">
        <v>10</v>
      </c>
      <c r="I651" s="7">
        <v>40</v>
      </c>
      <c r="J651" s="7">
        <v>110</v>
      </c>
      <c r="K651" s="7">
        <v>11</v>
      </c>
      <c r="L651" s="21">
        <v>45559</v>
      </c>
      <c r="M651" s="195">
        <v>14</v>
      </c>
      <c r="N651" s="195">
        <v>14</v>
      </c>
      <c r="O651" s="195">
        <v>13</v>
      </c>
      <c r="P651" s="18">
        <f>AVERAGE(M651:O651)</f>
        <v>13.666666666666666</v>
      </c>
      <c r="Q651" s="20"/>
    </row>
    <row r="652" spans="1:17" x14ac:dyDescent="0.25">
      <c r="A652" s="7" t="s">
        <v>50</v>
      </c>
      <c r="B652" s="7" t="s">
        <v>51</v>
      </c>
      <c r="C652" s="7">
        <v>6</v>
      </c>
      <c r="D652" s="7" t="s">
        <v>59</v>
      </c>
      <c r="E652" s="7">
        <v>1989</v>
      </c>
      <c r="F652" s="7">
        <v>1</v>
      </c>
      <c r="G652" s="7">
        <v>11</v>
      </c>
      <c r="H652" s="7">
        <v>11</v>
      </c>
      <c r="I652" s="7">
        <v>41</v>
      </c>
      <c r="J652" s="7">
        <v>111</v>
      </c>
      <c r="K652" s="7">
        <v>11</v>
      </c>
      <c r="Q652" s="20"/>
    </row>
    <row r="653" spans="1:17" x14ac:dyDescent="0.25">
      <c r="A653" s="7" t="s">
        <v>50</v>
      </c>
      <c r="B653" s="7" t="s">
        <v>51</v>
      </c>
      <c r="C653" s="7">
        <v>6</v>
      </c>
      <c r="D653" s="7" t="s">
        <v>54</v>
      </c>
      <c r="E653" s="7">
        <v>2016</v>
      </c>
      <c r="F653" s="7">
        <v>1</v>
      </c>
      <c r="G653" s="7">
        <v>12</v>
      </c>
      <c r="H653" s="7">
        <v>12</v>
      </c>
      <c r="I653" s="7">
        <v>48</v>
      </c>
      <c r="J653" s="7">
        <v>112</v>
      </c>
      <c r="K653" s="7">
        <v>11</v>
      </c>
      <c r="Q653" s="20"/>
    </row>
    <row r="654" spans="1:17" x14ac:dyDescent="0.25">
      <c r="A654" s="7" t="s">
        <v>35</v>
      </c>
      <c r="B654" s="7" t="s">
        <v>36</v>
      </c>
      <c r="C654" s="7">
        <v>7</v>
      </c>
      <c r="D654" s="7" t="s">
        <v>49</v>
      </c>
      <c r="E654" s="7">
        <v>1985</v>
      </c>
      <c r="F654" s="7">
        <v>1</v>
      </c>
      <c r="G654" s="7">
        <v>13</v>
      </c>
      <c r="H654" s="7">
        <v>13</v>
      </c>
      <c r="I654" s="7">
        <v>49</v>
      </c>
      <c r="J654" s="7">
        <v>113</v>
      </c>
      <c r="K654" s="7">
        <v>11</v>
      </c>
      <c r="L654" s="21">
        <v>45559</v>
      </c>
      <c r="Q654" s="20"/>
    </row>
    <row r="655" spans="1:17" x14ac:dyDescent="0.25">
      <c r="A655" s="7" t="s">
        <v>35</v>
      </c>
      <c r="B655" s="7" t="s">
        <v>36</v>
      </c>
      <c r="C655" s="7">
        <v>7</v>
      </c>
      <c r="D655" s="7" t="s">
        <v>42</v>
      </c>
      <c r="E655" s="7">
        <v>2023</v>
      </c>
      <c r="F655" s="7">
        <v>1</v>
      </c>
      <c r="G655" s="7">
        <v>14</v>
      </c>
      <c r="H655" s="7">
        <v>14</v>
      </c>
      <c r="I655" s="7">
        <v>56</v>
      </c>
      <c r="J655" s="7">
        <v>114</v>
      </c>
      <c r="K655" s="7">
        <v>11</v>
      </c>
      <c r="L655" s="21">
        <v>45559</v>
      </c>
      <c r="Q655" s="20"/>
    </row>
    <row r="656" spans="1:17" x14ac:dyDescent="0.25">
      <c r="A656" s="7" t="s">
        <v>50</v>
      </c>
      <c r="B656" s="7" t="s">
        <v>51</v>
      </c>
      <c r="C656" s="7">
        <v>8</v>
      </c>
      <c r="D656" s="7" t="s">
        <v>55</v>
      </c>
      <c r="E656" s="7">
        <v>2008</v>
      </c>
      <c r="F656" s="7">
        <v>1</v>
      </c>
      <c r="G656" s="7">
        <v>15</v>
      </c>
      <c r="H656" s="7">
        <v>15</v>
      </c>
      <c r="I656" s="7">
        <v>57</v>
      </c>
      <c r="J656" s="7">
        <v>115</v>
      </c>
      <c r="K656" s="7">
        <v>11</v>
      </c>
      <c r="Q656" s="20"/>
    </row>
    <row r="657" spans="1:17" x14ac:dyDescent="0.25">
      <c r="A657" s="7" t="s">
        <v>50</v>
      </c>
      <c r="B657" s="7" t="s">
        <v>51</v>
      </c>
      <c r="C657" s="7">
        <v>8</v>
      </c>
      <c r="D657" s="7" t="s">
        <v>57</v>
      </c>
      <c r="E657" s="7">
        <v>2004</v>
      </c>
      <c r="F657" s="7">
        <v>1</v>
      </c>
      <c r="G657" s="7">
        <v>16</v>
      </c>
      <c r="H657" s="7">
        <v>16</v>
      </c>
      <c r="I657" s="7">
        <v>64</v>
      </c>
      <c r="J657" s="7">
        <v>116</v>
      </c>
      <c r="K657" s="7">
        <v>11</v>
      </c>
      <c r="Q657" s="20"/>
    </row>
    <row r="658" spans="1:17" x14ac:dyDescent="0.25">
      <c r="A658" s="7" t="s">
        <v>50</v>
      </c>
      <c r="B658" s="7" t="s">
        <v>51</v>
      </c>
      <c r="C658" s="7">
        <v>8</v>
      </c>
      <c r="D658" s="7" t="s">
        <v>60</v>
      </c>
      <c r="E658" s="7">
        <v>2001</v>
      </c>
      <c r="F658" s="7">
        <v>2</v>
      </c>
      <c r="G658" s="7">
        <v>16</v>
      </c>
      <c r="H658" s="7">
        <v>17</v>
      </c>
      <c r="I658" s="7">
        <v>63</v>
      </c>
      <c r="J658" s="7">
        <v>216</v>
      </c>
      <c r="K658" s="7">
        <v>11</v>
      </c>
      <c r="Q658" s="20"/>
    </row>
    <row r="659" spans="1:17" x14ac:dyDescent="0.25">
      <c r="A659" s="7" t="s">
        <v>50</v>
      </c>
      <c r="B659" s="7" t="s">
        <v>51</v>
      </c>
      <c r="C659" s="7">
        <v>8</v>
      </c>
      <c r="D659" s="7" t="s">
        <v>59</v>
      </c>
      <c r="E659" s="7">
        <v>1989</v>
      </c>
      <c r="F659" s="7">
        <v>2</v>
      </c>
      <c r="G659" s="7">
        <v>15</v>
      </c>
      <c r="H659" s="7">
        <v>18</v>
      </c>
      <c r="I659" s="7">
        <v>58</v>
      </c>
      <c r="J659" s="7">
        <v>215</v>
      </c>
      <c r="K659" s="7">
        <v>11</v>
      </c>
      <c r="Q659" s="20"/>
    </row>
    <row r="660" spans="1:17" x14ac:dyDescent="0.25">
      <c r="A660" s="7" t="s">
        <v>35</v>
      </c>
      <c r="B660" s="7" t="s">
        <v>36</v>
      </c>
      <c r="C660" s="7">
        <v>7</v>
      </c>
      <c r="D660" s="7" t="s">
        <v>48</v>
      </c>
      <c r="E660" s="7">
        <v>2018</v>
      </c>
      <c r="F660" s="7">
        <v>2</v>
      </c>
      <c r="G660" s="7">
        <v>14</v>
      </c>
      <c r="H660" s="7">
        <v>19</v>
      </c>
      <c r="I660" s="7">
        <v>55</v>
      </c>
      <c r="J660" s="7">
        <v>214</v>
      </c>
      <c r="K660" s="7">
        <v>11</v>
      </c>
      <c r="L660" s="21">
        <v>45559</v>
      </c>
      <c r="Q660" s="20"/>
    </row>
    <row r="661" spans="1:17" x14ac:dyDescent="0.25">
      <c r="A661" s="7" t="s">
        <v>35</v>
      </c>
      <c r="B661" s="7" t="s">
        <v>36</v>
      </c>
      <c r="C661" s="7">
        <v>7</v>
      </c>
      <c r="D661" s="7" t="s">
        <v>44</v>
      </c>
      <c r="E661" s="7">
        <v>1983</v>
      </c>
      <c r="F661" s="7">
        <v>2</v>
      </c>
      <c r="G661" s="7">
        <v>13</v>
      </c>
      <c r="H661" s="7">
        <v>20</v>
      </c>
      <c r="I661" s="7">
        <v>50</v>
      </c>
      <c r="J661" s="7">
        <v>213</v>
      </c>
      <c r="K661" s="7">
        <v>11</v>
      </c>
      <c r="L661" s="21">
        <v>45559</v>
      </c>
      <c r="Q661" s="20"/>
    </row>
    <row r="662" spans="1:17" x14ac:dyDescent="0.25">
      <c r="A662" s="7" t="s">
        <v>50</v>
      </c>
      <c r="B662" s="7" t="s">
        <v>51</v>
      </c>
      <c r="C662" s="7">
        <v>6</v>
      </c>
      <c r="D662" s="7" t="s">
        <v>55</v>
      </c>
      <c r="E662" s="7">
        <v>2008</v>
      </c>
      <c r="F662" s="7">
        <v>2</v>
      </c>
      <c r="G662" s="7">
        <v>12</v>
      </c>
      <c r="H662" s="7">
        <v>21</v>
      </c>
      <c r="I662" s="7">
        <v>47</v>
      </c>
      <c r="J662" s="7">
        <v>212</v>
      </c>
      <c r="K662" s="7">
        <v>11</v>
      </c>
      <c r="Q662" s="20"/>
    </row>
    <row r="663" spans="1:17" x14ac:dyDescent="0.25">
      <c r="A663" s="7" t="s">
        <v>50</v>
      </c>
      <c r="B663" s="7" t="s">
        <v>51</v>
      </c>
      <c r="C663" s="7">
        <v>6</v>
      </c>
      <c r="D663" s="7" t="s">
        <v>52</v>
      </c>
      <c r="E663" s="7">
        <v>1999</v>
      </c>
      <c r="F663" s="7">
        <v>2</v>
      </c>
      <c r="G663" s="7">
        <v>11</v>
      </c>
      <c r="H663" s="7">
        <v>22</v>
      </c>
      <c r="I663" s="7">
        <v>42</v>
      </c>
      <c r="J663" s="7">
        <v>211</v>
      </c>
      <c r="K663" s="7">
        <v>11</v>
      </c>
      <c r="Q663" s="20"/>
    </row>
    <row r="664" spans="1:17" x14ac:dyDescent="0.25">
      <c r="A664" s="7" t="s">
        <v>35</v>
      </c>
      <c r="B664" s="7" t="s">
        <v>36</v>
      </c>
      <c r="C664" s="7">
        <v>5</v>
      </c>
      <c r="D664" s="7" t="s">
        <v>49</v>
      </c>
      <c r="E664" s="7">
        <v>1985</v>
      </c>
      <c r="F664" s="7">
        <v>2</v>
      </c>
      <c r="G664" s="7">
        <v>10</v>
      </c>
      <c r="H664" s="7">
        <v>23</v>
      </c>
      <c r="I664" s="7">
        <v>39</v>
      </c>
      <c r="J664" s="7">
        <v>210</v>
      </c>
      <c r="K664" s="7">
        <v>11</v>
      </c>
      <c r="L664" s="21">
        <v>45559</v>
      </c>
      <c r="Q664" s="20"/>
    </row>
    <row r="665" spans="1:17" x14ac:dyDescent="0.25">
      <c r="A665" s="7" t="s">
        <v>35</v>
      </c>
      <c r="B665" s="7" t="s">
        <v>36</v>
      </c>
      <c r="C665" s="7">
        <v>5</v>
      </c>
      <c r="D665" s="7" t="s">
        <v>41</v>
      </c>
      <c r="E665" s="7">
        <v>2016</v>
      </c>
      <c r="F665" s="7">
        <v>2</v>
      </c>
      <c r="G665" s="7">
        <v>9</v>
      </c>
      <c r="H665" s="7">
        <v>24</v>
      </c>
      <c r="I665" s="7">
        <v>34</v>
      </c>
      <c r="J665" s="7">
        <v>209</v>
      </c>
      <c r="K665" s="7">
        <v>11</v>
      </c>
      <c r="L665" s="21">
        <v>45559</v>
      </c>
      <c r="M665" s="195">
        <v>13</v>
      </c>
      <c r="N665" s="195">
        <v>13</v>
      </c>
      <c r="O665" s="195">
        <v>13</v>
      </c>
      <c r="P665" s="18">
        <v>13</v>
      </c>
      <c r="Q665" s="20"/>
    </row>
    <row r="666" spans="1:17" x14ac:dyDescent="0.25">
      <c r="A666" s="7" t="s">
        <v>50</v>
      </c>
      <c r="B666" s="7" t="s">
        <v>51</v>
      </c>
      <c r="C666" s="7">
        <v>4</v>
      </c>
      <c r="D666" s="7" t="s">
        <v>56</v>
      </c>
      <c r="E666" s="7">
        <v>1984</v>
      </c>
      <c r="F666" s="7">
        <v>2</v>
      </c>
      <c r="G666" s="7">
        <v>8</v>
      </c>
      <c r="H666" s="7">
        <v>25</v>
      </c>
      <c r="I666" s="7">
        <v>31</v>
      </c>
      <c r="J666" s="7">
        <v>208</v>
      </c>
      <c r="K666" s="7">
        <v>11</v>
      </c>
      <c r="Q666" s="20"/>
    </row>
    <row r="667" spans="1:17" x14ac:dyDescent="0.25">
      <c r="A667" s="7" t="s">
        <v>50</v>
      </c>
      <c r="B667" s="7" t="s">
        <v>51</v>
      </c>
      <c r="C667" s="7">
        <v>4</v>
      </c>
      <c r="D667" s="7" t="s">
        <v>54</v>
      </c>
      <c r="E667" s="7">
        <v>2016</v>
      </c>
      <c r="F667" s="7">
        <v>2</v>
      </c>
      <c r="G667" s="7">
        <v>7</v>
      </c>
      <c r="H667" s="7">
        <v>26</v>
      </c>
      <c r="I667" s="7">
        <v>26</v>
      </c>
      <c r="J667" s="7">
        <v>207</v>
      </c>
      <c r="K667" s="7">
        <v>11</v>
      </c>
      <c r="Q667" s="20"/>
    </row>
    <row r="668" spans="1:17" x14ac:dyDescent="0.25">
      <c r="A668" s="7" t="s">
        <v>35</v>
      </c>
      <c r="B668" s="7" t="s">
        <v>36</v>
      </c>
      <c r="C668" s="7">
        <v>3</v>
      </c>
      <c r="D668" s="7" t="s">
        <v>37</v>
      </c>
      <c r="E668" s="7">
        <v>1998</v>
      </c>
      <c r="F668" s="7">
        <v>2</v>
      </c>
      <c r="G668" s="7">
        <v>6</v>
      </c>
      <c r="H668" s="7">
        <v>27</v>
      </c>
      <c r="I668" s="7">
        <v>23</v>
      </c>
      <c r="J668" s="7">
        <v>206</v>
      </c>
      <c r="K668" s="7">
        <v>11</v>
      </c>
      <c r="L668" s="21">
        <v>45559</v>
      </c>
      <c r="Q668" s="20"/>
    </row>
    <row r="669" spans="1:17" x14ac:dyDescent="0.25">
      <c r="A669" s="7" t="s">
        <v>35</v>
      </c>
      <c r="B669" s="7" t="s">
        <v>36</v>
      </c>
      <c r="C669" s="7">
        <v>3</v>
      </c>
      <c r="D669" s="7" t="s">
        <v>42</v>
      </c>
      <c r="E669" s="7">
        <v>2023</v>
      </c>
      <c r="F669" s="7">
        <v>2</v>
      </c>
      <c r="G669" s="7">
        <v>5</v>
      </c>
      <c r="H669" s="7">
        <v>28</v>
      </c>
      <c r="I669" s="7">
        <v>18</v>
      </c>
      <c r="J669" s="7">
        <v>205</v>
      </c>
      <c r="K669" s="7">
        <v>11</v>
      </c>
      <c r="L669" s="21">
        <v>45559</v>
      </c>
      <c r="Q669" s="20"/>
    </row>
    <row r="670" spans="1:17" x14ac:dyDescent="0.25">
      <c r="A670" s="7" t="s">
        <v>50</v>
      </c>
      <c r="B670" s="7" t="s">
        <v>51</v>
      </c>
      <c r="C670" s="7">
        <v>2</v>
      </c>
      <c r="D670" s="7" t="s">
        <v>57</v>
      </c>
      <c r="E670" s="7">
        <v>2004</v>
      </c>
      <c r="F670" s="7">
        <v>2</v>
      </c>
      <c r="G670" s="7">
        <v>4</v>
      </c>
      <c r="H670" s="7">
        <v>29</v>
      </c>
      <c r="I670" s="7">
        <v>15</v>
      </c>
      <c r="J670" s="7">
        <v>204</v>
      </c>
      <c r="K670" s="7">
        <v>11</v>
      </c>
      <c r="Q670" s="20"/>
    </row>
    <row r="671" spans="1:17" x14ac:dyDescent="0.25">
      <c r="A671" s="7" t="s">
        <v>50</v>
      </c>
      <c r="B671" s="7" t="s">
        <v>51</v>
      </c>
      <c r="C671" s="7">
        <v>2</v>
      </c>
      <c r="D671" s="7" t="s">
        <v>53</v>
      </c>
      <c r="E671" s="7">
        <v>2020</v>
      </c>
      <c r="F671" s="7">
        <v>2</v>
      </c>
      <c r="G671" s="7">
        <v>3</v>
      </c>
      <c r="H671" s="7">
        <v>30</v>
      </c>
      <c r="I671" s="7">
        <v>10</v>
      </c>
      <c r="J671" s="7">
        <v>203</v>
      </c>
      <c r="K671" s="7">
        <v>11</v>
      </c>
      <c r="Q671" s="20"/>
    </row>
    <row r="672" spans="1:17" x14ac:dyDescent="0.25">
      <c r="A672" s="7" t="s">
        <v>35</v>
      </c>
      <c r="B672" s="7" t="s">
        <v>36</v>
      </c>
      <c r="C672" s="7">
        <v>1</v>
      </c>
      <c r="D672" s="7" t="s">
        <v>46</v>
      </c>
      <c r="E672" s="7">
        <v>1999</v>
      </c>
      <c r="F672" s="7">
        <v>2</v>
      </c>
      <c r="G672" s="7">
        <v>2</v>
      </c>
      <c r="H672" s="7">
        <v>31</v>
      </c>
      <c r="I672" s="7">
        <v>7</v>
      </c>
      <c r="J672" s="7">
        <v>202</v>
      </c>
      <c r="K672" s="7">
        <v>11</v>
      </c>
      <c r="L672" s="21">
        <v>45559</v>
      </c>
      <c r="M672" s="195">
        <v>14</v>
      </c>
      <c r="N672" s="195">
        <v>14</v>
      </c>
      <c r="O672">
        <v>14</v>
      </c>
      <c r="P672" s="18">
        <f>AVERAGE(M672:O672)</f>
        <v>14</v>
      </c>
      <c r="Q672" s="20"/>
    </row>
    <row r="673" spans="1:17" x14ac:dyDescent="0.25">
      <c r="A673" s="7" t="s">
        <v>35</v>
      </c>
      <c r="B673" s="7" t="s">
        <v>36</v>
      </c>
      <c r="C673" s="7">
        <v>1</v>
      </c>
      <c r="D673" s="7" t="s">
        <v>39</v>
      </c>
      <c r="E673" s="7">
        <v>2002</v>
      </c>
      <c r="F673" s="7">
        <v>2</v>
      </c>
      <c r="G673" s="7">
        <v>1</v>
      </c>
      <c r="H673" s="7">
        <v>32</v>
      </c>
      <c r="I673" s="7">
        <v>2</v>
      </c>
      <c r="J673" s="7">
        <v>201</v>
      </c>
      <c r="K673" s="7">
        <v>11</v>
      </c>
      <c r="L673" s="21">
        <v>45559</v>
      </c>
      <c r="Q673" s="20"/>
    </row>
    <row r="674" spans="1:17" x14ac:dyDescent="0.25">
      <c r="A674" s="7" t="s">
        <v>35</v>
      </c>
      <c r="B674" s="7" t="s">
        <v>36</v>
      </c>
      <c r="C674" s="7">
        <v>1</v>
      </c>
      <c r="D674" s="7" t="s">
        <v>41</v>
      </c>
      <c r="E674" s="7">
        <v>2016</v>
      </c>
      <c r="F674" s="7">
        <v>3</v>
      </c>
      <c r="G674" s="7">
        <v>1</v>
      </c>
      <c r="H674" s="7">
        <v>33</v>
      </c>
      <c r="I674" s="7">
        <v>3</v>
      </c>
      <c r="J674" s="7">
        <v>301</v>
      </c>
      <c r="K674" s="7">
        <v>11</v>
      </c>
      <c r="L674" s="21">
        <v>45559</v>
      </c>
      <c r="M674" s="195">
        <v>13</v>
      </c>
      <c r="N674" s="195">
        <v>13</v>
      </c>
      <c r="O674" s="195">
        <v>13</v>
      </c>
      <c r="P674" s="18">
        <v>13</v>
      </c>
      <c r="Q674" s="20"/>
    </row>
    <row r="675" spans="1:17" x14ac:dyDescent="0.25">
      <c r="A675" s="7" t="s">
        <v>35</v>
      </c>
      <c r="B675" s="7" t="s">
        <v>36</v>
      </c>
      <c r="C675" s="7">
        <v>1</v>
      </c>
      <c r="D675" s="7" t="s">
        <v>48</v>
      </c>
      <c r="E675" s="7">
        <v>2018</v>
      </c>
      <c r="F675" s="7">
        <v>3</v>
      </c>
      <c r="G675" s="7">
        <v>2</v>
      </c>
      <c r="H675" s="7">
        <v>34</v>
      </c>
      <c r="I675" s="7">
        <v>6</v>
      </c>
      <c r="J675" s="7">
        <v>302</v>
      </c>
      <c r="K675" s="7">
        <v>11</v>
      </c>
      <c r="L675" s="21">
        <v>45559</v>
      </c>
      <c r="Q675" s="20"/>
    </row>
    <row r="676" spans="1:17" x14ac:dyDescent="0.25">
      <c r="A676" s="7" t="s">
        <v>50</v>
      </c>
      <c r="B676" s="7" t="s">
        <v>51</v>
      </c>
      <c r="C676" s="7">
        <v>2</v>
      </c>
      <c r="D676" s="7" t="s">
        <v>54</v>
      </c>
      <c r="E676" s="7">
        <v>2016</v>
      </c>
      <c r="F676" s="7">
        <v>3</v>
      </c>
      <c r="G676" s="7">
        <v>3</v>
      </c>
      <c r="H676" s="7">
        <v>35</v>
      </c>
      <c r="I676" s="7">
        <v>11</v>
      </c>
      <c r="J676" s="7">
        <v>303</v>
      </c>
      <c r="K676" s="7">
        <v>11</v>
      </c>
      <c r="Q676" s="20"/>
    </row>
    <row r="677" spans="1:17" x14ac:dyDescent="0.25">
      <c r="A677" s="7" t="s">
        <v>50</v>
      </c>
      <c r="B677" s="7" t="s">
        <v>51</v>
      </c>
      <c r="C677" s="7">
        <v>2</v>
      </c>
      <c r="D677" s="7" t="s">
        <v>59</v>
      </c>
      <c r="E677" s="7">
        <v>1989</v>
      </c>
      <c r="F677" s="7">
        <v>3</v>
      </c>
      <c r="G677" s="7">
        <v>4</v>
      </c>
      <c r="H677" s="7">
        <v>36</v>
      </c>
      <c r="I677" s="7">
        <v>14</v>
      </c>
      <c r="J677" s="7">
        <v>304</v>
      </c>
      <c r="K677" s="7">
        <v>11</v>
      </c>
      <c r="Q677" s="20"/>
    </row>
    <row r="678" spans="1:17" x14ac:dyDescent="0.25">
      <c r="A678" s="7" t="s">
        <v>35</v>
      </c>
      <c r="B678" s="7" t="s">
        <v>36</v>
      </c>
      <c r="C678" s="7">
        <v>3</v>
      </c>
      <c r="D678" s="7" t="s">
        <v>39</v>
      </c>
      <c r="E678" s="7">
        <v>2002</v>
      </c>
      <c r="F678" s="7">
        <v>3</v>
      </c>
      <c r="G678" s="7">
        <v>5</v>
      </c>
      <c r="H678" s="7">
        <v>37</v>
      </c>
      <c r="I678" s="7">
        <v>19</v>
      </c>
      <c r="J678" s="7">
        <v>305</v>
      </c>
      <c r="K678" s="7">
        <v>11</v>
      </c>
      <c r="L678" s="21">
        <v>45559</v>
      </c>
      <c r="Q678" s="20"/>
    </row>
    <row r="679" spans="1:17" x14ac:dyDescent="0.25">
      <c r="A679" s="7" t="s">
        <v>35</v>
      </c>
      <c r="B679" s="7" t="s">
        <v>36</v>
      </c>
      <c r="C679" s="7">
        <v>3</v>
      </c>
      <c r="D679" s="7" t="s">
        <v>49</v>
      </c>
      <c r="E679" s="7">
        <v>1985</v>
      </c>
      <c r="F679" s="7">
        <v>3</v>
      </c>
      <c r="G679" s="7">
        <v>6</v>
      </c>
      <c r="H679" s="7">
        <v>38</v>
      </c>
      <c r="I679" s="7">
        <v>22</v>
      </c>
      <c r="J679" s="7">
        <v>306</v>
      </c>
      <c r="K679" s="7">
        <v>11</v>
      </c>
      <c r="L679" s="21">
        <v>45559</v>
      </c>
      <c r="Q679" s="20"/>
    </row>
    <row r="680" spans="1:17" x14ac:dyDescent="0.25">
      <c r="A680" s="7" t="s">
        <v>50</v>
      </c>
      <c r="B680" s="7" t="s">
        <v>51</v>
      </c>
      <c r="C680" s="7">
        <v>4</v>
      </c>
      <c r="D680" s="7" t="s">
        <v>55</v>
      </c>
      <c r="E680" s="7">
        <v>2008</v>
      </c>
      <c r="F680" s="7">
        <v>3</v>
      </c>
      <c r="G680" s="7">
        <v>7</v>
      </c>
      <c r="H680" s="7">
        <v>39</v>
      </c>
      <c r="I680" s="7">
        <v>27</v>
      </c>
      <c r="J680" s="7">
        <v>307</v>
      </c>
      <c r="K680" s="7">
        <v>11</v>
      </c>
      <c r="Q680" s="20"/>
    </row>
    <row r="681" spans="1:17" x14ac:dyDescent="0.25">
      <c r="A681" s="7" t="s">
        <v>50</v>
      </c>
      <c r="B681" s="7" t="s">
        <v>51</v>
      </c>
      <c r="C681" s="7">
        <v>4</v>
      </c>
      <c r="D681" s="7" t="s">
        <v>57</v>
      </c>
      <c r="E681" s="7">
        <v>2004</v>
      </c>
      <c r="F681" s="7">
        <v>3</v>
      </c>
      <c r="G681" s="7">
        <v>8</v>
      </c>
      <c r="H681" s="7">
        <v>40</v>
      </c>
      <c r="I681" s="7">
        <v>30</v>
      </c>
      <c r="J681" s="7">
        <v>308</v>
      </c>
      <c r="K681" s="7">
        <v>11</v>
      </c>
      <c r="Q681" s="20"/>
    </row>
    <row r="682" spans="1:17" x14ac:dyDescent="0.25">
      <c r="A682" s="7" t="s">
        <v>35</v>
      </c>
      <c r="B682" s="7" t="s">
        <v>36</v>
      </c>
      <c r="C682" s="7">
        <v>5</v>
      </c>
      <c r="D682" s="7" t="s">
        <v>42</v>
      </c>
      <c r="E682" s="7">
        <v>2023</v>
      </c>
      <c r="F682" s="7">
        <v>3</v>
      </c>
      <c r="G682" s="7">
        <v>9</v>
      </c>
      <c r="H682" s="7">
        <v>41</v>
      </c>
      <c r="I682" s="7">
        <v>35</v>
      </c>
      <c r="J682" s="7">
        <v>309</v>
      </c>
      <c r="K682" s="7">
        <v>11</v>
      </c>
      <c r="L682" s="21">
        <v>45559</v>
      </c>
      <c r="Q682" s="20"/>
    </row>
    <row r="683" spans="1:17" x14ac:dyDescent="0.25">
      <c r="A683" s="7" t="s">
        <v>35</v>
      </c>
      <c r="B683" s="7" t="s">
        <v>36</v>
      </c>
      <c r="C683" s="7">
        <v>5</v>
      </c>
      <c r="D683" s="7" t="s">
        <v>44</v>
      </c>
      <c r="E683" s="7">
        <v>1983</v>
      </c>
      <c r="F683" s="7">
        <v>3</v>
      </c>
      <c r="G683" s="7">
        <v>10</v>
      </c>
      <c r="H683" s="7">
        <v>42</v>
      </c>
      <c r="I683" s="7">
        <v>38</v>
      </c>
      <c r="J683" s="7">
        <v>310</v>
      </c>
      <c r="K683" s="7">
        <v>11</v>
      </c>
      <c r="L683" s="21">
        <v>45559</v>
      </c>
      <c r="Q683" s="20"/>
    </row>
    <row r="684" spans="1:17" x14ac:dyDescent="0.25">
      <c r="A684" s="7" t="s">
        <v>50</v>
      </c>
      <c r="B684" s="7" t="s">
        <v>51</v>
      </c>
      <c r="C684" s="7">
        <v>6</v>
      </c>
      <c r="D684" s="7" t="s">
        <v>56</v>
      </c>
      <c r="E684" s="7">
        <v>1984</v>
      </c>
      <c r="F684" s="7">
        <v>3</v>
      </c>
      <c r="G684" s="7">
        <v>11</v>
      </c>
      <c r="H684" s="7">
        <v>43</v>
      </c>
      <c r="I684" s="7">
        <v>43</v>
      </c>
      <c r="J684" s="7">
        <v>311</v>
      </c>
      <c r="K684" s="7">
        <v>11</v>
      </c>
      <c r="Q684" s="20"/>
    </row>
    <row r="685" spans="1:17" x14ac:dyDescent="0.25">
      <c r="A685" s="7" t="s">
        <v>50</v>
      </c>
      <c r="B685" s="7" t="s">
        <v>51</v>
      </c>
      <c r="C685" s="7">
        <v>6</v>
      </c>
      <c r="D685" s="7" t="s">
        <v>60</v>
      </c>
      <c r="E685" s="7">
        <v>2001</v>
      </c>
      <c r="F685" s="7">
        <v>3</v>
      </c>
      <c r="G685" s="7">
        <v>12</v>
      </c>
      <c r="H685" s="7">
        <v>44</v>
      </c>
      <c r="I685" s="7">
        <v>46</v>
      </c>
      <c r="J685" s="7">
        <v>312</v>
      </c>
      <c r="K685" s="7">
        <v>11</v>
      </c>
      <c r="Q685" s="20"/>
    </row>
    <row r="686" spans="1:17" x14ac:dyDescent="0.25">
      <c r="A686" s="7" t="s">
        <v>35</v>
      </c>
      <c r="B686" s="7" t="s">
        <v>36</v>
      </c>
      <c r="C686" s="7">
        <v>7</v>
      </c>
      <c r="D686" s="7" t="s">
        <v>46</v>
      </c>
      <c r="E686" s="7">
        <v>1999</v>
      </c>
      <c r="F686" s="7">
        <v>3</v>
      </c>
      <c r="G686" s="7">
        <v>13</v>
      </c>
      <c r="H686" s="7">
        <v>45</v>
      </c>
      <c r="I686" s="7">
        <v>51</v>
      </c>
      <c r="J686" s="7">
        <v>313</v>
      </c>
      <c r="K686" s="7">
        <v>11</v>
      </c>
      <c r="L686" s="21">
        <v>45559</v>
      </c>
      <c r="M686" s="195">
        <v>13</v>
      </c>
      <c r="N686" s="195">
        <v>13</v>
      </c>
      <c r="O686" s="195">
        <v>13</v>
      </c>
      <c r="P686" s="18">
        <f>AVERAGE(M686:O686)</f>
        <v>13</v>
      </c>
      <c r="Q686" s="20"/>
    </row>
    <row r="687" spans="1:17" x14ac:dyDescent="0.25">
      <c r="A687" s="7" t="s">
        <v>35</v>
      </c>
      <c r="B687" s="7" t="s">
        <v>36</v>
      </c>
      <c r="C687" s="7">
        <v>7</v>
      </c>
      <c r="D687" s="7" t="s">
        <v>37</v>
      </c>
      <c r="E687" s="7">
        <v>1998</v>
      </c>
      <c r="F687" s="7">
        <v>3</v>
      </c>
      <c r="G687" s="7">
        <v>14</v>
      </c>
      <c r="H687" s="7">
        <v>46</v>
      </c>
      <c r="I687" s="7">
        <v>54</v>
      </c>
      <c r="J687" s="7">
        <v>314</v>
      </c>
      <c r="K687" s="7">
        <v>11</v>
      </c>
      <c r="L687" s="21">
        <v>45559</v>
      </c>
      <c r="Q687" s="20"/>
    </row>
    <row r="688" spans="1:17" x14ac:dyDescent="0.25">
      <c r="A688" s="7" t="s">
        <v>50</v>
      </c>
      <c r="B688" s="7" t="s">
        <v>51</v>
      </c>
      <c r="C688" s="7">
        <v>8</v>
      </c>
      <c r="D688" s="7" t="s">
        <v>52</v>
      </c>
      <c r="E688" s="7">
        <v>1999</v>
      </c>
      <c r="F688" s="7">
        <v>3</v>
      </c>
      <c r="G688" s="7">
        <v>15</v>
      </c>
      <c r="H688" s="7">
        <v>47</v>
      </c>
      <c r="I688" s="7">
        <v>59</v>
      </c>
      <c r="J688" s="7">
        <v>315</v>
      </c>
      <c r="K688" s="7">
        <v>11</v>
      </c>
      <c r="Q688" s="20"/>
    </row>
    <row r="689" spans="1:17" x14ac:dyDescent="0.25">
      <c r="A689" s="7" t="s">
        <v>50</v>
      </c>
      <c r="B689" s="7" t="s">
        <v>51</v>
      </c>
      <c r="C689" s="7">
        <v>8</v>
      </c>
      <c r="D689" s="7" t="s">
        <v>53</v>
      </c>
      <c r="E689" s="7">
        <v>2020</v>
      </c>
      <c r="F689" s="7">
        <v>3</v>
      </c>
      <c r="G689" s="7">
        <v>16</v>
      </c>
      <c r="H689" s="7">
        <v>48</v>
      </c>
      <c r="I689" s="7">
        <v>62</v>
      </c>
      <c r="J689" s="7">
        <v>316</v>
      </c>
      <c r="K689" s="7">
        <v>11</v>
      </c>
      <c r="Q689" s="20"/>
    </row>
    <row r="690" spans="1:17" x14ac:dyDescent="0.25">
      <c r="A690" s="7" t="s">
        <v>50</v>
      </c>
      <c r="B690" s="7" t="s">
        <v>51</v>
      </c>
      <c r="C690" s="7">
        <v>8</v>
      </c>
      <c r="D690" s="7" t="s">
        <v>56</v>
      </c>
      <c r="E690" s="7">
        <v>1984</v>
      </c>
      <c r="F690" s="7">
        <v>4</v>
      </c>
      <c r="G690" s="7">
        <v>16</v>
      </c>
      <c r="H690" s="7">
        <v>49</v>
      </c>
      <c r="I690" s="7">
        <v>61</v>
      </c>
      <c r="J690" s="7">
        <v>416</v>
      </c>
      <c r="K690" s="7">
        <v>11</v>
      </c>
      <c r="Q690" s="20"/>
    </row>
    <row r="691" spans="1:17" x14ac:dyDescent="0.25">
      <c r="A691" s="7" t="s">
        <v>50</v>
      </c>
      <c r="B691" s="7" t="s">
        <v>51</v>
      </c>
      <c r="C691" s="7">
        <v>8</v>
      </c>
      <c r="D691" s="7" t="s">
        <v>54</v>
      </c>
      <c r="E691" s="7">
        <v>2016</v>
      </c>
      <c r="F691" s="7">
        <v>4</v>
      </c>
      <c r="G691" s="7">
        <v>15</v>
      </c>
      <c r="H691" s="7">
        <v>50</v>
      </c>
      <c r="I691" s="7">
        <v>60</v>
      </c>
      <c r="J691" s="7">
        <v>415</v>
      </c>
      <c r="K691" s="7">
        <v>11</v>
      </c>
      <c r="Q691" s="20"/>
    </row>
    <row r="692" spans="1:17" x14ac:dyDescent="0.25">
      <c r="A692" s="7" t="s">
        <v>35</v>
      </c>
      <c r="B692" s="7" t="s">
        <v>36</v>
      </c>
      <c r="C692" s="7">
        <v>7</v>
      </c>
      <c r="D692" s="7" t="s">
        <v>39</v>
      </c>
      <c r="E692" s="7">
        <v>2002</v>
      </c>
      <c r="F692" s="7">
        <v>4</v>
      </c>
      <c r="G692" s="7">
        <v>14</v>
      </c>
      <c r="H692" s="7">
        <v>51</v>
      </c>
      <c r="I692" s="7">
        <v>53</v>
      </c>
      <c r="J692" s="7">
        <v>414</v>
      </c>
      <c r="K692" s="7">
        <v>11</v>
      </c>
      <c r="L692" s="21">
        <v>45559</v>
      </c>
      <c r="Q692" s="20"/>
    </row>
    <row r="693" spans="1:17" x14ac:dyDescent="0.25">
      <c r="A693" s="7" t="s">
        <v>35</v>
      </c>
      <c r="B693" s="7" t="s">
        <v>36</v>
      </c>
      <c r="C693" s="7">
        <v>7</v>
      </c>
      <c r="D693" s="7" t="s">
        <v>41</v>
      </c>
      <c r="E693" s="7">
        <v>2016</v>
      </c>
      <c r="F693" s="7">
        <v>4</v>
      </c>
      <c r="G693" s="7">
        <v>13</v>
      </c>
      <c r="H693" s="7">
        <v>52</v>
      </c>
      <c r="I693" s="7">
        <v>52</v>
      </c>
      <c r="J693" s="7">
        <v>413</v>
      </c>
      <c r="K693" s="7">
        <v>11</v>
      </c>
      <c r="L693" s="21">
        <v>45559</v>
      </c>
      <c r="M693" s="195">
        <v>13</v>
      </c>
      <c r="N693">
        <v>14</v>
      </c>
      <c r="O693" s="195">
        <v>13</v>
      </c>
      <c r="P693" s="18">
        <f>AVERAGE(N693)</f>
        <v>14</v>
      </c>
      <c r="Q693" s="20"/>
    </row>
    <row r="694" spans="1:17" x14ac:dyDescent="0.25">
      <c r="A694" s="7" t="s">
        <v>50</v>
      </c>
      <c r="B694" s="7" t="s">
        <v>51</v>
      </c>
      <c r="C694" s="7">
        <v>6</v>
      </c>
      <c r="D694" s="7" t="s">
        <v>53</v>
      </c>
      <c r="E694" s="7">
        <v>2020</v>
      </c>
      <c r="F694" s="7">
        <v>4</v>
      </c>
      <c r="G694" s="7">
        <v>12</v>
      </c>
      <c r="H694" s="7">
        <v>53</v>
      </c>
      <c r="I694" s="7">
        <v>45</v>
      </c>
      <c r="J694" s="7">
        <v>412</v>
      </c>
      <c r="K694" s="7">
        <v>11</v>
      </c>
      <c r="Q694" s="20"/>
    </row>
    <row r="695" spans="1:17" x14ac:dyDescent="0.25">
      <c r="A695" s="7" t="s">
        <v>50</v>
      </c>
      <c r="B695" s="7" t="s">
        <v>51</v>
      </c>
      <c r="C695" s="7">
        <v>6</v>
      </c>
      <c r="D695" s="7" t="s">
        <v>57</v>
      </c>
      <c r="E695" s="7">
        <v>2004</v>
      </c>
      <c r="F695" s="7">
        <v>4</v>
      </c>
      <c r="G695" s="7">
        <v>11</v>
      </c>
      <c r="H695" s="7">
        <v>54</v>
      </c>
      <c r="I695" s="7">
        <v>44</v>
      </c>
      <c r="J695" s="7">
        <v>411</v>
      </c>
      <c r="K695" s="7">
        <v>11</v>
      </c>
      <c r="Q695" s="20"/>
    </row>
    <row r="696" spans="1:17" x14ac:dyDescent="0.25">
      <c r="A696" s="7" t="s">
        <v>35</v>
      </c>
      <c r="B696" s="7" t="s">
        <v>36</v>
      </c>
      <c r="C696" s="7">
        <v>5</v>
      </c>
      <c r="D696" s="7" t="s">
        <v>48</v>
      </c>
      <c r="E696" s="7">
        <v>2018</v>
      </c>
      <c r="F696" s="7">
        <v>4</v>
      </c>
      <c r="G696" s="7">
        <v>10</v>
      </c>
      <c r="H696" s="7">
        <v>55</v>
      </c>
      <c r="I696" s="7">
        <v>37</v>
      </c>
      <c r="J696" s="7">
        <v>410</v>
      </c>
      <c r="K696" s="7">
        <v>11</v>
      </c>
      <c r="L696" s="21">
        <v>45559</v>
      </c>
      <c r="Q696" s="20"/>
    </row>
    <row r="697" spans="1:17" x14ac:dyDescent="0.25">
      <c r="A697" s="7" t="s">
        <v>35</v>
      </c>
      <c r="B697" s="7" t="s">
        <v>36</v>
      </c>
      <c r="C697" s="7">
        <v>5</v>
      </c>
      <c r="D697" s="7" t="s">
        <v>37</v>
      </c>
      <c r="E697" s="7">
        <v>1998</v>
      </c>
      <c r="F697" s="7">
        <v>4</v>
      </c>
      <c r="G697" s="7">
        <v>9</v>
      </c>
      <c r="H697" s="7">
        <v>56</v>
      </c>
      <c r="I697" s="7">
        <v>37</v>
      </c>
      <c r="J697" s="7">
        <v>409</v>
      </c>
      <c r="K697" s="7">
        <v>11</v>
      </c>
      <c r="L697" s="21">
        <v>45559</v>
      </c>
      <c r="Q697" s="20"/>
    </row>
    <row r="698" spans="1:17" x14ac:dyDescent="0.25">
      <c r="A698" s="7" t="s">
        <v>50</v>
      </c>
      <c r="B698" s="7" t="s">
        <v>51</v>
      </c>
      <c r="C698" s="7">
        <v>4</v>
      </c>
      <c r="D698" s="7" t="s">
        <v>52</v>
      </c>
      <c r="E698" s="7">
        <v>1999</v>
      </c>
      <c r="F698" s="7">
        <v>4</v>
      </c>
      <c r="G698" s="7">
        <v>8</v>
      </c>
      <c r="H698" s="7">
        <v>57</v>
      </c>
      <c r="I698" s="7">
        <v>29</v>
      </c>
      <c r="J698" s="7">
        <v>408</v>
      </c>
      <c r="K698" s="7">
        <v>11</v>
      </c>
      <c r="Q698" s="20"/>
    </row>
    <row r="699" spans="1:17" x14ac:dyDescent="0.25">
      <c r="A699" s="7" t="s">
        <v>50</v>
      </c>
      <c r="B699" s="7" t="s">
        <v>51</v>
      </c>
      <c r="C699" s="7">
        <v>4</v>
      </c>
      <c r="D699" s="7" t="s">
        <v>59</v>
      </c>
      <c r="E699" s="7">
        <v>1989</v>
      </c>
      <c r="F699" s="7">
        <v>4</v>
      </c>
      <c r="G699" s="7">
        <v>7</v>
      </c>
      <c r="H699" s="7">
        <v>58</v>
      </c>
      <c r="I699" s="7">
        <v>28</v>
      </c>
      <c r="J699" s="7">
        <v>407</v>
      </c>
      <c r="K699" s="7">
        <v>11</v>
      </c>
      <c r="Q699" s="20"/>
    </row>
    <row r="700" spans="1:17" x14ac:dyDescent="0.25">
      <c r="A700" s="7" t="s">
        <v>35</v>
      </c>
      <c r="B700" s="7" t="s">
        <v>36</v>
      </c>
      <c r="C700" s="7">
        <v>3</v>
      </c>
      <c r="D700" s="7" t="s">
        <v>44</v>
      </c>
      <c r="E700" s="7">
        <v>1983</v>
      </c>
      <c r="F700" s="7">
        <v>4</v>
      </c>
      <c r="G700" s="7">
        <v>6</v>
      </c>
      <c r="H700" s="7">
        <v>59</v>
      </c>
      <c r="I700" s="7">
        <v>21</v>
      </c>
      <c r="J700" s="7">
        <v>406</v>
      </c>
      <c r="K700" s="7">
        <v>11</v>
      </c>
      <c r="L700" s="21">
        <v>45559</v>
      </c>
      <c r="Q700" s="20"/>
    </row>
    <row r="701" spans="1:17" x14ac:dyDescent="0.25">
      <c r="A701" s="7" t="s">
        <v>35</v>
      </c>
      <c r="B701" s="7" t="s">
        <v>36</v>
      </c>
      <c r="C701" s="7">
        <v>3</v>
      </c>
      <c r="D701" s="7" t="s">
        <v>46</v>
      </c>
      <c r="E701" s="7">
        <v>1999</v>
      </c>
      <c r="F701" s="7">
        <v>4</v>
      </c>
      <c r="G701" s="7">
        <v>5</v>
      </c>
      <c r="H701" s="7">
        <v>60</v>
      </c>
      <c r="I701" s="7">
        <v>20</v>
      </c>
      <c r="J701" s="7">
        <v>405</v>
      </c>
      <c r="K701" s="7">
        <v>11</v>
      </c>
      <c r="L701" s="21">
        <v>45559</v>
      </c>
      <c r="M701" s="195">
        <v>13</v>
      </c>
      <c r="N701" s="195">
        <v>13</v>
      </c>
      <c r="O701" s="195">
        <v>13</v>
      </c>
      <c r="P701" s="18">
        <f>AVERAGE(M701:O701)</f>
        <v>13</v>
      </c>
      <c r="Q701" s="20"/>
    </row>
    <row r="702" spans="1:17" x14ac:dyDescent="0.25">
      <c r="A702" s="7" t="s">
        <v>50</v>
      </c>
      <c r="B702" s="7" t="s">
        <v>51</v>
      </c>
      <c r="C702" s="7">
        <v>2</v>
      </c>
      <c r="D702" s="7" t="s">
        <v>60</v>
      </c>
      <c r="E702" s="7">
        <v>2001</v>
      </c>
      <c r="F702" s="7">
        <v>4</v>
      </c>
      <c r="G702" s="7">
        <v>4</v>
      </c>
      <c r="H702" s="7">
        <v>61</v>
      </c>
      <c r="I702" s="7">
        <v>13</v>
      </c>
      <c r="J702" s="7">
        <v>404</v>
      </c>
      <c r="K702" s="7">
        <v>11</v>
      </c>
      <c r="Q702" s="20"/>
    </row>
    <row r="703" spans="1:17" x14ac:dyDescent="0.25">
      <c r="A703" s="7" t="s">
        <v>50</v>
      </c>
      <c r="B703" s="7" t="s">
        <v>51</v>
      </c>
      <c r="C703" s="7">
        <v>2</v>
      </c>
      <c r="D703" s="7" t="s">
        <v>55</v>
      </c>
      <c r="E703" s="7">
        <v>2008</v>
      </c>
      <c r="F703" s="7">
        <v>4</v>
      </c>
      <c r="G703" s="7">
        <v>3</v>
      </c>
      <c r="H703" s="7">
        <v>62</v>
      </c>
      <c r="I703" s="7">
        <v>12</v>
      </c>
      <c r="J703" s="7">
        <v>403</v>
      </c>
      <c r="K703" s="7">
        <v>11</v>
      </c>
      <c r="Q703" s="20"/>
    </row>
    <row r="704" spans="1:17" x14ac:dyDescent="0.25">
      <c r="A704" s="7" t="s">
        <v>35</v>
      </c>
      <c r="B704" s="7" t="s">
        <v>36</v>
      </c>
      <c r="C704" s="7">
        <v>1</v>
      </c>
      <c r="D704" s="7" t="s">
        <v>49</v>
      </c>
      <c r="E704" s="7">
        <v>1985</v>
      </c>
      <c r="F704" s="7">
        <v>4</v>
      </c>
      <c r="G704" s="7">
        <v>2</v>
      </c>
      <c r="H704" s="7">
        <v>63</v>
      </c>
      <c r="I704" s="7">
        <v>5</v>
      </c>
      <c r="J704" s="7">
        <v>402</v>
      </c>
      <c r="K704" s="7">
        <v>11</v>
      </c>
      <c r="L704" s="21">
        <v>45559</v>
      </c>
      <c r="Q704" s="20"/>
    </row>
    <row r="705" spans="1:17" x14ac:dyDescent="0.25">
      <c r="A705" s="7" t="s">
        <v>35</v>
      </c>
      <c r="B705" s="7" t="s">
        <v>36</v>
      </c>
      <c r="C705" s="7">
        <v>1</v>
      </c>
      <c r="D705" s="7" t="s">
        <v>42</v>
      </c>
      <c r="E705" s="7">
        <v>2023</v>
      </c>
      <c r="F705" s="7">
        <v>4</v>
      </c>
      <c r="G705" s="7">
        <v>1</v>
      </c>
      <c r="H705" s="7">
        <v>64</v>
      </c>
      <c r="I705" s="7">
        <v>4</v>
      </c>
      <c r="J705" s="7">
        <v>401</v>
      </c>
      <c r="K705" s="7">
        <v>11</v>
      </c>
      <c r="L705" s="21">
        <v>45559</v>
      </c>
      <c r="Q705" s="20"/>
    </row>
  </sheetData>
  <conditionalFormatting pivot="1">
    <cfRule type="colorScale" priority="36">
      <colorScale>
        <cfvo type="min"/>
        <cfvo type="percentile" val="50"/>
        <cfvo type="max"/>
        <color rgb="FFF8696B"/>
        <color rgb="FFFFEB84"/>
        <color rgb="FF63BE7B"/>
      </colorScale>
    </cfRule>
  </conditionalFormatting>
  <conditionalFormatting pivot="1">
    <cfRule type="colorScale" priority="35">
      <colorScale>
        <cfvo type="min"/>
        <cfvo type="percentile" val="50"/>
        <cfvo type="max"/>
        <color rgb="FFF8696B"/>
        <color rgb="FFFFEB84"/>
        <color rgb="FF63BE7B"/>
      </colorScale>
    </cfRule>
  </conditionalFormatting>
  <conditionalFormatting pivot="1">
    <cfRule type="colorScale" priority="34">
      <colorScale>
        <cfvo type="min"/>
        <cfvo type="percentile" val="50"/>
        <cfvo type="max"/>
        <color rgb="FFF8696B"/>
        <color rgb="FFFFEB84"/>
        <color rgb="FF63BE7B"/>
      </colorScale>
    </cfRule>
  </conditionalFormatting>
  <conditionalFormatting pivot="1">
    <cfRule type="colorScale" priority="33">
      <colorScale>
        <cfvo type="min"/>
        <cfvo type="percentile" val="50"/>
        <cfvo type="max"/>
        <color rgb="FFF8696B"/>
        <color rgb="FFFFEB84"/>
        <color rgb="FF63BE7B"/>
      </colorScale>
    </cfRule>
  </conditionalFormatting>
  <conditionalFormatting pivot="1">
    <cfRule type="colorScale" priority="32">
      <colorScale>
        <cfvo type="min"/>
        <cfvo type="percentile" val="50"/>
        <cfvo type="max"/>
        <color rgb="FFF8696B"/>
        <color rgb="FFFFEB84"/>
        <color rgb="FF63BE7B"/>
      </colorScale>
    </cfRule>
  </conditionalFormatting>
  <conditionalFormatting pivot="1" sqref="V12 V7">
    <cfRule type="colorScale" priority="31">
      <colorScale>
        <cfvo type="min"/>
        <cfvo type="percentile" val="50"/>
        <cfvo type="max"/>
        <color rgb="FFF8696B"/>
        <color rgb="FFFFEB84"/>
        <color rgb="FF63BE7B"/>
      </colorScale>
    </cfRule>
  </conditionalFormatting>
  <conditionalFormatting pivot="1" sqref="W12 W7">
    <cfRule type="colorScale" priority="30">
      <colorScale>
        <cfvo type="min"/>
        <cfvo type="percentile" val="50"/>
        <cfvo type="max"/>
        <color rgb="FFF8696B"/>
        <color rgb="FFFFEB84"/>
        <color rgb="FF63BE7B"/>
      </colorScale>
    </cfRule>
  </conditionalFormatting>
  <conditionalFormatting pivot="1" sqref="X12 X7">
    <cfRule type="colorScale" priority="29">
      <colorScale>
        <cfvo type="min"/>
        <cfvo type="percentile" val="50"/>
        <cfvo type="max"/>
        <color rgb="FFF8696B"/>
        <color rgb="FFFFEB84"/>
        <color rgb="FF63BE7B"/>
      </colorScale>
    </cfRule>
  </conditionalFormatting>
  <conditionalFormatting sqref="U38:U45">
    <cfRule type="colorScale" priority="28">
      <colorScale>
        <cfvo type="min"/>
        <cfvo type="percentile" val="50"/>
        <cfvo type="max"/>
        <color rgb="FFF8696B"/>
        <color rgb="FFFFEB84"/>
        <color rgb="FF63BE7B"/>
      </colorScale>
    </cfRule>
  </conditionalFormatting>
  <conditionalFormatting sqref="V38:V45">
    <cfRule type="colorScale" priority="27">
      <colorScale>
        <cfvo type="min"/>
        <cfvo type="percentile" val="50"/>
        <cfvo type="max"/>
        <color rgb="FFF8696B"/>
        <color rgb="FFFFEB84"/>
        <color rgb="FF63BE7B"/>
      </colorScale>
    </cfRule>
  </conditionalFormatting>
  <conditionalFormatting sqref="W38:W45">
    <cfRule type="colorScale" priority="26">
      <colorScale>
        <cfvo type="min"/>
        <cfvo type="percentile" val="50"/>
        <cfvo type="max"/>
        <color rgb="FFF8696B"/>
        <color rgb="FFFFEB84"/>
        <color rgb="FF63BE7B"/>
      </colorScale>
    </cfRule>
  </conditionalFormatting>
  <conditionalFormatting sqref="U53:U60">
    <cfRule type="colorScale" priority="25">
      <colorScale>
        <cfvo type="min"/>
        <cfvo type="percentile" val="50"/>
        <cfvo type="max"/>
        <color rgb="FFF8696B"/>
        <color rgb="FFFFEB84"/>
        <color rgb="FF63BE7B"/>
      </colorScale>
    </cfRule>
  </conditionalFormatting>
  <conditionalFormatting sqref="V53:V60">
    <cfRule type="colorScale" priority="24">
      <colorScale>
        <cfvo type="min"/>
        <cfvo type="percentile" val="50"/>
        <cfvo type="max"/>
        <color rgb="FFF8696B"/>
        <color rgb="FFFFEB84"/>
        <color rgb="FF63BE7B"/>
      </colorScale>
    </cfRule>
  </conditionalFormatting>
  <conditionalFormatting sqref="W53:W60">
    <cfRule type="colorScale" priority="23">
      <colorScale>
        <cfvo type="min"/>
        <cfvo type="percentile" val="50"/>
        <cfvo type="max"/>
        <color rgb="FFF8696B"/>
        <color rgb="FFFFEB84"/>
        <color rgb="FF63BE7B"/>
      </colorScale>
    </cfRule>
  </conditionalFormatting>
  <conditionalFormatting sqref="X53:X60">
    <cfRule type="colorScale" priority="22">
      <colorScale>
        <cfvo type="min"/>
        <cfvo type="percentile" val="50"/>
        <cfvo type="max"/>
        <color rgb="FFF8696B"/>
        <color rgb="FFFFEB84"/>
        <color rgb="FF63BE7B"/>
      </colorScale>
    </cfRule>
  </conditionalFormatting>
  <conditionalFormatting sqref="Y53:Y60">
    <cfRule type="colorScale" priority="21">
      <colorScale>
        <cfvo type="min"/>
        <cfvo type="percentile" val="50"/>
        <cfvo type="max"/>
        <color rgb="FFF8696B"/>
        <color rgb="FFFFEB84"/>
        <color rgb="FF63BE7B"/>
      </colorScale>
    </cfRule>
  </conditionalFormatting>
  <conditionalFormatting pivot="1">
    <cfRule type="colorScale" priority="20">
      <colorScale>
        <cfvo type="min"/>
        <cfvo type="percentile" val="50"/>
        <cfvo type="max"/>
        <color rgb="FFF8696B"/>
        <color rgb="FFFFEB84"/>
        <color rgb="FF63BE7B"/>
      </colorScale>
    </cfRule>
  </conditionalFormatting>
  <conditionalFormatting sqref="Z53:Z60">
    <cfRule type="colorScale" priority="19">
      <colorScale>
        <cfvo type="min"/>
        <cfvo type="percentile" val="50"/>
        <cfvo type="max"/>
        <color rgb="FFF8696B"/>
        <color rgb="FFFFEB84"/>
        <color rgb="FF63BE7B"/>
      </colorScale>
    </cfRule>
  </conditionalFormatting>
  <conditionalFormatting pivot="1" sqref="Y12 Y7">
    <cfRule type="colorScale" priority="18">
      <colorScale>
        <cfvo type="min"/>
        <cfvo type="percentile" val="50"/>
        <cfvo type="max"/>
        <color rgb="FFF8696B"/>
        <color rgb="FFFFEB84"/>
        <color rgb="FF63BE7B"/>
      </colorScale>
    </cfRule>
  </conditionalFormatting>
  <conditionalFormatting sqref="X38:X45">
    <cfRule type="colorScale" priority="17">
      <colorScale>
        <cfvo type="min"/>
        <cfvo type="percentile" val="50"/>
        <cfvo type="max"/>
        <color rgb="FFF8696B"/>
        <color rgb="FFFFEB84"/>
        <color rgb="FF63BE7B"/>
      </colorScale>
    </cfRule>
  </conditionalFormatting>
  <conditionalFormatting pivot="1" sqref="Z12 Z7">
    <cfRule type="colorScale" priority="16">
      <colorScale>
        <cfvo type="min"/>
        <cfvo type="percentile" val="50"/>
        <cfvo type="max"/>
        <color rgb="FFF8696B"/>
        <color rgb="FFFFEB84"/>
        <color rgb="FF63BE7B"/>
      </colorScale>
    </cfRule>
  </conditionalFormatting>
  <conditionalFormatting pivot="1">
    <cfRule type="colorScale" priority="15">
      <colorScale>
        <cfvo type="min"/>
        <cfvo type="percentile" val="50"/>
        <cfvo type="max"/>
        <color rgb="FFF8696B"/>
        <color rgb="FFFFEB84"/>
        <color rgb="FF63BE7B"/>
      </colorScale>
    </cfRule>
  </conditionalFormatting>
  <conditionalFormatting sqref="Y38:Y45">
    <cfRule type="colorScale" priority="14">
      <colorScale>
        <cfvo type="min"/>
        <cfvo type="percentile" val="50"/>
        <cfvo type="max"/>
        <color rgb="FFF8696B"/>
        <color rgb="FFFFEB84"/>
        <color rgb="FF63BE7B"/>
      </colorScale>
    </cfRule>
  </conditionalFormatting>
  <conditionalFormatting sqref="AA53:AA60">
    <cfRule type="colorScale" priority="13">
      <colorScale>
        <cfvo type="min"/>
        <cfvo type="percentile" val="50"/>
        <cfvo type="max"/>
        <color rgb="FFF8696B"/>
        <color rgb="FFFFEB84"/>
        <color rgb="FF63BE7B"/>
      </colorScale>
    </cfRule>
  </conditionalFormatting>
  <pageMargins left="0.7" right="0.7" top="0.75" bottom="0.75" header="0.3" footer="0.3"/>
  <pageSetup paperSize="9" orientation="portrait" r:id="rId4"/>
  <drawing r:id="rId5"/>
  <legacyDrawing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B0CF-18B4-4EAB-8274-08B70F241B45}">
  <dimension ref="A1:P5"/>
  <sheetViews>
    <sheetView workbookViewId="0"/>
  </sheetViews>
  <sheetFormatPr defaultRowHeight="15" x14ac:dyDescent="0.25"/>
  <cols>
    <col min="2" max="2" width="12.42578125" customWidth="1"/>
    <col min="3" max="3" width="16.5703125" customWidth="1"/>
    <col min="4" max="4" width="10.5703125" customWidth="1"/>
    <col min="5" max="5" width="15" customWidth="1"/>
    <col min="6" max="6" width="9.42578125" customWidth="1"/>
    <col min="8" max="8" width="18.42578125" customWidth="1"/>
    <col min="9" max="9" width="16.5703125" customWidth="1"/>
    <col min="11" max="11" width="23.42578125" customWidth="1"/>
    <col min="12" max="12" width="20" customWidth="1"/>
    <col min="13" max="15" width="19.42578125" customWidth="1"/>
    <col min="16" max="16" width="18.42578125" customWidth="1"/>
  </cols>
  <sheetData>
    <row r="1" spans="1:16" x14ac:dyDescent="0.25">
      <c r="A1" t="s">
        <v>23</v>
      </c>
      <c r="B1" t="s">
        <v>24</v>
      </c>
      <c r="C1" t="s">
        <v>25</v>
      </c>
      <c r="D1" t="s">
        <v>31</v>
      </c>
      <c r="E1" t="s">
        <v>32</v>
      </c>
      <c r="F1" t="s">
        <v>26</v>
      </c>
      <c r="G1" t="s">
        <v>27</v>
      </c>
      <c r="H1" t="s">
        <v>28</v>
      </c>
      <c r="I1" t="s">
        <v>29</v>
      </c>
      <c r="J1" t="s">
        <v>30</v>
      </c>
      <c r="K1" t="s">
        <v>789</v>
      </c>
      <c r="L1" t="s">
        <v>790</v>
      </c>
      <c r="M1" t="s">
        <v>840</v>
      </c>
      <c r="N1" t="s">
        <v>841</v>
      </c>
      <c r="O1" t="s">
        <v>842</v>
      </c>
      <c r="P1" t="s">
        <v>843</v>
      </c>
    </row>
    <row r="2" spans="1:16" x14ac:dyDescent="0.25">
      <c r="A2" t="s">
        <v>50</v>
      </c>
      <c r="B2" t="s">
        <v>51</v>
      </c>
      <c r="C2">
        <v>8</v>
      </c>
      <c r="D2" t="s">
        <v>56</v>
      </c>
      <c r="E2">
        <v>1984</v>
      </c>
      <c r="F2">
        <v>4</v>
      </c>
      <c r="G2">
        <v>16</v>
      </c>
      <c r="H2">
        <v>49</v>
      </c>
      <c r="I2">
        <v>61</v>
      </c>
      <c r="J2">
        <v>416</v>
      </c>
      <c r="K2">
        <v>1</v>
      </c>
      <c r="L2" s="21">
        <v>45436</v>
      </c>
    </row>
    <row r="3" spans="1:16" x14ac:dyDescent="0.25">
      <c r="A3" t="s">
        <v>50</v>
      </c>
      <c r="B3" t="s">
        <v>51</v>
      </c>
      <c r="C3">
        <v>6</v>
      </c>
      <c r="D3" t="s">
        <v>56</v>
      </c>
      <c r="E3">
        <v>1984</v>
      </c>
      <c r="F3">
        <v>3</v>
      </c>
      <c r="G3">
        <v>11</v>
      </c>
      <c r="H3">
        <v>43</v>
      </c>
      <c r="I3">
        <v>43</v>
      </c>
      <c r="J3">
        <v>311</v>
      </c>
      <c r="K3">
        <v>1</v>
      </c>
      <c r="L3" s="21">
        <v>45436</v>
      </c>
    </row>
    <row r="4" spans="1:16" x14ac:dyDescent="0.25">
      <c r="A4" t="s">
        <v>50</v>
      </c>
      <c r="B4" t="s">
        <v>51</v>
      </c>
      <c r="C4">
        <v>4</v>
      </c>
      <c r="D4" t="s">
        <v>56</v>
      </c>
      <c r="E4">
        <v>1984</v>
      </c>
      <c r="F4">
        <v>2</v>
      </c>
      <c r="G4">
        <v>8</v>
      </c>
      <c r="H4">
        <v>25</v>
      </c>
      <c r="I4">
        <v>31</v>
      </c>
      <c r="J4">
        <v>208</v>
      </c>
      <c r="K4">
        <v>1</v>
      </c>
      <c r="L4" s="21">
        <v>45436</v>
      </c>
    </row>
    <row r="5" spans="1:16" x14ac:dyDescent="0.25">
      <c r="A5" t="s">
        <v>50</v>
      </c>
      <c r="B5" t="s">
        <v>51</v>
      </c>
      <c r="C5">
        <v>2</v>
      </c>
      <c r="D5" t="s">
        <v>56</v>
      </c>
      <c r="E5">
        <v>1984</v>
      </c>
      <c r="F5">
        <v>1</v>
      </c>
      <c r="G5">
        <v>4</v>
      </c>
      <c r="H5">
        <v>4</v>
      </c>
      <c r="I5">
        <v>16</v>
      </c>
      <c r="J5">
        <v>104</v>
      </c>
      <c r="K5">
        <v>1</v>
      </c>
      <c r="L5" s="21">
        <v>45436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80FD-91D8-4871-8050-00A210C20D18}">
  <dimension ref="A1:AD641"/>
  <sheetViews>
    <sheetView topLeftCell="I1" workbookViewId="0">
      <selection activeCell="V3" sqref="V3"/>
    </sheetView>
  </sheetViews>
  <sheetFormatPr defaultRowHeight="15" x14ac:dyDescent="0.25"/>
  <cols>
    <col min="1" max="3" width="8.5703125" style="7"/>
    <col min="4" max="4" width="13.5703125" style="7" customWidth="1"/>
    <col min="5" max="10" width="8.5703125" style="7"/>
    <col min="11" max="11" width="13.5703125" customWidth="1"/>
    <col min="12" max="12" width="13.42578125" style="7" customWidth="1"/>
    <col min="13" max="13" width="8.42578125" customWidth="1"/>
    <col min="14" max="14" width="9.42578125" customWidth="1"/>
    <col min="15" max="15" width="8.5703125" customWidth="1"/>
    <col min="16" max="16" width="10.42578125" customWidth="1"/>
    <col min="18" max="18" width="9.42578125" customWidth="1"/>
    <col min="20" max="20" width="10.42578125" customWidth="1"/>
    <col min="23" max="23" width="29.5703125" style="61" bestFit="1" customWidth="1"/>
    <col min="24" max="24" width="13.5703125" style="61" bestFit="1" customWidth="1"/>
    <col min="25" max="26" width="8.42578125" style="61" customWidth="1"/>
    <col min="27" max="27" width="10.5703125" style="61" bestFit="1" customWidth="1"/>
    <col min="28" max="28" width="33" style="61" bestFit="1" customWidth="1"/>
    <col min="29" max="29" width="32.5703125" style="61" bestFit="1" customWidth="1"/>
    <col min="30" max="30" width="9.42578125" style="61"/>
  </cols>
  <sheetData>
    <row r="1" spans="1:29" ht="48" customHeight="1" x14ac:dyDescent="0.25">
      <c r="A1" s="6" t="s">
        <v>23</v>
      </c>
      <c r="B1" s="6" t="s">
        <v>24</v>
      </c>
      <c r="C1" s="6" t="s">
        <v>25</v>
      </c>
      <c r="D1" s="6" t="s">
        <v>31</v>
      </c>
      <c r="E1" s="6" t="s">
        <v>32</v>
      </c>
      <c r="F1" s="6" t="s">
        <v>26</v>
      </c>
      <c r="G1" s="6" t="s">
        <v>27</v>
      </c>
      <c r="H1" s="6" t="s">
        <v>28</v>
      </c>
      <c r="I1" s="6" t="s">
        <v>29</v>
      </c>
      <c r="J1" s="6" t="s">
        <v>30</v>
      </c>
      <c r="K1" s="6" t="s">
        <v>790</v>
      </c>
      <c r="L1" s="6" t="s">
        <v>851</v>
      </c>
      <c r="M1" s="6" t="s">
        <v>852</v>
      </c>
      <c r="N1" s="6" t="s">
        <v>853</v>
      </c>
      <c r="O1" s="6" t="s">
        <v>854</v>
      </c>
      <c r="P1" s="6" t="s">
        <v>855</v>
      </c>
      <c r="Q1" s="6" t="s">
        <v>856</v>
      </c>
      <c r="R1" s="6" t="s">
        <v>857</v>
      </c>
      <c r="S1" s="6" t="s">
        <v>858</v>
      </c>
      <c r="T1" s="6" t="s">
        <v>859</v>
      </c>
    </row>
    <row r="2" spans="1:29" x14ac:dyDescent="0.25">
      <c r="A2" s="7" t="s">
        <v>35</v>
      </c>
      <c r="B2" s="7" t="s">
        <v>36</v>
      </c>
      <c r="C2" s="7">
        <v>1</v>
      </c>
      <c r="D2" s="7" t="s">
        <v>37</v>
      </c>
      <c r="E2" s="7">
        <v>1998</v>
      </c>
      <c r="F2" s="7">
        <v>1</v>
      </c>
      <c r="G2" s="7">
        <v>1</v>
      </c>
      <c r="H2" s="7">
        <v>1</v>
      </c>
      <c r="I2" s="7">
        <v>1</v>
      </c>
      <c r="J2" s="7">
        <v>101</v>
      </c>
      <c r="K2" s="50">
        <v>45465</v>
      </c>
      <c r="L2" s="7" t="s">
        <v>860</v>
      </c>
      <c r="M2">
        <v>5</v>
      </c>
      <c r="N2">
        <v>5</v>
      </c>
      <c r="O2">
        <v>5</v>
      </c>
      <c r="P2">
        <f t="shared" ref="P2:P40" si="0">AVERAGE(M2:O2)</f>
        <v>5</v>
      </c>
      <c r="Q2">
        <v>18.899999999999999</v>
      </c>
      <c r="R2">
        <v>20</v>
      </c>
      <c r="S2">
        <v>16.899999999999999</v>
      </c>
      <c r="T2">
        <f t="shared" ref="T2:T10" si="1">AVERAGE(Q2:S2)</f>
        <v>18.599999999999998</v>
      </c>
      <c r="U2" s="20"/>
    </row>
    <row r="3" spans="1:29" x14ac:dyDescent="0.25">
      <c r="A3" s="7" t="s">
        <v>35</v>
      </c>
      <c r="B3" s="7" t="s">
        <v>36</v>
      </c>
      <c r="C3" s="7">
        <v>1</v>
      </c>
      <c r="D3" s="7" t="s">
        <v>44</v>
      </c>
      <c r="E3" s="7">
        <v>1983</v>
      </c>
      <c r="F3" s="7">
        <v>1</v>
      </c>
      <c r="G3" s="7">
        <v>2</v>
      </c>
      <c r="H3" s="7">
        <v>2</v>
      </c>
      <c r="I3" s="7">
        <v>8</v>
      </c>
      <c r="J3" s="7">
        <v>102</v>
      </c>
      <c r="K3" s="50">
        <v>45465</v>
      </c>
      <c r="L3" s="7" t="s">
        <v>860</v>
      </c>
      <c r="M3">
        <v>5</v>
      </c>
      <c r="N3">
        <v>5</v>
      </c>
      <c r="O3">
        <v>5</v>
      </c>
      <c r="P3">
        <f t="shared" si="0"/>
        <v>5</v>
      </c>
      <c r="Q3">
        <v>16.399999999999999</v>
      </c>
      <c r="R3">
        <v>17.899999999999999</v>
      </c>
      <c r="S3">
        <v>16.3</v>
      </c>
      <c r="T3" s="18">
        <f t="shared" si="1"/>
        <v>16.866666666666664</v>
      </c>
      <c r="U3" s="20"/>
    </row>
    <row r="4" spans="1:29" x14ac:dyDescent="0.25">
      <c r="A4" s="7" t="s">
        <v>50</v>
      </c>
      <c r="B4" s="7" t="s">
        <v>51</v>
      </c>
      <c r="C4" s="7">
        <v>2</v>
      </c>
      <c r="D4" s="7" t="s">
        <v>52</v>
      </c>
      <c r="E4" s="7">
        <v>1999</v>
      </c>
      <c r="F4" s="7">
        <v>1</v>
      </c>
      <c r="G4" s="7">
        <v>3</v>
      </c>
      <c r="H4" s="7">
        <v>3</v>
      </c>
      <c r="I4" s="7">
        <v>9</v>
      </c>
      <c r="J4" s="7">
        <v>103</v>
      </c>
      <c r="K4" s="58">
        <v>45515</v>
      </c>
      <c r="L4" s="7" t="s">
        <v>860</v>
      </c>
      <c r="M4">
        <v>6</v>
      </c>
      <c r="N4">
        <v>5</v>
      </c>
      <c r="O4">
        <v>5</v>
      </c>
      <c r="P4" s="18">
        <f t="shared" si="0"/>
        <v>5.333333333333333</v>
      </c>
      <c r="Q4">
        <v>14.6</v>
      </c>
      <c r="R4">
        <v>14.5</v>
      </c>
      <c r="S4">
        <v>14</v>
      </c>
      <c r="T4" s="18">
        <f t="shared" si="1"/>
        <v>14.366666666666667</v>
      </c>
      <c r="U4" s="20"/>
    </row>
    <row r="5" spans="1:29" x14ac:dyDescent="0.25">
      <c r="A5" s="7" t="s">
        <v>50</v>
      </c>
      <c r="B5" s="7" t="s">
        <v>51</v>
      </c>
      <c r="C5" s="7">
        <v>2</v>
      </c>
      <c r="D5" s="7" t="s">
        <v>56</v>
      </c>
      <c r="E5" s="7">
        <v>1984</v>
      </c>
      <c r="F5" s="7">
        <v>1</v>
      </c>
      <c r="G5" s="7">
        <v>4</v>
      </c>
      <c r="H5" s="7">
        <v>4</v>
      </c>
      <c r="I5" s="7">
        <v>16</v>
      </c>
      <c r="J5" s="7">
        <v>104</v>
      </c>
      <c r="K5" s="58">
        <v>45515</v>
      </c>
      <c r="L5" s="7" t="s">
        <v>860</v>
      </c>
      <c r="M5">
        <v>7</v>
      </c>
      <c r="N5">
        <v>6</v>
      </c>
      <c r="O5">
        <v>6</v>
      </c>
      <c r="P5" s="18">
        <f t="shared" si="0"/>
        <v>6.333333333333333</v>
      </c>
      <c r="Q5">
        <v>13.7</v>
      </c>
      <c r="R5">
        <v>15.5</v>
      </c>
      <c r="S5">
        <v>16.2</v>
      </c>
      <c r="T5" s="18">
        <f t="shared" si="1"/>
        <v>15.133333333333333</v>
      </c>
      <c r="U5" s="20"/>
    </row>
    <row r="6" spans="1:29" x14ac:dyDescent="0.25">
      <c r="A6" s="7" t="s">
        <v>35</v>
      </c>
      <c r="B6" s="7" t="s">
        <v>36</v>
      </c>
      <c r="C6" s="7">
        <v>3</v>
      </c>
      <c r="D6" s="7" t="s">
        <v>48</v>
      </c>
      <c r="E6" s="7">
        <v>2018</v>
      </c>
      <c r="F6" s="7">
        <v>1</v>
      </c>
      <c r="G6" s="7">
        <v>5</v>
      </c>
      <c r="H6" s="7">
        <v>5</v>
      </c>
      <c r="I6" s="7">
        <v>17</v>
      </c>
      <c r="J6" s="7">
        <v>105</v>
      </c>
      <c r="K6" s="50">
        <v>45465</v>
      </c>
      <c r="L6" s="7" t="s">
        <v>860</v>
      </c>
      <c r="M6">
        <v>4</v>
      </c>
      <c r="N6">
        <v>4</v>
      </c>
      <c r="O6">
        <v>4</v>
      </c>
      <c r="P6">
        <f t="shared" si="0"/>
        <v>4</v>
      </c>
      <c r="Q6">
        <v>16.3</v>
      </c>
      <c r="R6">
        <v>14</v>
      </c>
      <c r="S6">
        <v>17.2</v>
      </c>
      <c r="T6" s="18">
        <f t="shared" si="1"/>
        <v>15.833333333333334</v>
      </c>
      <c r="U6" s="20"/>
    </row>
    <row r="7" spans="1:29" x14ac:dyDescent="0.25">
      <c r="A7" s="7" t="s">
        <v>35</v>
      </c>
      <c r="B7" s="7" t="s">
        <v>36</v>
      </c>
      <c r="C7" s="7">
        <v>3</v>
      </c>
      <c r="D7" s="7" t="s">
        <v>41</v>
      </c>
      <c r="E7" s="7">
        <v>2016</v>
      </c>
      <c r="F7" s="7">
        <v>1</v>
      </c>
      <c r="G7" s="7">
        <v>6</v>
      </c>
      <c r="H7" s="7">
        <v>6</v>
      </c>
      <c r="I7" s="7">
        <v>24</v>
      </c>
      <c r="J7" s="7">
        <v>106</v>
      </c>
      <c r="K7" s="50">
        <v>45465</v>
      </c>
      <c r="L7" s="7" t="s">
        <v>860</v>
      </c>
      <c r="M7">
        <v>5</v>
      </c>
      <c r="N7">
        <v>5</v>
      </c>
      <c r="O7">
        <v>6</v>
      </c>
      <c r="P7" s="18">
        <f t="shared" si="0"/>
        <v>5.333333333333333</v>
      </c>
      <c r="Q7">
        <v>18.7</v>
      </c>
      <c r="R7">
        <v>16.600000000000001</v>
      </c>
      <c r="S7">
        <v>16.100000000000001</v>
      </c>
      <c r="T7" s="18">
        <f t="shared" si="1"/>
        <v>17.133333333333333</v>
      </c>
      <c r="U7" s="20"/>
    </row>
    <row r="8" spans="1:29" x14ac:dyDescent="0.25">
      <c r="A8" s="7" t="s">
        <v>50</v>
      </c>
      <c r="B8" s="7" t="s">
        <v>51</v>
      </c>
      <c r="C8" s="7">
        <v>4</v>
      </c>
      <c r="D8" s="7" t="s">
        <v>60</v>
      </c>
      <c r="E8" s="7">
        <v>2001</v>
      </c>
      <c r="F8" s="7">
        <v>1</v>
      </c>
      <c r="G8" s="7">
        <v>7</v>
      </c>
      <c r="H8" s="7">
        <v>7</v>
      </c>
      <c r="I8" s="7">
        <v>25</v>
      </c>
      <c r="J8" s="7">
        <v>107</v>
      </c>
      <c r="K8" s="58">
        <v>45515</v>
      </c>
      <c r="L8" s="7" t="s">
        <v>860</v>
      </c>
      <c r="M8">
        <v>6</v>
      </c>
      <c r="N8">
        <v>5</v>
      </c>
      <c r="O8">
        <v>6</v>
      </c>
      <c r="P8" s="18">
        <f t="shared" si="0"/>
        <v>5.666666666666667</v>
      </c>
      <c r="Q8">
        <v>14.1</v>
      </c>
      <c r="R8">
        <v>14.7</v>
      </c>
      <c r="S8">
        <v>17.399999999999999</v>
      </c>
      <c r="T8">
        <f t="shared" si="1"/>
        <v>15.399999999999999</v>
      </c>
      <c r="U8" s="20"/>
      <c r="W8" s="62" t="s">
        <v>861</v>
      </c>
      <c r="X8" s="62" t="s">
        <v>851</v>
      </c>
      <c r="AB8"/>
      <c r="AC8"/>
    </row>
    <row r="9" spans="1:29" x14ac:dyDescent="0.25">
      <c r="A9" s="7" t="s">
        <v>50</v>
      </c>
      <c r="B9" s="7" t="s">
        <v>51</v>
      </c>
      <c r="C9" s="7">
        <v>4</v>
      </c>
      <c r="D9" s="7" t="s">
        <v>53</v>
      </c>
      <c r="E9" s="7">
        <v>2020</v>
      </c>
      <c r="F9" s="7">
        <v>1</v>
      </c>
      <c r="G9" s="7">
        <v>8</v>
      </c>
      <c r="H9" s="7">
        <v>8</v>
      </c>
      <c r="I9" s="7">
        <v>32</v>
      </c>
      <c r="J9" s="7">
        <v>108</v>
      </c>
      <c r="K9" s="58">
        <v>45515</v>
      </c>
      <c r="L9" s="7" t="s">
        <v>860</v>
      </c>
      <c r="M9">
        <v>6</v>
      </c>
      <c r="N9">
        <v>7</v>
      </c>
      <c r="O9">
        <v>7</v>
      </c>
      <c r="P9" s="18">
        <f t="shared" si="0"/>
        <v>6.666666666666667</v>
      </c>
      <c r="Q9">
        <v>18.7</v>
      </c>
      <c r="R9">
        <v>18.7</v>
      </c>
      <c r="S9">
        <v>19.7</v>
      </c>
      <c r="T9" s="18">
        <f t="shared" si="1"/>
        <v>19.033333333333331</v>
      </c>
      <c r="U9" s="20"/>
      <c r="W9" s="62" t="s">
        <v>839</v>
      </c>
      <c r="X9" s="61" t="s">
        <v>860</v>
      </c>
      <c r="Y9" s="61" t="s">
        <v>862</v>
      </c>
      <c r="Z9" s="61" t="s">
        <v>863</v>
      </c>
      <c r="AA9" s="61" t="s">
        <v>801</v>
      </c>
      <c r="AB9"/>
      <c r="AC9"/>
    </row>
    <row r="10" spans="1:29" x14ac:dyDescent="0.25">
      <c r="A10" s="7" t="s">
        <v>35</v>
      </c>
      <c r="B10" s="7" t="s">
        <v>36</v>
      </c>
      <c r="C10" s="7">
        <v>5</v>
      </c>
      <c r="D10" s="7" t="s">
        <v>39</v>
      </c>
      <c r="E10" s="7">
        <v>2002</v>
      </c>
      <c r="F10" s="7">
        <v>1</v>
      </c>
      <c r="G10" s="7">
        <v>9</v>
      </c>
      <c r="H10" s="7">
        <v>9</v>
      </c>
      <c r="I10" s="7">
        <v>33</v>
      </c>
      <c r="J10" s="7">
        <v>109</v>
      </c>
      <c r="K10" s="50">
        <v>45465</v>
      </c>
      <c r="L10" s="7" t="s">
        <v>860</v>
      </c>
      <c r="M10">
        <v>6</v>
      </c>
      <c r="N10">
        <v>5</v>
      </c>
      <c r="O10">
        <v>6</v>
      </c>
      <c r="P10" s="18">
        <f t="shared" si="0"/>
        <v>5.666666666666667</v>
      </c>
      <c r="Q10">
        <v>19.8</v>
      </c>
      <c r="R10">
        <v>16.7</v>
      </c>
      <c r="S10">
        <v>17.3</v>
      </c>
      <c r="T10" s="18">
        <f t="shared" si="1"/>
        <v>17.933333333333334</v>
      </c>
      <c r="U10" s="20"/>
      <c r="W10" s="63" t="s">
        <v>50</v>
      </c>
      <c r="X10" s="61">
        <v>5.802083333333333</v>
      </c>
      <c r="Y10" s="61">
        <v>10.927083333333334</v>
      </c>
      <c r="Z10" s="61">
        <v>16.062499999999996</v>
      </c>
      <c r="AA10" s="61">
        <v>10.930555555555555</v>
      </c>
      <c r="AB10"/>
      <c r="AC10"/>
    </row>
    <row r="11" spans="1:29" x14ac:dyDescent="0.25">
      <c r="A11" s="7" t="s">
        <v>35</v>
      </c>
      <c r="B11" s="7" t="s">
        <v>36</v>
      </c>
      <c r="C11" s="7">
        <v>5</v>
      </c>
      <c r="D11" s="7" t="s">
        <v>46</v>
      </c>
      <c r="E11" s="7">
        <v>1999</v>
      </c>
      <c r="F11" s="7">
        <v>1</v>
      </c>
      <c r="G11" s="7">
        <v>10</v>
      </c>
      <c r="H11" s="7">
        <v>10</v>
      </c>
      <c r="I11" s="7">
        <v>40</v>
      </c>
      <c r="J11" s="7">
        <v>110</v>
      </c>
      <c r="K11" s="50">
        <v>45465</v>
      </c>
      <c r="L11" s="7" t="s">
        <v>860</v>
      </c>
      <c r="M11">
        <v>4</v>
      </c>
      <c r="N11">
        <v>5</v>
      </c>
      <c r="O11">
        <v>5</v>
      </c>
      <c r="P11" s="18">
        <f t="shared" si="0"/>
        <v>4.666666666666667</v>
      </c>
      <c r="Q11">
        <v>13.7</v>
      </c>
      <c r="R11">
        <v>16.100000000000001</v>
      </c>
      <c r="S11">
        <v>19.100000000000001</v>
      </c>
      <c r="T11" s="18">
        <f>AVERAGE(P11:R11)</f>
        <v>11.488888888888889</v>
      </c>
      <c r="U11" s="20"/>
      <c r="W11" s="64" t="s">
        <v>57</v>
      </c>
      <c r="X11" s="61">
        <v>5.333333333333333</v>
      </c>
      <c r="Y11" s="61">
        <v>10.916666666666668</v>
      </c>
      <c r="Z11" s="61">
        <v>14.666666666666668</v>
      </c>
      <c r="AA11" s="61">
        <v>10.305555555555555</v>
      </c>
      <c r="AB11"/>
      <c r="AC11"/>
    </row>
    <row r="12" spans="1:29" x14ac:dyDescent="0.25">
      <c r="A12" s="7" t="s">
        <v>50</v>
      </c>
      <c r="B12" s="7" t="s">
        <v>51</v>
      </c>
      <c r="C12" s="7">
        <v>6</v>
      </c>
      <c r="D12" s="7" t="s">
        <v>59</v>
      </c>
      <c r="E12" s="7">
        <v>1989</v>
      </c>
      <c r="F12" s="7">
        <v>1</v>
      </c>
      <c r="G12" s="7">
        <v>11</v>
      </c>
      <c r="H12" s="7">
        <v>11</v>
      </c>
      <c r="I12" s="7">
        <v>41</v>
      </c>
      <c r="J12" s="7">
        <v>111</v>
      </c>
      <c r="K12" s="58">
        <v>45515</v>
      </c>
      <c r="L12" s="7" t="s">
        <v>860</v>
      </c>
      <c r="M12">
        <v>5</v>
      </c>
      <c r="N12">
        <v>6</v>
      </c>
      <c r="O12">
        <v>4</v>
      </c>
      <c r="P12">
        <f t="shared" si="0"/>
        <v>5</v>
      </c>
      <c r="Q12">
        <v>16.5</v>
      </c>
      <c r="R12">
        <v>16.8</v>
      </c>
      <c r="S12">
        <v>17.7</v>
      </c>
      <c r="T12">
        <f t="shared" ref="T12:T43" si="2">AVERAGE(Q12:S12)</f>
        <v>17</v>
      </c>
      <c r="U12" s="20"/>
      <c r="W12" s="64" t="s">
        <v>59</v>
      </c>
      <c r="X12" s="61">
        <v>5.583333333333333</v>
      </c>
      <c r="Y12" s="61">
        <v>9.1666666666666661</v>
      </c>
      <c r="Z12" s="61">
        <v>13.833333333333334</v>
      </c>
      <c r="AA12" s="61">
        <v>9.5277777777777768</v>
      </c>
      <c r="AB12"/>
      <c r="AC12"/>
    </row>
    <row r="13" spans="1:29" x14ac:dyDescent="0.25">
      <c r="A13" s="7" t="s">
        <v>50</v>
      </c>
      <c r="B13" s="7" t="s">
        <v>51</v>
      </c>
      <c r="C13" s="7">
        <v>6</v>
      </c>
      <c r="D13" s="7" t="s">
        <v>54</v>
      </c>
      <c r="E13" s="7">
        <v>2016</v>
      </c>
      <c r="F13" s="7">
        <v>1</v>
      </c>
      <c r="G13" s="7">
        <v>12</v>
      </c>
      <c r="H13" s="7">
        <v>12</v>
      </c>
      <c r="I13" s="7">
        <v>48</v>
      </c>
      <c r="J13" s="7">
        <v>112</v>
      </c>
      <c r="K13" s="58">
        <v>45515</v>
      </c>
      <c r="L13" s="7" t="s">
        <v>860</v>
      </c>
      <c r="M13">
        <v>7</v>
      </c>
      <c r="N13">
        <v>7</v>
      </c>
      <c r="O13">
        <v>6</v>
      </c>
      <c r="P13" s="18">
        <f t="shared" si="0"/>
        <v>6.666666666666667</v>
      </c>
      <c r="Q13">
        <v>14.9</v>
      </c>
      <c r="R13">
        <v>14.7</v>
      </c>
      <c r="S13">
        <v>15.5</v>
      </c>
      <c r="T13" s="18">
        <f t="shared" si="2"/>
        <v>15.033333333333333</v>
      </c>
      <c r="U13" s="20"/>
      <c r="W13" s="64" t="s">
        <v>55</v>
      </c>
      <c r="X13" s="61">
        <v>6.166666666666667</v>
      </c>
      <c r="Y13" s="61">
        <v>10.166666666666666</v>
      </c>
      <c r="Z13" s="61">
        <v>15.916666666666666</v>
      </c>
      <c r="AA13" s="61">
        <v>10.75</v>
      </c>
      <c r="AB13"/>
      <c r="AC13"/>
    </row>
    <row r="14" spans="1:29" x14ac:dyDescent="0.25">
      <c r="A14" s="7" t="s">
        <v>35</v>
      </c>
      <c r="B14" s="7" t="s">
        <v>36</v>
      </c>
      <c r="C14" s="7">
        <v>7</v>
      </c>
      <c r="D14" s="7" t="s">
        <v>49</v>
      </c>
      <c r="E14" s="7">
        <v>1985</v>
      </c>
      <c r="F14" s="7">
        <v>1</v>
      </c>
      <c r="G14" s="7">
        <v>13</v>
      </c>
      <c r="H14" s="7">
        <v>13</v>
      </c>
      <c r="I14" s="7">
        <v>49</v>
      </c>
      <c r="J14" s="7">
        <v>113</v>
      </c>
      <c r="K14" s="50">
        <v>45465</v>
      </c>
      <c r="L14" s="7" t="s">
        <v>860</v>
      </c>
      <c r="M14">
        <v>6</v>
      </c>
      <c r="N14">
        <v>6</v>
      </c>
      <c r="O14">
        <v>6</v>
      </c>
      <c r="P14">
        <f t="shared" si="0"/>
        <v>6</v>
      </c>
      <c r="Q14">
        <v>15.1</v>
      </c>
      <c r="R14">
        <v>16.8</v>
      </c>
      <c r="S14">
        <v>18.8</v>
      </c>
      <c r="T14">
        <f t="shared" si="2"/>
        <v>16.900000000000002</v>
      </c>
      <c r="U14" s="20"/>
      <c r="W14" s="64" t="s">
        <v>56</v>
      </c>
      <c r="X14" s="61">
        <v>5.9166666666666661</v>
      </c>
      <c r="Y14" s="61">
        <v>10.166666666666666</v>
      </c>
      <c r="Z14" s="61">
        <v>14.833333333333332</v>
      </c>
      <c r="AA14" s="61">
        <v>10.305555555555555</v>
      </c>
      <c r="AB14"/>
      <c r="AC14"/>
    </row>
    <row r="15" spans="1:29" x14ac:dyDescent="0.25">
      <c r="A15" s="7" t="s">
        <v>35</v>
      </c>
      <c r="B15" s="7" t="s">
        <v>36</v>
      </c>
      <c r="C15" s="7">
        <v>7</v>
      </c>
      <c r="D15" s="7" t="s">
        <v>42</v>
      </c>
      <c r="E15" s="7">
        <v>2023</v>
      </c>
      <c r="F15" s="7">
        <v>1</v>
      </c>
      <c r="G15" s="7">
        <v>14</v>
      </c>
      <c r="H15" s="7">
        <v>14</v>
      </c>
      <c r="I15" s="7">
        <v>56</v>
      </c>
      <c r="J15" s="7">
        <v>114</v>
      </c>
      <c r="K15" s="50">
        <v>45465</v>
      </c>
      <c r="L15" s="7" t="s">
        <v>860</v>
      </c>
      <c r="M15">
        <v>5</v>
      </c>
      <c r="N15">
        <v>5</v>
      </c>
      <c r="O15">
        <v>4</v>
      </c>
      <c r="P15" s="18">
        <f t="shared" si="0"/>
        <v>4.666666666666667</v>
      </c>
      <c r="Q15">
        <v>11.9</v>
      </c>
      <c r="R15">
        <v>20.6</v>
      </c>
      <c r="S15">
        <v>17.2</v>
      </c>
      <c r="T15" s="18">
        <f t="shared" si="2"/>
        <v>16.566666666666666</v>
      </c>
      <c r="U15" s="20"/>
      <c r="W15" s="64" t="s">
        <v>54</v>
      </c>
      <c r="X15" s="61">
        <v>6.333333333333333</v>
      </c>
      <c r="Y15" s="61">
        <v>11.999999999999998</v>
      </c>
      <c r="Z15" s="61">
        <v>17.833333333333332</v>
      </c>
      <c r="AA15" s="61">
        <v>12.055555555555555</v>
      </c>
      <c r="AB15"/>
      <c r="AC15"/>
    </row>
    <row r="16" spans="1:29" x14ac:dyDescent="0.25">
      <c r="A16" s="7" t="s">
        <v>50</v>
      </c>
      <c r="B16" s="7" t="s">
        <v>51</v>
      </c>
      <c r="C16" s="7">
        <v>8</v>
      </c>
      <c r="D16" s="7" t="s">
        <v>55</v>
      </c>
      <c r="E16" s="7">
        <v>2008</v>
      </c>
      <c r="F16" s="7">
        <v>1</v>
      </c>
      <c r="G16" s="7">
        <v>15</v>
      </c>
      <c r="H16" s="7">
        <v>15</v>
      </c>
      <c r="I16" s="7">
        <v>57</v>
      </c>
      <c r="J16" s="7">
        <v>115</v>
      </c>
      <c r="K16" s="58">
        <v>45515</v>
      </c>
      <c r="L16" s="7" t="s">
        <v>860</v>
      </c>
      <c r="M16">
        <v>6</v>
      </c>
      <c r="N16">
        <v>6</v>
      </c>
      <c r="O16">
        <v>5</v>
      </c>
      <c r="P16" s="18">
        <f t="shared" si="0"/>
        <v>5.666666666666667</v>
      </c>
      <c r="Q16">
        <v>18.399999999999999</v>
      </c>
      <c r="R16">
        <v>16.5</v>
      </c>
      <c r="S16">
        <v>14.1</v>
      </c>
      <c r="T16" s="18">
        <f t="shared" si="2"/>
        <v>16.333333333333332</v>
      </c>
      <c r="U16" s="20"/>
      <c r="W16" s="64" t="s">
        <v>53</v>
      </c>
      <c r="X16" s="61">
        <v>6.166666666666667</v>
      </c>
      <c r="Y16" s="61">
        <v>12.833333333333334</v>
      </c>
      <c r="Z16" s="61">
        <v>17.166666666666664</v>
      </c>
      <c r="AA16" s="61">
        <v>12.055555555555555</v>
      </c>
      <c r="AB16"/>
      <c r="AC16"/>
    </row>
    <row r="17" spans="1:29" x14ac:dyDescent="0.25">
      <c r="A17" s="7" t="s">
        <v>50</v>
      </c>
      <c r="B17" s="7" t="s">
        <v>51</v>
      </c>
      <c r="C17" s="7">
        <v>8</v>
      </c>
      <c r="D17" s="7" t="s">
        <v>57</v>
      </c>
      <c r="E17" s="7">
        <v>2004</v>
      </c>
      <c r="F17" s="7">
        <v>1</v>
      </c>
      <c r="G17" s="7">
        <v>16</v>
      </c>
      <c r="H17" s="7">
        <v>16</v>
      </c>
      <c r="I17" s="7">
        <v>64</v>
      </c>
      <c r="J17" s="7">
        <v>116</v>
      </c>
      <c r="K17" s="58">
        <v>45515</v>
      </c>
      <c r="L17" s="7" t="s">
        <v>860</v>
      </c>
      <c r="M17">
        <v>6</v>
      </c>
      <c r="N17">
        <v>6</v>
      </c>
      <c r="O17">
        <v>5</v>
      </c>
      <c r="P17" s="18">
        <f t="shared" si="0"/>
        <v>5.666666666666667</v>
      </c>
      <c r="Q17">
        <v>17.5</v>
      </c>
      <c r="R17">
        <v>15.1</v>
      </c>
      <c r="S17">
        <v>22.3</v>
      </c>
      <c r="T17">
        <f t="shared" si="2"/>
        <v>18.3</v>
      </c>
      <c r="U17" s="20"/>
      <c r="W17" s="64" t="s">
        <v>60</v>
      </c>
      <c r="X17" s="61">
        <v>5.416666666666667</v>
      </c>
      <c r="Y17" s="61">
        <v>10.666666666666666</v>
      </c>
      <c r="Z17" s="61">
        <v>17.083333333333332</v>
      </c>
      <c r="AA17" s="61">
        <v>11.055555555555555</v>
      </c>
      <c r="AB17"/>
      <c r="AC17"/>
    </row>
    <row r="18" spans="1:29" x14ac:dyDescent="0.25">
      <c r="A18" s="7" t="s">
        <v>50</v>
      </c>
      <c r="B18" s="7" t="s">
        <v>51</v>
      </c>
      <c r="C18" s="7">
        <v>8</v>
      </c>
      <c r="D18" s="7" t="s">
        <v>60</v>
      </c>
      <c r="E18" s="7">
        <v>2001</v>
      </c>
      <c r="F18" s="7">
        <v>2</v>
      </c>
      <c r="G18" s="7">
        <v>16</v>
      </c>
      <c r="H18" s="7">
        <v>17</v>
      </c>
      <c r="I18" s="7">
        <v>63</v>
      </c>
      <c r="J18" s="7">
        <v>216</v>
      </c>
      <c r="K18" s="58">
        <v>45515</v>
      </c>
      <c r="L18" s="7" t="s">
        <v>860</v>
      </c>
      <c r="M18">
        <v>6</v>
      </c>
      <c r="N18">
        <v>6</v>
      </c>
      <c r="O18">
        <v>6</v>
      </c>
      <c r="P18">
        <f t="shared" si="0"/>
        <v>6</v>
      </c>
      <c r="Q18">
        <v>14.7</v>
      </c>
      <c r="R18">
        <v>16</v>
      </c>
      <c r="S18">
        <v>14.1</v>
      </c>
      <c r="T18" s="18">
        <f t="shared" si="2"/>
        <v>14.933333333333332</v>
      </c>
      <c r="U18" s="20"/>
      <c r="W18" s="64" t="s">
        <v>52</v>
      </c>
      <c r="X18" s="61">
        <v>5.5</v>
      </c>
      <c r="Y18" s="61">
        <v>11.5</v>
      </c>
      <c r="Z18" s="61">
        <v>17.166666666666668</v>
      </c>
      <c r="AA18" s="61">
        <v>11.388888888888888</v>
      </c>
      <c r="AB18"/>
      <c r="AC18"/>
    </row>
    <row r="19" spans="1:29" x14ac:dyDescent="0.25">
      <c r="A19" s="7" t="s">
        <v>50</v>
      </c>
      <c r="B19" s="7" t="s">
        <v>51</v>
      </c>
      <c r="C19" s="7">
        <v>8</v>
      </c>
      <c r="D19" s="7" t="s">
        <v>59</v>
      </c>
      <c r="E19" s="7">
        <v>1989</v>
      </c>
      <c r="F19" s="7">
        <v>2</v>
      </c>
      <c r="G19" s="7">
        <v>15</v>
      </c>
      <c r="H19" s="7">
        <v>18</v>
      </c>
      <c r="I19" s="7">
        <v>58</v>
      </c>
      <c r="J19" s="7">
        <v>215</v>
      </c>
      <c r="K19" s="58">
        <v>45515</v>
      </c>
      <c r="L19" s="7" t="s">
        <v>860</v>
      </c>
      <c r="M19">
        <v>6</v>
      </c>
      <c r="N19">
        <v>6</v>
      </c>
      <c r="O19">
        <v>6</v>
      </c>
      <c r="P19">
        <f t="shared" si="0"/>
        <v>6</v>
      </c>
      <c r="Q19">
        <v>18.2</v>
      </c>
      <c r="R19">
        <v>16.399999999999999</v>
      </c>
      <c r="S19">
        <v>16.5</v>
      </c>
      <c r="T19" s="18">
        <f t="shared" si="2"/>
        <v>17.033333333333331</v>
      </c>
      <c r="U19" s="20"/>
      <c r="W19" s="63" t="s">
        <v>35</v>
      </c>
      <c r="X19" s="61">
        <v>4.791666666666667</v>
      </c>
      <c r="Y19" s="61">
        <v>8.0104166666666661</v>
      </c>
      <c r="Z19" s="61">
        <v>8.8125000000000018</v>
      </c>
      <c r="AA19" s="61">
        <v>7.2048611111111116</v>
      </c>
      <c r="AB19"/>
      <c r="AC19"/>
    </row>
    <row r="20" spans="1:29" x14ac:dyDescent="0.25">
      <c r="A20" s="7" t="s">
        <v>35</v>
      </c>
      <c r="B20" s="7" t="s">
        <v>36</v>
      </c>
      <c r="C20" s="7">
        <v>7</v>
      </c>
      <c r="D20" s="7" t="s">
        <v>48</v>
      </c>
      <c r="E20" s="7">
        <v>2018</v>
      </c>
      <c r="F20" s="7">
        <v>2</v>
      </c>
      <c r="G20" s="7">
        <v>14</v>
      </c>
      <c r="H20" s="7">
        <v>19</v>
      </c>
      <c r="I20" s="7">
        <v>55</v>
      </c>
      <c r="J20" s="7">
        <v>214</v>
      </c>
      <c r="K20" s="50">
        <v>45465</v>
      </c>
      <c r="L20" s="7" t="s">
        <v>860</v>
      </c>
      <c r="M20">
        <v>5</v>
      </c>
      <c r="N20">
        <v>5</v>
      </c>
      <c r="O20">
        <v>4</v>
      </c>
      <c r="P20" s="18">
        <f t="shared" si="0"/>
        <v>4.666666666666667</v>
      </c>
      <c r="Q20">
        <v>4.9000000000000004</v>
      </c>
      <c r="R20">
        <v>18</v>
      </c>
      <c r="S20">
        <v>18.7</v>
      </c>
      <c r="T20" s="18">
        <f t="shared" si="2"/>
        <v>13.866666666666665</v>
      </c>
      <c r="U20" s="20"/>
      <c r="W20" s="64" t="s">
        <v>39</v>
      </c>
      <c r="X20" s="61">
        <v>5.666666666666667</v>
      </c>
      <c r="Y20" s="61">
        <v>8.9166666666666679</v>
      </c>
      <c r="Z20" s="61">
        <v>11.666666666666668</v>
      </c>
      <c r="AA20" s="61">
        <v>8.75</v>
      </c>
      <c r="AB20"/>
      <c r="AC20"/>
    </row>
    <row r="21" spans="1:29" x14ac:dyDescent="0.25">
      <c r="A21" s="7" t="s">
        <v>35</v>
      </c>
      <c r="B21" s="7" t="s">
        <v>36</v>
      </c>
      <c r="C21" s="7">
        <v>7</v>
      </c>
      <c r="D21" s="7" t="s">
        <v>44</v>
      </c>
      <c r="E21" s="7">
        <v>1983</v>
      </c>
      <c r="F21" s="7">
        <v>2</v>
      </c>
      <c r="G21" s="7">
        <v>13</v>
      </c>
      <c r="H21" s="7">
        <v>20</v>
      </c>
      <c r="I21" s="7">
        <v>50</v>
      </c>
      <c r="J21" s="7">
        <v>213</v>
      </c>
      <c r="K21" s="50">
        <v>45465</v>
      </c>
      <c r="L21" s="7" t="s">
        <v>860</v>
      </c>
      <c r="M21">
        <v>5</v>
      </c>
      <c r="N21">
        <v>4</v>
      </c>
      <c r="O21">
        <v>5</v>
      </c>
      <c r="P21" s="18">
        <f t="shared" si="0"/>
        <v>4.666666666666667</v>
      </c>
      <c r="Q21">
        <v>15.7</v>
      </c>
      <c r="R21">
        <v>15.5</v>
      </c>
      <c r="S21">
        <v>20</v>
      </c>
      <c r="T21" s="18">
        <f t="shared" si="2"/>
        <v>17.066666666666666</v>
      </c>
      <c r="U21" s="20"/>
      <c r="W21" s="64" t="s">
        <v>48</v>
      </c>
      <c r="X21" s="61">
        <v>4.5</v>
      </c>
      <c r="Y21" s="61">
        <v>7.6666666666666661</v>
      </c>
      <c r="Z21" s="61">
        <v>10</v>
      </c>
      <c r="AA21" s="61">
        <v>7.3888888888888893</v>
      </c>
      <c r="AB21"/>
      <c r="AC21"/>
    </row>
    <row r="22" spans="1:29" x14ac:dyDescent="0.25">
      <c r="A22" s="7" t="s">
        <v>50</v>
      </c>
      <c r="B22" s="7" t="s">
        <v>51</v>
      </c>
      <c r="C22" s="7">
        <v>6</v>
      </c>
      <c r="D22" s="7" t="s">
        <v>55</v>
      </c>
      <c r="E22" s="7">
        <v>2008</v>
      </c>
      <c r="F22" s="7">
        <v>2</v>
      </c>
      <c r="G22" s="7">
        <v>12</v>
      </c>
      <c r="H22" s="7">
        <v>21</v>
      </c>
      <c r="I22" s="7">
        <v>47</v>
      </c>
      <c r="J22" s="7">
        <v>212</v>
      </c>
      <c r="K22" s="58">
        <v>45515</v>
      </c>
      <c r="L22" s="7" t="s">
        <v>860</v>
      </c>
      <c r="M22">
        <v>6</v>
      </c>
      <c r="N22">
        <v>6</v>
      </c>
      <c r="O22">
        <v>6</v>
      </c>
      <c r="P22">
        <f t="shared" si="0"/>
        <v>6</v>
      </c>
      <c r="Q22">
        <v>14.4</v>
      </c>
      <c r="R22">
        <v>13.7</v>
      </c>
      <c r="S22">
        <v>14.7</v>
      </c>
      <c r="T22" s="18">
        <f t="shared" si="2"/>
        <v>14.266666666666666</v>
      </c>
      <c r="U22" s="20"/>
      <c r="W22" s="64" t="s">
        <v>41</v>
      </c>
      <c r="X22" s="61">
        <v>4.9166666666666661</v>
      </c>
      <c r="Y22" s="61">
        <v>8.75</v>
      </c>
      <c r="Z22" s="61">
        <v>7.666666666666667</v>
      </c>
      <c r="AA22" s="61">
        <v>7.1111111111111116</v>
      </c>
      <c r="AB22"/>
      <c r="AC22"/>
    </row>
    <row r="23" spans="1:29" x14ac:dyDescent="0.25">
      <c r="A23" s="7" t="s">
        <v>50</v>
      </c>
      <c r="B23" s="7" t="s">
        <v>51</v>
      </c>
      <c r="C23" s="7">
        <v>6</v>
      </c>
      <c r="D23" s="7" t="s">
        <v>52</v>
      </c>
      <c r="E23" s="7">
        <v>1999</v>
      </c>
      <c r="F23" s="7">
        <v>2</v>
      </c>
      <c r="G23" s="7">
        <v>11</v>
      </c>
      <c r="H23" s="7">
        <v>22</v>
      </c>
      <c r="I23" s="7">
        <v>42</v>
      </c>
      <c r="J23" s="7">
        <v>211</v>
      </c>
      <c r="K23" s="58">
        <v>45515</v>
      </c>
      <c r="L23" s="7" t="s">
        <v>860</v>
      </c>
      <c r="M23">
        <v>6</v>
      </c>
      <c r="N23">
        <v>5</v>
      </c>
      <c r="O23">
        <v>5</v>
      </c>
      <c r="P23" s="18">
        <f t="shared" si="0"/>
        <v>5.333333333333333</v>
      </c>
      <c r="Q23">
        <v>13.9</v>
      </c>
      <c r="R23">
        <v>13.3</v>
      </c>
      <c r="S23">
        <v>15.6</v>
      </c>
      <c r="T23" s="18">
        <f t="shared" si="2"/>
        <v>14.266666666666667</v>
      </c>
      <c r="U23" s="20"/>
      <c r="W23" s="64" t="s">
        <v>42</v>
      </c>
      <c r="X23" s="61">
        <v>4.25</v>
      </c>
      <c r="Y23" s="61">
        <v>7.416666666666667</v>
      </c>
      <c r="Z23" s="61">
        <v>6.8333333333333339</v>
      </c>
      <c r="AA23" s="61">
        <v>6.1666666666666679</v>
      </c>
      <c r="AB23"/>
      <c r="AC23"/>
    </row>
    <row r="24" spans="1:29" x14ac:dyDescent="0.25">
      <c r="A24" s="7" t="s">
        <v>35</v>
      </c>
      <c r="B24" s="7" t="s">
        <v>36</v>
      </c>
      <c r="C24" s="7">
        <v>5</v>
      </c>
      <c r="D24" s="7" t="s">
        <v>49</v>
      </c>
      <c r="E24" s="7">
        <v>1985</v>
      </c>
      <c r="F24" s="7">
        <v>2</v>
      </c>
      <c r="G24" s="7">
        <v>10</v>
      </c>
      <c r="H24" s="7">
        <v>23</v>
      </c>
      <c r="I24" s="7">
        <v>39</v>
      </c>
      <c r="J24" s="7">
        <v>210</v>
      </c>
      <c r="K24" s="50">
        <v>45465</v>
      </c>
      <c r="L24" s="7" t="s">
        <v>860</v>
      </c>
      <c r="M24">
        <v>6</v>
      </c>
      <c r="N24">
        <v>6</v>
      </c>
      <c r="O24">
        <v>5</v>
      </c>
      <c r="P24" s="18">
        <f t="shared" si="0"/>
        <v>5.666666666666667</v>
      </c>
      <c r="Q24">
        <v>20.3</v>
      </c>
      <c r="R24">
        <v>19.100000000000001</v>
      </c>
      <c r="S24">
        <v>15.6</v>
      </c>
      <c r="T24" s="18">
        <f t="shared" si="2"/>
        <v>18.333333333333336</v>
      </c>
      <c r="U24" s="20"/>
      <c r="W24" s="64" t="s">
        <v>44</v>
      </c>
      <c r="X24" s="61">
        <v>4.75</v>
      </c>
      <c r="Y24" s="61">
        <v>7.5</v>
      </c>
      <c r="Z24" s="61">
        <v>6.916666666666667</v>
      </c>
      <c r="AA24" s="61">
        <v>6.3888888888888893</v>
      </c>
      <c r="AB24"/>
      <c r="AC24"/>
    </row>
    <row r="25" spans="1:29" x14ac:dyDescent="0.25">
      <c r="A25" s="7" t="s">
        <v>35</v>
      </c>
      <c r="B25" s="7" t="s">
        <v>36</v>
      </c>
      <c r="C25" s="7">
        <v>5</v>
      </c>
      <c r="D25" s="7" t="s">
        <v>41</v>
      </c>
      <c r="E25" s="7">
        <v>2016</v>
      </c>
      <c r="F25" s="7">
        <v>2</v>
      </c>
      <c r="G25" s="7">
        <v>9</v>
      </c>
      <c r="H25" s="7">
        <v>24</v>
      </c>
      <c r="I25" s="7">
        <v>34</v>
      </c>
      <c r="J25" s="7">
        <v>209</v>
      </c>
      <c r="K25" s="50">
        <v>45465</v>
      </c>
      <c r="L25" s="7" t="s">
        <v>860</v>
      </c>
      <c r="M25">
        <v>6</v>
      </c>
      <c r="N25">
        <v>5</v>
      </c>
      <c r="O25">
        <v>6</v>
      </c>
      <c r="P25" s="18">
        <f t="shared" si="0"/>
        <v>5.666666666666667</v>
      </c>
      <c r="Q25">
        <v>16.600000000000001</v>
      </c>
      <c r="R25">
        <v>12.4</v>
      </c>
      <c r="S25">
        <v>18.3</v>
      </c>
      <c r="T25" s="18">
        <f t="shared" si="2"/>
        <v>15.766666666666666</v>
      </c>
      <c r="U25" s="20"/>
      <c r="W25" s="64" t="s">
        <v>49</v>
      </c>
      <c r="X25" s="61">
        <v>5.25</v>
      </c>
      <c r="Y25" s="61">
        <v>8.5833333333333321</v>
      </c>
      <c r="Z25" s="61">
        <v>9.8333333333333339</v>
      </c>
      <c r="AA25" s="61">
        <v>7.8888888888888884</v>
      </c>
      <c r="AB25"/>
      <c r="AC25"/>
    </row>
    <row r="26" spans="1:29" x14ac:dyDescent="0.25">
      <c r="A26" s="7" t="s">
        <v>50</v>
      </c>
      <c r="B26" s="7" t="s">
        <v>51</v>
      </c>
      <c r="C26" s="7">
        <v>4</v>
      </c>
      <c r="D26" s="7" t="s">
        <v>56</v>
      </c>
      <c r="E26" s="7">
        <v>1984</v>
      </c>
      <c r="F26" s="7">
        <v>2</v>
      </c>
      <c r="G26" s="7">
        <v>8</v>
      </c>
      <c r="H26" s="7">
        <v>25</v>
      </c>
      <c r="I26" s="7">
        <v>31</v>
      </c>
      <c r="J26" s="7">
        <v>208</v>
      </c>
      <c r="K26" s="58">
        <v>45515</v>
      </c>
      <c r="L26" s="7" t="s">
        <v>860</v>
      </c>
      <c r="M26">
        <v>6</v>
      </c>
      <c r="N26">
        <v>6</v>
      </c>
      <c r="O26">
        <v>5</v>
      </c>
      <c r="P26" s="18">
        <f t="shared" si="0"/>
        <v>5.666666666666667</v>
      </c>
      <c r="Q26">
        <v>15.6</v>
      </c>
      <c r="R26">
        <v>17</v>
      </c>
      <c r="S26">
        <v>18.100000000000001</v>
      </c>
      <c r="T26">
        <f t="shared" si="2"/>
        <v>16.900000000000002</v>
      </c>
      <c r="U26" s="20"/>
      <c r="W26" s="64" t="s">
        <v>37</v>
      </c>
      <c r="X26" s="61">
        <v>4.75</v>
      </c>
      <c r="Y26" s="61">
        <v>8.6666666666666661</v>
      </c>
      <c r="Z26" s="61">
        <v>10.916666666666668</v>
      </c>
      <c r="AA26" s="61">
        <v>8.1111111111111089</v>
      </c>
      <c r="AB26"/>
      <c r="AC26"/>
    </row>
    <row r="27" spans="1:29" x14ac:dyDescent="0.25">
      <c r="A27" s="7" t="s">
        <v>50</v>
      </c>
      <c r="B27" s="7" t="s">
        <v>51</v>
      </c>
      <c r="C27" s="7">
        <v>4</v>
      </c>
      <c r="D27" s="7" t="s">
        <v>54</v>
      </c>
      <c r="E27" s="7">
        <v>2016</v>
      </c>
      <c r="F27" s="7">
        <v>2</v>
      </c>
      <c r="G27" s="7">
        <v>7</v>
      </c>
      <c r="H27" s="7">
        <v>26</v>
      </c>
      <c r="I27" s="7">
        <v>26</v>
      </c>
      <c r="J27" s="7">
        <v>207</v>
      </c>
      <c r="K27" s="58">
        <v>45515</v>
      </c>
      <c r="L27" s="7" t="s">
        <v>860</v>
      </c>
      <c r="M27">
        <v>6</v>
      </c>
      <c r="N27">
        <v>6</v>
      </c>
      <c r="O27">
        <v>7</v>
      </c>
      <c r="P27" s="18">
        <f t="shared" si="0"/>
        <v>6.333333333333333</v>
      </c>
      <c r="Q27">
        <v>12.6</v>
      </c>
      <c r="R27">
        <v>14.6</v>
      </c>
      <c r="S27">
        <v>15.7</v>
      </c>
      <c r="T27">
        <f t="shared" si="2"/>
        <v>14.299999999999999</v>
      </c>
      <c r="U27" s="20"/>
      <c r="W27" s="64" t="s">
        <v>46</v>
      </c>
      <c r="X27" s="61">
        <v>4.25</v>
      </c>
      <c r="Y27" s="61">
        <v>6.583333333333333</v>
      </c>
      <c r="Z27" s="61">
        <v>6.666666666666667</v>
      </c>
      <c r="AA27" s="61">
        <v>5.833333333333333</v>
      </c>
      <c r="AB27"/>
      <c r="AC27"/>
    </row>
    <row r="28" spans="1:29" x14ac:dyDescent="0.25">
      <c r="A28" s="7" t="s">
        <v>35</v>
      </c>
      <c r="B28" s="7" t="s">
        <v>36</v>
      </c>
      <c r="C28" s="7">
        <v>3</v>
      </c>
      <c r="D28" s="7" t="s">
        <v>37</v>
      </c>
      <c r="E28" s="7">
        <v>1998</v>
      </c>
      <c r="F28" s="7">
        <v>2</v>
      </c>
      <c r="G28" s="7">
        <v>6</v>
      </c>
      <c r="H28" s="7">
        <v>27</v>
      </c>
      <c r="I28" s="7">
        <v>23</v>
      </c>
      <c r="J28" s="7">
        <v>206</v>
      </c>
      <c r="K28" s="50">
        <v>45465</v>
      </c>
      <c r="L28" s="7" t="s">
        <v>860</v>
      </c>
      <c r="M28">
        <v>4</v>
      </c>
      <c r="N28">
        <v>4</v>
      </c>
      <c r="O28">
        <v>5</v>
      </c>
      <c r="P28" s="18">
        <f t="shared" si="0"/>
        <v>4.333333333333333</v>
      </c>
      <c r="Q28">
        <v>20.6</v>
      </c>
      <c r="R28">
        <v>18.600000000000001</v>
      </c>
      <c r="S28">
        <v>18.100000000000001</v>
      </c>
      <c r="T28">
        <f t="shared" si="2"/>
        <v>19.100000000000001</v>
      </c>
      <c r="U28" s="20"/>
      <c r="W28" s="63" t="s">
        <v>801</v>
      </c>
      <c r="X28" s="61">
        <v>5.2968749999999991</v>
      </c>
      <c r="Y28" s="61">
        <v>9.46875</v>
      </c>
      <c r="Z28" s="61">
        <v>12.4375</v>
      </c>
      <c r="AA28" s="61">
        <v>9.0677083333333339</v>
      </c>
      <c r="AB28"/>
      <c r="AC28"/>
    </row>
    <row r="29" spans="1:29" x14ac:dyDescent="0.25">
      <c r="A29" s="7" t="s">
        <v>35</v>
      </c>
      <c r="B29" s="7" t="s">
        <v>36</v>
      </c>
      <c r="C29" s="7">
        <v>3</v>
      </c>
      <c r="D29" s="7" t="s">
        <v>42</v>
      </c>
      <c r="E29" s="7">
        <v>2023</v>
      </c>
      <c r="F29" s="7">
        <v>2</v>
      </c>
      <c r="G29" s="7">
        <v>5</v>
      </c>
      <c r="H29" s="7">
        <v>28</v>
      </c>
      <c r="I29" s="7">
        <v>18</v>
      </c>
      <c r="J29" s="7">
        <v>205</v>
      </c>
      <c r="K29" s="50">
        <v>45465</v>
      </c>
      <c r="L29" s="7" t="s">
        <v>860</v>
      </c>
      <c r="M29">
        <v>5</v>
      </c>
      <c r="N29">
        <v>3</v>
      </c>
      <c r="O29">
        <v>3</v>
      </c>
      <c r="P29" s="18">
        <f t="shared" si="0"/>
        <v>3.6666666666666665</v>
      </c>
      <c r="Q29">
        <v>18.100000000000001</v>
      </c>
      <c r="R29">
        <v>21</v>
      </c>
      <c r="S29">
        <v>16.600000000000001</v>
      </c>
      <c r="T29" s="18">
        <f t="shared" si="2"/>
        <v>18.566666666666666</v>
      </c>
      <c r="U29" s="20"/>
      <c r="W29"/>
      <c r="X29"/>
      <c r="Y29"/>
      <c r="Z29"/>
      <c r="AA29"/>
      <c r="AB29"/>
      <c r="AC29"/>
    </row>
    <row r="30" spans="1:29" x14ac:dyDescent="0.25">
      <c r="A30" s="7" t="s">
        <v>50</v>
      </c>
      <c r="B30" s="7" t="s">
        <v>51</v>
      </c>
      <c r="C30" s="7">
        <v>2</v>
      </c>
      <c r="D30" s="7" t="s">
        <v>57</v>
      </c>
      <c r="E30" s="7">
        <v>2004</v>
      </c>
      <c r="F30" s="7">
        <v>2</v>
      </c>
      <c r="G30" s="7">
        <v>4</v>
      </c>
      <c r="H30" s="7">
        <v>29</v>
      </c>
      <c r="I30" s="7">
        <v>15</v>
      </c>
      <c r="J30" s="7">
        <v>204</v>
      </c>
      <c r="K30" s="58">
        <v>45515</v>
      </c>
      <c r="L30" s="7" t="s">
        <v>860</v>
      </c>
      <c r="M30">
        <v>5</v>
      </c>
      <c r="N30">
        <v>7</v>
      </c>
      <c r="O30">
        <v>5</v>
      </c>
      <c r="P30" s="18">
        <f t="shared" si="0"/>
        <v>5.666666666666667</v>
      </c>
      <c r="Q30">
        <v>15.8</v>
      </c>
      <c r="R30">
        <v>16.600000000000001</v>
      </c>
      <c r="S30">
        <v>16.5</v>
      </c>
      <c r="T30">
        <f t="shared" si="2"/>
        <v>16.3</v>
      </c>
      <c r="U30" s="20"/>
      <c r="W30"/>
      <c r="X30"/>
      <c r="Y30"/>
      <c r="Z30"/>
      <c r="AA30"/>
      <c r="AB30"/>
      <c r="AC30"/>
    </row>
    <row r="31" spans="1:29" x14ac:dyDescent="0.25">
      <c r="A31" s="7" t="s">
        <v>50</v>
      </c>
      <c r="B31" s="7" t="s">
        <v>51</v>
      </c>
      <c r="C31" s="7">
        <v>2</v>
      </c>
      <c r="D31" s="7" t="s">
        <v>53</v>
      </c>
      <c r="E31" s="7">
        <v>2020</v>
      </c>
      <c r="F31" s="7">
        <v>2</v>
      </c>
      <c r="G31" s="7">
        <v>3</v>
      </c>
      <c r="H31" s="7">
        <v>30</v>
      </c>
      <c r="I31" s="7">
        <v>10</v>
      </c>
      <c r="J31" s="7">
        <v>203</v>
      </c>
      <c r="K31" s="58">
        <v>45515</v>
      </c>
      <c r="L31" s="7" t="s">
        <v>860</v>
      </c>
      <c r="M31">
        <v>6</v>
      </c>
      <c r="N31">
        <v>5</v>
      </c>
      <c r="O31">
        <v>5</v>
      </c>
      <c r="P31" s="18">
        <f t="shared" si="0"/>
        <v>5.333333333333333</v>
      </c>
      <c r="Q31">
        <v>13.7</v>
      </c>
      <c r="R31">
        <v>17.399999999999999</v>
      </c>
      <c r="S31">
        <v>16.399999999999999</v>
      </c>
      <c r="T31" s="18">
        <f t="shared" si="2"/>
        <v>15.833333333333334</v>
      </c>
      <c r="U31" s="20"/>
      <c r="W31"/>
      <c r="X31"/>
      <c r="Y31"/>
      <c r="Z31"/>
      <c r="AA31"/>
      <c r="AB31"/>
      <c r="AC31"/>
    </row>
    <row r="32" spans="1:29" x14ac:dyDescent="0.25">
      <c r="A32" s="7" t="s">
        <v>35</v>
      </c>
      <c r="B32" s="7" t="s">
        <v>36</v>
      </c>
      <c r="C32" s="7">
        <v>1</v>
      </c>
      <c r="D32" s="7" t="s">
        <v>46</v>
      </c>
      <c r="E32" s="7">
        <v>1999</v>
      </c>
      <c r="F32" s="7">
        <v>2</v>
      </c>
      <c r="G32" s="7">
        <v>2</v>
      </c>
      <c r="H32" s="7">
        <v>31</v>
      </c>
      <c r="I32" s="7">
        <v>7</v>
      </c>
      <c r="J32" s="7">
        <v>202</v>
      </c>
      <c r="K32" s="50">
        <v>45465</v>
      </c>
      <c r="L32" s="7" t="s">
        <v>860</v>
      </c>
      <c r="M32">
        <v>5</v>
      </c>
      <c r="N32">
        <v>4</v>
      </c>
      <c r="O32">
        <v>4</v>
      </c>
      <c r="P32" s="18">
        <f t="shared" si="0"/>
        <v>4.333333333333333</v>
      </c>
      <c r="Q32">
        <v>20.3</v>
      </c>
      <c r="R32">
        <v>19.899999999999999</v>
      </c>
      <c r="S32">
        <v>15.3</v>
      </c>
      <c r="T32">
        <f t="shared" si="2"/>
        <v>18.5</v>
      </c>
      <c r="U32" s="20"/>
      <c r="W32" s="65" t="s">
        <v>864</v>
      </c>
      <c r="X32" s="65" t="s">
        <v>851</v>
      </c>
      <c r="Y32" s="18"/>
      <c r="Z32" s="18"/>
      <c r="AA32" s="18"/>
    </row>
    <row r="33" spans="1:27" x14ac:dyDescent="0.25">
      <c r="A33" s="7" t="s">
        <v>35</v>
      </c>
      <c r="B33" s="7" t="s">
        <v>36</v>
      </c>
      <c r="C33" s="7">
        <v>1</v>
      </c>
      <c r="D33" s="7" t="s">
        <v>39</v>
      </c>
      <c r="E33" s="7">
        <v>2002</v>
      </c>
      <c r="F33" s="7">
        <v>2</v>
      </c>
      <c r="G33" s="7">
        <v>1</v>
      </c>
      <c r="H33" s="7">
        <v>32</v>
      </c>
      <c r="I33" s="7">
        <v>2</v>
      </c>
      <c r="J33" s="7">
        <v>201</v>
      </c>
      <c r="K33" s="50">
        <v>45465</v>
      </c>
      <c r="L33" s="7" t="s">
        <v>860</v>
      </c>
      <c r="M33">
        <v>6</v>
      </c>
      <c r="N33">
        <v>6</v>
      </c>
      <c r="O33">
        <v>6</v>
      </c>
      <c r="P33">
        <f t="shared" si="0"/>
        <v>6</v>
      </c>
      <c r="Q33">
        <v>18.5</v>
      </c>
      <c r="R33">
        <v>17.8</v>
      </c>
      <c r="S33">
        <v>16.899999999999999</v>
      </c>
      <c r="T33" s="18">
        <f t="shared" si="2"/>
        <v>17.733333333333331</v>
      </c>
      <c r="U33" s="20"/>
      <c r="W33" s="65" t="s">
        <v>839</v>
      </c>
      <c r="X33" s="18" t="s">
        <v>860</v>
      </c>
      <c r="Y33" s="18" t="s">
        <v>862</v>
      </c>
      <c r="Z33" s="18" t="s">
        <v>863</v>
      </c>
      <c r="AA33" s="18" t="s">
        <v>801</v>
      </c>
    </row>
    <row r="34" spans="1:27" x14ac:dyDescent="0.25">
      <c r="A34" s="7" t="s">
        <v>35</v>
      </c>
      <c r="B34" s="7" t="s">
        <v>36</v>
      </c>
      <c r="C34" s="7">
        <v>1</v>
      </c>
      <c r="D34" s="7" t="s">
        <v>41</v>
      </c>
      <c r="E34" s="7">
        <v>2016</v>
      </c>
      <c r="F34" s="7">
        <v>3</v>
      </c>
      <c r="G34" s="7">
        <v>1</v>
      </c>
      <c r="H34" s="7">
        <v>33</v>
      </c>
      <c r="I34" s="7">
        <v>3</v>
      </c>
      <c r="J34" s="7">
        <v>301</v>
      </c>
      <c r="K34" s="50">
        <v>45465</v>
      </c>
      <c r="L34" s="7" t="s">
        <v>860</v>
      </c>
      <c r="M34">
        <v>4</v>
      </c>
      <c r="N34">
        <v>5</v>
      </c>
      <c r="O34">
        <v>4</v>
      </c>
      <c r="P34" s="18">
        <f t="shared" si="0"/>
        <v>4.333333333333333</v>
      </c>
      <c r="Q34">
        <v>17.899999999999999</v>
      </c>
      <c r="R34">
        <v>18.8</v>
      </c>
      <c r="S34">
        <v>18.399999999999999</v>
      </c>
      <c r="T34" s="18">
        <f t="shared" si="2"/>
        <v>18.366666666666667</v>
      </c>
      <c r="U34" s="20"/>
      <c r="W34" s="66" t="s">
        <v>50</v>
      </c>
      <c r="X34" s="18">
        <v>15.825000000000003</v>
      </c>
      <c r="Y34" s="18">
        <v>23.066666666666666</v>
      </c>
      <c r="Z34" s="18">
        <v>30.784375000000001</v>
      </c>
      <c r="AA34" s="18">
        <v>23.225347222222226</v>
      </c>
    </row>
    <row r="35" spans="1:27" x14ac:dyDescent="0.25">
      <c r="A35" s="7" t="s">
        <v>35</v>
      </c>
      <c r="B35" s="7" t="s">
        <v>36</v>
      </c>
      <c r="C35" s="7">
        <v>1</v>
      </c>
      <c r="D35" s="7" t="s">
        <v>48</v>
      </c>
      <c r="E35" s="7">
        <v>2018</v>
      </c>
      <c r="F35" s="7">
        <v>3</v>
      </c>
      <c r="G35" s="7">
        <v>2</v>
      </c>
      <c r="H35" s="7">
        <v>34</v>
      </c>
      <c r="I35" s="7">
        <v>6</v>
      </c>
      <c r="J35" s="7">
        <v>302</v>
      </c>
      <c r="K35" s="50">
        <v>45465</v>
      </c>
      <c r="L35" s="7" t="s">
        <v>860</v>
      </c>
      <c r="M35">
        <v>5</v>
      </c>
      <c r="N35">
        <v>6</v>
      </c>
      <c r="O35">
        <v>4</v>
      </c>
      <c r="P35">
        <f t="shared" si="0"/>
        <v>5</v>
      </c>
      <c r="Q35">
        <v>18.399999999999999</v>
      </c>
      <c r="R35">
        <v>17.5</v>
      </c>
      <c r="S35">
        <v>19.899999999999999</v>
      </c>
      <c r="T35">
        <f t="shared" si="2"/>
        <v>18.599999999999998</v>
      </c>
      <c r="U35" s="20"/>
      <c r="W35" s="67" t="s">
        <v>57</v>
      </c>
      <c r="X35" s="18">
        <v>16.958333333333336</v>
      </c>
      <c r="Y35" s="18">
        <v>23.283333333333331</v>
      </c>
      <c r="Z35" s="18">
        <v>31.633333333333333</v>
      </c>
      <c r="AA35" s="18">
        <v>23.958333333333339</v>
      </c>
    </row>
    <row r="36" spans="1:27" x14ac:dyDescent="0.25">
      <c r="A36" s="7" t="s">
        <v>50</v>
      </c>
      <c r="B36" s="7" t="s">
        <v>51</v>
      </c>
      <c r="C36" s="7">
        <v>2</v>
      </c>
      <c r="D36" s="7" t="s">
        <v>54</v>
      </c>
      <c r="E36" s="7">
        <v>2016</v>
      </c>
      <c r="F36" s="7">
        <v>3</v>
      </c>
      <c r="G36" s="7">
        <v>3</v>
      </c>
      <c r="H36" s="7">
        <v>35</v>
      </c>
      <c r="I36" s="7">
        <v>11</v>
      </c>
      <c r="J36" s="7">
        <v>303</v>
      </c>
      <c r="K36" s="58">
        <v>45515</v>
      </c>
      <c r="L36" s="7" t="s">
        <v>860</v>
      </c>
      <c r="M36">
        <v>6</v>
      </c>
      <c r="N36">
        <v>6</v>
      </c>
      <c r="O36">
        <v>6</v>
      </c>
      <c r="P36">
        <f t="shared" si="0"/>
        <v>6</v>
      </c>
      <c r="Q36">
        <v>14.4</v>
      </c>
      <c r="R36">
        <v>13.1</v>
      </c>
      <c r="S36">
        <v>14.5</v>
      </c>
      <c r="T36">
        <f t="shared" si="2"/>
        <v>14</v>
      </c>
      <c r="U36" s="20"/>
      <c r="W36" s="67" t="s">
        <v>59</v>
      </c>
      <c r="X36" s="18">
        <v>16.433333333333334</v>
      </c>
      <c r="Y36" s="18">
        <v>21.758333333333333</v>
      </c>
      <c r="Z36" s="18">
        <v>30.625</v>
      </c>
      <c r="AA36" s="18">
        <v>22.938888888888894</v>
      </c>
    </row>
    <row r="37" spans="1:27" x14ac:dyDescent="0.25">
      <c r="A37" s="7" t="s">
        <v>50</v>
      </c>
      <c r="B37" s="7" t="s">
        <v>51</v>
      </c>
      <c r="C37" s="7">
        <v>2</v>
      </c>
      <c r="D37" s="7" t="s">
        <v>59</v>
      </c>
      <c r="E37" s="7">
        <v>1989</v>
      </c>
      <c r="F37" s="7">
        <v>3</v>
      </c>
      <c r="G37" s="7">
        <v>4</v>
      </c>
      <c r="H37" s="7">
        <v>36</v>
      </c>
      <c r="I37" s="7">
        <v>14</v>
      </c>
      <c r="J37" s="7">
        <v>304</v>
      </c>
      <c r="K37" s="58">
        <v>45515</v>
      </c>
      <c r="L37" s="7" t="s">
        <v>860</v>
      </c>
      <c r="M37">
        <v>6</v>
      </c>
      <c r="N37">
        <v>6</v>
      </c>
      <c r="O37">
        <v>6</v>
      </c>
      <c r="P37">
        <f t="shared" si="0"/>
        <v>6</v>
      </c>
      <c r="Q37">
        <v>14.7</v>
      </c>
      <c r="R37">
        <v>15.9</v>
      </c>
      <c r="S37">
        <v>14.3</v>
      </c>
      <c r="T37" s="18">
        <f t="shared" si="2"/>
        <v>14.966666666666669</v>
      </c>
      <c r="U37" s="20"/>
      <c r="W37" s="67" t="s">
        <v>55</v>
      </c>
      <c r="X37" s="18">
        <v>15.466666666666665</v>
      </c>
      <c r="Y37" s="18">
        <v>23</v>
      </c>
      <c r="Z37" s="18">
        <v>30.366666666666667</v>
      </c>
      <c r="AA37" s="18">
        <v>22.944444444444443</v>
      </c>
    </row>
    <row r="38" spans="1:27" x14ac:dyDescent="0.25">
      <c r="A38" s="7" t="s">
        <v>35</v>
      </c>
      <c r="B38" s="7" t="s">
        <v>36</v>
      </c>
      <c r="C38" s="7">
        <v>3</v>
      </c>
      <c r="D38" s="7" t="s">
        <v>39</v>
      </c>
      <c r="E38" s="7">
        <v>2002</v>
      </c>
      <c r="F38" s="7">
        <v>3</v>
      </c>
      <c r="G38" s="7">
        <v>5</v>
      </c>
      <c r="H38" s="7">
        <v>37</v>
      </c>
      <c r="I38" s="7">
        <v>19</v>
      </c>
      <c r="J38" s="7">
        <v>305</v>
      </c>
      <c r="K38" s="50">
        <v>45465</v>
      </c>
      <c r="L38" s="7" t="s">
        <v>860</v>
      </c>
      <c r="M38">
        <v>6</v>
      </c>
      <c r="N38">
        <v>5</v>
      </c>
      <c r="O38">
        <v>5</v>
      </c>
      <c r="P38" s="18">
        <f t="shared" si="0"/>
        <v>5.333333333333333</v>
      </c>
      <c r="Q38">
        <v>19.2</v>
      </c>
      <c r="R38">
        <v>20.6</v>
      </c>
      <c r="S38">
        <v>18.2</v>
      </c>
      <c r="T38" s="18">
        <f t="shared" si="2"/>
        <v>19.333333333333332</v>
      </c>
      <c r="U38" s="20"/>
      <c r="W38" s="67" t="s">
        <v>56</v>
      </c>
      <c r="X38" s="18">
        <v>16.175000000000001</v>
      </c>
      <c r="Y38" s="18">
        <v>22.491666666666667</v>
      </c>
      <c r="Z38" s="18">
        <v>29.7</v>
      </c>
      <c r="AA38" s="18">
        <v>22.788888888888888</v>
      </c>
    </row>
    <row r="39" spans="1:27" x14ac:dyDescent="0.25">
      <c r="A39" s="7" t="s">
        <v>35</v>
      </c>
      <c r="B39" s="7" t="s">
        <v>36</v>
      </c>
      <c r="C39" s="7">
        <v>3</v>
      </c>
      <c r="D39" s="7" t="s">
        <v>49</v>
      </c>
      <c r="E39" s="7">
        <v>1985</v>
      </c>
      <c r="F39" s="7">
        <v>3</v>
      </c>
      <c r="G39" s="7">
        <v>6</v>
      </c>
      <c r="H39" s="7">
        <v>38</v>
      </c>
      <c r="I39" s="7">
        <v>22</v>
      </c>
      <c r="J39" s="7">
        <v>306</v>
      </c>
      <c r="K39" s="50">
        <v>45465</v>
      </c>
      <c r="L39" s="7" t="s">
        <v>860</v>
      </c>
      <c r="M39">
        <v>5</v>
      </c>
      <c r="N39">
        <v>6</v>
      </c>
      <c r="O39">
        <v>5</v>
      </c>
      <c r="P39" s="18">
        <f t="shared" si="0"/>
        <v>5.333333333333333</v>
      </c>
      <c r="Q39">
        <v>16.100000000000001</v>
      </c>
      <c r="R39">
        <v>20.6</v>
      </c>
      <c r="S39">
        <v>17.3</v>
      </c>
      <c r="T39">
        <f t="shared" si="2"/>
        <v>18</v>
      </c>
      <c r="U39" s="20"/>
      <c r="W39" s="67" t="s">
        <v>54</v>
      </c>
      <c r="X39" s="18">
        <v>14.674999999999999</v>
      </c>
      <c r="Y39" s="18">
        <v>22.533333333333335</v>
      </c>
      <c r="Z39" s="18">
        <v>29.525000000000002</v>
      </c>
      <c r="AA39" s="18">
        <v>22.244444444444444</v>
      </c>
    </row>
    <row r="40" spans="1:27" x14ac:dyDescent="0.25">
      <c r="A40" s="7" t="s">
        <v>50</v>
      </c>
      <c r="B40" s="7" t="s">
        <v>51</v>
      </c>
      <c r="C40" s="7">
        <v>4</v>
      </c>
      <c r="D40" s="7" t="s">
        <v>55</v>
      </c>
      <c r="E40" s="7">
        <v>2008</v>
      </c>
      <c r="F40" s="7">
        <v>3</v>
      </c>
      <c r="G40" s="7">
        <v>7</v>
      </c>
      <c r="H40" s="7">
        <v>39</v>
      </c>
      <c r="I40" s="7">
        <v>27</v>
      </c>
      <c r="J40" s="7">
        <v>307</v>
      </c>
      <c r="K40" s="58">
        <v>45515</v>
      </c>
      <c r="L40" s="7" t="s">
        <v>860</v>
      </c>
      <c r="M40">
        <v>7</v>
      </c>
      <c r="N40">
        <v>6</v>
      </c>
      <c r="O40">
        <v>6</v>
      </c>
      <c r="P40" s="18">
        <f t="shared" si="0"/>
        <v>6.333333333333333</v>
      </c>
      <c r="Q40">
        <v>18.100000000000001</v>
      </c>
      <c r="R40">
        <v>16.3</v>
      </c>
      <c r="S40">
        <v>13.5</v>
      </c>
      <c r="T40" s="18">
        <f t="shared" si="2"/>
        <v>15.966666666666669</v>
      </c>
      <c r="U40" s="20"/>
      <c r="W40" s="67" t="s">
        <v>53</v>
      </c>
      <c r="X40" s="18">
        <v>17.016666666666666</v>
      </c>
      <c r="Y40" s="18">
        <v>26.058333333333334</v>
      </c>
      <c r="Z40" s="18">
        <v>32.133333333333333</v>
      </c>
      <c r="AA40" s="18">
        <v>25.069444444444443</v>
      </c>
    </row>
    <row r="41" spans="1:27" x14ac:dyDescent="0.25">
      <c r="A41" s="7" t="s">
        <v>50</v>
      </c>
      <c r="B41" s="7" t="s">
        <v>51</v>
      </c>
      <c r="C41" s="7">
        <v>4</v>
      </c>
      <c r="D41" s="7" t="s">
        <v>57</v>
      </c>
      <c r="E41" s="7">
        <v>2004</v>
      </c>
      <c r="F41" s="7">
        <v>3</v>
      </c>
      <c r="G41" s="7">
        <v>8</v>
      </c>
      <c r="H41" s="7">
        <v>40</v>
      </c>
      <c r="I41" s="7">
        <v>30</v>
      </c>
      <c r="J41" s="7">
        <v>308</v>
      </c>
      <c r="K41" s="58">
        <v>45515</v>
      </c>
      <c r="L41" s="7" t="s">
        <v>860</v>
      </c>
      <c r="M41">
        <v>6</v>
      </c>
      <c r="N41">
        <v>5</v>
      </c>
      <c r="O41">
        <v>4</v>
      </c>
      <c r="P41" s="18">
        <f>AVERAGE(M41:O42)</f>
        <v>4.666666666666667</v>
      </c>
      <c r="Q41">
        <v>16.5</v>
      </c>
      <c r="R41">
        <v>14.8</v>
      </c>
      <c r="S41">
        <v>19.600000000000001</v>
      </c>
      <c r="T41" s="18">
        <f t="shared" si="2"/>
        <v>16.966666666666669</v>
      </c>
      <c r="U41" s="20"/>
      <c r="W41" s="67" t="s">
        <v>60</v>
      </c>
      <c r="X41" s="18">
        <v>15.099999999999998</v>
      </c>
      <c r="Y41" s="18">
        <v>21.416666666666668</v>
      </c>
      <c r="Z41" s="18">
        <v>28.491666666666664</v>
      </c>
      <c r="AA41" s="18">
        <v>21.669444444444448</v>
      </c>
    </row>
    <row r="42" spans="1:27" x14ac:dyDescent="0.25">
      <c r="A42" s="7" t="s">
        <v>35</v>
      </c>
      <c r="B42" s="7" t="s">
        <v>36</v>
      </c>
      <c r="C42" s="7">
        <v>5</v>
      </c>
      <c r="D42" s="7" t="s">
        <v>42</v>
      </c>
      <c r="E42" s="7">
        <v>2023</v>
      </c>
      <c r="F42" s="7">
        <v>3</v>
      </c>
      <c r="G42" s="7">
        <v>9</v>
      </c>
      <c r="H42" s="7">
        <v>41</v>
      </c>
      <c r="I42" s="7">
        <v>35</v>
      </c>
      <c r="J42" s="7">
        <v>309</v>
      </c>
      <c r="K42" s="50">
        <v>45465</v>
      </c>
      <c r="L42" s="7" t="s">
        <v>860</v>
      </c>
      <c r="M42">
        <v>4</v>
      </c>
      <c r="N42">
        <v>4</v>
      </c>
      <c r="O42">
        <v>5</v>
      </c>
      <c r="P42" s="18">
        <f t="shared" ref="P42:P67" si="3">AVERAGE(M42:O42)</f>
        <v>4.333333333333333</v>
      </c>
      <c r="Q42">
        <v>16.100000000000001</v>
      </c>
      <c r="R42">
        <v>14.6</v>
      </c>
      <c r="S42">
        <v>16.2</v>
      </c>
      <c r="T42" s="18">
        <f t="shared" si="2"/>
        <v>15.633333333333335</v>
      </c>
      <c r="U42" s="20"/>
      <c r="W42" s="67" t="s">
        <v>52</v>
      </c>
      <c r="X42" s="18">
        <v>14.775</v>
      </c>
      <c r="Y42" s="18">
        <v>23.991666666666667</v>
      </c>
      <c r="Z42" s="18">
        <v>33.799999999999997</v>
      </c>
      <c r="AA42" s="18">
        <v>24.188888888888894</v>
      </c>
    </row>
    <row r="43" spans="1:27" x14ac:dyDescent="0.25">
      <c r="A43" s="7" t="s">
        <v>35</v>
      </c>
      <c r="B43" s="7" t="s">
        <v>36</v>
      </c>
      <c r="C43" s="7">
        <v>5</v>
      </c>
      <c r="D43" s="7" t="s">
        <v>44</v>
      </c>
      <c r="E43" s="7">
        <v>1983</v>
      </c>
      <c r="F43" s="7">
        <v>3</v>
      </c>
      <c r="G43" s="7">
        <v>10</v>
      </c>
      <c r="H43" s="7">
        <v>42</v>
      </c>
      <c r="I43" s="7">
        <v>38</v>
      </c>
      <c r="J43" s="7">
        <v>310</v>
      </c>
      <c r="K43" s="50">
        <v>45465</v>
      </c>
      <c r="L43" s="7" t="s">
        <v>860</v>
      </c>
      <c r="M43">
        <v>5</v>
      </c>
      <c r="N43">
        <v>5</v>
      </c>
      <c r="O43">
        <v>5</v>
      </c>
      <c r="P43">
        <f t="shared" si="3"/>
        <v>5</v>
      </c>
      <c r="Q43">
        <v>15.7</v>
      </c>
      <c r="R43">
        <v>16.5</v>
      </c>
      <c r="S43">
        <v>16.100000000000001</v>
      </c>
      <c r="T43">
        <f t="shared" si="2"/>
        <v>16.100000000000001</v>
      </c>
      <c r="U43" s="20"/>
      <c r="W43" s="66" t="s">
        <v>35</v>
      </c>
      <c r="X43" s="18">
        <v>16.866319444444443</v>
      </c>
      <c r="Y43" s="18">
        <v>18.933333333333337</v>
      </c>
      <c r="Z43" s="18">
        <v>23.826041666666669</v>
      </c>
      <c r="AA43" s="18">
        <v>19.875231481481482</v>
      </c>
    </row>
    <row r="44" spans="1:27" x14ac:dyDescent="0.25">
      <c r="A44" s="7" t="s">
        <v>50</v>
      </c>
      <c r="B44" s="7" t="s">
        <v>51</v>
      </c>
      <c r="C44" s="7">
        <v>6</v>
      </c>
      <c r="D44" s="7" t="s">
        <v>56</v>
      </c>
      <c r="E44" s="7">
        <v>1984</v>
      </c>
      <c r="F44" s="7">
        <v>3</v>
      </c>
      <c r="G44" s="7">
        <v>11</v>
      </c>
      <c r="H44" s="7">
        <v>43</v>
      </c>
      <c r="I44" s="7">
        <v>43</v>
      </c>
      <c r="J44" s="7">
        <v>311</v>
      </c>
      <c r="K44" s="58">
        <v>45515</v>
      </c>
      <c r="L44" s="7" t="s">
        <v>860</v>
      </c>
      <c r="M44">
        <v>7</v>
      </c>
      <c r="N44">
        <v>3</v>
      </c>
      <c r="O44">
        <v>6</v>
      </c>
      <c r="P44" s="18">
        <f t="shared" si="3"/>
        <v>5.333333333333333</v>
      </c>
      <c r="Q44">
        <v>15</v>
      </c>
      <c r="R44">
        <v>15.9</v>
      </c>
      <c r="S44">
        <v>18.7</v>
      </c>
      <c r="T44" s="18">
        <f t="shared" ref="T44:T67" si="4">AVERAGE(Q44:S44)</f>
        <v>16.533333333333331</v>
      </c>
      <c r="U44" s="20"/>
      <c r="W44" s="67" t="s">
        <v>39</v>
      </c>
      <c r="X44" s="18">
        <v>17.933333333333334</v>
      </c>
      <c r="Y44" s="18">
        <v>20.216666666666669</v>
      </c>
      <c r="Z44" s="18">
        <v>27.8</v>
      </c>
      <c r="AA44" s="18">
        <v>21.983333333333334</v>
      </c>
    </row>
    <row r="45" spans="1:27" x14ac:dyDescent="0.25">
      <c r="A45" s="7" t="s">
        <v>50</v>
      </c>
      <c r="B45" s="7" t="s">
        <v>51</v>
      </c>
      <c r="C45" s="7">
        <v>6</v>
      </c>
      <c r="D45" s="7" t="s">
        <v>60</v>
      </c>
      <c r="E45" s="7">
        <v>2001</v>
      </c>
      <c r="F45" s="7">
        <v>3</v>
      </c>
      <c r="G45" s="7">
        <v>12</v>
      </c>
      <c r="H45" s="7">
        <v>44</v>
      </c>
      <c r="I45" s="7">
        <v>46</v>
      </c>
      <c r="J45" s="7">
        <v>312</v>
      </c>
      <c r="K45" s="58">
        <v>45515</v>
      </c>
      <c r="L45" s="7" t="s">
        <v>860</v>
      </c>
      <c r="M45">
        <v>5</v>
      </c>
      <c r="N45">
        <v>3</v>
      </c>
      <c r="O45">
        <v>5</v>
      </c>
      <c r="P45" s="18">
        <f t="shared" si="3"/>
        <v>4.333333333333333</v>
      </c>
      <c r="Q45">
        <v>16.899999999999999</v>
      </c>
      <c r="R45">
        <v>14.1</v>
      </c>
      <c r="S45">
        <v>14.1</v>
      </c>
      <c r="T45" s="18">
        <f t="shared" si="4"/>
        <v>15.033333333333333</v>
      </c>
      <c r="U45" s="20"/>
      <c r="W45" s="67" t="s">
        <v>48</v>
      </c>
      <c r="X45" s="18">
        <v>16.016666666666666</v>
      </c>
      <c r="Y45" s="18">
        <v>19.25</v>
      </c>
      <c r="Z45" s="18">
        <v>25.05</v>
      </c>
      <c r="AA45" s="18">
        <v>20.105555555555554</v>
      </c>
    </row>
    <row r="46" spans="1:27" x14ac:dyDescent="0.25">
      <c r="A46" s="7" t="s">
        <v>35</v>
      </c>
      <c r="B46" s="7" t="s">
        <v>36</v>
      </c>
      <c r="C46" s="7">
        <v>7</v>
      </c>
      <c r="D46" s="7" t="s">
        <v>46</v>
      </c>
      <c r="E46" s="7">
        <v>1999</v>
      </c>
      <c r="F46" s="7">
        <v>3</v>
      </c>
      <c r="G46" s="7">
        <v>13</v>
      </c>
      <c r="H46" s="7">
        <v>45</v>
      </c>
      <c r="I46" s="7">
        <v>51</v>
      </c>
      <c r="J46" s="7">
        <v>313</v>
      </c>
      <c r="K46" s="50">
        <v>45465</v>
      </c>
      <c r="L46" s="7" t="s">
        <v>860</v>
      </c>
      <c r="M46">
        <v>2</v>
      </c>
      <c r="N46">
        <v>4</v>
      </c>
      <c r="O46">
        <v>5</v>
      </c>
      <c r="P46" s="18">
        <f t="shared" si="3"/>
        <v>3.6666666666666665</v>
      </c>
      <c r="Q46">
        <v>9.9</v>
      </c>
      <c r="R46">
        <v>13.7</v>
      </c>
      <c r="S46">
        <v>19.399999999999999</v>
      </c>
      <c r="T46" s="18">
        <f t="shared" si="4"/>
        <v>14.333333333333334</v>
      </c>
      <c r="U46" s="20"/>
      <c r="W46" s="67" t="s">
        <v>41</v>
      </c>
      <c r="X46" s="18">
        <v>17.024999999999999</v>
      </c>
      <c r="Y46" s="18">
        <v>18.583333333333332</v>
      </c>
      <c r="Z46" s="18">
        <v>23.725000000000001</v>
      </c>
      <c r="AA46" s="18">
        <v>19.777777777777775</v>
      </c>
    </row>
    <row r="47" spans="1:27" x14ac:dyDescent="0.25">
      <c r="A47" s="7" t="s">
        <v>35</v>
      </c>
      <c r="B47" s="7" t="s">
        <v>36</v>
      </c>
      <c r="C47" s="7">
        <v>7</v>
      </c>
      <c r="D47" s="7" t="s">
        <v>37</v>
      </c>
      <c r="E47" s="7">
        <v>1998</v>
      </c>
      <c r="F47" s="7">
        <v>3</v>
      </c>
      <c r="G47" s="7">
        <v>14</v>
      </c>
      <c r="H47" s="7">
        <v>46</v>
      </c>
      <c r="I47" s="7">
        <v>54</v>
      </c>
      <c r="J47" s="7">
        <v>314</v>
      </c>
      <c r="K47" s="50">
        <v>45465</v>
      </c>
      <c r="L47" s="7" t="s">
        <v>860</v>
      </c>
      <c r="M47">
        <v>4</v>
      </c>
      <c r="N47">
        <v>5</v>
      </c>
      <c r="O47">
        <v>5</v>
      </c>
      <c r="P47" s="18">
        <f t="shared" si="3"/>
        <v>4.666666666666667</v>
      </c>
      <c r="Q47">
        <v>17.399999999999999</v>
      </c>
      <c r="R47">
        <v>16.600000000000001</v>
      </c>
      <c r="S47">
        <v>19.399999999999999</v>
      </c>
      <c r="T47">
        <f t="shared" si="4"/>
        <v>17.8</v>
      </c>
      <c r="U47" s="20"/>
      <c r="W47" s="67" t="s">
        <v>42</v>
      </c>
      <c r="X47" s="18">
        <v>16.841666666666665</v>
      </c>
      <c r="Y47" s="18">
        <v>18.708333333333336</v>
      </c>
      <c r="Z47" s="18">
        <v>22.016666666666666</v>
      </c>
      <c r="AA47" s="18">
        <v>19.18888888888889</v>
      </c>
    </row>
    <row r="48" spans="1:27" x14ac:dyDescent="0.25">
      <c r="A48" s="7" t="s">
        <v>50</v>
      </c>
      <c r="B48" s="7" t="s">
        <v>51</v>
      </c>
      <c r="C48" s="7">
        <v>8</v>
      </c>
      <c r="D48" s="7" t="s">
        <v>52</v>
      </c>
      <c r="E48" s="7">
        <v>1999</v>
      </c>
      <c r="F48" s="7">
        <v>3</v>
      </c>
      <c r="G48" s="7">
        <v>15</v>
      </c>
      <c r="H48" s="7">
        <v>47</v>
      </c>
      <c r="I48" s="7">
        <v>59</v>
      </c>
      <c r="J48" s="7">
        <v>315</v>
      </c>
      <c r="K48" s="58">
        <v>45515</v>
      </c>
      <c r="L48" s="7" t="s">
        <v>860</v>
      </c>
      <c r="M48">
        <v>5</v>
      </c>
      <c r="N48">
        <v>5</v>
      </c>
      <c r="O48">
        <v>6</v>
      </c>
      <c r="P48" s="18">
        <f t="shared" si="3"/>
        <v>5.333333333333333</v>
      </c>
      <c r="Q48">
        <v>16.399999999999999</v>
      </c>
      <c r="R48">
        <v>14.1</v>
      </c>
      <c r="S48">
        <v>16</v>
      </c>
      <c r="T48">
        <f t="shared" si="4"/>
        <v>15.5</v>
      </c>
      <c r="U48" s="20"/>
      <c r="W48" s="67" t="s">
        <v>44</v>
      </c>
      <c r="X48" s="18">
        <v>16.758333333333333</v>
      </c>
      <c r="Y48" s="18">
        <v>18.183333333333334</v>
      </c>
      <c r="Z48" s="18">
        <v>22.516666666666666</v>
      </c>
      <c r="AA48" s="18">
        <v>19.152777777777775</v>
      </c>
    </row>
    <row r="49" spans="1:27" x14ac:dyDescent="0.25">
      <c r="A49" s="7" t="s">
        <v>50</v>
      </c>
      <c r="B49" s="7" t="s">
        <v>51</v>
      </c>
      <c r="C49" s="7">
        <v>8</v>
      </c>
      <c r="D49" s="7" t="s">
        <v>53</v>
      </c>
      <c r="E49" s="7">
        <v>2020</v>
      </c>
      <c r="F49" s="7">
        <v>3</v>
      </c>
      <c r="G49" s="7">
        <v>16</v>
      </c>
      <c r="H49" s="7">
        <v>48</v>
      </c>
      <c r="I49" s="7">
        <v>62</v>
      </c>
      <c r="J49" s="7">
        <v>316</v>
      </c>
      <c r="K49" s="58">
        <v>45515</v>
      </c>
      <c r="L49" s="7" t="s">
        <v>860</v>
      </c>
      <c r="M49">
        <v>6</v>
      </c>
      <c r="N49">
        <v>6</v>
      </c>
      <c r="O49">
        <v>6</v>
      </c>
      <c r="P49">
        <f t="shared" si="3"/>
        <v>6</v>
      </c>
      <c r="Q49">
        <v>18.399999999999999</v>
      </c>
      <c r="R49">
        <v>14.5</v>
      </c>
      <c r="S49">
        <v>15.5</v>
      </c>
      <c r="T49" s="18">
        <f t="shared" si="4"/>
        <v>16.133333333333333</v>
      </c>
      <c r="U49" s="20"/>
      <c r="W49" s="67" t="s">
        <v>49</v>
      </c>
      <c r="X49" s="18">
        <v>17.033333333333335</v>
      </c>
      <c r="Y49" s="18">
        <v>18.666666666666664</v>
      </c>
      <c r="Z49" s="18">
        <v>23.641666666666666</v>
      </c>
      <c r="AA49" s="18">
        <v>19.780555555555555</v>
      </c>
    </row>
    <row r="50" spans="1:27" x14ac:dyDescent="0.25">
      <c r="A50" s="7" t="s">
        <v>50</v>
      </c>
      <c r="B50" s="7" t="s">
        <v>51</v>
      </c>
      <c r="C50" s="7">
        <v>8</v>
      </c>
      <c r="D50" s="7" t="s">
        <v>56</v>
      </c>
      <c r="E50" s="7">
        <v>1984</v>
      </c>
      <c r="F50" s="7">
        <v>4</v>
      </c>
      <c r="G50" s="7">
        <v>16</v>
      </c>
      <c r="H50" s="7">
        <v>49</v>
      </c>
      <c r="I50" s="7">
        <v>61</v>
      </c>
      <c r="J50" s="7">
        <v>416</v>
      </c>
      <c r="K50" s="58">
        <v>45515</v>
      </c>
      <c r="L50" s="7" t="s">
        <v>860</v>
      </c>
      <c r="M50">
        <v>6</v>
      </c>
      <c r="N50">
        <v>6</v>
      </c>
      <c r="O50">
        <v>7</v>
      </c>
      <c r="P50" s="18">
        <f t="shared" si="3"/>
        <v>6.333333333333333</v>
      </c>
      <c r="Q50">
        <v>17.600000000000001</v>
      </c>
      <c r="R50">
        <v>14.8</v>
      </c>
      <c r="S50">
        <v>16</v>
      </c>
      <c r="T50" s="18">
        <f t="shared" si="4"/>
        <v>16.133333333333336</v>
      </c>
      <c r="U50" s="20"/>
      <c r="W50" s="67" t="s">
        <v>37</v>
      </c>
      <c r="X50" s="18">
        <v>18.491666666666667</v>
      </c>
      <c r="Y50" s="18">
        <v>20.283333333333331</v>
      </c>
      <c r="Z50" s="18">
        <v>23.05</v>
      </c>
      <c r="AA50" s="18">
        <v>20.608333333333331</v>
      </c>
    </row>
    <row r="51" spans="1:27" x14ac:dyDescent="0.25">
      <c r="A51" s="7" t="s">
        <v>50</v>
      </c>
      <c r="B51" s="7" t="s">
        <v>51</v>
      </c>
      <c r="C51" s="7">
        <v>8</v>
      </c>
      <c r="D51" s="7" t="s">
        <v>54</v>
      </c>
      <c r="E51" s="7">
        <v>2016</v>
      </c>
      <c r="F51" s="7">
        <v>4</v>
      </c>
      <c r="G51" s="7">
        <v>15</v>
      </c>
      <c r="H51" s="7">
        <v>50</v>
      </c>
      <c r="I51" s="7">
        <v>60</v>
      </c>
      <c r="J51" s="7">
        <v>415</v>
      </c>
      <c r="K51" s="58">
        <v>45515</v>
      </c>
      <c r="L51" s="7" t="s">
        <v>860</v>
      </c>
      <c r="M51">
        <v>6</v>
      </c>
      <c r="N51">
        <v>7</v>
      </c>
      <c r="O51">
        <v>6</v>
      </c>
      <c r="P51" s="18">
        <f t="shared" si="3"/>
        <v>6.333333333333333</v>
      </c>
      <c r="Q51">
        <v>15.4</v>
      </c>
      <c r="R51">
        <v>15</v>
      </c>
      <c r="S51">
        <v>15.7</v>
      </c>
      <c r="T51" s="18">
        <f t="shared" si="4"/>
        <v>15.366666666666665</v>
      </c>
      <c r="U51" s="20"/>
      <c r="W51" s="67" t="s">
        <v>46</v>
      </c>
      <c r="X51" s="18">
        <v>14.830555555555556</v>
      </c>
      <c r="Y51" s="18">
        <v>17.574999999999999</v>
      </c>
      <c r="Z51" s="18">
        <v>22.80833333333333</v>
      </c>
      <c r="AA51" s="18">
        <v>18.404629629629628</v>
      </c>
    </row>
    <row r="52" spans="1:27" x14ac:dyDescent="0.25">
      <c r="A52" s="7" t="s">
        <v>35</v>
      </c>
      <c r="B52" s="7" t="s">
        <v>36</v>
      </c>
      <c r="C52" s="7">
        <v>7</v>
      </c>
      <c r="D52" s="7" t="s">
        <v>39</v>
      </c>
      <c r="E52" s="7">
        <v>2002</v>
      </c>
      <c r="F52" s="7">
        <v>4</v>
      </c>
      <c r="G52" s="7">
        <v>14</v>
      </c>
      <c r="H52" s="7">
        <v>51</v>
      </c>
      <c r="I52" s="7">
        <v>53</v>
      </c>
      <c r="J52" s="7">
        <v>414</v>
      </c>
      <c r="K52" s="50">
        <v>45465</v>
      </c>
      <c r="L52" s="7" t="s">
        <v>860</v>
      </c>
      <c r="M52">
        <v>6</v>
      </c>
      <c r="N52">
        <v>6</v>
      </c>
      <c r="O52">
        <v>5</v>
      </c>
      <c r="P52" s="18">
        <f t="shared" si="3"/>
        <v>5.666666666666667</v>
      </c>
      <c r="Q52">
        <v>18.7</v>
      </c>
      <c r="R52">
        <v>15.6</v>
      </c>
      <c r="S52">
        <v>15.9</v>
      </c>
      <c r="T52" s="18">
        <f t="shared" si="4"/>
        <v>16.733333333333331</v>
      </c>
      <c r="U52" s="20"/>
      <c r="W52" s="66" t="s">
        <v>801</v>
      </c>
      <c r="X52" s="18">
        <v>16.34565972222223</v>
      </c>
      <c r="Y52" s="18">
        <v>21.000000000000004</v>
      </c>
      <c r="Z52" s="18">
        <v>27.305208333333329</v>
      </c>
      <c r="AA52" s="18">
        <v>21.550289351851859</v>
      </c>
    </row>
    <row r="53" spans="1:27" x14ac:dyDescent="0.25">
      <c r="A53" s="7" t="s">
        <v>35</v>
      </c>
      <c r="B53" s="7" t="s">
        <v>36</v>
      </c>
      <c r="C53" s="7">
        <v>7</v>
      </c>
      <c r="D53" s="7" t="s">
        <v>41</v>
      </c>
      <c r="E53" s="7">
        <v>2016</v>
      </c>
      <c r="F53" s="7">
        <v>4</v>
      </c>
      <c r="G53" s="7">
        <v>13</v>
      </c>
      <c r="H53" s="7">
        <v>52</v>
      </c>
      <c r="I53" s="7">
        <v>52</v>
      </c>
      <c r="J53" s="7">
        <v>413</v>
      </c>
      <c r="K53" s="50">
        <v>45465</v>
      </c>
      <c r="L53" s="7" t="s">
        <v>860</v>
      </c>
      <c r="M53">
        <v>4</v>
      </c>
      <c r="N53">
        <v>5</v>
      </c>
      <c r="O53">
        <v>4</v>
      </c>
      <c r="P53" s="18">
        <f t="shared" si="3"/>
        <v>4.333333333333333</v>
      </c>
      <c r="Q53">
        <v>17.8</v>
      </c>
      <c r="R53">
        <v>17.5</v>
      </c>
      <c r="S53">
        <v>15.2</v>
      </c>
      <c r="T53" s="18">
        <f t="shared" si="4"/>
        <v>16.833333333333332</v>
      </c>
      <c r="U53" s="20"/>
      <c r="W53"/>
      <c r="X53"/>
      <c r="Y53"/>
      <c r="Z53"/>
      <c r="AA53"/>
    </row>
    <row r="54" spans="1:27" x14ac:dyDescent="0.25">
      <c r="A54" s="7" t="s">
        <v>50</v>
      </c>
      <c r="B54" s="7" t="s">
        <v>51</v>
      </c>
      <c r="C54" s="7">
        <v>6</v>
      </c>
      <c r="D54" s="7" t="s">
        <v>53</v>
      </c>
      <c r="E54" s="7">
        <v>2020</v>
      </c>
      <c r="F54" s="7">
        <v>4</v>
      </c>
      <c r="G54" s="7">
        <v>12</v>
      </c>
      <c r="H54" s="7">
        <v>53</v>
      </c>
      <c r="I54" s="7">
        <v>45</v>
      </c>
      <c r="J54" s="7">
        <v>412</v>
      </c>
      <c r="K54" s="58">
        <v>45515</v>
      </c>
      <c r="L54" s="7" t="s">
        <v>860</v>
      </c>
      <c r="M54">
        <v>7</v>
      </c>
      <c r="N54">
        <v>7</v>
      </c>
      <c r="O54">
        <v>6</v>
      </c>
      <c r="P54" s="18">
        <f t="shared" si="3"/>
        <v>6.666666666666667</v>
      </c>
      <c r="Q54">
        <v>17.600000000000001</v>
      </c>
      <c r="R54">
        <v>17</v>
      </c>
      <c r="S54">
        <v>16.600000000000001</v>
      </c>
      <c r="T54" s="18">
        <f t="shared" si="4"/>
        <v>17.066666666666666</v>
      </c>
      <c r="U54" s="20"/>
      <c r="W54"/>
      <c r="X54"/>
      <c r="Y54"/>
      <c r="Z54"/>
      <c r="AA54"/>
    </row>
    <row r="55" spans="1:27" x14ac:dyDescent="0.25">
      <c r="A55" s="7" t="s">
        <v>50</v>
      </c>
      <c r="B55" s="7" t="s">
        <v>51</v>
      </c>
      <c r="C55" s="7">
        <v>6</v>
      </c>
      <c r="D55" s="7" t="s">
        <v>57</v>
      </c>
      <c r="E55" s="7">
        <v>2004</v>
      </c>
      <c r="F55" s="7">
        <v>4</v>
      </c>
      <c r="G55" s="7">
        <v>11</v>
      </c>
      <c r="H55" s="7">
        <v>54</v>
      </c>
      <c r="I55" s="7">
        <v>44</v>
      </c>
      <c r="J55" s="7">
        <v>411</v>
      </c>
      <c r="K55" s="58">
        <v>45515</v>
      </c>
      <c r="L55" s="7" t="s">
        <v>860</v>
      </c>
      <c r="M55">
        <v>5</v>
      </c>
      <c r="N55">
        <v>5</v>
      </c>
      <c r="O55">
        <v>6</v>
      </c>
      <c r="P55" s="18">
        <f t="shared" si="3"/>
        <v>5.333333333333333</v>
      </c>
      <c r="Q55">
        <v>16.600000000000001</v>
      </c>
      <c r="R55">
        <v>17.100000000000001</v>
      </c>
      <c r="S55">
        <v>15.1</v>
      </c>
      <c r="T55" s="18">
        <f t="shared" si="4"/>
        <v>16.266666666666669</v>
      </c>
      <c r="U55" s="20"/>
      <c r="W55"/>
      <c r="X55"/>
    </row>
    <row r="56" spans="1:27" x14ac:dyDescent="0.25">
      <c r="A56" s="7" t="s">
        <v>35</v>
      </c>
      <c r="B56" s="7" t="s">
        <v>36</v>
      </c>
      <c r="C56" s="7">
        <v>5</v>
      </c>
      <c r="D56" s="7" t="s">
        <v>48</v>
      </c>
      <c r="E56" s="7">
        <v>2018</v>
      </c>
      <c r="F56" s="7">
        <v>4</v>
      </c>
      <c r="G56" s="7">
        <v>10</v>
      </c>
      <c r="H56" s="7">
        <v>55</v>
      </c>
      <c r="I56" s="7">
        <v>37</v>
      </c>
      <c r="J56" s="7">
        <v>410</v>
      </c>
      <c r="K56" s="50">
        <v>45465</v>
      </c>
      <c r="L56" s="7" t="s">
        <v>860</v>
      </c>
      <c r="M56">
        <v>3</v>
      </c>
      <c r="N56">
        <v>5</v>
      </c>
      <c r="O56">
        <v>5</v>
      </c>
      <c r="P56" s="18">
        <f t="shared" si="3"/>
        <v>4.333333333333333</v>
      </c>
      <c r="Q56">
        <v>12.6</v>
      </c>
      <c r="R56">
        <v>16.2</v>
      </c>
      <c r="S56">
        <v>18.5</v>
      </c>
      <c r="T56" s="18">
        <f t="shared" si="4"/>
        <v>15.766666666666666</v>
      </c>
      <c r="U56" s="20"/>
      <c r="W56"/>
      <c r="X56"/>
    </row>
    <row r="57" spans="1:27" x14ac:dyDescent="0.25">
      <c r="A57" s="7" t="s">
        <v>35</v>
      </c>
      <c r="B57" s="7" t="s">
        <v>36</v>
      </c>
      <c r="C57" s="7">
        <v>5</v>
      </c>
      <c r="D57" s="7" t="s">
        <v>37</v>
      </c>
      <c r="E57" s="7">
        <v>1998</v>
      </c>
      <c r="F57" s="7">
        <v>4</v>
      </c>
      <c r="G57" s="7">
        <v>9</v>
      </c>
      <c r="H57" s="7">
        <v>56</v>
      </c>
      <c r="I57" s="7">
        <v>37</v>
      </c>
      <c r="J57" s="7">
        <v>409</v>
      </c>
      <c r="K57" s="50">
        <v>45465</v>
      </c>
      <c r="L57" s="7" t="s">
        <v>860</v>
      </c>
      <c r="M57">
        <v>5</v>
      </c>
      <c r="N57">
        <v>5</v>
      </c>
      <c r="O57">
        <v>5</v>
      </c>
      <c r="P57">
        <f t="shared" si="3"/>
        <v>5</v>
      </c>
      <c r="Q57">
        <v>20.6</v>
      </c>
      <c r="R57">
        <v>16.8</v>
      </c>
      <c r="S57">
        <v>18</v>
      </c>
      <c r="T57" s="18">
        <f t="shared" si="4"/>
        <v>18.466666666666669</v>
      </c>
      <c r="U57" s="20"/>
      <c r="W57"/>
      <c r="X57"/>
    </row>
    <row r="58" spans="1:27" x14ac:dyDescent="0.25">
      <c r="A58" s="7" t="s">
        <v>50</v>
      </c>
      <c r="B58" s="7" t="s">
        <v>51</v>
      </c>
      <c r="C58" s="7">
        <v>4</v>
      </c>
      <c r="D58" s="7" t="s">
        <v>52</v>
      </c>
      <c r="E58" s="7">
        <v>1999</v>
      </c>
      <c r="F58" s="7">
        <v>4</v>
      </c>
      <c r="G58" s="7">
        <v>8</v>
      </c>
      <c r="H58" s="7">
        <v>57</v>
      </c>
      <c r="I58" s="7">
        <v>29</v>
      </c>
      <c r="J58" s="7">
        <v>408</v>
      </c>
      <c r="K58" s="58">
        <v>45515</v>
      </c>
      <c r="L58" s="7" t="s">
        <v>860</v>
      </c>
      <c r="M58">
        <v>6</v>
      </c>
      <c r="N58">
        <v>5</v>
      </c>
      <c r="O58">
        <v>7</v>
      </c>
      <c r="P58">
        <f t="shared" si="3"/>
        <v>6</v>
      </c>
      <c r="Q58">
        <v>15.6</v>
      </c>
      <c r="R58">
        <v>14.5</v>
      </c>
      <c r="S58">
        <v>14.8</v>
      </c>
      <c r="T58" s="18">
        <f t="shared" si="4"/>
        <v>14.966666666666669</v>
      </c>
      <c r="U58" s="20"/>
      <c r="W58"/>
      <c r="X58"/>
    </row>
    <row r="59" spans="1:27" x14ac:dyDescent="0.25">
      <c r="A59" s="7" t="s">
        <v>50</v>
      </c>
      <c r="B59" s="7" t="s">
        <v>51</v>
      </c>
      <c r="C59" s="7">
        <v>4</v>
      </c>
      <c r="D59" s="7" t="s">
        <v>59</v>
      </c>
      <c r="E59" s="7">
        <v>1989</v>
      </c>
      <c r="F59" s="7">
        <v>4</v>
      </c>
      <c r="G59" s="7">
        <v>7</v>
      </c>
      <c r="H59" s="7">
        <v>58</v>
      </c>
      <c r="I59" s="7">
        <v>28</v>
      </c>
      <c r="J59" s="7">
        <v>407</v>
      </c>
      <c r="K59" s="58">
        <v>45515</v>
      </c>
      <c r="L59" s="7" t="s">
        <v>860</v>
      </c>
      <c r="M59">
        <v>5</v>
      </c>
      <c r="N59">
        <v>5</v>
      </c>
      <c r="O59">
        <v>6</v>
      </c>
      <c r="P59" s="18">
        <f t="shared" si="3"/>
        <v>5.333333333333333</v>
      </c>
      <c r="Q59">
        <v>15.9</v>
      </c>
      <c r="R59">
        <v>19.399999999999999</v>
      </c>
      <c r="S59">
        <v>14.9</v>
      </c>
      <c r="T59" s="18">
        <f t="shared" si="4"/>
        <v>16.733333333333331</v>
      </c>
      <c r="U59" s="20"/>
      <c r="W59"/>
      <c r="X59"/>
    </row>
    <row r="60" spans="1:27" x14ac:dyDescent="0.25">
      <c r="A60" s="7" t="s">
        <v>35</v>
      </c>
      <c r="B60" s="7" t="s">
        <v>36</v>
      </c>
      <c r="C60" s="7">
        <v>3</v>
      </c>
      <c r="D60" s="7" t="s">
        <v>44</v>
      </c>
      <c r="E60" s="7">
        <v>1983</v>
      </c>
      <c r="F60" s="7">
        <v>4</v>
      </c>
      <c r="G60" s="7">
        <v>6</v>
      </c>
      <c r="H60" s="7">
        <v>59</v>
      </c>
      <c r="I60" s="7">
        <v>21</v>
      </c>
      <c r="J60" s="7">
        <v>406</v>
      </c>
      <c r="K60" s="50">
        <v>45465</v>
      </c>
      <c r="L60" s="7" t="s">
        <v>860</v>
      </c>
      <c r="M60">
        <v>4</v>
      </c>
      <c r="N60">
        <v>4</v>
      </c>
      <c r="O60">
        <v>5</v>
      </c>
      <c r="P60" s="18">
        <f t="shared" si="3"/>
        <v>4.333333333333333</v>
      </c>
      <c r="Q60">
        <v>15.7</v>
      </c>
      <c r="R60">
        <v>18.7</v>
      </c>
      <c r="S60">
        <v>16.600000000000001</v>
      </c>
      <c r="T60">
        <f t="shared" si="4"/>
        <v>17</v>
      </c>
      <c r="U60" s="20"/>
      <c r="W60"/>
      <c r="X60"/>
    </row>
    <row r="61" spans="1:27" x14ac:dyDescent="0.25">
      <c r="A61" s="7" t="s">
        <v>35</v>
      </c>
      <c r="B61" s="7" t="s">
        <v>36</v>
      </c>
      <c r="C61" s="7">
        <v>3</v>
      </c>
      <c r="D61" s="7" t="s">
        <v>46</v>
      </c>
      <c r="E61" s="7">
        <v>1999</v>
      </c>
      <c r="F61" s="7">
        <v>4</v>
      </c>
      <c r="G61" s="7">
        <v>5</v>
      </c>
      <c r="H61" s="7">
        <v>60</v>
      </c>
      <c r="I61" s="7">
        <v>20</v>
      </c>
      <c r="J61" s="7">
        <v>405</v>
      </c>
      <c r="K61" s="50">
        <v>45465</v>
      </c>
      <c r="L61" s="7" t="s">
        <v>860</v>
      </c>
      <c r="M61">
        <v>4</v>
      </c>
      <c r="N61">
        <v>5</v>
      </c>
      <c r="O61">
        <v>4</v>
      </c>
      <c r="P61" s="18">
        <f t="shared" si="3"/>
        <v>4.333333333333333</v>
      </c>
      <c r="Q61">
        <v>15.9</v>
      </c>
      <c r="R61">
        <v>15.6</v>
      </c>
      <c r="S61">
        <v>13.5</v>
      </c>
      <c r="T61">
        <f t="shared" si="4"/>
        <v>15</v>
      </c>
      <c r="U61" s="20"/>
      <c r="W61"/>
      <c r="X61"/>
    </row>
    <row r="62" spans="1:27" x14ac:dyDescent="0.25">
      <c r="A62" s="7" t="s">
        <v>50</v>
      </c>
      <c r="B62" s="7" t="s">
        <v>51</v>
      </c>
      <c r="C62" s="7">
        <v>2</v>
      </c>
      <c r="D62" s="7" t="s">
        <v>60</v>
      </c>
      <c r="E62" s="7">
        <v>2001</v>
      </c>
      <c r="F62" s="7">
        <v>4</v>
      </c>
      <c r="G62" s="7">
        <v>4</v>
      </c>
      <c r="H62" s="7">
        <v>61</v>
      </c>
      <c r="I62" s="7">
        <v>13</v>
      </c>
      <c r="J62" s="7">
        <v>404</v>
      </c>
      <c r="K62" s="58">
        <v>45515</v>
      </c>
      <c r="L62" s="7" t="s">
        <v>860</v>
      </c>
      <c r="M62">
        <v>6</v>
      </c>
      <c r="N62">
        <v>5</v>
      </c>
      <c r="O62">
        <v>6</v>
      </c>
      <c r="P62" s="18">
        <f t="shared" si="3"/>
        <v>5.666666666666667</v>
      </c>
      <c r="Q62">
        <v>15.8</v>
      </c>
      <c r="R62">
        <v>14.7</v>
      </c>
      <c r="S62">
        <v>14.6</v>
      </c>
      <c r="T62" s="18">
        <f t="shared" si="4"/>
        <v>15.033333333333333</v>
      </c>
      <c r="U62" s="20"/>
      <c r="W62"/>
      <c r="X62"/>
    </row>
    <row r="63" spans="1:27" x14ac:dyDescent="0.25">
      <c r="A63" s="7" t="s">
        <v>50</v>
      </c>
      <c r="B63" s="7" t="s">
        <v>51</v>
      </c>
      <c r="C63" s="7">
        <v>2</v>
      </c>
      <c r="D63" s="7" t="s">
        <v>55</v>
      </c>
      <c r="E63" s="7">
        <v>2008</v>
      </c>
      <c r="F63" s="7">
        <v>4</v>
      </c>
      <c r="G63" s="7">
        <v>3</v>
      </c>
      <c r="H63" s="7">
        <v>62</v>
      </c>
      <c r="I63" s="7">
        <v>12</v>
      </c>
      <c r="J63" s="7">
        <v>403</v>
      </c>
      <c r="K63" s="58">
        <v>45515</v>
      </c>
      <c r="L63" s="7" t="s">
        <v>860</v>
      </c>
      <c r="M63">
        <v>6</v>
      </c>
      <c r="N63">
        <v>7</v>
      </c>
      <c r="O63">
        <v>7</v>
      </c>
      <c r="P63" s="18">
        <f t="shared" si="3"/>
        <v>6.666666666666667</v>
      </c>
      <c r="Q63">
        <v>15.6</v>
      </c>
      <c r="R63">
        <v>15.3</v>
      </c>
      <c r="S63">
        <v>15</v>
      </c>
      <c r="T63">
        <f t="shared" si="4"/>
        <v>15.299999999999999</v>
      </c>
      <c r="U63" s="20"/>
      <c r="W63"/>
      <c r="X63"/>
    </row>
    <row r="64" spans="1:27" x14ac:dyDescent="0.25">
      <c r="A64" s="7" t="s">
        <v>35</v>
      </c>
      <c r="B64" s="7" t="s">
        <v>36</v>
      </c>
      <c r="C64" s="7">
        <v>1</v>
      </c>
      <c r="D64" s="7" t="s">
        <v>49</v>
      </c>
      <c r="E64" s="7">
        <v>1985</v>
      </c>
      <c r="F64" s="7">
        <v>4</v>
      </c>
      <c r="G64" s="7">
        <v>2</v>
      </c>
      <c r="H64" s="7">
        <v>63</v>
      </c>
      <c r="I64" s="7">
        <v>5</v>
      </c>
      <c r="J64" s="7">
        <v>402</v>
      </c>
      <c r="K64" s="50">
        <v>45465</v>
      </c>
      <c r="L64" s="7" t="s">
        <v>860</v>
      </c>
      <c r="M64">
        <v>4</v>
      </c>
      <c r="N64">
        <v>5</v>
      </c>
      <c r="O64">
        <v>3</v>
      </c>
      <c r="P64">
        <f t="shared" si="3"/>
        <v>4</v>
      </c>
      <c r="Q64">
        <v>16.100000000000001</v>
      </c>
      <c r="R64">
        <v>15.1</v>
      </c>
      <c r="S64">
        <v>13.5</v>
      </c>
      <c r="T64">
        <f t="shared" si="4"/>
        <v>14.9</v>
      </c>
      <c r="U64" s="20"/>
      <c r="W64"/>
      <c r="X64"/>
    </row>
    <row r="65" spans="1:24" x14ac:dyDescent="0.25">
      <c r="A65" s="7" t="s">
        <v>35</v>
      </c>
      <c r="B65" s="7" t="s">
        <v>36</v>
      </c>
      <c r="C65" s="7">
        <v>1</v>
      </c>
      <c r="D65" s="7" t="s">
        <v>42</v>
      </c>
      <c r="E65" s="7">
        <v>2023</v>
      </c>
      <c r="F65" s="7">
        <v>4</v>
      </c>
      <c r="G65" s="7">
        <v>1</v>
      </c>
      <c r="H65" s="7">
        <v>64</v>
      </c>
      <c r="I65" s="7">
        <v>4</v>
      </c>
      <c r="J65" s="7">
        <v>401</v>
      </c>
      <c r="K65" s="50">
        <v>45465</v>
      </c>
      <c r="L65" s="7" t="s">
        <v>860</v>
      </c>
      <c r="M65">
        <v>6</v>
      </c>
      <c r="N65">
        <v>3</v>
      </c>
      <c r="O65">
        <v>4</v>
      </c>
      <c r="P65" s="18">
        <f t="shared" si="3"/>
        <v>4.333333333333333</v>
      </c>
      <c r="Q65">
        <v>16.399999999999999</v>
      </c>
      <c r="R65">
        <v>15.7</v>
      </c>
      <c r="S65">
        <v>17.7</v>
      </c>
      <c r="T65">
        <f t="shared" si="4"/>
        <v>16.599999999999998</v>
      </c>
      <c r="U65" s="20"/>
      <c r="W65"/>
      <c r="X65"/>
    </row>
    <row r="66" spans="1:24" x14ac:dyDescent="0.25">
      <c r="A66" s="7" t="s">
        <v>35</v>
      </c>
      <c r="B66" s="7" t="s">
        <v>36</v>
      </c>
      <c r="C66" s="7">
        <v>1</v>
      </c>
      <c r="D66" s="7" t="s">
        <v>37</v>
      </c>
      <c r="E66" s="7">
        <v>1998</v>
      </c>
      <c r="F66" s="7">
        <v>1</v>
      </c>
      <c r="G66" s="7">
        <v>1</v>
      </c>
      <c r="H66" s="7">
        <v>1</v>
      </c>
      <c r="I66" s="7">
        <v>1</v>
      </c>
      <c r="J66" s="7">
        <v>101</v>
      </c>
      <c r="K66" s="50">
        <v>45465</v>
      </c>
      <c r="L66" s="7" t="s">
        <v>862</v>
      </c>
      <c r="M66">
        <v>9</v>
      </c>
      <c r="N66">
        <v>9</v>
      </c>
      <c r="O66">
        <v>9</v>
      </c>
      <c r="P66">
        <f t="shared" si="3"/>
        <v>9</v>
      </c>
      <c r="Q66">
        <v>19.100000000000001</v>
      </c>
      <c r="R66">
        <v>21.6</v>
      </c>
      <c r="S66">
        <v>18.8</v>
      </c>
      <c r="T66" s="18">
        <f t="shared" si="4"/>
        <v>19.833333333333332</v>
      </c>
      <c r="U66" s="20"/>
      <c r="W66"/>
      <c r="X66"/>
    </row>
    <row r="67" spans="1:24" x14ac:dyDescent="0.25">
      <c r="A67" s="7" t="s">
        <v>35</v>
      </c>
      <c r="B67" s="7" t="s">
        <v>36</v>
      </c>
      <c r="C67" s="7">
        <v>1</v>
      </c>
      <c r="D67" s="7" t="s">
        <v>44</v>
      </c>
      <c r="E67" s="7">
        <v>1983</v>
      </c>
      <c r="F67" s="7">
        <v>1</v>
      </c>
      <c r="G67" s="7">
        <v>2</v>
      </c>
      <c r="H67" s="7">
        <v>2</v>
      </c>
      <c r="I67" s="7">
        <v>8</v>
      </c>
      <c r="J67" s="7">
        <v>102</v>
      </c>
      <c r="K67" s="50">
        <v>45465</v>
      </c>
      <c r="L67" s="7" t="s">
        <v>862</v>
      </c>
      <c r="M67">
        <v>8</v>
      </c>
      <c r="N67">
        <v>8</v>
      </c>
      <c r="O67">
        <v>8</v>
      </c>
      <c r="P67">
        <f t="shared" si="3"/>
        <v>8</v>
      </c>
      <c r="Q67">
        <v>17.600000000000001</v>
      </c>
      <c r="R67">
        <v>19.399999999999999</v>
      </c>
      <c r="S67">
        <v>17.2</v>
      </c>
      <c r="T67" s="18">
        <f t="shared" si="4"/>
        <v>18.066666666666666</v>
      </c>
      <c r="U67" s="20"/>
      <c r="W67"/>
      <c r="X67"/>
    </row>
    <row r="68" spans="1:24" x14ac:dyDescent="0.25">
      <c r="A68" s="7" t="s">
        <v>50</v>
      </c>
      <c r="B68" s="7" t="s">
        <v>51</v>
      </c>
      <c r="C68" s="7">
        <v>2</v>
      </c>
      <c r="D68" s="7" t="s">
        <v>52</v>
      </c>
      <c r="E68" s="7">
        <v>1999</v>
      </c>
      <c r="F68" s="7">
        <v>1</v>
      </c>
      <c r="G68" s="7">
        <v>3</v>
      </c>
      <c r="H68" s="7">
        <v>3</v>
      </c>
      <c r="I68" s="7">
        <v>9</v>
      </c>
      <c r="J68" s="7">
        <v>103</v>
      </c>
      <c r="K68" s="50">
        <v>45542</v>
      </c>
      <c r="L68" s="7" t="s">
        <v>862</v>
      </c>
      <c r="M68">
        <v>13</v>
      </c>
      <c r="N68">
        <v>11</v>
      </c>
      <c r="O68">
        <v>11</v>
      </c>
      <c r="P68" s="18">
        <f t="shared" ref="P68:P99" si="5">AVERAGE(M68:O68)</f>
        <v>11.666666666666666</v>
      </c>
      <c r="Q68">
        <v>25</v>
      </c>
      <c r="R68">
        <v>25.6</v>
      </c>
      <c r="S68">
        <v>21</v>
      </c>
      <c r="T68" s="18">
        <f t="shared" ref="T68:T99" si="6">AVERAGE(Q68:S68)</f>
        <v>23.866666666666664</v>
      </c>
      <c r="U68" s="20"/>
      <c r="W68"/>
      <c r="X68"/>
    </row>
    <row r="69" spans="1:24" x14ac:dyDescent="0.25">
      <c r="A69" s="7" t="s">
        <v>50</v>
      </c>
      <c r="B69" s="7" t="s">
        <v>51</v>
      </c>
      <c r="C69" s="7">
        <v>2</v>
      </c>
      <c r="D69" s="7" t="s">
        <v>56</v>
      </c>
      <c r="E69" s="7">
        <v>1984</v>
      </c>
      <c r="F69" s="7">
        <v>1</v>
      </c>
      <c r="G69" s="7">
        <v>4</v>
      </c>
      <c r="H69" s="7">
        <v>4</v>
      </c>
      <c r="I69" s="7">
        <v>16</v>
      </c>
      <c r="J69" s="7">
        <v>104</v>
      </c>
      <c r="K69" s="50">
        <v>45542</v>
      </c>
      <c r="L69" s="7" t="s">
        <v>862</v>
      </c>
      <c r="M69">
        <v>9</v>
      </c>
      <c r="N69">
        <v>6</v>
      </c>
      <c r="O69">
        <v>11</v>
      </c>
      <c r="P69" s="18">
        <f t="shared" si="5"/>
        <v>8.6666666666666661</v>
      </c>
      <c r="Q69">
        <v>19.5</v>
      </c>
      <c r="R69">
        <v>18.399999999999999</v>
      </c>
      <c r="S69">
        <v>23.5</v>
      </c>
      <c r="T69" s="18">
        <f t="shared" si="6"/>
        <v>20.466666666666665</v>
      </c>
      <c r="U69" s="20"/>
      <c r="W69"/>
      <c r="X69"/>
    </row>
    <row r="70" spans="1:24" x14ac:dyDescent="0.25">
      <c r="A70" s="7" t="s">
        <v>35</v>
      </c>
      <c r="B70" s="7" t="s">
        <v>36</v>
      </c>
      <c r="C70" s="7">
        <v>3</v>
      </c>
      <c r="D70" s="7" t="s">
        <v>48</v>
      </c>
      <c r="E70" s="7">
        <v>2018</v>
      </c>
      <c r="F70" s="7">
        <v>1</v>
      </c>
      <c r="G70" s="7">
        <v>5</v>
      </c>
      <c r="H70" s="7">
        <v>5</v>
      </c>
      <c r="I70" s="7">
        <v>17</v>
      </c>
      <c r="J70" s="7">
        <v>105</v>
      </c>
      <c r="K70" s="50">
        <v>45465</v>
      </c>
      <c r="L70" s="7" t="s">
        <v>862</v>
      </c>
      <c r="M70">
        <v>9</v>
      </c>
      <c r="N70">
        <v>8</v>
      </c>
      <c r="O70">
        <v>8</v>
      </c>
      <c r="P70" s="18">
        <f t="shared" si="5"/>
        <v>8.3333333333333339</v>
      </c>
      <c r="Q70">
        <v>19.399999999999999</v>
      </c>
      <c r="R70">
        <v>20.399999999999999</v>
      </c>
      <c r="S70">
        <v>20.2</v>
      </c>
      <c r="T70">
        <f t="shared" si="6"/>
        <v>20</v>
      </c>
      <c r="U70" s="20"/>
      <c r="W70"/>
      <c r="X70"/>
    </row>
    <row r="71" spans="1:24" x14ac:dyDescent="0.25">
      <c r="A71" s="7" t="s">
        <v>35</v>
      </c>
      <c r="B71" s="7" t="s">
        <v>36</v>
      </c>
      <c r="C71" s="7">
        <v>3</v>
      </c>
      <c r="D71" s="7" t="s">
        <v>41</v>
      </c>
      <c r="E71" s="7">
        <v>2016</v>
      </c>
      <c r="F71" s="7">
        <v>1</v>
      </c>
      <c r="G71" s="7">
        <v>6</v>
      </c>
      <c r="H71" s="7">
        <v>6</v>
      </c>
      <c r="I71" s="7">
        <v>24</v>
      </c>
      <c r="J71" s="7">
        <v>106</v>
      </c>
      <c r="K71" s="50">
        <v>45465</v>
      </c>
      <c r="L71" s="7" t="s">
        <v>862</v>
      </c>
      <c r="M71">
        <v>9</v>
      </c>
      <c r="N71">
        <v>8</v>
      </c>
      <c r="O71">
        <v>10</v>
      </c>
      <c r="P71">
        <f t="shared" si="5"/>
        <v>9</v>
      </c>
      <c r="Q71">
        <v>17.5</v>
      </c>
      <c r="R71">
        <v>15.9</v>
      </c>
      <c r="S71">
        <v>20</v>
      </c>
      <c r="T71">
        <f t="shared" si="6"/>
        <v>17.8</v>
      </c>
      <c r="U71" s="20"/>
      <c r="W71"/>
      <c r="X71"/>
    </row>
    <row r="72" spans="1:24" x14ac:dyDescent="0.25">
      <c r="A72" s="7" t="s">
        <v>50</v>
      </c>
      <c r="B72" s="7" t="s">
        <v>51</v>
      </c>
      <c r="C72" s="7">
        <v>4</v>
      </c>
      <c r="D72" s="7" t="s">
        <v>60</v>
      </c>
      <c r="E72" s="7">
        <v>2001</v>
      </c>
      <c r="F72" s="7">
        <v>1</v>
      </c>
      <c r="G72" s="7">
        <v>7</v>
      </c>
      <c r="H72" s="7">
        <v>7</v>
      </c>
      <c r="I72" s="7">
        <v>25</v>
      </c>
      <c r="J72" s="7">
        <v>107</v>
      </c>
      <c r="K72" s="50">
        <v>45542</v>
      </c>
      <c r="L72" s="7" t="s">
        <v>862</v>
      </c>
      <c r="M72">
        <v>11</v>
      </c>
      <c r="N72">
        <v>12</v>
      </c>
      <c r="O72">
        <v>9</v>
      </c>
      <c r="P72" s="18">
        <f t="shared" si="5"/>
        <v>10.666666666666666</v>
      </c>
      <c r="Q72" s="18">
        <v>24</v>
      </c>
      <c r="R72">
        <v>22.8</v>
      </c>
      <c r="S72">
        <v>19.7</v>
      </c>
      <c r="T72" s="18">
        <f t="shared" si="6"/>
        <v>22.166666666666668</v>
      </c>
      <c r="U72" s="20"/>
      <c r="W72"/>
      <c r="X72"/>
    </row>
    <row r="73" spans="1:24" x14ac:dyDescent="0.25">
      <c r="A73" s="7" t="s">
        <v>50</v>
      </c>
      <c r="B73" s="7" t="s">
        <v>51</v>
      </c>
      <c r="C73" s="7">
        <v>4</v>
      </c>
      <c r="D73" s="7" t="s">
        <v>53</v>
      </c>
      <c r="E73" s="7">
        <v>2020</v>
      </c>
      <c r="F73" s="7">
        <v>1</v>
      </c>
      <c r="G73" s="7">
        <v>8</v>
      </c>
      <c r="H73" s="7">
        <v>8</v>
      </c>
      <c r="I73" s="7">
        <v>32</v>
      </c>
      <c r="J73" s="7">
        <v>108</v>
      </c>
      <c r="K73" s="50">
        <v>45542</v>
      </c>
      <c r="L73" s="7" t="s">
        <v>862</v>
      </c>
      <c r="M73">
        <v>14</v>
      </c>
      <c r="N73">
        <v>13</v>
      </c>
      <c r="O73">
        <v>12</v>
      </c>
      <c r="P73" s="18">
        <f t="shared" si="5"/>
        <v>13</v>
      </c>
      <c r="Q73">
        <v>28.5</v>
      </c>
      <c r="R73">
        <v>25.3</v>
      </c>
      <c r="S73">
        <v>27</v>
      </c>
      <c r="T73" s="18">
        <f t="shared" si="6"/>
        <v>26.933333333333334</v>
      </c>
      <c r="U73" s="20"/>
      <c r="W73"/>
      <c r="X73"/>
    </row>
    <row r="74" spans="1:24" x14ac:dyDescent="0.25">
      <c r="A74" s="7" t="s">
        <v>35</v>
      </c>
      <c r="B74" s="7" t="s">
        <v>36</v>
      </c>
      <c r="C74" s="7">
        <v>5</v>
      </c>
      <c r="D74" s="7" t="s">
        <v>39</v>
      </c>
      <c r="E74" s="7">
        <v>2002</v>
      </c>
      <c r="F74" s="7">
        <v>1</v>
      </c>
      <c r="G74" s="7">
        <v>9</v>
      </c>
      <c r="H74" s="7">
        <v>9</v>
      </c>
      <c r="I74" s="7">
        <v>33</v>
      </c>
      <c r="J74" s="7">
        <v>109</v>
      </c>
      <c r="K74" s="50">
        <v>45465</v>
      </c>
      <c r="L74" s="7" t="s">
        <v>862</v>
      </c>
      <c r="M74">
        <v>8</v>
      </c>
      <c r="N74">
        <v>9</v>
      </c>
      <c r="O74">
        <v>10</v>
      </c>
      <c r="P74">
        <f t="shared" si="5"/>
        <v>9</v>
      </c>
      <c r="Q74">
        <v>19.399999999999999</v>
      </c>
      <c r="R74">
        <v>19.600000000000001</v>
      </c>
      <c r="S74">
        <v>20.100000000000001</v>
      </c>
      <c r="T74">
        <f t="shared" si="6"/>
        <v>19.7</v>
      </c>
      <c r="U74" s="20"/>
      <c r="W74"/>
      <c r="X74"/>
    </row>
    <row r="75" spans="1:24" x14ac:dyDescent="0.25">
      <c r="A75" s="7" t="s">
        <v>35</v>
      </c>
      <c r="B75" s="7" t="s">
        <v>36</v>
      </c>
      <c r="C75" s="7">
        <v>5</v>
      </c>
      <c r="D75" s="7" t="s">
        <v>46</v>
      </c>
      <c r="E75" s="7">
        <v>1999</v>
      </c>
      <c r="F75" s="7">
        <v>1</v>
      </c>
      <c r="G75" s="7">
        <v>10</v>
      </c>
      <c r="H75" s="7">
        <v>10</v>
      </c>
      <c r="I75" s="7">
        <v>40</v>
      </c>
      <c r="J75" s="7">
        <v>110</v>
      </c>
      <c r="K75" s="50">
        <v>45465</v>
      </c>
      <c r="L75" s="7" t="s">
        <v>862</v>
      </c>
      <c r="M75">
        <v>6</v>
      </c>
      <c r="N75">
        <v>6</v>
      </c>
      <c r="O75">
        <v>7</v>
      </c>
      <c r="P75" s="18">
        <f t="shared" si="5"/>
        <v>6.333333333333333</v>
      </c>
      <c r="Q75">
        <v>16.7</v>
      </c>
      <c r="R75">
        <v>17.5</v>
      </c>
      <c r="S75">
        <v>17.399999999999999</v>
      </c>
      <c r="T75">
        <f t="shared" si="6"/>
        <v>17.2</v>
      </c>
      <c r="U75" s="20"/>
      <c r="W75"/>
      <c r="X75"/>
    </row>
    <row r="76" spans="1:24" x14ac:dyDescent="0.25">
      <c r="A76" s="7" t="s">
        <v>50</v>
      </c>
      <c r="B76" s="7" t="s">
        <v>51</v>
      </c>
      <c r="C76" s="7">
        <v>6</v>
      </c>
      <c r="D76" s="7" t="s">
        <v>59</v>
      </c>
      <c r="E76" s="7">
        <v>1989</v>
      </c>
      <c r="F76" s="7">
        <v>1</v>
      </c>
      <c r="G76" s="7">
        <v>11</v>
      </c>
      <c r="H76" s="7">
        <v>11</v>
      </c>
      <c r="I76" s="7">
        <v>41</v>
      </c>
      <c r="J76" s="7">
        <v>111</v>
      </c>
      <c r="K76" s="50">
        <v>45542</v>
      </c>
      <c r="L76" s="7" t="s">
        <v>862</v>
      </c>
      <c r="M76">
        <v>11</v>
      </c>
      <c r="N76">
        <v>10</v>
      </c>
      <c r="O76">
        <v>11</v>
      </c>
      <c r="P76" s="18">
        <f t="shared" si="5"/>
        <v>10.666666666666666</v>
      </c>
      <c r="Q76">
        <v>24.6</v>
      </c>
      <c r="R76">
        <v>21.6</v>
      </c>
      <c r="S76">
        <v>25.6</v>
      </c>
      <c r="T76" s="18">
        <f t="shared" si="6"/>
        <v>23.933333333333337</v>
      </c>
      <c r="U76" s="20"/>
      <c r="W76"/>
      <c r="X76"/>
    </row>
    <row r="77" spans="1:24" x14ac:dyDescent="0.25">
      <c r="A77" s="7" t="s">
        <v>50</v>
      </c>
      <c r="B77" s="7" t="s">
        <v>51</v>
      </c>
      <c r="C77" s="7">
        <v>6</v>
      </c>
      <c r="D77" s="7" t="s">
        <v>54</v>
      </c>
      <c r="E77" s="7">
        <v>2016</v>
      </c>
      <c r="F77" s="7">
        <v>1</v>
      </c>
      <c r="G77" s="7">
        <v>12</v>
      </c>
      <c r="H77" s="7">
        <v>12</v>
      </c>
      <c r="I77" s="7">
        <v>48</v>
      </c>
      <c r="J77" s="7">
        <v>112</v>
      </c>
      <c r="K77" s="50">
        <v>45542</v>
      </c>
      <c r="L77" s="7" t="s">
        <v>862</v>
      </c>
      <c r="M77">
        <v>12</v>
      </c>
      <c r="N77">
        <v>13</v>
      </c>
      <c r="O77">
        <v>14</v>
      </c>
      <c r="P77" s="18">
        <f t="shared" si="5"/>
        <v>13</v>
      </c>
      <c r="Q77">
        <v>23.2</v>
      </c>
      <c r="R77">
        <v>21</v>
      </c>
      <c r="S77">
        <v>21.2</v>
      </c>
      <c r="T77">
        <f t="shared" si="6"/>
        <v>21.8</v>
      </c>
      <c r="U77" s="20"/>
      <c r="W77"/>
      <c r="X77"/>
    </row>
    <row r="78" spans="1:24" x14ac:dyDescent="0.25">
      <c r="A78" s="7" t="s">
        <v>35</v>
      </c>
      <c r="B78" s="7" t="s">
        <v>36</v>
      </c>
      <c r="C78" s="7">
        <v>7</v>
      </c>
      <c r="D78" s="7" t="s">
        <v>49</v>
      </c>
      <c r="E78" s="7">
        <v>1985</v>
      </c>
      <c r="F78" s="7">
        <v>1</v>
      </c>
      <c r="G78" s="7">
        <v>13</v>
      </c>
      <c r="H78" s="7">
        <v>13</v>
      </c>
      <c r="I78" s="7">
        <v>49</v>
      </c>
      <c r="J78" s="7">
        <v>113</v>
      </c>
      <c r="K78" s="50">
        <v>45465</v>
      </c>
      <c r="L78" s="7" t="s">
        <v>862</v>
      </c>
      <c r="M78">
        <v>8</v>
      </c>
      <c r="N78">
        <v>8</v>
      </c>
      <c r="O78">
        <v>10</v>
      </c>
      <c r="P78" s="18">
        <f t="shared" si="5"/>
        <v>8.6666666666666661</v>
      </c>
      <c r="Q78">
        <v>14.2</v>
      </c>
      <c r="R78">
        <v>18.2</v>
      </c>
      <c r="S78">
        <v>19.2</v>
      </c>
      <c r="T78">
        <f t="shared" si="6"/>
        <v>17.2</v>
      </c>
      <c r="U78" s="20"/>
      <c r="W78"/>
      <c r="X78"/>
    </row>
    <row r="79" spans="1:24" x14ac:dyDescent="0.25">
      <c r="A79" s="7" t="s">
        <v>35</v>
      </c>
      <c r="B79" s="7" t="s">
        <v>36</v>
      </c>
      <c r="C79" s="7">
        <v>7</v>
      </c>
      <c r="D79" s="7" t="s">
        <v>42</v>
      </c>
      <c r="E79" s="7">
        <v>2023</v>
      </c>
      <c r="F79" s="7">
        <v>1</v>
      </c>
      <c r="G79" s="7">
        <v>14</v>
      </c>
      <c r="H79" s="7">
        <v>14</v>
      </c>
      <c r="I79" s="7">
        <v>56</v>
      </c>
      <c r="J79" s="7">
        <v>114</v>
      </c>
      <c r="K79" s="50">
        <v>45465</v>
      </c>
      <c r="L79" s="7" t="s">
        <v>862</v>
      </c>
      <c r="M79">
        <v>7</v>
      </c>
      <c r="N79">
        <v>7</v>
      </c>
      <c r="O79">
        <v>6</v>
      </c>
      <c r="P79" s="18">
        <f t="shared" si="5"/>
        <v>6.666666666666667</v>
      </c>
      <c r="Q79">
        <v>16.5</v>
      </c>
      <c r="R79">
        <v>18.5</v>
      </c>
      <c r="S79">
        <v>17.5</v>
      </c>
      <c r="T79">
        <f t="shared" si="6"/>
        <v>17.5</v>
      </c>
      <c r="U79" s="20"/>
      <c r="W79"/>
      <c r="X79"/>
    </row>
    <row r="80" spans="1:24" x14ac:dyDescent="0.25">
      <c r="A80" s="7" t="s">
        <v>50</v>
      </c>
      <c r="B80" s="7" t="s">
        <v>51</v>
      </c>
      <c r="C80" s="7">
        <v>8</v>
      </c>
      <c r="D80" s="7" t="s">
        <v>55</v>
      </c>
      <c r="E80" s="7">
        <v>2008</v>
      </c>
      <c r="F80" s="7">
        <v>1</v>
      </c>
      <c r="G80" s="7">
        <v>15</v>
      </c>
      <c r="H80" s="7">
        <v>15</v>
      </c>
      <c r="I80" s="7">
        <v>57</v>
      </c>
      <c r="J80" s="7">
        <v>115</v>
      </c>
      <c r="K80" s="50">
        <v>45542</v>
      </c>
      <c r="L80" s="7" t="s">
        <v>862</v>
      </c>
      <c r="M80">
        <v>7</v>
      </c>
      <c r="N80">
        <v>9</v>
      </c>
      <c r="O80">
        <v>11</v>
      </c>
      <c r="P80" s="18">
        <f t="shared" si="5"/>
        <v>9</v>
      </c>
      <c r="Q80">
        <v>19.399999999999999</v>
      </c>
      <c r="R80">
        <v>23.1</v>
      </c>
      <c r="S80">
        <v>25.2</v>
      </c>
      <c r="T80" s="18">
        <f t="shared" si="6"/>
        <v>22.566666666666666</v>
      </c>
      <c r="U80" s="20"/>
      <c r="W80"/>
      <c r="X80"/>
    </row>
    <row r="81" spans="1:24" x14ac:dyDescent="0.25">
      <c r="A81" s="7" t="s">
        <v>50</v>
      </c>
      <c r="B81" s="7" t="s">
        <v>51</v>
      </c>
      <c r="C81" s="7">
        <v>8</v>
      </c>
      <c r="D81" s="7" t="s">
        <v>57</v>
      </c>
      <c r="E81" s="7">
        <v>2004</v>
      </c>
      <c r="F81" s="7">
        <v>1</v>
      </c>
      <c r="G81" s="7">
        <v>16</v>
      </c>
      <c r="H81" s="7">
        <v>16</v>
      </c>
      <c r="I81" s="7">
        <v>64</v>
      </c>
      <c r="J81" s="7">
        <v>116</v>
      </c>
      <c r="K81" s="50">
        <v>45542</v>
      </c>
      <c r="L81" s="7" t="s">
        <v>862</v>
      </c>
      <c r="M81">
        <v>11</v>
      </c>
      <c r="N81">
        <v>10</v>
      </c>
      <c r="O81">
        <v>13</v>
      </c>
      <c r="P81" s="18">
        <f t="shared" si="5"/>
        <v>11.333333333333334</v>
      </c>
      <c r="Q81">
        <v>19.7</v>
      </c>
      <c r="R81">
        <v>21.9</v>
      </c>
      <c r="S81">
        <v>28</v>
      </c>
      <c r="T81">
        <f t="shared" si="6"/>
        <v>23.2</v>
      </c>
      <c r="U81" s="20"/>
      <c r="W81"/>
      <c r="X81"/>
    </row>
    <row r="82" spans="1:24" x14ac:dyDescent="0.25">
      <c r="A82" s="7" t="s">
        <v>50</v>
      </c>
      <c r="B82" s="7" t="s">
        <v>51</v>
      </c>
      <c r="C82" s="7">
        <v>8</v>
      </c>
      <c r="D82" s="7" t="s">
        <v>60</v>
      </c>
      <c r="E82" s="7">
        <v>2001</v>
      </c>
      <c r="F82" s="7">
        <v>2</v>
      </c>
      <c r="G82" s="7">
        <v>16</v>
      </c>
      <c r="H82" s="7">
        <v>17</v>
      </c>
      <c r="I82" s="7">
        <v>63</v>
      </c>
      <c r="J82" s="7">
        <v>216</v>
      </c>
      <c r="K82" s="50">
        <v>45542</v>
      </c>
      <c r="L82" s="7" t="s">
        <v>862</v>
      </c>
      <c r="M82">
        <v>10</v>
      </c>
      <c r="N82">
        <v>12</v>
      </c>
      <c r="O82">
        <v>10</v>
      </c>
      <c r="P82" s="18">
        <f t="shared" si="5"/>
        <v>10.666666666666666</v>
      </c>
      <c r="Q82">
        <v>20.8</v>
      </c>
      <c r="R82">
        <v>20.8</v>
      </c>
      <c r="S82">
        <v>20</v>
      </c>
      <c r="T82" s="18">
        <f t="shared" si="6"/>
        <v>20.533333333333335</v>
      </c>
      <c r="U82" s="20"/>
      <c r="W82"/>
      <c r="X82"/>
    </row>
    <row r="83" spans="1:24" x14ac:dyDescent="0.25">
      <c r="A83" s="7" t="s">
        <v>50</v>
      </c>
      <c r="B83" s="7" t="s">
        <v>51</v>
      </c>
      <c r="C83" s="7">
        <v>8</v>
      </c>
      <c r="D83" s="7" t="s">
        <v>59</v>
      </c>
      <c r="E83" s="7">
        <v>1989</v>
      </c>
      <c r="F83" s="7">
        <v>2</v>
      </c>
      <c r="G83" s="7">
        <v>15</v>
      </c>
      <c r="H83" s="7">
        <v>18</v>
      </c>
      <c r="I83" s="7">
        <v>58</v>
      </c>
      <c r="J83" s="7">
        <v>215</v>
      </c>
      <c r="K83" s="50">
        <v>45542</v>
      </c>
      <c r="L83" s="7" t="s">
        <v>862</v>
      </c>
      <c r="M83">
        <v>11</v>
      </c>
      <c r="N83">
        <v>13</v>
      </c>
      <c r="O83">
        <v>8</v>
      </c>
      <c r="P83" s="18">
        <f t="shared" si="5"/>
        <v>10.666666666666666</v>
      </c>
      <c r="Q83">
        <v>20.7</v>
      </c>
      <c r="R83">
        <v>25</v>
      </c>
      <c r="S83">
        <v>19.7</v>
      </c>
      <c r="T83">
        <f t="shared" si="6"/>
        <v>21.8</v>
      </c>
      <c r="U83" s="20"/>
      <c r="W83"/>
      <c r="X83"/>
    </row>
    <row r="84" spans="1:24" x14ac:dyDescent="0.25">
      <c r="A84" s="7" t="s">
        <v>35</v>
      </c>
      <c r="B84" s="7" t="s">
        <v>36</v>
      </c>
      <c r="C84" s="7">
        <v>7</v>
      </c>
      <c r="D84" s="7" t="s">
        <v>48</v>
      </c>
      <c r="E84" s="7">
        <v>2018</v>
      </c>
      <c r="F84" s="7">
        <v>2</v>
      </c>
      <c r="G84" s="7">
        <v>14</v>
      </c>
      <c r="H84" s="7">
        <v>19</v>
      </c>
      <c r="I84" s="7">
        <v>55</v>
      </c>
      <c r="J84" s="7">
        <v>214</v>
      </c>
      <c r="K84" s="50">
        <v>45465</v>
      </c>
      <c r="L84" s="7" t="s">
        <v>862</v>
      </c>
      <c r="M84">
        <v>5</v>
      </c>
      <c r="N84">
        <v>8</v>
      </c>
      <c r="O84">
        <v>7</v>
      </c>
      <c r="P84" s="18">
        <f t="shared" si="5"/>
        <v>6.666666666666667</v>
      </c>
      <c r="Q84">
        <v>19.5</v>
      </c>
      <c r="R84">
        <v>18.899999999999999</v>
      </c>
      <c r="S84">
        <v>17.5</v>
      </c>
      <c r="T84" s="18">
        <f t="shared" si="6"/>
        <v>18.633333333333333</v>
      </c>
      <c r="U84" s="20"/>
      <c r="W84"/>
      <c r="X84"/>
    </row>
    <row r="85" spans="1:24" x14ac:dyDescent="0.25">
      <c r="A85" s="7" t="s">
        <v>35</v>
      </c>
      <c r="B85" s="7" t="s">
        <v>36</v>
      </c>
      <c r="C85" s="7">
        <v>7</v>
      </c>
      <c r="D85" s="7" t="s">
        <v>44</v>
      </c>
      <c r="E85" s="7">
        <v>1983</v>
      </c>
      <c r="F85" s="7">
        <v>2</v>
      </c>
      <c r="G85" s="7">
        <v>13</v>
      </c>
      <c r="H85" s="7">
        <v>20</v>
      </c>
      <c r="I85" s="7">
        <v>50</v>
      </c>
      <c r="J85" s="7">
        <v>213</v>
      </c>
      <c r="K85" s="50">
        <v>45465</v>
      </c>
      <c r="L85" s="7" t="s">
        <v>862</v>
      </c>
      <c r="M85">
        <v>7</v>
      </c>
      <c r="N85">
        <v>7</v>
      </c>
      <c r="O85">
        <v>8</v>
      </c>
      <c r="P85" s="18">
        <f t="shared" si="5"/>
        <v>7.333333333333333</v>
      </c>
      <c r="Q85">
        <v>16.600000000000001</v>
      </c>
      <c r="R85">
        <v>17.899999999999999</v>
      </c>
      <c r="S85">
        <v>19</v>
      </c>
      <c r="T85" s="18">
        <f t="shared" si="6"/>
        <v>17.833333333333332</v>
      </c>
      <c r="U85" s="20"/>
      <c r="W85"/>
      <c r="X85"/>
    </row>
    <row r="86" spans="1:24" x14ac:dyDescent="0.25">
      <c r="A86" s="7" t="s">
        <v>50</v>
      </c>
      <c r="B86" s="7" t="s">
        <v>51</v>
      </c>
      <c r="C86" s="7">
        <v>6</v>
      </c>
      <c r="D86" s="7" t="s">
        <v>55</v>
      </c>
      <c r="E86" s="7">
        <v>2008</v>
      </c>
      <c r="F86" s="7">
        <v>2</v>
      </c>
      <c r="G86" s="7">
        <v>12</v>
      </c>
      <c r="H86" s="7">
        <v>21</v>
      </c>
      <c r="I86" s="7">
        <v>47</v>
      </c>
      <c r="J86" s="7">
        <v>212</v>
      </c>
      <c r="K86" s="50">
        <v>45542</v>
      </c>
      <c r="L86" s="7" t="s">
        <v>862</v>
      </c>
      <c r="M86">
        <v>11</v>
      </c>
      <c r="N86">
        <v>11</v>
      </c>
      <c r="O86">
        <v>10</v>
      </c>
      <c r="P86" s="18">
        <f t="shared" si="5"/>
        <v>10.666666666666666</v>
      </c>
      <c r="Q86">
        <v>25.1</v>
      </c>
      <c r="R86">
        <v>22.5</v>
      </c>
      <c r="S86">
        <v>22.5</v>
      </c>
      <c r="T86" s="18">
        <f t="shared" si="6"/>
        <v>23.366666666666664</v>
      </c>
      <c r="U86" s="20"/>
      <c r="W86"/>
      <c r="X86"/>
    </row>
    <row r="87" spans="1:24" x14ac:dyDescent="0.25">
      <c r="A87" s="7" t="s">
        <v>50</v>
      </c>
      <c r="B87" s="7" t="s">
        <v>51</v>
      </c>
      <c r="C87" s="7">
        <v>6</v>
      </c>
      <c r="D87" s="7" t="s">
        <v>52</v>
      </c>
      <c r="E87" s="7">
        <v>1999</v>
      </c>
      <c r="F87" s="7">
        <v>2</v>
      </c>
      <c r="G87" s="7">
        <v>11</v>
      </c>
      <c r="H87" s="7">
        <v>22</v>
      </c>
      <c r="I87" s="7">
        <v>42</v>
      </c>
      <c r="J87" s="7">
        <v>211</v>
      </c>
      <c r="K87" s="50">
        <v>45542</v>
      </c>
      <c r="L87" s="7" t="s">
        <v>862</v>
      </c>
      <c r="M87">
        <v>11</v>
      </c>
      <c r="N87">
        <v>11</v>
      </c>
      <c r="O87">
        <v>11</v>
      </c>
      <c r="P87">
        <f t="shared" si="5"/>
        <v>11</v>
      </c>
      <c r="Q87">
        <v>23.1</v>
      </c>
      <c r="R87">
        <v>24.8</v>
      </c>
      <c r="S87">
        <v>23.7</v>
      </c>
      <c r="T87" s="18">
        <f t="shared" si="6"/>
        <v>23.866666666666671</v>
      </c>
      <c r="U87" s="20"/>
      <c r="W87"/>
      <c r="X87"/>
    </row>
    <row r="88" spans="1:24" x14ac:dyDescent="0.25">
      <c r="A88" s="7" t="s">
        <v>35</v>
      </c>
      <c r="B88" s="7" t="s">
        <v>36</v>
      </c>
      <c r="C88" s="7">
        <v>5</v>
      </c>
      <c r="D88" s="7" t="s">
        <v>49</v>
      </c>
      <c r="E88" s="7">
        <v>1985</v>
      </c>
      <c r="F88" s="7">
        <v>2</v>
      </c>
      <c r="G88" s="7">
        <v>10</v>
      </c>
      <c r="H88" s="7">
        <v>23</v>
      </c>
      <c r="I88" s="7">
        <v>39</v>
      </c>
      <c r="J88" s="7">
        <v>210</v>
      </c>
      <c r="K88" s="50">
        <v>45465</v>
      </c>
      <c r="L88" s="7" t="s">
        <v>862</v>
      </c>
      <c r="M88">
        <v>10</v>
      </c>
      <c r="N88">
        <v>11</v>
      </c>
      <c r="O88">
        <v>9</v>
      </c>
      <c r="P88">
        <f t="shared" si="5"/>
        <v>10</v>
      </c>
      <c r="Q88">
        <v>24</v>
      </c>
      <c r="R88">
        <v>21.1</v>
      </c>
      <c r="S88">
        <v>18.3</v>
      </c>
      <c r="T88" s="18">
        <f t="shared" si="6"/>
        <v>21.133333333333336</v>
      </c>
      <c r="U88" s="20"/>
      <c r="W88"/>
      <c r="X88"/>
    </row>
    <row r="89" spans="1:24" x14ac:dyDescent="0.25">
      <c r="A89" s="7" t="s">
        <v>35</v>
      </c>
      <c r="B89" s="7" t="s">
        <v>36</v>
      </c>
      <c r="C89" s="7">
        <v>5</v>
      </c>
      <c r="D89" s="7" t="s">
        <v>41</v>
      </c>
      <c r="E89" s="7">
        <v>2016</v>
      </c>
      <c r="F89" s="7">
        <v>2</v>
      </c>
      <c r="G89" s="7">
        <v>9</v>
      </c>
      <c r="H89" s="7">
        <v>24</v>
      </c>
      <c r="I89" s="7">
        <v>34</v>
      </c>
      <c r="J89" s="7">
        <v>209</v>
      </c>
      <c r="K89" s="50">
        <v>45465</v>
      </c>
      <c r="L89" s="7" t="s">
        <v>862</v>
      </c>
      <c r="M89">
        <v>11</v>
      </c>
      <c r="N89">
        <v>10</v>
      </c>
      <c r="O89">
        <v>9</v>
      </c>
      <c r="P89">
        <f t="shared" si="5"/>
        <v>10</v>
      </c>
      <c r="Q89">
        <v>20.399999999999999</v>
      </c>
      <c r="R89">
        <v>20</v>
      </c>
      <c r="S89">
        <v>16.600000000000001</v>
      </c>
      <c r="T89">
        <f t="shared" si="6"/>
        <v>19</v>
      </c>
      <c r="U89" s="20"/>
      <c r="W89"/>
      <c r="X89"/>
    </row>
    <row r="90" spans="1:24" x14ac:dyDescent="0.25">
      <c r="A90" s="7" t="s">
        <v>50</v>
      </c>
      <c r="B90" s="7" t="s">
        <v>51</v>
      </c>
      <c r="C90" s="7">
        <v>4</v>
      </c>
      <c r="D90" s="7" t="s">
        <v>56</v>
      </c>
      <c r="E90" s="7">
        <v>1984</v>
      </c>
      <c r="F90" s="7">
        <v>2</v>
      </c>
      <c r="G90" s="7">
        <v>8</v>
      </c>
      <c r="H90" s="7">
        <v>25</v>
      </c>
      <c r="I90" s="7">
        <v>31</v>
      </c>
      <c r="J90" s="7">
        <v>208</v>
      </c>
      <c r="K90" s="50">
        <v>45542</v>
      </c>
      <c r="L90" s="7" t="s">
        <v>862</v>
      </c>
      <c r="M90">
        <v>11</v>
      </c>
      <c r="N90">
        <v>10</v>
      </c>
      <c r="O90">
        <v>11</v>
      </c>
      <c r="P90" s="18">
        <f t="shared" si="5"/>
        <v>10.666666666666666</v>
      </c>
      <c r="Q90">
        <v>23</v>
      </c>
      <c r="R90">
        <v>21.6</v>
      </c>
      <c r="S90">
        <v>25.9</v>
      </c>
      <c r="T90">
        <f t="shared" si="6"/>
        <v>23.5</v>
      </c>
      <c r="U90" s="20"/>
      <c r="W90"/>
      <c r="X90"/>
    </row>
    <row r="91" spans="1:24" x14ac:dyDescent="0.25">
      <c r="A91" s="7" t="s">
        <v>50</v>
      </c>
      <c r="B91" s="7" t="s">
        <v>51</v>
      </c>
      <c r="C91" s="7">
        <v>4</v>
      </c>
      <c r="D91" s="7" t="s">
        <v>54</v>
      </c>
      <c r="E91" s="7">
        <v>2016</v>
      </c>
      <c r="F91" s="7">
        <v>2</v>
      </c>
      <c r="G91" s="7">
        <v>7</v>
      </c>
      <c r="H91" s="7">
        <v>26</v>
      </c>
      <c r="I91" s="7">
        <v>26</v>
      </c>
      <c r="J91" s="7">
        <v>207</v>
      </c>
      <c r="K91" s="50">
        <v>45542</v>
      </c>
      <c r="L91" s="7" t="s">
        <v>862</v>
      </c>
      <c r="M91">
        <v>13</v>
      </c>
      <c r="N91">
        <v>11</v>
      </c>
      <c r="O91">
        <v>14</v>
      </c>
      <c r="P91" s="18">
        <f t="shared" si="5"/>
        <v>12.666666666666666</v>
      </c>
      <c r="Q91">
        <v>24.5</v>
      </c>
      <c r="R91">
        <v>23.3</v>
      </c>
      <c r="S91">
        <v>23.3</v>
      </c>
      <c r="T91">
        <f t="shared" si="6"/>
        <v>23.7</v>
      </c>
      <c r="U91" s="20"/>
      <c r="W91"/>
      <c r="X91"/>
    </row>
    <row r="92" spans="1:24" x14ac:dyDescent="0.25">
      <c r="A92" s="7" t="s">
        <v>35</v>
      </c>
      <c r="B92" s="7" t="s">
        <v>36</v>
      </c>
      <c r="C92" s="7">
        <v>3</v>
      </c>
      <c r="D92" s="7" t="s">
        <v>37</v>
      </c>
      <c r="E92" s="7">
        <v>1998</v>
      </c>
      <c r="F92" s="7">
        <v>2</v>
      </c>
      <c r="G92" s="7">
        <v>6</v>
      </c>
      <c r="H92" s="7">
        <v>27</v>
      </c>
      <c r="I92" s="7">
        <v>23</v>
      </c>
      <c r="J92" s="7">
        <v>206</v>
      </c>
      <c r="K92" s="50">
        <v>45465</v>
      </c>
      <c r="L92" s="7" t="s">
        <v>862</v>
      </c>
      <c r="M92">
        <v>10</v>
      </c>
      <c r="N92">
        <v>9</v>
      </c>
      <c r="O92">
        <v>8</v>
      </c>
      <c r="P92">
        <f t="shared" si="5"/>
        <v>9</v>
      </c>
      <c r="Q92">
        <v>22.7</v>
      </c>
      <c r="R92">
        <v>20.2</v>
      </c>
      <c r="S92">
        <v>20.3</v>
      </c>
      <c r="T92" s="18">
        <f t="shared" si="6"/>
        <v>21.066666666666666</v>
      </c>
      <c r="U92" s="20"/>
      <c r="W92"/>
      <c r="X92"/>
    </row>
    <row r="93" spans="1:24" x14ac:dyDescent="0.25">
      <c r="A93" s="7" t="s">
        <v>35</v>
      </c>
      <c r="B93" s="7" t="s">
        <v>36</v>
      </c>
      <c r="C93" s="7">
        <v>3</v>
      </c>
      <c r="D93" s="7" t="s">
        <v>42</v>
      </c>
      <c r="E93" s="7">
        <v>2023</v>
      </c>
      <c r="F93" s="7">
        <v>2</v>
      </c>
      <c r="G93" s="7">
        <v>5</v>
      </c>
      <c r="H93" s="7">
        <v>28</v>
      </c>
      <c r="I93" s="7">
        <v>18</v>
      </c>
      <c r="J93" s="7">
        <v>205</v>
      </c>
      <c r="K93" s="50">
        <v>45465</v>
      </c>
      <c r="L93" s="7" t="s">
        <v>862</v>
      </c>
      <c r="M93">
        <v>8</v>
      </c>
      <c r="N93">
        <v>8</v>
      </c>
      <c r="O93">
        <v>6</v>
      </c>
      <c r="P93" s="18">
        <f t="shared" si="5"/>
        <v>7.333333333333333</v>
      </c>
      <c r="Q93">
        <v>20.6</v>
      </c>
      <c r="R93">
        <v>24.3</v>
      </c>
      <c r="S93">
        <v>20.2</v>
      </c>
      <c r="T93">
        <f t="shared" si="6"/>
        <v>21.700000000000003</v>
      </c>
      <c r="U93" s="20"/>
      <c r="W93"/>
      <c r="X93"/>
    </row>
    <row r="94" spans="1:24" x14ac:dyDescent="0.25">
      <c r="A94" s="7" t="s">
        <v>50</v>
      </c>
      <c r="B94" s="7" t="s">
        <v>51</v>
      </c>
      <c r="C94" s="7">
        <v>2</v>
      </c>
      <c r="D94" s="7" t="s">
        <v>57</v>
      </c>
      <c r="E94" s="7">
        <v>2004</v>
      </c>
      <c r="F94" s="7">
        <v>2</v>
      </c>
      <c r="G94" s="7">
        <v>4</v>
      </c>
      <c r="H94" s="7">
        <v>29</v>
      </c>
      <c r="I94" s="7">
        <v>15</v>
      </c>
      <c r="J94" s="7">
        <v>204</v>
      </c>
      <c r="K94" s="50">
        <v>45542</v>
      </c>
      <c r="L94" s="7" t="s">
        <v>862</v>
      </c>
      <c r="M94">
        <v>11</v>
      </c>
      <c r="N94">
        <v>12</v>
      </c>
      <c r="O94">
        <v>11</v>
      </c>
      <c r="P94" s="18">
        <f t="shared" si="5"/>
        <v>11.333333333333334</v>
      </c>
      <c r="Q94">
        <v>26</v>
      </c>
      <c r="R94">
        <v>26</v>
      </c>
      <c r="S94">
        <v>23.1</v>
      </c>
      <c r="T94" s="18">
        <f t="shared" si="6"/>
        <v>25.033333333333331</v>
      </c>
      <c r="U94" s="20"/>
      <c r="W94"/>
      <c r="X94"/>
    </row>
    <row r="95" spans="1:24" x14ac:dyDescent="0.25">
      <c r="A95" s="7" t="s">
        <v>50</v>
      </c>
      <c r="B95" s="7" t="s">
        <v>51</v>
      </c>
      <c r="C95" s="7">
        <v>2</v>
      </c>
      <c r="D95" s="7" t="s">
        <v>53</v>
      </c>
      <c r="E95" s="7">
        <v>2020</v>
      </c>
      <c r="F95" s="7">
        <v>2</v>
      </c>
      <c r="G95" s="7">
        <v>3</v>
      </c>
      <c r="H95" s="7">
        <v>30</v>
      </c>
      <c r="I95" s="7">
        <v>10</v>
      </c>
      <c r="J95" s="7">
        <v>203</v>
      </c>
      <c r="K95" s="50">
        <v>45542</v>
      </c>
      <c r="L95" s="7" t="s">
        <v>862</v>
      </c>
      <c r="M95">
        <v>11</v>
      </c>
      <c r="N95">
        <v>12</v>
      </c>
      <c r="O95">
        <v>13</v>
      </c>
      <c r="P95" s="18">
        <f t="shared" si="5"/>
        <v>12</v>
      </c>
      <c r="Q95">
        <v>25.1</v>
      </c>
      <c r="R95">
        <v>22.3</v>
      </c>
      <c r="S95">
        <v>27.2</v>
      </c>
      <c r="T95" s="18">
        <f t="shared" si="6"/>
        <v>24.866666666666671</v>
      </c>
      <c r="U95" s="20"/>
      <c r="W95"/>
      <c r="X95"/>
    </row>
    <row r="96" spans="1:24" x14ac:dyDescent="0.25">
      <c r="A96" s="7" t="s">
        <v>35</v>
      </c>
      <c r="B96" s="7" t="s">
        <v>36</v>
      </c>
      <c r="C96" s="7">
        <v>1</v>
      </c>
      <c r="D96" s="7" t="s">
        <v>46</v>
      </c>
      <c r="E96" s="7">
        <v>1999</v>
      </c>
      <c r="F96" s="7">
        <v>2</v>
      </c>
      <c r="G96" s="7">
        <v>2</v>
      </c>
      <c r="H96" s="7">
        <v>31</v>
      </c>
      <c r="I96" s="7">
        <v>7</v>
      </c>
      <c r="J96" s="7">
        <v>202</v>
      </c>
      <c r="K96" s="50">
        <v>45465</v>
      </c>
      <c r="L96" s="7" t="s">
        <v>862</v>
      </c>
      <c r="M96">
        <v>9</v>
      </c>
      <c r="N96">
        <v>7</v>
      </c>
      <c r="O96">
        <v>6</v>
      </c>
      <c r="P96" s="18">
        <f t="shared" si="5"/>
        <v>7.333333333333333</v>
      </c>
      <c r="Q96">
        <v>21.7</v>
      </c>
      <c r="R96">
        <v>16.3</v>
      </c>
      <c r="S96">
        <v>16.600000000000001</v>
      </c>
      <c r="T96">
        <f t="shared" si="6"/>
        <v>18.2</v>
      </c>
      <c r="U96" s="20"/>
      <c r="W96"/>
      <c r="X96"/>
    </row>
    <row r="97" spans="1:24" x14ac:dyDescent="0.25">
      <c r="A97" s="7" t="s">
        <v>35</v>
      </c>
      <c r="B97" s="7" t="s">
        <v>36</v>
      </c>
      <c r="C97" s="7">
        <v>1</v>
      </c>
      <c r="D97" s="7" t="s">
        <v>39</v>
      </c>
      <c r="E97" s="7">
        <v>2002</v>
      </c>
      <c r="F97" s="7">
        <v>2</v>
      </c>
      <c r="G97" s="7">
        <v>1</v>
      </c>
      <c r="H97" s="7">
        <v>32</v>
      </c>
      <c r="I97" s="7">
        <v>2</v>
      </c>
      <c r="J97" s="7">
        <v>201</v>
      </c>
      <c r="K97" s="50">
        <v>45465</v>
      </c>
      <c r="L97" s="7" t="s">
        <v>862</v>
      </c>
      <c r="M97">
        <v>11</v>
      </c>
      <c r="N97">
        <v>9</v>
      </c>
      <c r="O97">
        <v>8</v>
      </c>
      <c r="P97" s="18">
        <f t="shared" si="5"/>
        <v>9.3333333333333339</v>
      </c>
      <c r="Q97">
        <v>23.1</v>
      </c>
      <c r="R97">
        <v>20.8</v>
      </c>
      <c r="S97">
        <v>18.7</v>
      </c>
      <c r="T97" s="18">
        <f t="shared" si="6"/>
        <v>20.866666666666671</v>
      </c>
      <c r="U97" s="20"/>
      <c r="W97"/>
      <c r="X97"/>
    </row>
    <row r="98" spans="1:24" x14ac:dyDescent="0.25">
      <c r="A98" s="7" t="s">
        <v>35</v>
      </c>
      <c r="B98" s="7" t="s">
        <v>36</v>
      </c>
      <c r="C98" s="7">
        <v>1</v>
      </c>
      <c r="D98" s="7" t="s">
        <v>41</v>
      </c>
      <c r="E98" s="7">
        <v>2016</v>
      </c>
      <c r="F98" s="7">
        <v>3</v>
      </c>
      <c r="G98" s="7">
        <v>1</v>
      </c>
      <c r="H98" s="7">
        <v>33</v>
      </c>
      <c r="I98" s="7">
        <v>3</v>
      </c>
      <c r="J98" s="7">
        <v>301</v>
      </c>
      <c r="K98" s="50">
        <v>45465</v>
      </c>
      <c r="L98" s="7" t="s">
        <v>862</v>
      </c>
      <c r="M98">
        <v>10</v>
      </c>
      <c r="N98">
        <v>8</v>
      </c>
      <c r="O98">
        <v>9</v>
      </c>
      <c r="P98">
        <f t="shared" si="5"/>
        <v>9</v>
      </c>
      <c r="Q98">
        <v>20.2</v>
      </c>
      <c r="R98">
        <v>19.3</v>
      </c>
      <c r="S98">
        <v>20.6</v>
      </c>
      <c r="T98" s="18">
        <f t="shared" si="6"/>
        <v>20.033333333333335</v>
      </c>
      <c r="U98" s="20"/>
      <c r="W98"/>
      <c r="X98"/>
    </row>
    <row r="99" spans="1:24" x14ac:dyDescent="0.25">
      <c r="A99" s="7" t="s">
        <v>35</v>
      </c>
      <c r="B99" s="7" t="s">
        <v>36</v>
      </c>
      <c r="C99" s="7">
        <v>1</v>
      </c>
      <c r="D99" s="7" t="s">
        <v>48</v>
      </c>
      <c r="E99" s="7">
        <v>2018</v>
      </c>
      <c r="F99" s="7">
        <v>3</v>
      </c>
      <c r="G99" s="7">
        <v>2</v>
      </c>
      <c r="H99" s="7">
        <v>34</v>
      </c>
      <c r="I99" s="7">
        <v>6</v>
      </c>
      <c r="J99" s="7">
        <v>302</v>
      </c>
      <c r="K99" s="50">
        <v>45465</v>
      </c>
      <c r="L99" s="7" t="s">
        <v>862</v>
      </c>
      <c r="M99">
        <v>8</v>
      </c>
      <c r="N99">
        <v>10</v>
      </c>
      <c r="O99">
        <v>8</v>
      </c>
      <c r="P99" s="18">
        <f t="shared" si="5"/>
        <v>8.6666666666666661</v>
      </c>
      <c r="Q99">
        <v>20.2</v>
      </c>
      <c r="R99">
        <v>20.399999999999999</v>
      </c>
      <c r="S99">
        <v>20.9</v>
      </c>
      <c r="T99">
        <f t="shared" si="6"/>
        <v>20.499999999999996</v>
      </c>
      <c r="U99" s="20"/>
      <c r="W99"/>
      <c r="X99"/>
    </row>
    <row r="100" spans="1:24" x14ac:dyDescent="0.25">
      <c r="A100" s="7" t="s">
        <v>50</v>
      </c>
      <c r="B100" s="7" t="s">
        <v>51</v>
      </c>
      <c r="C100" s="7">
        <v>2</v>
      </c>
      <c r="D100" s="7" t="s">
        <v>54</v>
      </c>
      <c r="E100" s="7">
        <v>2016</v>
      </c>
      <c r="F100" s="7">
        <v>3</v>
      </c>
      <c r="G100" s="7">
        <v>3</v>
      </c>
      <c r="H100" s="7">
        <v>35</v>
      </c>
      <c r="I100" s="7">
        <v>11</v>
      </c>
      <c r="J100" s="7">
        <v>303</v>
      </c>
      <c r="K100" s="50">
        <v>45542</v>
      </c>
      <c r="L100" s="7" t="s">
        <v>862</v>
      </c>
      <c r="M100">
        <v>10</v>
      </c>
      <c r="N100">
        <v>12</v>
      </c>
      <c r="O100">
        <v>10</v>
      </c>
      <c r="P100" s="18">
        <f t="shared" ref="P100:P131" si="7">AVERAGE(M100:O100)</f>
        <v>10.666666666666666</v>
      </c>
      <c r="Q100">
        <v>20.5</v>
      </c>
      <c r="R100">
        <v>23</v>
      </c>
      <c r="S100">
        <v>24</v>
      </c>
      <c r="T100">
        <f t="shared" ref="T100:T131" si="8">AVERAGE(Q100:S100)</f>
        <v>22.5</v>
      </c>
      <c r="U100" s="20"/>
      <c r="W100"/>
      <c r="X100"/>
    </row>
    <row r="101" spans="1:24" x14ac:dyDescent="0.25">
      <c r="A101" s="7" t="s">
        <v>50</v>
      </c>
      <c r="B101" s="7" t="s">
        <v>51</v>
      </c>
      <c r="C101" s="7">
        <v>2</v>
      </c>
      <c r="D101" s="7" t="s">
        <v>59</v>
      </c>
      <c r="E101" s="7">
        <v>1989</v>
      </c>
      <c r="F101" s="7">
        <v>3</v>
      </c>
      <c r="G101" s="7">
        <v>4</v>
      </c>
      <c r="H101" s="7">
        <v>36</v>
      </c>
      <c r="I101" s="7">
        <v>14</v>
      </c>
      <c r="J101" s="7">
        <v>304</v>
      </c>
      <c r="K101" s="50">
        <v>45542</v>
      </c>
      <c r="L101" s="7" t="s">
        <v>862</v>
      </c>
      <c r="M101">
        <v>5</v>
      </c>
      <c r="N101">
        <v>3</v>
      </c>
      <c r="O101">
        <v>9</v>
      </c>
      <c r="P101" s="18">
        <f t="shared" si="7"/>
        <v>5.666666666666667</v>
      </c>
      <c r="Q101">
        <v>16.7</v>
      </c>
      <c r="R101">
        <v>23</v>
      </c>
      <c r="S101">
        <v>18.600000000000001</v>
      </c>
      <c r="T101" s="18">
        <f t="shared" si="8"/>
        <v>19.433333333333334</v>
      </c>
      <c r="U101" s="20"/>
      <c r="W101"/>
      <c r="X101"/>
    </row>
    <row r="102" spans="1:24" x14ac:dyDescent="0.25">
      <c r="A102" s="7" t="s">
        <v>35</v>
      </c>
      <c r="B102" s="7" t="s">
        <v>36</v>
      </c>
      <c r="C102" s="7">
        <v>3</v>
      </c>
      <c r="D102" s="7" t="s">
        <v>39</v>
      </c>
      <c r="E102" s="7">
        <v>2002</v>
      </c>
      <c r="F102" s="7">
        <v>3</v>
      </c>
      <c r="G102" s="7">
        <v>5</v>
      </c>
      <c r="H102" s="7">
        <v>37</v>
      </c>
      <c r="I102" s="7">
        <v>19</v>
      </c>
      <c r="J102" s="7">
        <v>305</v>
      </c>
      <c r="K102" s="50">
        <v>45465</v>
      </c>
      <c r="L102" s="7" t="s">
        <v>862</v>
      </c>
      <c r="M102">
        <v>11</v>
      </c>
      <c r="N102">
        <v>8</v>
      </c>
      <c r="O102">
        <v>8</v>
      </c>
      <c r="P102">
        <f t="shared" si="7"/>
        <v>9</v>
      </c>
      <c r="Q102">
        <v>23</v>
      </c>
      <c r="R102">
        <v>22</v>
      </c>
      <c r="S102">
        <v>20</v>
      </c>
      <c r="T102" s="18">
        <f t="shared" si="8"/>
        <v>21.666666666666668</v>
      </c>
      <c r="U102" s="20"/>
      <c r="W102"/>
      <c r="X102"/>
    </row>
    <row r="103" spans="1:24" x14ac:dyDescent="0.25">
      <c r="A103" s="7" t="s">
        <v>35</v>
      </c>
      <c r="B103" s="7" t="s">
        <v>36</v>
      </c>
      <c r="C103" s="7">
        <v>3</v>
      </c>
      <c r="D103" s="7" t="s">
        <v>49</v>
      </c>
      <c r="E103" s="7">
        <v>1985</v>
      </c>
      <c r="F103" s="7">
        <v>3</v>
      </c>
      <c r="G103" s="7">
        <v>6</v>
      </c>
      <c r="H103" s="7">
        <v>38</v>
      </c>
      <c r="I103" s="7">
        <v>22</v>
      </c>
      <c r="J103" s="7">
        <v>306</v>
      </c>
      <c r="K103" s="50">
        <v>45465</v>
      </c>
      <c r="L103" s="7" t="s">
        <v>862</v>
      </c>
      <c r="M103">
        <v>8</v>
      </c>
      <c r="N103">
        <v>9</v>
      </c>
      <c r="O103">
        <v>7</v>
      </c>
      <c r="P103">
        <f t="shared" si="7"/>
        <v>8</v>
      </c>
      <c r="Q103">
        <v>17.8</v>
      </c>
      <c r="R103">
        <v>20.6</v>
      </c>
      <c r="S103">
        <v>18.399999999999999</v>
      </c>
      <c r="T103" s="18">
        <f t="shared" si="8"/>
        <v>18.933333333333334</v>
      </c>
      <c r="U103" s="20"/>
    </row>
    <row r="104" spans="1:24" x14ac:dyDescent="0.25">
      <c r="A104" s="7" t="s">
        <v>50</v>
      </c>
      <c r="B104" s="7" t="s">
        <v>51</v>
      </c>
      <c r="C104" s="7">
        <v>4</v>
      </c>
      <c r="D104" s="7" t="s">
        <v>55</v>
      </c>
      <c r="E104" s="7">
        <v>2008</v>
      </c>
      <c r="F104" s="7">
        <v>3</v>
      </c>
      <c r="G104" s="7">
        <v>7</v>
      </c>
      <c r="H104" s="7">
        <v>39</v>
      </c>
      <c r="I104" s="7">
        <v>27</v>
      </c>
      <c r="J104" s="7">
        <v>307</v>
      </c>
      <c r="K104" s="50">
        <v>45542</v>
      </c>
      <c r="L104" s="7" t="s">
        <v>862</v>
      </c>
      <c r="M104">
        <v>10</v>
      </c>
      <c r="N104">
        <v>11</v>
      </c>
      <c r="O104">
        <v>12</v>
      </c>
      <c r="P104">
        <f t="shared" si="7"/>
        <v>11</v>
      </c>
      <c r="Q104">
        <v>22.4</v>
      </c>
      <c r="R104">
        <v>23.2</v>
      </c>
      <c r="S104">
        <v>23</v>
      </c>
      <c r="T104" s="18">
        <f t="shared" si="8"/>
        <v>22.866666666666664</v>
      </c>
      <c r="U104" s="20"/>
    </row>
    <row r="105" spans="1:24" x14ac:dyDescent="0.25">
      <c r="A105" s="7" t="s">
        <v>50</v>
      </c>
      <c r="B105" s="7" t="s">
        <v>51</v>
      </c>
      <c r="C105" s="7">
        <v>4</v>
      </c>
      <c r="D105" s="7" t="s">
        <v>57</v>
      </c>
      <c r="E105" s="7">
        <v>2004</v>
      </c>
      <c r="F105" s="7">
        <v>3</v>
      </c>
      <c r="G105" s="7">
        <v>8</v>
      </c>
      <c r="H105" s="7">
        <v>40</v>
      </c>
      <c r="I105" s="7">
        <v>30</v>
      </c>
      <c r="J105" s="7">
        <v>308</v>
      </c>
      <c r="K105" s="50">
        <v>45542</v>
      </c>
      <c r="L105" s="7" t="s">
        <v>862</v>
      </c>
      <c r="M105">
        <v>12</v>
      </c>
      <c r="N105">
        <v>10</v>
      </c>
      <c r="O105">
        <v>11</v>
      </c>
      <c r="P105" s="18">
        <f t="shared" si="7"/>
        <v>11</v>
      </c>
      <c r="Q105">
        <v>23</v>
      </c>
      <c r="R105">
        <v>22.4</v>
      </c>
      <c r="S105">
        <v>23.9</v>
      </c>
      <c r="T105">
        <f t="shared" si="8"/>
        <v>23.099999999999998</v>
      </c>
      <c r="U105" s="20"/>
    </row>
    <row r="106" spans="1:24" x14ac:dyDescent="0.25">
      <c r="A106" s="7" t="s">
        <v>35</v>
      </c>
      <c r="B106" s="7" t="s">
        <v>36</v>
      </c>
      <c r="C106" s="7">
        <v>5</v>
      </c>
      <c r="D106" s="7" t="s">
        <v>42</v>
      </c>
      <c r="E106" s="7">
        <v>2023</v>
      </c>
      <c r="F106" s="7">
        <v>3</v>
      </c>
      <c r="G106" s="7">
        <v>9</v>
      </c>
      <c r="H106" s="7">
        <v>41</v>
      </c>
      <c r="I106" s="7">
        <v>35</v>
      </c>
      <c r="J106" s="7">
        <v>309</v>
      </c>
      <c r="K106" s="50">
        <v>45465</v>
      </c>
      <c r="L106" s="7" t="s">
        <v>862</v>
      </c>
      <c r="M106">
        <v>8</v>
      </c>
      <c r="N106">
        <v>8</v>
      </c>
      <c r="O106">
        <v>9</v>
      </c>
      <c r="P106" s="18">
        <f t="shared" si="7"/>
        <v>8.3333333333333339</v>
      </c>
      <c r="Q106">
        <v>17.8</v>
      </c>
      <c r="R106">
        <v>18</v>
      </c>
      <c r="S106">
        <v>19.600000000000001</v>
      </c>
      <c r="T106" s="18">
        <f t="shared" si="8"/>
        <v>18.466666666666665</v>
      </c>
      <c r="U106" s="20"/>
    </row>
    <row r="107" spans="1:24" x14ac:dyDescent="0.25">
      <c r="A107" s="7" t="s">
        <v>35</v>
      </c>
      <c r="B107" s="7" t="s">
        <v>36</v>
      </c>
      <c r="C107" s="7">
        <v>5</v>
      </c>
      <c r="D107" s="7" t="s">
        <v>44</v>
      </c>
      <c r="E107" s="7">
        <v>1983</v>
      </c>
      <c r="F107" s="7">
        <v>3</v>
      </c>
      <c r="G107" s="7">
        <v>10</v>
      </c>
      <c r="H107" s="7">
        <v>42</v>
      </c>
      <c r="I107" s="7">
        <v>38</v>
      </c>
      <c r="J107" s="7">
        <v>310</v>
      </c>
      <c r="K107" s="50">
        <v>45465</v>
      </c>
      <c r="L107" s="7" t="s">
        <v>862</v>
      </c>
      <c r="M107">
        <v>7</v>
      </c>
      <c r="N107">
        <v>9</v>
      </c>
      <c r="O107">
        <v>7</v>
      </c>
      <c r="P107" s="18">
        <f t="shared" si="7"/>
        <v>7.666666666666667</v>
      </c>
      <c r="Q107">
        <v>17.2</v>
      </c>
      <c r="R107">
        <v>20.5</v>
      </c>
      <c r="S107">
        <v>19.399999999999999</v>
      </c>
      <c r="T107" s="18">
        <f t="shared" si="8"/>
        <v>19.033333333333335</v>
      </c>
      <c r="U107" s="20"/>
    </row>
    <row r="108" spans="1:24" x14ac:dyDescent="0.25">
      <c r="A108" s="7" t="s">
        <v>50</v>
      </c>
      <c r="B108" s="7" t="s">
        <v>51</v>
      </c>
      <c r="C108" s="7">
        <v>6</v>
      </c>
      <c r="D108" s="7" t="s">
        <v>56</v>
      </c>
      <c r="E108" s="7">
        <v>1984</v>
      </c>
      <c r="F108" s="7">
        <v>3</v>
      </c>
      <c r="G108" s="7">
        <v>11</v>
      </c>
      <c r="H108" s="7">
        <v>43</v>
      </c>
      <c r="I108" s="7">
        <v>43</v>
      </c>
      <c r="J108" s="7">
        <v>311</v>
      </c>
      <c r="K108" s="50">
        <v>45542</v>
      </c>
      <c r="L108" s="7" t="s">
        <v>862</v>
      </c>
      <c r="M108">
        <v>10</v>
      </c>
      <c r="N108">
        <v>12</v>
      </c>
      <c r="O108">
        <v>8</v>
      </c>
      <c r="P108">
        <f t="shared" si="7"/>
        <v>10</v>
      </c>
      <c r="Q108">
        <v>23</v>
      </c>
      <c r="R108">
        <v>25.6</v>
      </c>
      <c r="S108">
        <v>22</v>
      </c>
      <c r="T108" s="18">
        <f t="shared" si="8"/>
        <v>23.533333333333331</v>
      </c>
      <c r="U108" s="20"/>
    </row>
    <row r="109" spans="1:24" x14ac:dyDescent="0.25">
      <c r="A109" s="7" t="s">
        <v>50</v>
      </c>
      <c r="B109" s="7" t="s">
        <v>51</v>
      </c>
      <c r="C109" s="7">
        <v>6</v>
      </c>
      <c r="D109" s="7" t="s">
        <v>60</v>
      </c>
      <c r="E109" s="7">
        <v>2001</v>
      </c>
      <c r="F109" s="7">
        <v>3</v>
      </c>
      <c r="G109" s="7">
        <v>12</v>
      </c>
      <c r="H109" s="7">
        <v>44</v>
      </c>
      <c r="I109" s="7">
        <v>46</v>
      </c>
      <c r="J109" s="7">
        <v>312</v>
      </c>
      <c r="K109" s="50">
        <v>45542</v>
      </c>
      <c r="L109" s="7" t="s">
        <v>862</v>
      </c>
      <c r="M109">
        <v>10</v>
      </c>
      <c r="N109">
        <v>11</v>
      </c>
      <c r="O109">
        <v>12</v>
      </c>
      <c r="P109" s="18">
        <f t="shared" si="7"/>
        <v>11</v>
      </c>
      <c r="Q109">
        <v>22.5</v>
      </c>
      <c r="R109">
        <v>19.2</v>
      </c>
      <c r="S109">
        <v>23.5</v>
      </c>
      <c r="T109" s="18">
        <f t="shared" si="8"/>
        <v>21.733333333333334</v>
      </c>
      <c r="U109" s="20"/>
    </row>
    <row r="110" spans="1:24" x14ac:dyDescent="0.25">
      <c r="A110" s="7" t="s">
        <v>35</v>
      </c>
      <c r="B110" s="7" t="s">
        <v>36</v>
      </c>
      <c r="C110" s="7">
        <v>7</v>
      </c>
      <c r="D110" s="7" t="s">
        <v>46</v>
      </c>
      <c r="E110" s="7">
        <v>1999</v>
      </c>
      <c r="F110" s="7">
        <v>3</v>
      </c>
      <c r="G110" s="7">
        <v>13</v>
      </c>
      <c r="H110" s="7">
        <v>45</v>
      </c>
      <c r="I110" s="7">
        <v>51</v>
      </c>
      <c r="J110" s="7">
        <v>313</v>
      </c>
      <c r="K110" s="50">
        <v>45465</v>
      </c>
      <c r="L110" s="7" t="s">
        <v>862</v>
      </c>
      <c r="M110">
        <v>5</v>
      </c>
      <c r="N110">
        <v>4</v>
      </c>
      <c r="O110">
        <v>7</v>
      </c>
      <c r="P110" s="18">
        <f t="shared" si="7"/>
        <v>5.333333333333333</v>
      </c>
      <c r="Q110">
        <v>13.7</v>
      </c>
      <c r="R110">
        <v>17.399999999999999</v>
      </c>
      <c r="S110">
        <v>21.2</v>
      </c>
      <c r="T110" s="18">
        <f t="shared" si="8"/>
        <v>17.433333333333334</v>
      </c>
      <c r="U110" s="20"/>
    </row>
    <row r="111" spans="1:24" x14ac:dyDescent="0.25">
      <c r="A111" s="7" t="s">
        <v>35</v>
      </c>
      <c r="B111" s="7" t="s">
        <v>36</v>
      </c>
      <c r="C111" s="7">
        <v>7</v>
      </c>
      <c r="D111" s="7" t="s">
        <v>37</v>
      </c>
      <c r="E111" s="7">
        <v>1998</v>
      </c>
      <c r="F111" s="7">
        <v>3</v>
      </c>
      <c r="G111" s="7">
        <v>14</v>
      </c>
      <c r="H111" s="7">
        <v>46</v>
      </c>
      <c r="I111" s="7">
        <v>54</v>
      </c>
      <c r="J111" s="7">
        <v>314</v>
      </c>
      <c r="K111" s="50">
        <v>45465</v>
      </c>
      <c r="L111" s="7" t="s">
        <v>862</v>
      </c>
      <c r="M111">
        <v>8</v>
      </c>
      <c r="N111">
        <v>9</v>
      </c>
      <c r="O111">
        <v>10</v>
      </c>
      <c r="P111">
        <f t="shared" si="7"/>
        <v>9</v>
      </c>
      <c r="Q111">
        <v>21.1</v>
      </c>
      <c r="R111">
        <v>21.2</v>
      </c>
      <c r="S111">
        <v>22.3</v>
      </c>
      <c r="T111" s="18">
        <f t="shared" si="8"/>
        <v>21.533333333333331</v>
      </c>
      <c r="U111" s="20"/>
    </row>
    <row r="112" spans="1:24" x14ac:dyDescent="0.25">
      <c r="A112" s="7" t="s">
        <v>50</v>
      </c>
      <c r="B112" s="7" t="s">
        <v>51</v>
      </c>
      <c r="C112" s="7">
        <v>8</v>
      </c>
      <c r="D112" s="7" t="s">
        <v>52</v>
      </c>
      <c r="E112" s="7">
        <v>1999</v>
      </c>
      <c r="F112" s="7">
        <v>3</v>
      </c>
      <c r="G112" s="7">
        <v>15</v>
      </c>
      <c r="H112" s="7">
        <v>47</v>
      </c>
      <c r="I112" s="7">
        <v>59</v>
      </c>
      <c r="J112" s="7">
        <v>315</v>
      </c>
      <c r="K112" s="50">
        <v>45542</v>
      </c>
      <c r="L112" s="7" t="s">
        <v>862</v>
      </c>
      <c r="M112">
        <v>11</v>
      </c>
      <c r="N112">
        <v>10</v>
      </c>
      <c r="O112">
        <v>12</v>
      </c>
      <c r="P112" s="18">
        <f t="shared" si="7"/>
        <v>11</v>
      </c>
      <c r="Q112">
        <v>22.7</v>
      </c>
      <c r="R112">
        <v>25.1</v>
      </c>
      <c r="S112">
        <v>24.4</v>
      </c>
      <c r="T112" s="18">
        <f t="shared" si="8"/>
        <v>24.066666666666663</v>
      </c>
      <c r="U112" s="20"/>
    </row>
    <row r="113" spans="1:21" x14ac:dyDescent="0.25">
      <c r="A113" s="7" t="s">
        <v>50</v>
      </c>
      <c r="B113" s="7" t="s">
        <v>51</v>
      </c>
      <c r="C113" s="7">
        <v>8</v>
      </c>
      <c r="D113" s="7" t="s">
        <v>53</v>
      </c>
      <c r="E113" s="7">
        <v>2020</v>
      </c>
      <c r="F113" s="7">
        <v>3</v>
      </c>
      <c r="G113" s="7">
        <v>16</v>
      </c>
      <c r="H113" s="7">
        <v>48</v>
      </c>
      <c r="I113" s="7">
        <v>62</v>
      </c>
      <c r="J113" s="7">
        <v>316</v>
      </c>
      <c r="K113" s="50">
        <v>45542</v>
      </c>
      <c r="L113" s="7" t="s">
        <v>862</v>
      </c>
      <c r="M113">
        <v>13</v>
      </c>
      <c r="N113">
        <v>13</v>
      </c>
      <c r="O113">
        <v>14</v>
      </c>
      <c r="P113" s="18">
        <f t="shared" si="7"/>
        <v>13.333333333333334</v>
      </c>
      <c r="Q113">
        <v>26.1</v>
      </c>
      <c r="R113">
        <v>23.6</v>
      </c>
      <c r="S113">
        <v>27.3</v>
      </c>
      <c r="T113" s="18">
        <f t="shared" si="8"/>
        <v>25.666666666666668</v>
      </c>
      <c r="U113" s="20"/>
    </row>
    <row r="114" spans="1:21" x14ac:dyDescent="0.25">
      <c r="A114" s="7" t="s">
        <v>50</v>
      </c>
      <c r="B114" s="7" t="s">
        <v>51</v>
      </c>
      <c r="C114" s="7">
        <v>8</v>
      </c>
      <c r="D114" s="7" t="s">
        <v>56</v>
      </c>
      <c r="E114" s="7">
        <v>1984</v>
      </c>
      <c r="F114" s="7">
        <v>4</v>
      </c>
      <c r="G114" s="7">
        <v>16</v>
      </c>
      <c r="H114" s="7">
        <v>49</v>
      </c>
      <c r="I114" s="7">
        <v>61</v>
      </c>
      <c r="J114" s="7">
        <v>416</v>
      </c>
      <c r="K114" s="50">
        <v>45542</v>
      </c>
      <c r="L114" s="7" t="s">
        <v>862</v>
      </c>
      <c r="M114">
        <v>12</v>
      </c>
      <c r="N114">
        <v>10</v>
      </c>
      <c r="O114">
        <v>12</v>
      </c>
      <c r="P114" s="18">
        <f t="shared" si="7"/>
        <v>11.333333333333334</v>
      </c>
      <c r="Q114">
        <v>23.1</v>
      </c>
      <c r="R114">
        <v>21.8</v>
      </c>
      <c r="S114">
        <v>22.5</v>
      </c>
      <c r="T114" s="18">
        <f t="shared" si="8"/>
        <v>22.466666666666669</v>
      </c>
      <c r="U114" s="20"/>
    </row>
    <row r="115" spans="1:21" x14ac:dyDescent="0.25">
      <c r="A115" s="7" t="s">
        <v>50</v>
      </c>
      <c r="B115" s="7" t="s">
        <v>51</v>
      </c>
      <c r="C115" s="7">
        <v>8</v>
      </c>
      <c r="D115" s="7" t="s">
        <v>54</v>
      </c>
      <c r="E115" s="7">
        <v>2016</v>
      </c>
      <c r="F115" s="7">
        <v>4</v>
      </c>
      <c r="G115" s="7">
        <v>15</v>
      </c>
      <c r="H115" s="7">
        <v>50</v>
      </c>
      <c r="I115" s="7">
        <v>60</v>
      </c>
      <c r="J115" s="7">
        <v>415</v>
      </c>
      <c r="K115" s="50">
        <v>45542</v>
      </c>
      <c r="L115" s="7" t="s">
        <v>862</v>
      </c>
      <c r="M115">
        <v>12</v>
      </c>
      <c r="N115">
        <v>12</v>
      </c>
      <c r="O115">
        <v>11</v>
      </c>
      <c r="P115" s="18">
        <f t="shared" si="7"/>
        <v>11.666666666666666</v>
      </c>
      <c r="Q115">
        <v>21.2</v>
      </c>
      <c r="R115">
        <v>23.5</v>
      </c>
      <c r="S115">
        <v>21.7</v>
      </c>
      <c r="T115" s="18">
        <f t="shared" si="8"/>
        <v>22.133333333333336</v>
      </c>
      <c r="U115" s="20"/>
    </row>
    <row r="116" spans="1:21" x14ac:dyDescent="0.25">
      <c r="A116" s="7" t="s">
        <v>35</v>
      </c>
      <c r="B116" s="7" t="s">
        <v>36</v>
      </c>
      <c r="C116" s="7">
        <v>7</v>
      </c>
      <c r="D116" s="7" t="s">
        <v>39</v>
      </c>
      <c r="E116" s="7">
        <v>2002</v>
      </c>
      <c r="F116" s="7">
        <v>4</v>
      </c>
      <c r="G116" s="7">
        <v>14</v>
      </c>
      <c r="H116" s="7">
        <v>51</v>
      </c>
      <c r="I116" s="7">
        <v>53</v>
      </c>
      <c r="J116" s="7">
        <v>414</v>
      </c>
      <c r="K116" s="50">
        <v>45465</v>
      </c>
      <c r="L116" s="7" t="s">
        <v>862</v>
      </c>
      <c r="M116">
        <v>7</v>
      </c>
      <c r="N116">
        <v>9</v>
      </c>
      <c r="O116">
        <v>9</v>
      </c>
      <c r="P116" s="18">
        <f t="shared" si="7"/>
        <v>8.3333333333333339</v>
      </c>
      <c r="Q116">
        <v>19</v>
      </c>
      <c r="R116">
        <v>15.8</v>
      </c>
      <c r="S116">
        <v>21.1</v>
      </c>
      <c r="T116" s="18">
        <f t="shared" si="8"/>
        <v>18.633333333333333</v>
      </c>
      <c r="U116" s="20"/>
    </row>
    <row r="117" spans="1:21" x14ac:dyDescent="0.25">
      <c r="A117" s="7" t="s">
        <v>35</v>
      </c>
      <c r="B117" s="7" t="s">
        <v>36</v>
      </c>
      <c r="C117" s="7">
        <v>7</v>
      </c>
      <c r="D117" s="7" t="s">
        <v>41</v>
      </c>
      <c r="E117" s="7">
        <v>2016</v>
      </c>
      <c r="F117" s="7">
        <v>4</v>
      </c>
      <c r="G117" s="7">
        <v>13</v>
      </c>
      <c r="H117" s="7">
        <v>52</v>
      </c>
      <c r="I117" s="7">
        <v>52</v>
      </c>
      <c r="J117" s="7">
        <v>413</v>
      </c>
      <c r="K117" s="50">
        <v>45465</v>
      </c>
      <c r="L117" s="7" t="s">
        <v>862</v>
      </c>
      <c r="M117">
        <v>6</v>
      </c>
      <c r="N117">
        <v>8</v>
      </c>
      <c r="O117">
        <v>7</v>
      </c>
      <c r="P117">
        <f t="shared" si="7"/>
        <v>7</v>
      </c>
      <c r="Q117">
        <v>18</v>
      </c>
      <c r="R117">
        <v>17.7</v>
      </c>
      <c r="S117">
        <v>16.8</v>
      </c>
      <c r="T117">
        <f t="shared" si="8"/>
        <v>17.5</v>
      </c>
      <c r="U117" s="20"/>
    </row>
    <row r="118" spans="1:21" x14ac:dyDescent="0.25">
      <c r="A118" s="7" t="s">
        <v>50</v>
      </c>
      <c r="B118" s="7" t="s">
        <v>51</v>
      </c>
      <c r="C118" s="7">
        <v>6</v>
      </c>
      <c r="D118" s="7" t="s">
        <v>53</v>
      </c>
      <c r="E118" s="7">
        <v>2020</v>
      </c>
      <c r="F118" s="7">
        <v>4</v>
      </c>
      <c r="G118" s="7">
        <v>12</v>
      </c>
      <c r="H118" s="7">
        <v>53</v>
      </c>
      <c r="I118" s="7">
        <v>45</v>
      </c>
      <c r="J118" s="7">
        <v>412</v>
      </c>
      <c r="K118" s="50">
        <v>45542</v>
      </c>
      <c r="L118" s="7" t="s">
        <v>862</v>
      </c>
      <c r="M118">
        <v>12</v>
      </c>
      <c r="N118">
        <v>13</v>
      </c>
      <c r="O118">
        <v>14</v>
      </c>
      <c r="P118" s="18">
        <f t="shared" si="7"/>
        <v>13</v>
      </c>
      <c r="Q118">
        <v>25.5</v>
      </c>
      <c r="R118">
        <v>26.5</v>
      </c>
      <c r="S118">
        <v>28.3</v>
      </c>
      <c r="T118" s="18">
        <f t="shared" si="8"/>
        <v>26.766666666666666</v>
      </c>
      <c r="U118" s="20"/>
    </row>
    <row r="119" spans="1:21" x14ac:dyDescent="0.25">
      <c r="A119" s="7" t="s">
        <v>50</v>
      </c>
      <c r="B119" s="7" t="s">
        <v>51</v>
      </c>
      <c r="C119" s="7">
        <v>6</v>
      </c>
      <c r="D119" s="7" t="s">
        <v>57</v>
      </c>
      <c r="E119" s="7">
        <v>2004</v>
      </c>
      <c r="F119" s="7">
        <v>4</v>
      </c>
      <c r="G119" s="7">
        <v>11</v>
      </c>
      <c r="H119" s="7">
        <v>54</v>
      </c>
      <c r="I119" s="7">
        <v>44</v>
      </c>
      <c r="J119" s="7">
        <v>411</v>
      </c>
      <c r="K119" s="50">
        <v>45542</v>
      </c>
      <c r="L119" s="7" t="s">
        <v>862</v>
      </c>
      <c r="M119">
        <v>12</v>
      </c>
      <c r="N119">
        <v>9</v>
      </c>
      <c r="O119">
        <v>9</v>
      </c>
      <c r="P119" s="18">
        <f t="shared" si="7"/>
        <v>10</v>
      </c>
      <c r="Q119">
        <v>22.4</v>
      </c>
      <c r="R119">
        <v>19.5</v>
      </c>
      <c r="S119">
        <v>23.5</v>
      </c>
      <c r="T119">
        <f t="shared" si="8"/>
        <v>21.8</v>
      </c>
      <c r="U119" s="20"/>
    </row>
    <row r="120" spans="1:21" x14ac:dyDescent="0.25">
      <c r="A120" s="7" t="s">
        <v>35</v>
      </c>
      <c r="B120" s="7" t="s">
        <v>36</v>
      </c>
      <c r="C120" s="7">
        <v>5</v>
      </c>
      <c r="D120" s="7" t="s">
        <v>48</v>
      </c>
      <c r="E120" s="7">
        <v>2018</v>
      </c>
      <c r="F120" s="7">
        <v>4</v>
      </c>
      <c r="G120" s="7">
        <v>10</v>
      </c>
      <c r="H120" s="7">
        <v>55</v>
      </c>
      <c r="I120" s="7">
        <v>37</v>
      </c>
      <c r="J120" s="7">
        <v>410</v>
      </c>
      <c r="K120" s="50">
        <v>45465</v>
      </c>
      <c r="L120" s="7" t="s">
        <v>862</v>
      </c>
      <c r="M120">
        <v>7</v>
      </c>
      <c r="N120">
        <v>7</v>
      </c>
      <c r="O120">
        <v>7</v>
      </c>
      <c r="P120">
        <f t="shared" si="7"/>
        <v>7</v>
      </c>
      <c r="Q120">
        <v>19</v>
      </c>
      <c r="R120">
        <v>16.600000000000001</v>
      </c>
      <c r="S120">
        <v>18</v>
      </c>
      <c r="T120" s="18">
        <f t="shared" si="8"/>
        <v>17.866666666666667</v>
      </c>
      <c r="U120" s="20"/>
    </row>
    <row r="121" spans="1:21" x14ac:dyDescent="0.25">
      <c r="A121" s="7" t="s">
        <v>35</v>
      </c>
      <c r="B121" s="7" t="s">
        <v>36</v>
      </c>
      <c r="C121" s="7">
        <v>5</v>
      </c>
      <c r="D121" s="7" t="s">
        <v>37</v>
      </c>
      <c r="E121" s="7">
        <v>1998</v>
      </c>
      <c r="F121" s="7">
        <v>4</v>
      </c>
      <c r="G121" s="7">
        <v>9</v>
      </c>
      <c r="H121" s="7">
        <v>56</v>
      </c>
      <c r="I121" s="7">
        <v>37</v>
      </c>
      <c r="J121" s="7">
        <v>409</v>
      </c>
      <c r="K121" s="50">
        <v>45465</v>
      </c>
      <c r="L121" s="7" t="s">
        <v>862</v>
      </c>
      <c r="M121">
        <v>8</v>
      </c>
      <c r="N121">
        <v>8</v>
      </c>
      <c r="O121">
        <v>7</v>
      </c>
      <c r="P121" s="18">
        <f t="shared" si="7"/>
        <v>7.666666666666667</v>
      </c>
      <c r="Q121">
        <v>17.899999999999999</v>
      </c>
      <c r="R121">
        <v>18.600000000000001</v>
      </c>
      <c r="S121">
        <v>19.600000000000001</v>
      </c>
      <c r="T121">
        <f t="shared" si="8"/>
        <v>18.7</v>
      </c>
      <c r="U121" s="20"/>
    </row>
    <row r="122" spans="1:21" x14ac:dyDescent="0.25">
      <c r="A122" s="7" t="s">
        <v>50</v>
      </c>
      <c r="B122" s="7" t="s">
        <v>51</v>
      </c>
      <c r="C122" s="7">
        <v>4</v>
      </c>
      <c r="D122" s="7" t="s">
        <v>52</v>
      </c>
      <c r="E122" s="7">
        <v>1999</v>
      </c>
      <c r="F122" s="7">
        <v>4</v>
      </c>
      <c r="G122" s="7">
        <v>8</v>
      </c>
      <c r="H122" s="7">
        <v>57</v>
      </c>
      <c r="I122" s="7">
        <v>29</v>
      </c>
      <c r="J122" s="7">
        <v>408</v>
      </c>
      <c r="K122" s="50">
        <v>45542</v>
      </c>
      <c r="L122" s="7" t="s">
        <v>862</v>
      </c>
      <c r="M122">
        <v>13</v>
      </c>
      <c r="N122">
        <v>11</v>
      </c>
      <c r="O122">
        <v>13</v>
      </c>
      <c r="P122" s="18">
        <f t="shared" si="7"/>
        <v>12.333333333333334</v>
      </c>
      <c r="Q122">
        <v>25.3</v>
      </c>
      <c r="R122">
        <v>21.9</v>
      </c>
      <c r="S122">
        <v>25.3</v>
      </c>
      <c r="T122" s="18">
        <f t="shared" si="8"/>
        <v>24.166666666666668</v>
      </c>
      <c r="U122" s="20"/>
    </row>
    <row r="123" spans="1:21" x14ac:dyDescent="0.25">
      <c r="A123" s="7" t="s">
        <v>50</v>
      </c>
      <c r="B123" s="7" t="s">
        <v>51</v>
      </c>
      <c r="C123" s="7">
        <v>4</v>
      </c>
      <c r="D123" s="7" t="s">
        <v>59</v>
      </c>
      <c r="E123" s="7">
        <v>1989</v>
      </c>
      <c r="F123" s="7">
        <v>4</v>
      </c>
      <c r="G123" s="7">
        <v>7</v>
      </c>
      <c r="H123" s="7">
        <v>58</v>
      </c>
      <c r="I123" s="7">
        <v>28</v>
      </c>
      <c r="J123" s="7">
        <v>407</v>
      </c>
      <c r="K123" s="50">
        <v>45542</v>
      </c>
      <c r="L123" s="7" t="s">
        <v>862</v>
      </c>
      <c r="M123">
        <v>10</v>
      </c>
      <c r="N123">
        <v>11</v>
      </c>
      <c r="O123">
        <v>8</v>
      </c>
      <c r="P123" s="18">
        <f t="shared" si="7"/>
        <v>9.6666666666666661</v>
      </c>
      <c r="Q123">
        <v>24.5</v>
      </c>
      <c r="R123">
        <v>19.7</v>
      </c>
      <c r="S123">
        <v>21.4</v>
      </c>
      <c r="T123" s="18">
        <f t="shared" si="8"/>
        <v>21.866666666666664</v>
      </c>
      <c r="U123" s="20"/>
    </row>
    <row r="124" spans="1:21" x14ac:dyDescent="0.25">
      <c r="A124" s="7" t="s">
        <v>35</v>
      </c>
      <c r="B124" s="7" t="s">
        <v>36</v>
      </c>
      <c r="C124" s="7">
        <v>3</v>
      </c>
      <c r="D124" s="7" t="s">
        <v>44</v>
      </c>
      <c r="E124" s="7">
        <v>1983</v>
      </c>
      <c r="F124" s="7">
        <v>4</v>
      </c>
      <c r="G124" s="7">
        <v>6</v>
      </c>
      <c r="H124" s="7">
        <v>59</v>
      </c>
      <c r="I124" s="7">
        <v>21</v>
      </c>
      <c r="J124" s="7">
        <v>406</v>
      </c>
      <c r="K124" s="50">
        <v>45465</v>
      </c>
      <c r="L124" s="7" t="s">
        <v>862</v>
      </c>
      <c r="M124">
        <v>7</v>
      </c>
      <c r="N124">
        <v>7</v>
      </c>
      <c r="O124">
        <v>7</v>
      </c>
      <c r="P124">
        <f t="shared" si="7"/>
        <v>7</v>
      </c>
      <c r="Q124">
        <v>16.399999999999999</v>
      </c>
      <c r="R124">
        <v>19.2</v>
      </c>
      <c r="S124">
        <v>17.8</v>
      </c>
      <c r="T124">
        <f t="shared" si="8"/>
        <v>17.799999999999997</v>
      </c>
      <c r="U124" s="20"/>
    </row>
    <row r="125" spans="1:21" x14ac:dyDescent="0.25">
      <c r="A125" s="7" t="s">
        <v>35</v>
      </c>
      <c r="B125" s="7" t="s">
        <v>36</v>
      </c>
      <c r="C125" s="7">
        <v>3</v>
      </c>
      <c r="D125" s="7" t="s">
        <v>46</v>
      </c>
      <c r="E125" s="7">
        <v>1999</v>
      </c>
      <c r="F125" s="7">
        <v>4</v>
      </c>
      <c r="G125" s="7">
        <v>5</v>
      </c>
      <c r="H125" s="7">
        <v>60</v>
      </c>
      <c r="I125" s="7">
        <v>20</v>
      </c>
      <c r="J125" s="7">
        <v>405</v>
      </c>
      <c r="K125" s="50">
        <v>45465</v>
      </c>
      <c r="L125" s="7" t="s">
        <v>862</v>
      </c>
      <c r="M125">
        <v>7</v>
      </c>
      <c r="N125">
        <v>8</v>
      </c>
      <c r="O125">
        <v>7</v>
      </c>
      <c r="P125" s="18">
        <f t="shared" si="7"/>
        <v>7.333333333333333</v>
      </c>
      <c r="Q125">
        <v>16.5</v>
      </c>
      <c r="R125">
        <v>19.2</v>
      </c>
      <c r="S125">
        <v>16.7</v>
      </c>
      <c r="T125" s="18">
        <f t="shared" si="8"/>
        <v>17.466666666666669</v>
      </c>
      <c r="U125" s="20"/>
    </row>
    <row r="126" spans="1:21" x14ac:dyDescent="0.25">
      <c r="A126" s="7" t="s">
        <v>50</v>
      </c>
      <c r="B126" s="7" t="s">
        <v>51</v>
      </c>
      <c r="C126" s="7">
        <v>2</v>
      </c>
      <c r="D126" s="7" t="s">
        <v>60</v>
      </c>
      <c r="E126" s="7">
        <v>2001</v>
      </c>
      <c r="F126" s="7">
        <v>4</v>
      </c>
      <c r="G126" s="7">
        <v>4</v>
      </c>
      <c r="H126" s="7">
        <v>61</v>
      </c>
      <c r="I126" s="7">
        <v>13</v>
      </c>
      <c r="J126" s="7">
        <v>404</v>
      </c>
      <c r="K126" s="50">
        <v>45542</v>
      </c>
      <c r="L126" s="7" t="s">
        <v>862</v>
      </c>
      <c r="M126">
        <v>10</v>
      </c>
      <c r="N126">
        <v>10</v>
      </c>
      <c r="O126">
        <v>11</v>
      </c>
      <c r="P126" s="18">
        <f t="shared" si="7"/>
        <v>10.333333333333334</v>
      </c>
      <c r="Q126">
        <v>20</v>
      </c>
      <c r="R126">
        <v>22.5</v>
      </c>
      <c r="S126">
        <v>21.2</v>
      </c>
      <c r="T126" s="18">
        <f t="shared" si="8"/>
        <v>21.233333333333334</v>
      </c>
      <c r="U126" s="20"/>
    </row>
    <row r="127" spans="1:21" x14ac:dyDescent="0.25">
      <c r="A127" s="7" t="s">
        <v>50</v>
      </c>
      <c r="B127" s="7" t="s">
        <v>51</v>
      </c>
      <c r="C127" s="7">
        <v>2</v>
      </c>
      <c r="D127" s="7" t="s">
        <v>55</v>
      </c>
      <c r="E127" s="7">
        <v>2008</v>
      </c>
      <c r="F127" s="7">
        <v>4</v>
      </c>
      <c r="G127" s="7">
        <v>3</v>
      </c>
      <c r="H127" s="7">
        <v>62</v>
      </c>
      <c r="I127" s="7">
        <v>12</v>
      </c>
      <c r="J127" s="7">
        <v>403</v>
      </c>
      <c r="K127" s="50">
        <v>45542</v>
      </c>
      <c r="L127" s="7" t="s">
        <v>862</v>
      </c>
      <c r="M127">
        <v>7</v>
      </c>
      <c r="N127">
        <v>11</v>
      </c>
      <c r="O127">
        <v>12</v>
      </c>
      <c r="P127" s="18">
        <f t="shared" si="7"/>
        <v>10</v>
      </c>
      <c r="Q127">
        <v>23</v>
      </c>
      <c r="R127">
        <v>22.6</v>
      </c>
      <c r="S127">
        <v>24</v>
      </c>
      <c r="T127">
        <f t="shared" si="8"/>
        <v>23.2</v>
      </c>
      <c r="U127" s="20"/>
    </row>
    <row r="128" spans="1:21" x14ac:dyDescent="0.25">
      <c r="A128" s="7" t="s">
        <v>35</v>
      </c>
      <c r="B128" s="7" t="s">
        <v>36</v>
      </c>
      <c r="C128" s="7">
        <v>1</v>
      </c>
      <c r="D128" s="7" t="s">
        <v>49</v>
      </c>
      <c r="E128" s="7">
        <v>1985</v>
      </c>
      <c r="F128" s="7">
        <v>4</v>
      </c>
      <c r="G128" s="7">
        <v>2</v>
      </c>
      <c r="H128" s="7">
        <v>63</v>
      </c>
      <c r="I128" s="7">
        <v>5</v>
      </c>
      <c r="J128" s="7">
        <v>402</v>
      </c>
      <c r="K128" s="50">
        <v>45465</v>
      </c>
      <c r="L128" s="7" t="s">
        <v>862</v>
      </c>
      <c r="M128">
        <v>8</v>
      </c>
      <c r="N128">
        <v>8</v>
      </c>
      <c r="O128">
        <v>7</v>
      </c>
      <c r="P128" s="18">
        <f t="shared" si="7"/>
        <v>7.666666666666667</v>
      </c>
      <c r="Q128">
        <v>18.7</v>
      </c>
      <c r="R128">
        <v>17.399999999999999</v>
      </c>
      <c r="S128">
        <v>16.100000000000001</v>
      </c>
      <c r="T128">
        <f t="shared" si="8"/>
        <v>17.399999999999999</v>
      </c>
      <c r="U128" s="20"/>
    </row>
    <row r="129" spans="1:21" x14ac:dyDescent="0.25">
      <c r="A129" s="7" t="s">
        <v>35</v>
      </c>
      <c r="B129" s="7" t="s">
        <v>36</v>
      </c>
      <c r="C129" s="7">
        <v>1</v>
      </c>
      <c r="D129" s="7" t="s">
        <v>42</v>
      </c>
      <c r="E129" s="7">
        <v>2023</v>
      </c>
      <c r="F129" s="7">
        <v>4</v>
      </c>
      <c r="G129" s="7">
        <v>1</v>
      </c>
      <c r="H129" s="7">
        <v>64</v>
      </c>
      <c r="I129" s="7">
        <v>4</v>
      </c>
      <c r="J129" s="7">
        <v>401</v>
      </c>
      <c r="K129" s="50">
        <v>45465</v>
      </c>
      <c r="L129" s="7" t="s">
        <v>862</v>
      </c>
      <c r="M129">
        <v>7</v>
      </c>
      <c r="N129">
        <v>7</v>
      </c>
      <c r="O129">
        <v>8</v>
      </c>
      <c r="P129" s="18">
        <f t="shared" si="7"/>
        <v>7.333333333333333</v>
      </c>
      <c r="Q129">
        <v>17.3</v>
      </c>
      <c r="R129">
        <v>17.899999999999999</v>
      </c>
      <c r="S129">
        <v>16.3</v>
      </c>
      <c r="T129" s="18">
        <f t="shared" si="8"/>
        <v>17.166666666666668</v>
      </c>
      <c r="U129" s="20"/>
    </row>
    <row r="130" spans="1:21" x14ac:dyDescent="0.25">
      <c r="A130" s="7" t="s">
        <v>35</v>
      </c>
      <c r="B130" s="7" t="s">
        <v>36</v>
      </c>
      <c r="C130" s="7">
        <v>1</v>
      </c>
      <c r="D130" s="7" t="s">
        <v>37</v>
      </c>
      <c r="E130" s="7">
        <v>1998</v>
      </c>
      <c r="F130" s="7">
        <v>1</v>
      </c>
      <c r="G130" s="7">
        <v>1</v>
      </c>
      <c r="H130" s="7">
        <v>1</v>
      </c>
      <c r="I130" s="7">
        <v>1</v>
      </c>
      <c r="J130" s="7">
        <v>101</v>
      </c>
      <c r="K130" s="21">
        <v>45550</v>
      </c>
      <c r="L130" s="7" t="s">
        <v>863</v>
      </c>
      <c r="M130">
        <v>14</v>
      </c>
      <c r="N130">
        <v>12</v>
      </c>
      <c r="O130">
        <v>10</v>
      </c>
      <c r="P130" s="18">
        <f t="shared" si="7"/>
        <v>12</v>
      </c>
      <c r="Q130">
        <v>18.8</v>
      </c>
      <c r="R130">
        <v>22.2</v>
      </c>
      <c r="S130">
        <v>22.6</v>
      </c>
      <c r="T130">
        <f t="shared" si="8"/>
        <v>21.2</v>
      </c>
      <c r="U130" s="20"/>
    </row>
    <row r="131" spans="1:21" x14ac:dyDescent="0.25">
      <c r="A131" s="7" t="s">
        <v>35</v>
      </c>
      <c r="B131" s="7" t="s">
        <v>36</v>
      </c>
      <c r="C131" s="7">
        <v>1</v>
      </c>
      <c r="D131" s="7" t="s">
        <v>44</v>
      </c>
      <c r="E131" s="7">
        <v>1983</v>
      </c>
      <c r="F131" s="7">
        <v>1</v>
      </c>
      <c r="G131" s="7">
        <v>2</v>
      </c>
      <c r="H131" s="7">
        <v>2</v>
      </c>
      <c r="I131" s="7">
        <v>8</v>
      </c>
      <c r="J131" s="7">
        <v>102</v>
      </c>
      <c r="K131" s="21">
        <v>45550</v>
      </c>
      <c r="L131" s="7" t="s">
        <v>863</v>
      </c>
      <c r="M131">
        <v>4</v>
      </c>
      <c r="N131">
        <v>6</v>
      </c>
      <c r="O131">
        <v>9</v>
      </c>
      <c r="P131" s="18">
        <f t="shared" si="7"/>
        <v>6.333333333333333</v>
      </c>
      <c r="Q131">
        <v>23.2</v>
      </c>
      <c r="R131">
        <v>23.4</v>
      </c>
      <c r="S131">
        <v>20.399999999999999</v>
      </c>
      <c r="T131" s="18">
        <f t="shared" si="8"/>
        <v>22.333333333333332</v>
      </c>
      <c r="U131" s="20"/>
    </row>
    <row r="132" spans="1:21" x14ac:dyDescent="0.25">
      <c r="A132" s="7" t="s">
        <v>50</v>
      </c>
      <c r="B132" s="7" t="s">
        <v>51</v>
      </c>
      <c r="C132" s="7">
        <v>2</v>
      </c>
      <c r="D132" s="7" t="s">
        <v>52</v>
      </c>
      <c r="E132" s="7">
        <v>1999</v>
      </c>
      <c r="F132" s="7">
        <v>1</v>
      </c>
      <c r="G132" s="7">
        <v>3</v>
      </c>
      <c r="H132" s="7">
        <v>3</v>
      </c>
      <c r="I132" s="7">
        <v>9</v>
      </c>
      <c r="J132" s="7">
        <v>103</v>
      </c>
      <c r="K132" s="21">
        <v>45563</v>
      </c>
      <c r="L132" s="7" t="s">
        <v>863</v>
      </c>
      <c r="M132">
        <v>13</v>
      </c>
      <c r="N132">
        <v>18</v>
      </c>
      <c r="O132">
        <v>17</v>
      </c>
      <c r="P132" s="18">
        <f t="shared" ref="P132:P163" si="9">AVERAGE(M132:O132)</f>
        <v>16</v>
      </c>
      <c r="Q132">
        <v>24.3</v>
      </c>
      <c r="R132">
        <v>37</v>
      </c>
      <c r="S132">
        <v>38.799999999999997</v>
      </c>
      <c r="T132" s="18">
        <f t="shared" ref="T132:T163" si="10">AVERAGE(Q132:S132)</f>
        <v>33.366666666666667</v>
      </c>
      <c r="U132" s="20"/>
    </row>
    <row r="133" spans="1:21" x14ac:dyDescent="0.25">
      <c r="A133" s="7" t="s">
        <v>50</v>
      </c>
      <c r="B133" s="7" t="s">
        <v>51</v>
      </c>
      <c r="C133" s="7">
        <v>2</v>
      </c>
      <c r="D133" s="7" t="s">
        <v>56</v>
      </c>
      <c r="E133" s="7">
        <v>1984</v>
      </c>
      <c r="F133" s="7">
        <v>1</v>
      </c>
      <c r="G133" s="7">
        <v>4</v>
      </c>
      <c r="H133" s="7">
        <v>4</v>
      </c>
      <c r="I133" s="7">
        <v>16</v>
      </c>
      <c r="J133" s="7">
        <v>104</v>
      </c>
      <c r="K133" s="21">
        <v>45563</v>
      </c>
      <c r="L133" s="7" t="s">
        <v>863</v>
      </c>
      <c r="M133">
        <v>15</v>
      </c>
      <c r="N133">
        <v>14</v>
      </c>
      <c r="O133">
        <v>13</v>
      </c>
      <c r="P133" s="18">
        <f t="shared" si="9"/>
        <v>14</v>
      </c>
      <c r="Q133">
        <v>29.9</v>
      </c>
      <c r="R133">
        <v>30.9</v>
      </c>
      <c r="S133">
        <v>30</v>
      </c>
      <c r="T133" s="18">
        <f t="shared" si="10"/>
        <v>30.266666666666666</v>
      </c>
      <c r="U133" s="20"/>
    </row>
    <row r="134" spans="1:21" x14ac:dyDescent="0.25">
      <c r="A134" s="7" t="s">
        <v>35</v>
      </c>
      <c r="B134" s="7" t="s">
        <v>36</v>
      </c>
      <c r="C134" s="7">
        <v>3</v>
      </c>
      <c r="D134" s="7" t="s">
        <v>48</v>
      </c>
      <c r="E134" s="7">
        <v>2018</v>
      </c>
      <c r="F134" s="7">
        <v>1</v>
      </c>
      <c r="G134" s="7">
        <v>5</v>
      </c>
      <c r="H134" s="7">
        <v>5</v>
      </c>
      <c r="I134" s="7">
        <v>17</v>
      </c>
      <c r="J134" s="7">
        <v>105</v>
      </c>
      <c r="K134" s="21">
        <v>45550</v>
      </c>
      <c r="L134" s="7" t="s">
        <v>863</v>
      </c>
      <c r="M134">
        <v>7</v>
      </c>
      <c r="N134">
        <v>13</v>
      </c>
      <c r="O134">
        <v>14</v>
      </c>
      <c r="P134" s="18">
        <f t="shared" si="9"/>
        <v>11.333333333333334</v>
      </c>
      <c r="Q134">
        <v>28.6</v>
      </c>
      <c r="R134">
        <v>24.6</v>
      </c>
      <c r="S134">
        <v>28.3</v>
      </c>
      <c r="T134" s="18">
        <f t="shared" si="10"/>
        <v>27.166666666666668</v>
      </c>
      <c r="U134" s="20"/>
    </row>
    <row r="135" spans="1:21" x14ac:dyDescent="0.25">
      <c r="A135" s="7" t="s">
        <v>35</v>
      </c>
      <c r="B135" s="7" t="s">
        <v>36</v>
      </c>
      <c r="C135" s="7">
        <v>3</v>
      </c>
      <c r="D135" s="7" t="s">
        <v>41</v>
      </c>
      <c r="E135" s="7">
        <v>2016</v>
      </c>
      <c r="F135" s="7">
        <v>1</v>
      </c>
      <c r="G135" s="7">
        <v>6</v>
      </c>
      <c r="H135" s="7">
        <v>6</v>
      </c>
      <c r="I135" s="7">
        <v>24</v>
      </c>
      <c r="J135" s="7">
        <v>106</v>
      </c>
      <c r="K135" s="21">
        <v>45550</v>
      </c>
      <c r="L135" s="7" t="s">
        <v>863</v>
      </c>
      <c r="M135">
        <v>4</v>
      </c>
      <c r="N135">
        <v>7</v>
      </c>
      <c r="O135">
        <v>5</v>
      </c>
      <c r="P135" s="18">
        <f t="shared" si="9"/>
        <v>5.333333333333333</v>
      </c>
      <c r="Q135">
        <v>21.5</v>
      </c>
      <c r="R135">
        <v>26</v>
      </c>
      <c r="S135">
        <v>23.6</v>
      </c>
      <c r="T135">
        <f t="shared" si="10"/>
        <v>23.7</v>
      </c>
      <c r="U135" s="20"/>
    </row>
    <row r="136" spans="1:21" x14ac:dyDescent="0.25">
      <c r="A136" s="7" t="s">
        <v>50</v>
      </c>
      <c r="B136" s="7" t="s">
        <v>51</v>
      </c>
      <c r="C136" s="7">
        <v>4</v>
      </c>
      <c r="D136" s="7" t="s">
        <v>60</v>
      </c>
      <c r="E136" s="7">
        <v>2001</v>
      </c>
      <c r="F136" s="7">
        <v>1</v>
      </c>
      <c r="G136" s="7">
        <v>7</v>
      </c>
      <c r="H136" s="7">
        <v>7</v>
      </c>
      <c r="I136" s="7">
        <v>25</v>
      </c>
      <c r="J136" s="7">
        <v>107</v>
      </c>
      <c r="K136" s="21">
        <v>45563</v>
      </c>
      <c r="L136" s="7" t="s">
        <v>863</v>
      </c>
      <c r="M136">
        <v>15</v>
      </c>
      <c r="N136">
        <v>21</v>
      </c>
      <c r="O136">
        <v>17</v>
      </c>
      <c r="P136" s="18">
        <f t="shared" si="9"/>
        <v>17.666666666666668</v>
      </c>
      <c r="Q136">
        <v>29.8</v>
      </c>
      <c r="R136">
        <v>24.3</v>
      </c>
      <c r="S136">
        <v>33.6</v>
      </c>
      <c r="T136" s="18">
        <f t="shared" si="10"/>
        <v>29.233333333333334</v>
      </c>
      <c r="U136" s="20"/>
    </row>
    <row r="137" spans="1:21" x14ac:dyDescent="0.25">
      <c r="A137" s="7" t="s">
        <v>50</v>
      </c>
      <c r="B137" s="7" t="s">
        <v>51</v>
      </c>
      <c r="C137" s="7">
        <v>4</v>
      </c>
      <c r="D137" s="7" t="s">
        <v>53</v>
      </c>
      <c r="E137" s="7">
        <v>2020</v>
      </c>
      <c r="F137" s="7">
        <v>1</v>
      </c>
      <c r="G137" s="7">
        <v>8</v>
      </c>
      <c r="H137" s="7">
        <v>8</v>
      </c>
      <c r="I137" s="7">
        <v>32</v>
      </c>
      <c r="J137" s="7">
        <v>108</v>
      </c>
      <c r="K137" s="21">
        <v>45563</v>
      </c>
      <c r="L137" s="7" t="s">
        <v>863</v>
      </c>
      <c r="M137">
        <v>16</v>
      </c>
      <c r="N137">
        <v>18</v>
      </c>
      <c r="O137">
        <v>18</v>
      </c>
      <c r="P137" s="18">
        <f t="shared" si="9"/>
        <v>17.333333333333332</v>
      </c>
      <c r="Q137">
        <v>33.700000000000003</v>
      </c>
      <c r="R137">
        <v>31.2</v>
      </c>
      <c r="S137">
        <v>34.6</v>
      </c>
      <c r="T137" s="18">
        <f t="shared" si="10"/>
        <v>33.166666666666664</v>
      </c>
      <c r="U137" s="20"/>
    </row>
    <row r="138" spans="1:21" x14ac:dyDescent="0.25">
      <c r="A138" s="7" t="s">
        <v>35</v>
      </c>
      <c r="B138" s="7" t="s">
        <v>36</v>
      </c>
      <c r="C138" s="7">
        <v>5</v>
      </c>
      <c r="D138" s="7" t="s">
        <v>39</v>
      </c>
      <c r="E138" s="7">
        <v>2002</v>
      </c>
      <c r="F138" s="7">
        <v>1</v>
      </c>
      <c r="G138" s="7">
        <v>9</v>
      </c>
      <c r="H138" s="7">
        <v>9</v>
      </c>
      <c r="I138" s="7">
        <v>33</v>
      </c>
      <c r="J138" s="7">
        <v>109</v>
      </c>
      <c r="K138" s="21">
        <v>45550</v>
      </c>
      <c r="L138" s="7" t="s">
        <v>863</v>
      </c>
      <c r="M138">
        <v>12</v>
      </c>
      <c r="N138">
        <v>13</v>
      </c>
      <c r="O138">
        <v>12</v>
      </c>
      <c r="P138" s="18">
        <f t="shared" si="9"/>
        <v>12.333333333333334</v>
      </c>
      <c r="Q138">
        <v>29</v>
      </c>
      <c r="R138">
        <v>27.8</v>
      </c>
      <c r="S138">
        <v>30</v>
      </c>
      <c r="T138" s="18">
        <f t="shared" si="10"/>
        <v>28.933333333333334</v>
      </c>
      <c r="U138" s="20"/>
    </row>
    <row r="139" spans="1:21" x14ac:dyDescent="0.25">
      <c r="A139" s="7" t="s">
        <v>35</v>
      </c>
      <c r="B139" s="7" t="s">
        <v>36</v>
      </c>
      <c r="C139" s="7">
        <v>5</v>
      </c>
      <c r="D139" s="7" t="s">
        <v>46</v>
      </c>
      <c r="E139" s="7">
        <v>1999</v>
      </c>
      <c r="F139" s="7">
        <v>1</v>
      </c>
      <c r="G139" s="7">
        <v>10</v>
      </c>
      <c r="H139" s="7">
        <v>10</v>
      </c>
      <c r="I139" s="7">
        <v>40</v>
      </c>
      <c r="J139" s="7">
        <v>110</v>
      </c>
      <c r="K139" s="21">
        <v>45550</v>
      </c>
      <c r="L139" s="7" t="s">
        <v>863</v>
      </c>
      <c r="M139">
        <v>9</v>
      </c>
      <c r="N139">
        <v>5</v>
      </c>
      <c r="O139">
        <v>3</v>
      </c>
      <c r="P139" s="18">
        <f t="shared" si="9"/>
        <v>5.666666666666667</v>
      </c>
      <c r="Q139">
        <v>23.4</v>
      </c>
      <c r="R139">
        <v>21.6</v>
      </c>
      <c r="S139">
        <v>19.7</v>
      </c>
      <c r="T139" s="18">
        <f t="shared" si="10"/>
        <v>21.566666666666666</v>
      </c>
      <c r="U139" s="20"/>
    </row>
    <row r="140" spans="1:21" x14ac:dyDescent="0.25">
      <c r="A140" s="7" t="s">
        <v>50</v>
      </c>
      <c r="B140" s="7" t="s">
        <v>51</v>
      </c>
      <c r="C140" s="7">
        <v>6</v>
      </c>
      <c r="D140" s="7" t="s">
        <v>59</v>
      </c>
      <c r="E140" s="7">
        <v>1989</v>
      </c>
      <c r="F140" s="7">
        <v>1</v>
      </c>
      <c r="G140" s="7">
        <v>11</v>
      </c>
      <c r="H140" s="7">
        <v>11</v>
      </c>
      <c r="I140" s="7">
        <v>41</v>
      </c>
      <c r="J140" s="7">
        <v>111</v>
      </c>
      <c r="K140" s="21">
        <v>45563</v>
      </c>
      <c r="L140" s="7" t="s">
        <v>863</v>
      </c>
      <c r="M140">
        <v>14</v>
      </c>
      <c r="N140">
        <v>14</v>
      </c>
      <c r="O140">
        <v>14</v>
      </c>
      <c r="P140" s="18">
        <f t="shared" si="9"/>
        <v>14</v>
      </c>
      <c r="Q140">
        <v>28.9</v>
      </c>
      <c r="R140">
        <v>32.700000000000003</v>
      </c>
      <c r="S140">
        <v>32.299999999999997</v>
      </c>
      <c r="T140">
        <f t="shared" si="10"/>
        <v>31.3</v>
      </c>
      <c r="U140" s="20"/>
    </row>
    <row r="141" spans="1:21" x14ac:dyDescent="0.25">
      <c r="A141" s="7" t="s">
        <v>50</v>
      </c>
      <c r="B141" s="7" t="s">
        <v>51</v>
      </c>
      <c r="C141" s="7">
        <v>6</v>
      </c>
      <c r="D141" s="7" t="s">
        <v>54</v>
      </c>
      <c r="E141" s="7">
        <v>2016</v>
      </c>
      <c r="F141" s="7">
        <v>1</v>
      </c>
      <c r="G141" s="7">
        <v>12</v>
      </c>
      <c r="H141" s="7">
        <v>12</v>
      </c>
      <c r="I141" s="7">
        <v>48</v>
      </c>
      <c r="J141" s="7">
        <v>112</v>
      </c>
      <c r="K141" s="21">
        <v>45563</v>
      </c>
      <c r="L141" s="7" t="s">
        <v>863</v>
      </c>
      <c r="M141">
        <v>17</v>
      </c>
      <c r="N141">
        <v>18</v>
      </c>
      <c r="O141">
        <v>17</v>
      </c>
      <c r="P141" s="18">
        <f t="shared" si="9"/>
        <v>17.333333333333332</v>
      </c>
      <c r="Q141">
        <v>32.6</v>
      </c>
      <c r="R141">
        <v>33.1</v>
      </c>
      <c r="S141">
        <v>32.299999999999997</v>
      </c>
      <c r="T141" s="18">
        <f t="shared" si="10"/>
        <v>32.666666666666664</v>
      </c>
      <c r="U141" s="20"/>
    </row>
    <row r="142" spans="1:21" x14ac:dyDescent="0.25">
      <c r="A142" s="7" t="s">
        <v>35</v>
      </c>
      <c r="B142" s="7" t="s">
        <v>36</v>
      </c>
      <c r="C142" s="7">
        <v>7</v>
      </c>
      <c r="D142" s="7" t="s">
        <v>49</v>
      </c>
      <c r="E142" s="7">
        <v>1985</v>
      </c>
      <c r="F142" s="7">
        <v>1</v>
      </c>
      <c r="G142" s="7">
        <v>13</v>
      </c>
      <c r="H142" s="7">
        <v>13</v>
      </c>
      <c r="I142" s="7">
        <v>49</v>
      </c>
      <c r="J142" s="7">
        <v>113</v>
      </c>
      <c r="K142" s="21">
        <v>45550</v>
      </c>
      <c r="L142" s="7" t="s">
        <v>863</v>
      </c>
      <c r="M142">
        <v>10</v>
      </c>
      <c r="N142">
        <v>11</v>
      </c>
      <c r="O142">
        <v>7</v>
      </c>
      <c r="P142" s="18">
        <f t="shared" si="9"/>
        <v>9.3333333333333339</v>
      </c>
      <c r="Q142">
        <v>25</v>
      </c>
      <c r="R142">
        <v>23.1</v>
      </c>
      <c r="S142">
        <v>21</v>
      </c>
      <c r="T142" s="18">
        <f t="shared" si="10"/>
        <v>23.033333333333331</v>
      </c>
      <c r="U142" s="20"/>
    </row>
    <row r="143" spans="1:21" x14ac:dyDescent="0.25">
      <c r="A143" s="7" t="s">
        <v>35</v>
      </c>
      <c r="B143" s="7" t="s">
        <v>36</v>
      </c>
      <c r="C143" s="7">
        <v>7</v>
      </c>
      <c r="D143" s="7" t="s">
        <v>42</v>
      </c>
      <c r="E143" s="7">
        <v>2023</v>
      </c>
      <c r="F143" s="7">
        <v>1</v>
      </c>
      <c r="G143" s="7">
        <v>14</v>
      </c>
      <c r="H143" s="7">
        <v>14</v>
      </c>
      <c r="I143" s="7">
        <v>56</v>
      </c>
      <c r="J143" s="7">
        <v>114</v>
      </c>
      <c r="K143" s="21">
        <v>45550</v>
      </c>
      <c r="L143" s="7" t="s">
        <v>863</v>
      </c>
      <c r="M143">
        <v>9</v>
      </c>
      <c r="N143">
        <v>11</v>
      </c>
      <c r="O143">
        <v>5</v>
      </c>
      <c r="P143" s="18">
        <f t="shared" si="9"/>
        <v>8.3333333333333339</v>
      </c>
      <c r="Q143">
        <v>22.4</v>
      </c>
      <c r="R143">
        <v>21.2</v>
      </c>
      <c r="S143">
        <v>19.399999999999999</v>
      </c>
      <c r="T143" s="18">
        <f t="shared" si="10"/>
        <v>20.999999999999996</v>
      </c>
      <c r="U143" s="20"/>
    </row>
    <row r="144" spans="1:21" x14ac:dyDescent="0.25">
      <c r="A144" s="7" t="s">
        <v>50</v>
      </c>
      <c r="B144" s="7" t="s">
        <v>51</v>
      </c>
      <c r="C144" s="7">
        <v>8</v>
      </c>
      <c r="D144" s="7" t="s">
        <v>55</v>
      </c>
      <c r="E144" s="7">
        <v>2008</v>
      </c>
      <c r="F144" s="7">
        <v>1</v>
      </c>
      <c r="G144" s="7">
        <v>15</v>
      </c>
      <c r="H144" s="7">
        <v>15</v>
      </c>
      <c r="I144" s="7">
        <v>57</v>
      </c>
      <c r="J144" s="7">
        <v>115</v>
      </c>
      <c r="K144" s="21">
        <v>45563</v>
      </c>
      <c r="L144" s="7" t="s">
        <v>863</v>
      </c>
      <c r="M144">
        <v>20</v>
      </c>
      <c r="N144">
        <v>16</v>
      </c>
      <c r="O144">
        <v>14</v>
      </c>
      <c r="P144" s="18">
        <f t="shared" si="9"/>
        <v>16.666666666666668</v>
      </c>
      <c r="Q144">
        <v>31.5</v>
      </c>
      <c r="R144">
        <v>29.2</v>
      </c>
      <c r="S144">
        <v>29.4</v>
      </c>
      <c r="T144" s="18">
        <f t="shared" si="10"/>
        <v>30.033333333333331</v>
      </c>
      <c r="U144" s="20"/>
    </row>
    <row r="145" spans="1:21" x14ac:dyDescent="0.25">
      <c r="A145" s="7" t="s">
        <v>50</v>
      </c>
      <c r="B145" s="7" t="s">
        <v>51</v>
      </c>
      <c r="C145" s="7">
        <v>8</v>
      </c>
      <c r="D145" s="7" t="s">
        <v>57</v>
      </c>
      <c r="E145" s="7">
        <v>2004</v>
      </c>
      <c r="F145" s="7">
        <v>1</v>
      </c>
      <c r="G145" s="7">
        <v>16</v>
      </c>
      <c r="H145" s="7">
        <v>16</v>
      </c>
      <c r="I145" s="7">
        <v>64</v>
      </c>
      <c r="J145" s="7">
        <v>116</v>
      </c>
      <c r="K145" s="21">
        <v>45563</v>
      </c>
      <c r="L145" s="7" t="s">
        <v>863</v>
      </c>
      <c r="M145">
        <v>12</v>
      </c>
      <c r="N145">
        <v>13</v>
      </c>
      <c r="O145">
        <v>14</v>
      </c>
      <c r="P145" s="18">
        <f t="shared" si="9"/>
        <v>13</v>
      </c>
      <c r="Q145">
        <v>33.299999999999997</v>
      </c>
      <c r="R145">
        <v>29.8</v>
      </c>
      <c r="S145">
        <v>34.299999999999997</v>
      </c>
      <c r="T145" s="18">
        <f t="shared" si="10"/>
        <v>32.466666666666661</v>
      </c>
      <c r="U145" s="20"/>
    </row>
    <row r="146" spans="1:21" x14ac:dyDescent="0.25">
      <c r="A146" s="7" t="s">
        <v>50</v>
      </c>
      <c r="B146" s="7" t="s">
        <v>51</v>
      </c>
      <c r="C146" s="7">
        <v>8</v>
      </c>
      <c r="D146" s="7" t="s">
        <v>60</v>
      </c>
      <c r="E146" s="7">
        <v>2001</v>
      </c>
      <c r="F146" s="7">
        <v>2</v>
      </c>
      <c r="G146" s="7">
        <v>16</v>
      </c>
      <c r="H146" s="7">
        <v>17</v>
      </c>
      <c r="I146" s="7">
        <v>63</v>
      </c>
      <c r="J146" s="7">
        <v>216</v>
      </c>
      <c r="K146" s="21">
        <v>45563</v>
      </c>
      <c r="L146" s="7" t="s">
        <v>863</v>
      </c>
      <c r="M146">
        <v>18</v>
      </c>
      <c r="N146">
        <v>17</v>
      </c>
      <c r="O146">
        <v>16</v>
      </c>
      <c r="P146" s="18">
        <f t="shared" si="9"/>
        <v>17</v>
      </c>
      <c r="Q146">
        <v>31.2</v>
      </c>
      <c r="R146">
        <v>31.5</v>
      </c>
      <c r="S146">
        <v>27.5</v>
      </c>
      <c r="T146" s="18">
        <f t="shared" si="10"/>
        <v>30.066666666666666</v>
      </c>
      <c r="U146" s="20"/>
    </row>
    <row r="147" spans="1:21" x14ac:dyDescent="0.25">
      <c r="A147" s="7" t="s">
        <v>50</v>
      </c>
      <c r="B147" s="7" t="s">
        <v>51</v>
      </c>
      <c r="C147" s="7">
        <v>8</v>
      </c>
      <c r="D147" s="7" t="s">
        <v>59</v>
      </c>
      <c r="E147" s="7">
        <v>1989</v>
      </c>
      <c r="F147" s="7">
        <v>2</v>
      </c>
      <c r="G147" s="7">
        <v>15</v>
      </c>
      <c r="H147" s="7">
        <v>18</v>
      </c>
      <c r="I147" s="7">
        <v>58</v>
      </c>
      <c r="J147" s="7">
        <v>215</v>
      </c>
      <c r="K147" s="21">
        <v>45563</v>
      </c>
      <c r="L147" s="7" t="s">
        <v>863</v>
      </c>
      <c r="M147">
        <v>15</v>
      </c>
      <c r="N147">
        <v>11</v>
      </c>
      <c r="O147">
        <v>20</v>
      </c>
      <c r="P147" s="18">
        <f t="shared" si="9"/>
        <v>15.333333333333334</v>
      </c>
      <c r="Q147">
        <v>32.200000000000003</v>
      </c>
      <c r="R147">
        <v>28</v>
      </c>
      <c r="S147">
        <v>34.9</v>
      </c>
      <c r="T147">
        <f t="shared" si="10"/>
        <v>31.7</v>
      </c>
      <c r="U147" s="20"/>
    </row>
    <row r="148" spans="1:21" x14ac:dyDescent="0.25">
      <c r="A148" s="7" t="s">
        <v>35</v>
      </c>
      <c r="B148" s="7" t="s">
        <v>36</v>
      </c>
      <c r="C148" s="7">
        <v>7</v>
      </c>
      <c r="D148" s="7" t="s">
        <v>48</v>
      </c>
      <c r="E148" s="7">
        <v>2018</v>
      </c>
      <c r="F148" s="7">
        <v>2</v>
      </c>
      <c r="G148" s="7">
        <v>14</v>
      </c>
      <c r="H148" s="7">
        <v>19</v>
      </c>
      <c r="I148" s="7">
        <v>55</v>
      </c>
      <c r="J148" s="7">
        <v>214</v>
      </c>
      <c r="K148" s="21">
        <v>45550</v>
      </c>
      <c r="L148" s="7" t="s">
        <v>863</v>
      </c>
      <c r="M148">
        <v>9</v>
      </c>
      <c r="N148">
        <v>7</v>
      </c>
      <c r="O148">
        <v>12</v>
      </c>
      <c r="P148" s="18">
        <f t="shared" si="9"/>
        <v>9.3333333333333339</v>
      </c>
      <c r="Q148">
        <v>21.7</v>
      </c>
      <c r="R148">
        <v>24.9</v>
      </c>
      <c r="S148">
        <v>24</v>
      </c>
      <c r="T148" s="18">
        <f t="shared" si="10"/>
        <v>23.533333333333331</v>
      </c>
      <c r="U148" s="20"/>
    </row>
    <row r="149" spans="1:21" x14ac:dyDescent="0.25">
      <c r="A149" s="7" t="s">
        <v>35</v>
      </c>
      <c r="B149" s="7" t="s">
        <v>36</v>
      </c>
      <c r="C149" s="7">
        <v>7</v>
      </c>
      <c r="D149" s="7" t="s">
        <v>44</v>
      </c>
      <c r="E149" s="7">
        <v>1983</v>
      </c>
      <c r="F149" s="7">
        <v>2</v>
      </c>
      <c r="G149" s="7">
        <v>13</v>
      </c>
      <c r="H149" s="7">
        <v>20</v>
      </c>
      <c r="I149" s="7">
        <v>50</v>
      </c>
      <c r="J149" s="7">
        <v>213</v>
      </c>
      <c r="K149" s="21">
        <v>45550</v>
      </c>
      <c r="L149" s="7" t="s">
        <v>863</v>
      </c>
      <c r="M149">
        <v>6</v>
      </c>
      <c r="N149">
        <v>7</v>
      </c>
      <c r="O149">
        <v>10</v>
      </c>
      <c r="P149" s="18">
        <f t="shared" si="9"/>
        <v>7.666666666666667</v>
      </c>
      <c r="Q149">
        <v>21.1</v>
      </c>
      <c r="R149">
        <v>22.6</v>
      </c>
      <c r="S149">
        <v>21.4</v>
      </c>
      <c r="T149">
        <f t="shared" si="10"/>
        <v>21.7</v>
      </c>
      <c r="U149" s="20"/>
    </row>
    <row r="150" spans="1:21" x14ac:dyDescent="0.25">
      <c r="A150" s="7" t="s">
        <v>50</v>
      </c>
      <c r="B150" s="7" t="s">
        <v>51</v>
      </c>
      <c r="C150" s="7">
        <v>6</v>
      </c>
      <c r="D150" s="7" t="s">
        <v>55</v>
      </c>
      <c r="E150" s="7">
        <v>2008</v>
      </c>
      <c r="F150" s="7">
        <v>2</v>
      </c>
      <c r="G150" s="7">
        <v>12</v>
      </c>
      <c r="H150" s="7">
        <v>21</v>
      </c>
      <c r="I150" s="7">
        <v>47</v>
      </c>
      <c r="J150" s="7">
        <v>212</v>
      </c>
      <c r="K150" s="21">
        <v>45563</v>
      </c>
      <c r="L150" s="7" t="s">
        <v>863</v>
      </c>
      <c r="M150">
        <v>15</v>
      </c>
      <c r="N150">
        <v>15</v>
      </c>
      <c r="O150">
        <v>16</v>
      </c>
      <c r="P150" s="18">
        <f t="shared" si="9"/>
        <v>15.333333333333334</v>
      </c>
      <c r="Q150">
        <v>26.9</v>
      </c>
      <c r="R150">
        <v>33.5</v>
      </c>
      <c r="S150">
        <v>33.299999999999997</v>
      </c>
      <c r="T150" s="18">
        <f t="shared" si="10"/>
        <v>31.233333333333331</v>
      </c>
      <c r="U150" s="20"/>
    </row>
    <row r="151" spans="1:21" x14ac:dyDescent="0.25">
      <c r="A151" s="7" t="s">
        <v>50</v>
      </c>
      <c r="B151" s="7" t="s">
        <v>51</v>
      </c>
      <c r="C151" s="7">
        <v>6</v>
      </c>
      <c r="D151" s="7" t="s">
        <v>52</v>
      </c>
      <c r="E151" s="7">
        <v>1999</v>
      </c>
      <c r="F151" s="7">
        <v>2</v>
      </c>
      <c r="G151" s="7">
        <v>11</v>
      </c>
      <c r="H151" s="7">
        <v>22</v>
      </c>
      <c r="I151" s="7">
        <v>42</v>
      </c>
      <c r="J151" s="7">
        <v>211</v>
      </c>
      <c r="K151" s="21">
        <v>45563</v>
      </c>
      <c r="L151" s="7" t="s">
        <v>863</v>
      </c>
      <c r="M151">
        <v>17</v>
      </c>
      <c r="N151">
        <v>18</v>
      </c>
      <c r="O151">
        <v>18</v>
      </c>
      <c r="P151" s="18">
        <f t="shared" si="9"/>
        <v>17.666666666666668</v>
      </c>
      <c r="Q151">
        <v>31.9</v>
      </c>
      <c r="R151">
        <v>34.1</v>
      </c>
      <c r="S151">
        <v>35.700000000000003</v>
      </c>
      <c r="T151">
        <f t="shared" si="10"/>
        <v>33.9</v>
      </c>
      <c r="U151" s="20"/>
    </row>
    <row r="152" spans="1:21" x14ac:dyDescent="0.25">
      <c r="A152" s="7" t="s">
        <v>35</v>
      </c>
      <c r="B152" s="7" t="s">
        <v>36</v>
      </c>
      <c r="C152" s="7">
        <v>5</v>
      </c>
      <c r="D152" s="7" t="s">
        <v>49</v>
      </c>
      <c r="E152" s="7">
        <v>1985</v>
      </c>
      <c r="F152" s="7">
        <v>2</v>
      </c>
      <c r="G152" s="7">
        <v>10</v>
      </c>
      <c r="H152" s="7">
        <v>23</v>
      </c>
      <c r="I152" s="7">
        <v>39</v>
      </c>
      <c r="J152" s="7">
        <v>210</v>
      </c>
      <c r="K152" s="21">
        <v>45550</v>
      </c>
      <c r="L152" s="7" t="s">
        <v>863</v>
      </c>
      <c r="M152">
        <v>14</v>
      </c>
      <c r="N152">
        <v>12</v>
      </c>
      <c r="O152">
        <v>10</v>
      </c>
      <c r="P152" s="18">
        <f t="shared" si="9"/>
        <v>12</v>
      </c>
      <c r="Q152">
        <v>26.2</v>
      </c>
      <c r="R152">
        <v>24.1</v>
      </c>
      <c r="S152">
        <v>24.5</v>
      </c>
      <c r="T152" s="18">
        <f t="shared" si="10"/>
        <v>24.933333333333334</v>
      </c>
      <c r="U152" s="20"/>
    </row>
    <row r="153" spans="1:21" x14ac:dyDescent="0.25">
      <c r="A153" s="7" t="s">
        <v>35</v>
      </c>
      <c r="B153" s="7" t="s">
        <v>36</v>
      </c>
      <c r="C153" s="7">
        <v>5</v>
      </c>
      <c r="D153" s="7" t="s">
        <v>41</v>
      </c>
      <c r="E153" s="7">
        <v>2016</v>
      </c>
      <c r="F153" s="7">
        <v>2</v>
      </c>
      <c r="G153" s="7">
        <v>9</v>
      </c>
      <c r="H153" s="7">
        <v>24</v>
      </c>
      <c r="I153" s="7">
        <v>34</v>
      </c>
      <c r="J153" s="7">
        <v>209</v>
      </c>
      <c r="K153" s="21">
        <v>45550</v>
      </c>
      <c r="L153" s="7" t="s">
        <v>863</v>
      </c>
      <c r="M153">
        <v>8</v>
      </c>
      <c r="N153">
        <v>9</v>
      </c>
      <c r="O153">
        <v>6</v>
      </c>
      <c r="P153" s="18">
        <f t="shared" si="9"/>
        <v>7.666666666666667</v>
      </c>
      <c r="Q153">
        <v>26.1</v>
      </c>
      <c r="R153">
        <v>26.5</v>
      </c>
      <c r="S153">
        <v>19.899999999999999</v>
      </c>
      <c r="T153" s="18">
        <f t="shared" si="10"/>
        <v>24.166666666666668</v>
      </c>
      <c r="U153" s="20"/>
    </row>
    <row r="154" spans="1:21" x14ac:dyDescent="0.25">
      <c r="A154" s="7" t="s">
        <v>50</v>
      </c>
      <c r="B154" s="7" t="s">
        <v>51</v>
      </c>
      <c r="C154" s="7">
        <v>4</v>
      </c>
      <c r="D154" s="7" t="s">
        <v>56</v>
      </c>
      <c r="E154" s="7">
        <v>1984</v>
      </c>
      <c r="F154" s="7">
        <v>2</v>
      </c>
      <c r="G154" s="7">
        <v>8</v>
      </c>
      <c r="H154" s="7">
        <v>25</v>
      </c>
      <c r="I154" s="7">
        <v>31</v>
      </c>
      <c r="J154" s="7">
        <v>208</v>
      </c>
      <c r="K154" s="21">
        <v>45563</v>
      </c>
      <c r="L154" s="7" t="s">
        <v>863</v>
      </c>
      <c r="M154">
        <v>14</v>
      </c>
      <c r="N154">
        <v>14</v>
      </c>
      <c r="O154">
        <v>16</v>
      </c>
      <c r="P154" s="18">
        <f t="shared" si="9"/>
        <v>14.666666666666666</v>
      </c>
      <c r="Q154">
        <v>26.7</v>
      </c>
      <c r="R154">
        <v>29.7</v>
      </c>
      <c r="S154">
        <v>29.5</v>
      </c>
      <c r="T154" s="18">
        <f t="shared" si="10"/>
        <v>28.633333333333336</v>
      </c>
      <c r="U154" s="20"/>
    </row>
    <row r="155" spans="1:21" x14ac:dyDescent="0.25">
      <c r="A155" s="7" t="s">
        <v>50</v>
      </c>
      <c r="B155" s="7" t="s">
        <v>51</v>
      </c>
      <c r="C155" s="7">
        <v>4</v>
      </c>
      <c r="D155" s="7" t="s">
        <v>54</v>
      </c>
      <c r="E155" s="7">
        <v>2016</v>
      </c>
      <c r="F155" s="7">
        <v>2</v>
      </c>
      <c r="G155" s="7">
        <v>7</v>
      </c>
      <c r="H155" s="7">
        <v>26</v>
      </c>
      <c r="I155" s="7">
        <v>26</v>
      </c>
      <c r="J155" s="7">
        <v>207</v>
      </c>
      <c r="K155" s="21">
        <v>45563</v>
      </c>
      <c r="L155" s="7" t="s">
        <v>863</v>
      </c>
      <c r="M155">
        <v>21</v>
      </c>
      <c r="N155">
        <v>18</v>
      </c>
      <c r="O155">
        <v>19</v>
      </c>
      <c r="P155" s="18">
        <f t="shared" si="9"/>
        <v>19.333333333333332</v>
      </c>
      <c r="Q155">
        <v>27.2</v>
      </c>
      <c r="R155">
        <v>27.3</v>
      </c>
      <c r="S155">
        <v>26</v>
      </c>
      <c r="T155" s="18">
        <f t="shared" si="10"/>
        <v>26.833333333333332</v>
      </c>
      <c r="U155" s="20"/>
    </row>
    <row r="156" spans="1:21" x14ac:dyDescent="0.25">
      <c r="A156" s="7" t="s">
        <v>35</v>
      </c>
      <c r="B156" s="7" t="s">
        <v>36</v>
      </c>
      <c r="C156" s="7">
        <v>3</v>
      </c>
      <c r="D156" s="7" t="s">
        <v>37</v>
      </c>
      <c r="E156" s="7">
        <v>1998</v>
      </c>
      <c r="F156" s="7">
        <v>2</v>
      </c>
      <c r="G156" s="7">
        <v>6</v>
      </c>
      <c r="H156" s="7">
        <v>27</v>
      </c>
      <c r="I156" s="7">
        <v>23</v>
      </c>
      <c r="J156" s="7">
        <v>206</v>
      </c>
      <c r="K156" s="21">
        <v>45550</v>
      </c>
      <c r="L156" s="7" t="s">
        <v>863</v>
      </c>
      <c r="M156">
        <v>12</v>
      </c>
      <c r="N156">
        <v>7</v>
      </c>
      <c r="O156">
        <v>12</v>
      </c>
      <c r="P156" s="18">
        <f t="shared" si="9"/>
        <v>10.333333333333334</v>
      </c>
      <c r="Q156">
        <v>22.4</v>
      </c>
      <c r="R156">
        <v>25</v>
      </c>
      <c r="S156">
        <v>24</v>
      </c>
      <c r="T156">
        <f t="shared" si="10"/>
        <v>23.8</v>
      </c>
      <c r="U156" s="20"/>
    </row>
    <row r="157" spans="1:21" x14ac:dyDescent="0.25">
      <c r="A157" s="7" t="s">
        <v>35</v>
      </c>
      <c r="B157" s="7" t="s">
        <v>36</v>
      </c>
      <c r="C157" s="7">
        <v>3</v>
      </c>
      <c r="D157" s="7" t="s">
        <v>42</v>
      </c>
      <c r="E157" s="7">
        <v>2023</v>
      </c>
      <c r="F157" s="7">
        <v>2</v>
      </c>
      <c r="G157" s="7">
        <v>5</v>
      </c>
      <c r="H157" s="7">
        <v>28</v>
      </c>
      <c r="I157" s="7">
        <v>18</v>
      </c>
      <c r="J157" s="7">
        <v>205</v>
      </c>
      <c r="K157" s="21">
        <v>45550</v>
      </c>
      <c r="L157" s="7" t="s">
        <v>863</v>
      </c>
      <c r="M157">
        <v>5</v>
      </c>
      <c r="N157">
        <v>5</v>
      </c>
      <c r="O157">
        <v>6</v>
      </c>
      <c r="P157" s="18">
        <f t="shared" si="9"/>
        <v>5.333333333333333</v>
      </c>
      <c r="Q157">
        <v>23.3</v>
      </c>
      <c r="R157">
        <v>21.1</v>
      </c>
      <c r="S157">
        <v>19.5</v>
      </c>
      <c r="T157">
        <f t="shared" si="10"/>
        <v>21.3</v>
      </c>
      <c r="U157" s="20"/>
    </row>
    <row r="158" spans="1:21" x14ac:dyDescent="0.25">
      <c r="A158" s="7" t="s">
        <v>50</v>
      </c>
      <c r="B158" s="7" t="s">
        <v>51</v>
      </c>
      <c r="C158" s="7">
        <v>2</v>
      </c>
      <c r="D158" s="7" t="s">
        <v>57</v>
      </c>
      <c r="E158" s="7">
        <v>2004</v>
      </c>
      <c r="F158" s="7">
        <v>2</v>
      </c>
      <c r="G158" s="7">
        <v>4</v>
      </c>
      <c r="H158" s="7">
        <v>29</v>
      </c>
      <c r="I158" s="7">
        <v>15</v>
      </c>
      <c r="J158" s="7">
        <v>204</v>
      </c>
      <c r="K158" s="21">
        <v>45563</v>
      </c>
      <c r="L158" s="7" t="s">
        <v>863</v>
      </c>
      <c r="M158">
        <v>16</v>
      </c>
      <c r="N158">
        <v>17</v>
      </c>
      <c r="O158">
        <v>17</v>
      </c>
      <c r="P158" s="18">
        <f t="shared" si="9"/>
        <v>16.666666666666668</v>
      </c>
      <c r="Q158">
        <v>34.700000000000003</v>
      </c>
      <c r="R158">
        <v>35.299999999999997</v>
      </c>
      <c r="S158">
        <v>30</v>
      </c>
      <c r="T158" s="18">
        <f t="shared" si="10"/>
        <v>33.333333333333336</v>
      </c>
      <c r="U158" s="20"/>
    </row>
    <row r="159" spans="1:21" x14ac:dyDescent="0.25">
      <c r="A159" s="7" t="s">
        <v>50</v>
      </c>
      <c r="B159" s="7" t="s">
        <v>51</v>
      </c>
      <c r="C159" s="7">
        <v>2</v>
      </c>
      <c r="D159" s="7" t="s">
        <v>53</v>
      </c>
      <c r="E159" s="7">
        <v>2020</v>
      </c>
      <c r="F159" s="7">
        <v>2</v>
      </c>
      <c r="G159" s="7">
        <v>3</v>
      </c>
      <c r="H159" s="7">
        <v>30</v>
      </c>
      <c r="I159" s="7">
        <v>10</v>
      </c>
      <c r="J159" s="7">
        <v>203</v>
      </c>
      <c r="K159" s="21">
        <v>45563</v>
      </c>
      <c r="L159" s="7" t="s">
        <v>863</v>
      </c>
      <c r="M159">
        <v>18</v>
      </c>
      <c r="N159">
        <v>16</v>
      </c>
      <c r="O159">
        <v>17</v>
      </c>
      <c r="P159" s="18">
        <f t="shared" si="9"/>
        <v>17</v>
      </c>
      <c r="Q159">
        <v>32.6</v>
      </c>
      <c r="R159">
        <v>33.1</v>
      </c>
      <c r="S159">
        <v>31.7</v>
      </c>
      <c r="T159" s="18">
        <f t="shared" si="10"/>
        <v>32.466666666666669</v>
      </c>
      <c r="U159" s="20"/>
    </row>
    <row r="160" spans="1:21" x14ac:dyDescent="0.25">
      <c r="A160" s="7" t="s">
        <v>35</v>
      </c>
      <c r="B160" s="7" t="s">
        <v>36</v>
      </c>
      <c r="C160" s="7">
        <v>1</v>
      </c>
      <c r="D160" s="7" t="s">
        <v>46</v>
      </c>
      <c r="E160" s="7">
        <v>1999</v>
      </c>
      <c r="F160" s="7">
        <v>2</v>
      </c>
      <c r="G160" s="7">
        <v>2</v>
      </c>
      <c r="H160" s="7">
        <v>31</v>
      </c>
      <c r="I160" s="7">
        <v>7</v>
      </c>
      <c r="J160" s="7">
        <v>202</v>
      </c>
      <c r="K160" s="21">
        <v>45550</v>
      </c>
      <c r="L160" s="7" t="s">
        <v>863</v>
      </c>
      <c r="M160">
        <v>8</v>
      </c>
      <c r="N160">
        <v>7</v>
      </c>
      <c r="O160">
        <v>8</v>
      </c>
      <c r="P160" s="18">
        <f t="shared" si="9"/>
        <v>7.666666666666667</v>
      </c>
      <c r="Q160">
        <v>23.6</v>
      </c>
      <c r="R160">
        <v>22.1</v>
      </c>
      <c r="S160">
        <v>24.7</v>
      </c>
      <c r="T160" s="18">
        <f t="shared" si="10"/>
        <v>23.466666666666669</v>
      </c>
      <c r="U160" s="20"/>
    </row>
    <row r="161" spans="1:21" x14ac:dyDescent="0.25">
      <c r="A161" s="7" t="s">
        <v>35</v>
      </c>
      <c r="B161" s="7" t="s">
        <v>36</v>
      </c>
      <c r="C161" s="7">
        <v>1</v>
      </c>
      <c r="D161" s="7" t="s">
        <v>39</v>
      </c>
      <c r="E161" s="7">
        <v>2002</v>
      </c>
      <c r="F161" s="7">
        <v>2</v>
      </c>
      <c r="G161" s="7">
        <v>1</v>
      </c>
      <c r="H161" s="7">
        <v>32</v>
      </c>
      <c r="I161" s="7">
        <v>2</v>
      </c>
      <c r="J161" s="7">
        <v>201</v>
      </c>
      <c r="K161" s="21">
        <v>45550</v>
      </c>
      <c r="L161" s="7" t="s">
        <v>863</v>
      </c>
      <c r="M161">
        <v>11</v>
      </c>
      <c r="N161">
        <v>15</v>
      </c>
      <c r="O161">
        <v>13</v>
      </c>
      <c r="P161" s="18">
        <f t="shared" si="9"/>
        <v>13</v>
      </c>
      <c r="Q161">
        <v>29.5</v>
      </c>
      <c r="R161">
        <v>27.8</v>
      </c>
      <c r="S161">
        <v>27.4</v>
      </c>
      <c r="T161" s="18">
        <f t="shared" si="10"/>
        <v>28.233333333333331</v>
      </c>
      <c r="U161" s="20"/>
    </row>
    <row r="162" spans="1:21" x14ac:dyDescent="0.25">
      <c r="A162" s="7" t="s">
        <v>35</v>
      </c>
      <c r="B162" s="7" t="s">
        <v>36</v>
      </c>
      <c r="C162" s="7">
        <v>1</v>
      </c>
      <c r="D162" s="7" t="s">
        <v>41</v>
      </c>
      <c r="E162" s="7">
        <v>2016</v>
      </c>
      <c r="F162" s="7">
        <v>3</v>
      </c>
      <c r="G162" s="7">
        <v>1</v>
      </c>
      <c r="H162" s="7">
        <v>33</v>
      </c>
      <c r="I162" s="7">
        <v>3</v>
      </c>
      <c r="J162" s="7">
        <v>301</v>
      </c>
      <c r="K162" s="21">
        <v>45550</v>
      </c>
      <c r="L162" s="7" t="s">
        <v>863</v>
      </c>
      <c r="M162">
        <v>14</v>
      </c>
      <c r="N162">
        <v>7</v>
      </c>
      <c r="O162">
        <v>12</v>
      </c>
      <c r="P162" s="18">
        <f t="shared" si="9"/>
        <v>11</v>
      </c>
      <c r="Q162">
        <v>26.8</v>
      </c>
      <c r="R162">
        <v>25.6</v>
      </c>
      <c r="S162">
        <v>28.9</v>
      </c>
      <c r="T162">
        <f t="shared" si="10"/>
        <v>27.100000000000005</v>
      </c>
      <c r="U162" s="20"/>
    </row>
    <row r="163" spans="1:21" x14ac:dyDescent="0.25">
      <c r="A163" s="7" t="s">
        <v>35</v>
      </c>
      <c r="B163" s="7" t="s">
        <v>36</v>
      </c>
      <c r="C163" s="7">
        <v>1</v>
      </c>
      <c r="D163" s="7" t="s">
        <v>48</v>
      </c>
      <c r="E163" s="7">
        <v>2018</v>
      </c>
      <c r="F163" s="7">
        <v>3</v>
      </c>
      <c r="G163" s="7">
        <v>2</v>
      </c>
      <c r="H163" s="7">
        <v>34</v>
      </c>
      <c r="I163" s="7">
        <v>6</v>
      </c>
      <c r="J163" s="7">
        <v>302</v>
      </c>
      <c r="K163" s="21">
        <v>45550</v>
      </c>
      <c r="L163" s="7" t="s">
        <v>863</v>
      </c>
      <c r="M163">
        <v>14</v>
      </c>
      <c r="N163">
        <v>11</v>
      </c>
      <c r="O163">
        <v>10</v>
      </c>
      <c r="P163" s="18">
        <f t="shared" si="9"/>
        <v>11.666666666666666</v>
      </c>
      <c r="Q163">
        <v>29.8</v>
      </c>
      <c r="R163">
        <v>26</v>
      </c>
      <c r="S163">
        <v>25</v>
      </c>
      <c r="T163" s="18">
        <f t="shared" si="10"/>
        <v>26.933333333333334</v>
      </c>
      <c r="U163" s="20"/>
    </row>
    <row r="164" spans="1:21" x14ac:dyDescent="0.25">
      <c r="A164" s="7" t="s">
        <v>50</v>
      </c>
      <c r="B164" s="7" t="s">
        <v>51</v>
      </c>
      <c r="C164" s="7">
        <v>2</v>
      </c>
      <c r="D164" s="7" t="s">
        <v>54</v>
      </c>
      <c r="E164" s="7">
        <v>2016</v>
      </c>
      <c r="F164" s="7">
        <v>3</v>
      </c>
      <c r="G164" s="7">
        <v>3</v>
      </c>
      <c r="H164" s="7">
        <v>35</v>
      </c>
      <c r="I164" s="7">
        <v>11</v>
      </c>
      <c r="J164" s="7">
        <v>303</v>
      </c>
      <c r="K164" s="21">
        <v>45563</v>
      </c>
      <c r="L164" s="7" t="s">
        <v>863</v>
      </c>
      <c r="M164">
        <v>16</v>
      </c>
      <c r="N164">
        <v>17</v>
      </c>
      <c r="O164">
        <v>16</v>
      </c>
      <c r="P164" s="18">
        <f t="shared" ref="P164:P193" si="11">AVERAGE(M164:O164)</f>
        <v>16.333333333333332</v>
      </c>
      <c r="Q164">
        <v>31.3</v>
      </c>
      <c r="R164">
        <v>28.8</v>
      </c>
      <c r="S164">
        <v>26.6</v>
      </c>
      <c r="T164">
        <f t="shared" ref="T164:T193" si="12">AVERAGE(Q164:S164)</f>
        <v>28.900000000000002</v>
      </c>
      <c r="U164" s="20"/>
    </row>
    <row r="165" spans="1:21" x14ac:dyDescent="0.25">
      <c r="A165" s="7" t="s">
        <v>50</v>
      </c>
      <c r="B165" s="7" t="s">
        <v>51</v>
      </c>
      <c r="C165" s="7">
        <v>2</v>
      </c>
      <c r="D165" s="7" t="s">
        <v>59</v>
      </c>
      <c r="E165" s="7">
        <v>1989</v>
      </c>
      <c r="F165" s="7">
        <v>3</v>
      </c>
      <c r="G165" s="7">
        <v>4</v>
      </c>
      <c r="H165" s="7">
        <v>36</v>
      </c>
      <c r="I165" s="7">
        <v>14</v>
      </c>
      <c r="J165" s="7">
        <v>304</v>
      </c>
      <c r="K165" s="21">
        <v>45563</v>
      </c>
      <c r="L165" s="7" t="s">
        <v>863</v>
      </c>
      <c r="M165">
        <v>12</v>
      </c>
      <c r="N165">
        <v>11</v>
      </c>
      <c r="O165">
        <v>12</v>
      </c>
      <c r="P165" s="18">
        <f t="shared" si="11"/>
        <v>11.666666666666666</v>
      </c>
      <c r="Q165">
        <v>29.1</v>
      </c>
      <c r="R165">
        <v>28.7</v>
      </c>
      <c r="S165">
        <v>32</v>
      </c>
      <c r="T165" s="18">
        <f t="shared" si="12"/>
        <v>29.933333333333334</v>
      </c>
      <c r="U165" s="20"/>
    </row>
    <row r="166" spans="1:21" x14ac:dyDescent="0.25">
      <c r="A166" s="7" t="s">
        <v>35</v>
      </c>
      <c r="B166" s="7" t="s">
        <v>36</v>
      </c>
      <c r="C166" s="7">
        <v>3</v>
      </c>
      <c r="D166" s="7" t="s">
        <v>39</v>
      </c>
      <c r="E166" s="7">
        <v>2002</v>
      </c>
      <c r="F166" s="7">
        <v>3</v>
      </c>
      <c r="G166" s="7">
        <v>5</v>
      </c>
      <c r="H166" s="7">
        <v>37</v>
      </c>
      <c r="I166" s="7">
        <v>19</v>
      </c>
      <c r="J166" s="7">
        <v>305</v>
      </c>
      <c r="K166" s="21">
        <v>45550</v>
      </c>
      <c r="L166" s="7" t="s">
        <v>863</v>
      </c>
      <c r="M166">
        <v>13</v>
      </c>
      <c r="N166">
        <v>10</v>
      </c>
      <c r="O166">
        <v>10</v>
      </c>
      <c r="P166" s="18">
        <f t="shared" si="11"/>
        <v>11</v>
      </c>
      <c r="Q166">
        <v>25.6</v>
      </c>
      <c r="R166">
        <v>29.4</v>
      </c>
      <c r="S166">
        <v>31.5</v>
      </c>
      <c r="T166" s="18">
        <f t="shared" si="12"/>
        <v>28.833333333333332</v>
      </c>
      <c r="U166" s="20"/>
    </row>
    <row r="167" spans="1:21" x14ac:dyDescent="0.25">
      <c r="A167" s="7" t="s">
        <v>35</v>
      </c>
      <c r="B167" s="7" t="s">
        <v>36</v>
      </c>
      <c r="C167" s="7">
        <v>3</v>
      </c>
      <c r="D167" s="7" t="s">
        <v>49</v>
      </c>
      <c r="E167" s="7">
        <v>1985</v>
      </c>
      <c r="F167" s="7">
        <v>3</v>
      </c>
      <c r="G167" s="7">
        <v>6</v>
      </c>
      <c r="H167" s="7">
        <v>38</v>
      </c>
      <c r="I167" s="7">
        <v>22</v>
      </c>
      <c r="J167" s="7">
        <v>306</v>
      </c>
      <c r="K167" s="21">
        <v>45550</v>
      </c>
      <c r="L167" s="7" t="s">
        <v>863</v>
      </c>
      <c r="M167">
        <v>10</v>
      </c>
      <c r="N167">
        <v>10</v>
      </c>
      <c r="O167">
        <v>12</v>
      </c>
      <c r="P167" s="18">
        <f t="shared" si="11"/>
        <v>10.666666666666666</v>
      </c>
      <c r="Q167">
        <v>25.2</v>
      </c>
      <c r="R167">
        <v>24</v>
      </c>
      <c r="S167">
        <v>23</v>
      </c>
      <c r="T167" s="18">
        <f t="shared" si="12"/>
        <v>24.066666666666666</v>
      </c>
      <c r="U167" s="20"/>
    </row>
    <row r="168" spans="1:21" x14ac:dyDescent="0.25">
      <c r="A168" s="7" t="s">
        <v>50</v>
      </c>
      <c r="B168" s="7" t="s">
        <v>51</v>
      </c>
      <c r="C168" s="7">
        <v>4</v>
      </c>
      <c r="D168" s="7" t="s">
        <v>55</v>
      </c>
      <c r="E168" s="7">
        <v>2008</v>
      </c>
      <c r="F168" s="7">
        <v>3</v>
      </c>
      <c r="G168" s="7">
        <v>7</v>
      </c>
      <c r="H168" s="7">
        <v>39</v>
      </c>
      <c r="I168" s="7">
        <v>27</v>
      </c>
      <c r="J168" s="7">
        <v>307</v>
      </c>
      <c r="K168" s="21">
        <v>45563</v>
      </c>
      <c r="L168" s="7" t="s">
        <v>863</v>
      </c>
      <c r="M168">
        <v>16</v>
      </c>
      <c r="N168">
        <v>16</v>
      </c>
      <c r="O168">
        <v>16</v>
      </c>
      <c r="P168" s="18">
        <f t="shared" si="11"/>
        <v>16</v>
      </c>
      <c r="Q168">
        <v>30</v>
      </c>
      <c r="R168">
        <v>26.7</v>
      </c>
      <c r="S168">
        <v>31.6</v>
      </c>
      <c r="T168" s="18">
        <f t="shared" si="12"/>
        <v>29.433333333333337</v>
      </c>
      <c r="U168" s="20"/>
    </row>
    <row r="169" spans="1:21" x14ac:dyDescent="0.25">
      <c r="A169" s="7" t="s">
        <v>50</v>
      </c>
      <c r="B169" s="7" t="s">
        <v>51</v>
      </c>
      <c r="C169" s="7">
        <v>4</v>
      </c>
      <c r="D169" s="7" t="s">
        <v>57</v>
      </c>
      <c r="E169" s="7">
        <v>2004</v>
      </c>
      <c r="F169" s="7">
        <v>3</v>
      </c>
      <c r="G169" s="7">
        <v>8</v>
      </c>
      <c r="H169" s="7">
        <v>40</v>
      </c>
      <c r="I169" s="7">
        <v>30</v>
      </c>
      <c r="J169" s="7">
        <v>308</v>
      </c>
      <c r="K169" s="21">
        <v>45563</v>
      </c>
      <c r="L169" s="7" t="s">
        <v>863</v>
      </c>
      <c r="M169">
        <v>16</v>
      </c>
      <c r="N169">
        <v>13</v>
      </c>
      <c r="O169">
        <v>16</v>
      </c>
      <c r="P169" s="18">
        <f t="shared" si="11"/>
        <v>15</v>
      </c>
      <c r="Q169">
        <v>33.5</v>
      </c>
      <c r="R169">
        <v>30</v>
      </c>
      <c r="S169">
        <v>34</v>
      </c>
      <c r="T169">
        <f t="shared" si="12"/>
        <v>32.5</v>
      </c>
      <c r="U169" s="20"/>
    </row>
    <row r="170" spans="1:21" x14ac:dyDescent="0.25">
      <c r="A170" s="7" t="s">
        <v>35</v>
      </c>
      <c r="B170" s="7" t="s">
        <v>36</v>
      </c>
      <c r="C170" s="7">
        <v>5</v>
      </c>
      <c r="D170" s="7" t="s">
        <v>42</v>
      </c>
      <c r="E170" s="7">
        <v>2023</v>
      </c>
      <c r="F170" s="7">
        <v>3</v>
      </c>
      <c r="G170" s="7">
        <v>9</v>
      </c>
      <c r="H170" s="7">
        <v>41</v>
      </c>
      <c r="I170" s="7">
        <v>35</v>
      </c>
      <c r="J170" s="7">
        <v>309</v>
      </c>
      <c r="K170" s="21">
        <v>45550</v>
      </c>
      <c r="L170" s="7" t="s">
        <v>863</v>
      </c>
      <c r="M170">
        <v>5</v>
      </c>
      <c r="N170">
        <v>6</v>
      </c>
      <c r="O170">
        <v>13</v>
      </c>
      <c r="P170">
        <f t="shared" si="11"/>
        <v>8</v>
      </c>
      <c r="Q170">
        <v>21.5</v>
      </c>
      <c r="R170">
        <v>25.5</v>
      </c>
      <c r="S170">
        <v>26</v>
      </c>
      <c r="T170" s="18">
        <f t="shared" si="12"/>
        <v>24.333333333333332</v>
      </c>
      <c r="U170" s="20"/>
    </row>
    <row r="171" spans="1:21" x14ac:dyDescent="0.25">
      <c r="A171" s="7" t="s">
        <v>35</v>
      </c>
      <c r="B171" s="7" t="s">
        <v>36</v>
      </c>
      <c r="C171" s="7">
        <v>5</v>
      </c>
      <c r="D171" s="7" t="s">
        <v>44</v>
      </c>
      <c r="E171" s="7">
        <v>1983</v>
      </c>
      <c r="F171" s="7">
        <v>3</v>
      </c>
      <c r="G171" s="7">
        <v>10</v>
      </c>
      <c r="H171" s="7">
        <v>42</v>
      </c>
      <c r="I171" s="7">
        <v>38</v>
      </c>
      <c r="J171" s="7">
        <v>310</v>
      </c>
      <c r="K171" s="21">
        <v>45550</v>
      </c>
      <c r="L171" s="7" t="s">
        <v>863</v>
      </c>
      <c r="M171">
        <v>11</v>
      </c>
      <c r="N171">
        <v>4</v>
      </c>
      <c r="O171">
        <v>6</v>
      </c>
      <c r="P171">
        <f t="shared" si="11"/>
        <v>7</v>
      </c>
      <c r="Q171">
        <v>23</v>
      </c>
      <c r="R171">
        <v>24</v>
      </c>
      <c r="S171">
        <v>25.5</v>
      </c>
      <c r="T171" s="18">
        <f t="shared" si="12"/>
        <v>24.166666666666668</v>
      </c>
      <c r="U171" s="20"/>
    </row>
    <row r="172" spans="1:21" x14ac:dyDescent="0.25">
      <c r="A172" s="7" t="s">
        <v>50</v>
      </c>
      <c r="B172" s="7" t="s">
        <v>51</v>
      </c>
      <c r="C172" s="7">
        <v>6</v>
      </c>
      <c r="D172" s="7" t="s">
        <v>56</v>
      </c>
      <c r="E172" s="7">
        <v>1984</v>
      </c>
      <c r="F172" s="7">
        <v>3</v>
      </c>
      <c r="G172" s="7">
        <v>11</v>
      </c>
      <c r="H172" s="7">
        <v>43</v>
      </c>
      <c r="I172" s="7">
        <v>43</v>
      </c>
      <c r="J172" s="7">
        <v>311</v>
      </c>
      <c r="K172" s="21">
        <v>45563</v>
      </c>
      <c r="L172" s="7" t="s">
        <v>863</v>
      </c>
      <c r="M172">
        <v>13</v>
      </c>
      <c r="N172">
        <v>17</v>
      </c>
      <c r="O172">
        <v>12</v>
      </c>
      <c r="P172" s="18">
        <f t="shared" si="11"/>
        <v>14</v>
      </c>
      <c r="Q172">
        <v>28</v>
      </c>
      <c r="R172">
        <v>36</v>
      </c>
      <c r="S172">
        <v>27.8</v>
      </c>
      <c r="T172">
        <f t="shared" si="12"/>
        <v>30.599999999999998</v>
      </c>
      <c r="U172" s="20"/>
    </row>
    <row r="173" spans="1:21" x14ac:dyDescent="0.25">
      <c r="A173" s="7" t="s">
        <v>50</v>
      </c>
      <c r="B173" s="7" t="s">
        <v>51</v>
      </c>
      <c r="C173" s="7">
        <v>6</v>
      </c>
      <c r="D173" s="7" t="s">
        <v>60</v>
      </c>
      <c r="E173" s="7">
        <v>2001</v>
      </c>
      <c r="F173" s="7">
        <v>3</v>
      </c>
      <c r="G173" s="7">
        <v>12</v>
      </c>
      <c r="H173" s="7">
        <v>44</v>
      </c>
      <c r="I173" s="7">
        <v>46</v>
      </c>
      <c r="J173" s="7">
        <v>312</v>
      </c>
      <c r="K173" s="21">
        <v>45563</v>
      </c>
      <c r="L173" s="7" t="s">
        <v>863</v>
      </c>
      <c r="M173">
        <v>20</v>
      </c>
      <c r="N173">
        <v>18</v>
      </c>
      <c r="O173">
        <v>14</v>
      </c>
      <c r="P173" s="18">
        <f t="shared" si="11"/>
        <v>17.333333333333332</v>
      </c>
      <c r="Q173">
        <v>28.4</v>
      </c>
      <c r="R173">
        <v>20.9</v>
      </c>
      <c r="S173">
        <v>26.8</v>
      </c>
      <c r="T173" s="18">
        <f t="shared" si="12"/>
        <v>25.366666666666664</v>
      </c>
      <c r="U173" s="20"/>
    </row>
    <row r="174" spans="1:21" x14ac:dyDescent="0.25">
      <c r="A174" s="7" t="s">
        <v>35</v>
      </c>
      <c r="B174" s="7" t="s">
        <v>36</v>
      </c>
      <c r="C174" s="7">
        <v>7</v>
      </c>
      <c r="D174" s="7" t="s">
        <v>46</v>
      </c>
      <c r="E174" s="7">
        <v>1999</v>
      </c>
      <c r="F174" s="7">
        <v>3</v>
      </c>
      <c r="G174" s="7">
        <v>13</v>
      </c>
      <c r="H174" s="7">
        <v>45</v>
      </c>
      <c r="I174" s="7">
        <v>51</v>
      </c>
      <c r="J174" s="7">
        <v>313</v>
      </c>
      <c r="K174" s="21">
        <v>45550</v>
      </c>
      <c r="L174" s="7" t="s">
        <v>863</v>
      </c>
      <c r="M174">
        <v>8</v>
      </c>
      <c r="N174">
        <v>7</v>
      </c>
      <c r="O174">
        <v>7</v>
      </c>
      <c r="P174" s="18">
        <f t="shared" si="11"/>
        <v>7.333333333333333</v>
      </c>
      <c r="Q174">
        <v>23.4</v>
      </c>
      <c r="R174">
        <v>22.6</v>
      </c>
      <c r="S174">
        <v>23.3</v>
      </c>
      <c r="T174">
        <f t="shared" si="12"/>
        <v>23.099999999999998</v>
      </c>
      <c r="U174" s="20"/>
    </row>
    <row r="175" spans="1:21" x14ac:dyDescent="0.25">
      <c r="A175" s="7" t="s">
        <v>35</v>
      </c>
      <c r="B175" s="7" t="s">
        <v>36</v>
      </c>
      <c r="C175" s="7">
        <v>7</v>
      </c>
      <c r="D175" s="7" t="s">
        <v>37</v>
      </c>
      <c r="E175" s="7">
        <v>1998</v>
      </c>
      <c r="F175" s="7">
        <v>3</v>
      </c>
      <c r="G175" s="7">
        <v>14</v>
      </c>
      <c r="H175" s="7">
        <v>46</v>
      </c>
      <c r="I175" s="7">
        <v>54</v>
      </c>
      <c r="J175" s="7">
        <v>314</v>
      </c>
      <c r="K175" s="21">
        <v>45550</v>
      </c>
      <c r="L175" s="7" t="s">
        <v>863</v>
      </c>
      <c r="M175">
        <v>13</v>
      </c>
      <c r="N175">
        <v>10</v>
      </c>
      <c r="O175">
        <v>11</v>
      </c>
      <c r="P175" s="18">
        <f t="shared" si="11"/>
        <v>11.333333333333334</v>
      </c>
      <c r="Q175">
        <v>22.9</v>
      </c>
      <c r="R175">
        <v>27.7</v>
      </c>
      <c r="S175">
        <v>24.6</v>
      </c>
      <c r="T175" s="18">
        <f t="shared" si="12"/>
        <v>25.066666666666663</v>
      </c>
      <c r="U175" s="20"/>
    </row>
    <row r="176" spans="1:21" x14ac:dyDescent="0.25">
      <c r="A176" s="7" t="s">
        <v>50</v>
      </c>
      <c r="B176" s="7" t="s">
        <v>51</v>
      </c>
      <c r="C176" s="7">
        <v>8</v>
      </c>
      <c r="D176" s="7" t="s">
        <v>52</v>
      </c>
      <c r="E176" s="7">
        <v>1999</v>
      </c>
      <c r="F176" s="7">
        <v>3</v>
      </c>
      <c r="G176" s="7">
        <v>15</v>
      </c>
      <c r="H176" s="7">
        <v>47</v>
      </c>
      <c r="I176" s="7">
        <v>59</v>
      </c>
      <c r="J176" s="7">
        <v>315</v>
      </c>
      <c r="K176" s="21">
        <v>45563</v>
      </c>
      <c r="L176" s="7" t="s">
        <v>863</v>
      </c>
      <c r="M176">
        <v>17</v>
      </c>
      <c r="N176">
        <v>17</v>
      </c>
      <c r="O176">
        <v>18</v>
      </c>
      <c r="P176" s="18">
        <f t="shared" si="11"/>
        <v>17.333333333333332</v>
      </c>
      <c r="Q176">
        <v>34.700000000000003</v>
      </c>
      <c r="R176">
        <v>34.700000000000003</v>
      </c>
      <c r="S176">
        <v>37.1</v>
      </c>
      <c r="T176">
        <f t="shared" si="12"/>
        <v>35.5</v>
      </c>
      <c r="U176" s="20"/>
    </row>
    <row r="177" spans="1:21" x14ac:dyDescent="0.25">
      <c r="A177" s="7" t="s">
        <v>50</v>
      </c>
      <c r="B177" s="7" t="s">
        <v>51</v>
      </c>
      <c r="C177" s="7">
        <v>8</v>
      </c>
      <c r="D177" s="7" t="s">
        <v>53</v>
      </c>
      <c r="E177" s="7">
        <v>2020</v>
      </c>
      <c r="F177" s="7">
        <v>3</v>
      </c>
      <c r="G177" s="7">
        <v>16</v>
      </c>
      <c r="H177" s="7">
        <v>48</v>
      </c>
      <c r="I177" s="7">
        <v>62</v>
      </c>
      <c r="J177" s="7">
        <v>316</v>
      </c>
      <c r="K177" s="21">
        <v>45563</v>
      </c>
      <c r="L177" s="7" t="s">
        <v>863</v>
      </c>
      <c r="M177">
        <v>18</v>
      </c>
      <c r="N177">
        <v>17</v>
      </c>
      <c r="O177">
        <v>16</v>
      </c>
      <c r="P177" s="18">
        <f t="shared" si="11"/>
        <v>17</v>
      </c>
      <c r="Q177">
        <v>29.7</v>
      </c>
      <c r="R177">
        <v>32.299999999999997</v>
      </c>
      <c r="S177">
        <v>31</v>
      </c>
      <c r="T177" s="18">
        <f t="shared" si="12"/>
        <v>31</v>
      </c>
      <c r="U177" s="20"/>
    </row>
    <row r="178" spans="1:21" x14ac:dyDescent="0.25">
      <c r="A178" s="7" t="s">
        <v>50</v>
      </c>
      <c r="B178" s="7" t="s">
        <v>51</v>
      </c>
      <c r="C178" s="7">
        <v>8</v>
      </c>
      <c r="D178" s="7" t="s">
        <v>56</v>
      </c>
      <c r="E178" s="7">
        <v>1984</v>
      </c>
      <c r="F178" s="7">
        <v>4</v>
      </c>
      <c r="G178" s="7">
        <v>16</v>
      </c>
      <c r="H178" s="7">
        <v>49</v>
      </c>
      <c r="I178" s="7">
        <v>61</v>
      </c>
      <c r="J178" s="7">
        <v>416</v>
      </c>
      <c r="K178" s="21">
        <v>45563</v>
      </c>
      <c r="L178" s="7" t="s">
        <v>863</v>
      </c>
      <c r="M178">
        <v>14</v>
      </c>
      <c r="N178">
        <v>18</v>
      </c>
      <c r="O178">
        <v>18</v>
      </c>
      <c r="P178" s="18">
        <f t="shared" si="11"/>
        <v>16.666666666666668</v>
      </c>
      <c r="Q178">
        <v>29.6</v>
      </c>
      <c r="R178">
        <v>28.3</v>
      </c>
      <c r="S178">
        <v>30</v>
      </c>
      <c r="T178">
        <f t="shared" si="12"/>
        <v>29.3</v>
      </c>
      <c r="U178" s="20"/>
    </row>
    <row r="179" spans="1:21" x14ac:dyDescent="0.25">
      <c r="A179" s="7" t="s">
        <v>50</v>
      </c>
      <c r="B179" s="7" t="s">
        <v>51</v>
      </c>
      <c r="C179" s="7">
        <v>8</v>
      </c>
      <c r="D179" s="7" t="s">
        <v>54</v>
      </c>
      <c r="E179" s="7">
        <v>2016</v>
      </c>
      <c r="F179" s="7">
        <v>4</v>
      </c>
      <c r="G179" s="7">
        <v>15</v>
      </c>
      <c r="H179" s="7">
        <v>50</v>
      </c>
      <c r="I179" s="7">
        <v>60</v>
      </c>
      <c r="J179" s="7">
        <v>415</v>
      </c>
      <c r="K179" s="21">
        <v>45563</v>
      </c>
      <c r="L179" s="7" t="s">
        <v>863</v>
      </c>
      <c r="M179">
        <v>20</v>
      </c>
      <c r="N179">
        <v>18</v>
      </c>
      <c r="O179">
        <v>17</v>
      </c>
      <c r="P179" s="18">
        <f t="shared" si="11"/>
        <v>18.333333333333332</v>
      </c>
      <c r="Q179">
        <v>25.5</v>
      </c>
      <c r="R179">
        <v>33.700000000000003</v>
      </c>
      <c r="S179">
        <v>29.9</v>
      </c>
      <c r="T179">
        <f t="shared" si="12"/>
        <v>29.7</v>
      </c>
      <c r="U179" s="20"/>
    </row>
    <row r="180" spans="1:21" x14ac:dyDescent="0.25">
      <c r="A180" s="7" t="s">
        <v>35</v>
      </c>
      <c r="B180" s="7" t="s">
        <v>36</v>
      </c>
      <c r="C180" s="7">
        <v>7</v>
      </c>
      <c r="D180" s="7" t="s">
        <v>39</v>
      </c>
      <c r="E180" s="7">
        <v>2002</v>
      </c>
      <c r="F180" s="7">
        <v>4</v>
      </c>
      <c r="G180" s="7">
        <v>14</v>
      </c>
      <c r="H180" s="7">
        <v>51</v>
      </c>
      <c r="I180" s="7">
        <v>53</v>
      </c>
      <c r="J180" s="7">
        <v>414</v>
      </c>
      <c r="K180" s="21">
        <v>45550</v>
      </c>
      <c r="L180" s="7" t="s">
        <v>863</v>
      </c>
      <c r="M180">
        <v>10</v>
      </c>
      <c r="N180">
        <v>9</v>
      </c>
      <c r="O180">
        <v>12</v>
      </c>
      <c r="P180" s="18">
        <f t="shared" si="11"/>
        <v>10.333333333333334</v>
      </c>
      <c r="Q180">
        <v>25.5</v>
      </c>
      <c r="R180">
        <v>21.6</v>
      </c>
      <c r="S180">
        <v>28.5</v>
      </c>
      <c r="T180">
        <f t="shared" si="12"/>
        <v>25.2</v>
      </c>
      <c r="U180" s="20"/>
    </row>
    <row r="181" spans="1:21" x14ac:dyDescent="0.25">
      <c r="A181" s="7" t="s">
        <v>35</v>
      </c>
      <c r="B181" s="7" t="s">
        <v>36</v>
      </c>
      <c r="C181" s="7">
        <v>7</v>
      </c>
      <c r="D181" s="7" t="s">
        <v>41</v>
      </c>
      <c r="E181" s="7">
        <v>2016</v>
      </c>
      <c r="F181" s="7">
        <v>4</v>
      </c>
      <c r="G181" s="7">
        <v>13</v>
      </c>
      <c r="H181" s="7">
        <v>52</v>
      </c>
      <c r="I181" s="7">
        <v>52</v>
      </c>
      <c r="J181" s="7">
        <v>413</v>
      </c>
      <c r="K181" s="21">
        <v>45550</v>
      </c>
      <c r="L181" s="7" t="s">
        <v>863</v>
      </c>
      <c r="M181">
        <v>5</v>
      </c>
      <c r="N181">
        <v>7</v>
      </c>
      <c r="O181">
        <v>8</v>
      </c>
      <c r="P181" s="18">
        <f t="shared" si="11"/>
        <v>6.666666666666667</v>
      </c>
      <c r="Q181">
        <v>18.2</v>
      </c>
      <c r="R181">
        <v>22</v>
      </c>
      <c r="S181">
        <v>19.600000000000001</v>
      </c>
      <c r="T181" s="18">
        <f t="shared" si="12"/>
        <v>19.933333333333334</v>
      </c>
      <c r="U181" s="20"/>
    </row>
    <row r="182" spans="1:21" x14ac:dyDescent="0.25">
      <c r="A182" s="7" t="s">
        <v>50</v>
      </c>
      <c r="B182" s="7" t="s">
        <v>51</v>
      </c>
      <c r="C182" s="7">
        <v>6</v>
      </c>
      <c r="D182" s="7" t="s">
        <v>53</v>
      </c>
      <c r="E182" s="7">
        <v>2020</v>
      </c>
      <c r="F182" s="7">
        <v>4</v>
      </c>
      <c r="G182" s="7">
        <v>12</v>
      </c>
      <c r="H182" s="7">
        <v>53</v>
      </c>
      <c r="I182" s="7">
        <v>45</v>
      </c>
      <c r="J182" s="7">
        <v>412</v>
      </c>
      <c r="K182" s="21">
        <v>45563</v>
      </c>
      <c r="L182" s="7" t="s">
        <v>863</v>
      </c>
      <c r="M182">
        <v>16</v>
      </c>
      <c r="N182">
        <v>18</v>
      </c>
      <c r="O182">
        <v>18</v>
      </c>
      <c r="P182" s="18">
        <f t="shared" si="11"/>
        <v>17.333333333333332</v>
      </c>
      <c r="Q182">
        <v>30.9</v>
      </c>
      <c r="R182">
        <v>32.5</v>
      </c>
      <c r="S182">
        <v>32.299999999999997</v>
      </c>
      <c r="T182">
        <f t="shared" si="12"/>
        <v>31.899999999999995</v>
      </c>
      <c r="U182" s="20"/>
    </row>
    <row r="183" spans="1:21" x14ac:dyDescent="0.25">
      <c r="A183" s="7" t="s">
        <v>50</v>
      </c>
      <c r="B183" s="7" t="s">
        <v>51</v>
      </c>
      <c r="C183" s="7">
        <v>6</v>
      </c>
      <c r="D183" s="7" t="s">
        <v>57</v>
      </c>
      <c r="E183" s="7">
        <v>2004</v>
      </c>
      <c r="F183" s="7">
        <v>4</v>
      </c>
      <c r="G183" s="7">
        <v>11</v>
      </c>
      <c r="H183" s="7">
        <v>54</v>
      </c>
      <c r="I183" s="7">
        <v>44</v>
      </c>
      <c r="J183" s="7">
        <v>411</v>
      </c>
      <c r="K183" s="21">
        <v>45563</v>
      </c>
      <c r="L183" s="7" t="s">
        <v>863</v>
      </c>
      <c r="M183">
        <v>14</v>
      </c>
      <c r="N183">
        <v>15</v>
      </c>
      <c r="O183">
        <v>13</v>
      </c>
      <c r="P183" s="18">
        <f t="shared" si="11"/>
        <v>14</v>
      </c>
      <c r="Q183">
        <v>29.5</v>
      </c>
      <c r="R183">
        <v>27</v>
      </c>
      <c r="S183">
        <v>28.2</v>
      </c>
      <c r="T183" s="18">
        <f t="shared" si="12"/>
        <v>28.233333333333334</v>
      </c>
      <c r="U183" s="20"/>
    </row>
    <row r="184" spans="1:21" x14ac:dyDescent="0.25">
      <c r="A184" s="7" t="s">
        <v>35</v>
      </c>
      <c r="B184" s="7" t="s">
        <v>36</v>
      </c>
      <c r="C184" s="7">
        <v>5</v>
      </c>
      <c r="D184" s="7" t="s">
        <v>48</v>
      </c>
      <c r="E184" s="7">
        <v>2018</v>
      </c>
      <c r="F184" s="7">
        <v>4</v>
      </c>
      <c r="G184" s="7">
        <v>10</v>
      </c>
      <c r="H184" s="7">
        <v>55</v>
      </c>
      <c r="I184" s="7">
        <v>37</v>
      </c>
      <c r="J184" s="7">
        <v>410</v>
      </c>
      <c r="K184" s="21">
        <v>45550</v>
      </c>
      <c r="L184" s="7" t="s">
        <v>863</v>
      </c>
      <c r="M184">
        <v>7</v>
      </c>
      <c r="N184">
        <v>10</v>
      </c>
      <c r="O184">
        <v>6</v>
      </c>
      <c r="P184" s="18">
        <f t="shared" si="11"/>
        <v>7.666666666666667</v>
      </c>
      <c r="Q184">
        <v>23</v>
      </c>
      <c r="R184">
        <v>23</v>
      </c>
      <c r="S184">
        <v>21.7</v>
      </c>
      <c r="T184" s="18">
        <f t="shared" si="12"/>
        <v>22.566666666666666</v>
      </c>
      <c r="U184" s="20"/>
    </row>
    <row r="185" spans="1:21" x14ac:dyDescent="0.25">
      <c r="A185" s="7" t="s">
        <v>35</v>
      </c>
      <c r="B185" s="7" t="s">
        <v>36</v>
      </c>
      <c r="C185" s="7">
        <v>5</v>
      </c>
      <c r="D185" s="7" t="s">
        <v>37</v>
      </c>
      <c r="E185" s="7">
        <v>1998</v>
      </c>
      <c r="F185" s="7">
        <v>4</v>
      </c>
      <c r="G185" s="7">
        <v>9</v>
      </c>
      <c r="H185" s="7">
        <v>56</v>
      </c>
      <c r="I185" s="7">
        <v>37</v>
      </c>
      <c r="J185" s="7">
        <v>409</v>
      </c>
      <c r="K185" s="21">
        <v>45550</v>
      </c>
      <c r="L185" s="7" t="s">
        <v>863</v>
      </c>
      <c r="M185">
        <v>10</v>
      </c>
      <c r="N185">
        <v>10</v>
      </c>
      <c r="O185">
        <v>10</v>
      </c>
      <c r="P185">
        <f t="shared" si="11"/>
        <v>10</v>
      </c>
      <c r="Q185">
        <v>21.6</v>
      </c>
      <c r="R185">
        <v>22.5</v>
      </c>
      <c r="S185">
        <v>22.3</v>
      </c>
      <c r="T185" s="18">
        <f t="shared" si="12"/>
        <v>22.133333333333336</v>
      </c>
      <c r="U185" s="20"/>
    </row>
    <row r="186" spans="1:21" x14ac:dyDescent="0.25">
      <c r="A186" s="7" t="s">
        <v>50</v>
      </c>
      <c r="B186" s="7" t="s">
        <v>51</v>
      </c>
      <c r="C186" s="7">
        <v>4</v>
      </c>
      <c r="D186" s="7" t="s">
        <v>52</v>
      </c>
      <c r="E186" s="7">
        <v>1999</v>
      </c>
      <c r="F186" s="7">
        <v>4</v>
      </c>
      <c r="G186" s="7">
        <v>8</v>
      </c>
      <c r="H186" s="7">
        <v>57</v>
      </c>
      <c r="I186" s="7">
        <v>29</v>
      </c>
      <c r="J186" s="7">
        <v>408</v>
      </c>
      <c r="K186" s="21">
        <v>45563</v>
      </c>
      <c r="L186" s="7" t="s">
        <v>863</v>
      </c>
      <c r="M186">
        <v>17</v>
      </c>
      <c r="N186">
        <v>17</v>
      </c>
      <c r="O186">
        <v>19</v>
      </c>
      <c r="P186" s="18">
        <f t="shared" si="11"/>
        <v>17.666666666666668</v>
      </c>
      <c r="Q186">
        <v>31.8</v>
      </c>
      <c r="R186">
        <v>34</v>
      </c>
      <c r="S186">
        <v>31.5</v>
      </c>
      <c r="T186" s="18">
        <f t="shared" si="12"/>
        <v>32.43333333333333</v>
      </c>
      <c r="U186" s="20"/>
    </row>
    <row r="187" spans="1:21" x14ac:dyDescent="0.25">
      <c r="A187" s="7" t="s">
        <v>50</v>
      </c>
      <c r="B187" s="7" t="s">
        <v>51</v>
      </c>
      <c r="C187" s="7">
        <v>4</v>
      </c>
      <c r="D187" s="7" t="s">
        <v>59</v>
      </c>
      <c r="E187" s="7">
        <v>1989</v>
      </c>
      <c r="F187" s="7">
        <v>4</v>
      </c>
      <c r="G187" s="7">
        <v>7</v>
      </c>
      <c r="H187" s="7">
        <v>58</v>
      </c>
      <c r="I187" s="7">
        <v>28</v>
      </c>
      <c r="J187" s="7">
        <v>407</v>
      </c>
      <c r="K187" s="21">
        <v>45563</v>
      </c>
      <c r="L187" s="7" t="s">
        <v>863</v>
      </c>
      <c r="M187">
        <v>15</v>
      </c>
      <c r="N187">
        <v>14</v>
      </c>
      <c r="O187">
        <v>14</v>
      </c>
      <c r="P187" s="18">
        <f t="shared" si="11"/>
        <v>14.333333333333334</v>
      </c>
      <c r="Q187">
        <v>26.1</v>
      </c>
      <c r="R187">
        <v>31.1</v>
      </c>
      <c r="S187">
        <v>31.5</v>
      </c>
      <c r="T187" s="18">
        <f t="shared" si="12"/>
        <v>29.566666666666666</v>
      </c>
      <c r="U187" s="20"/>
    </row>
    <row r="188" spans="1:21" x14ac:dyDescent="0.25">
      <c r="A188" s="7" t="s">
        <v>35</v>
      </c>
      <c r="B188" s="7" t="s">
        <v>36</v>
      </c>
      <c r="C188" s="7">
        <v>3</v>
      </c>
      <c r="D188" s="7" t="s">
        <v>44</v>
      </c>
      <c r="E188" s="7">
        <v>1983</v>
      </c>
      <c r="F188" s="7">
        <v>4</v>
      </c>
      <c r="G188" s="7">
        <v>6</v>
      </c>
      <c r="H188" s="7">
        <v>59</v>
      </c>
      <c r="I188" s="7">
        <v>21</v>
      </c>
      <c r="J188" s="7">
        <v>406</v>
      </c>
      <c r="K188" s="21">
        <v>45550</v>
      </c>
      <c r="L188" s="7" t="s">
        <v>863</v>
      </c>
      <c r="M188">
        <v>8</v>
      </c>
      <c r="N188">
        <v>6</v>
      </c>
      <c r="O188">
        <v>6</v>
      </c>
      <c r="P188" s="18">
        <f t="shared" si="11"/>
        <v>6.666666666666667</v>
      </c>
      <c r="Q188">
        <v>21.2</v>
      </c>
      <c r="R188">
        <v>21.7</v>
      </c>
      <c r="S188">
        <v>22.7</v>
      </c>
      <c r="T188" s="18">
        <f t="shared" si="12"/>
        <v>21.866666666666664</v>
      </c>
      <c r="U188" s="20"/>
    </row>
    <row r="189" spans="1:21" x14ac:dyDescent="0.25">
      <c r="A189" s="7" t="s">
        <v>35</v>
      </c>
      <c r="B189" s="7" t="s">
        <v>36</v>
      </c>
      <c r="C189" s="7">
        <v>3</v>
      </c>
      <c r="D189" s="7" t="s">
        <v>46</v>
      </c>
      <c r="E189" s="7">
        <v>1999</v>
      </c>
      <c r="F189" s="7">
        <v>4</v>
      </c>
      <c r="G189" s="7">
        <v>5</v>
      </c>
      <c r="H189" s="7">
        <v>60</v>
      </c>
      <c r="I189" s="7">
        <v>20</v>
      </c>
      <c r="J189" s="7">
        <v>405</v>
      </c>
      <c r="K189" s="21">
        <v>45550</v>
      </c>
      <c r="L189" s="7" t="s">
        <v>863</v>
      </c>
      <c r="M189">
        <v>5</v>
      </c>
      <c r="N189">
        <v>10</v>
      </c>
      <c r="O189">
        <v>3</v>
      </c>
      <c r="P189">
        <f t="shared" si="11"/>
        <v>6</v>
      </c>
      <c r="Q189">
        <v>20.5</v>
      </c>
      <c r="R189">
        <v>25.6</v>
      </c>
      <c r="S189">
        <v>23.2</v>
      </c>
      <c r="T189">
        <f t="shared" si="12"/>
        <v>23.099999999999998</v>
      </c>
      <c r="U189" s="20"/>
    </row>
    <row r="190" spans="1:21" x14ac:dyDescent="0.25">
      <c r="A190" s="7" t="s">
        <v>50</v>
      </c>
      <c r="B190" s="7" t="s">
        <v>51</v>
      </c>
      <c r="C190" s="7">
        <v>2</v>
      </c>
      <c r="D190" s="7" t="s">
        <v>60</v>
      </c>
      <c r="E190" s="7">
        <v>2001</v>
      </c>
      <c r="F190" s="7">
        <v>4</v>
      </c>
      <c r="G190" s="7">
        <v>4</v>
      </c>
      <c r="H190" s="7">
        <v>61</v>
      </c>
      <c r="I190" s="7">
        <v>13</v>
      </c>
      <c r="J190" s="7">
        <v>404</v>
      </c>
      <c r="K190" s="21">
        <v>45563</v>
      </c>
      <c r="L190" s="7" t="s">
        <v>863</v>
      </c>
      <c r="M190">
        <v>16</v>
      </c>
      <c r="N190">
        <v>16</v>
      </c>
      <c r="O190">
        <v>17</v>
      </c>
      <c r="P190" s="18">
        <f t="shared" si="11"/>
        <v>16.333333333333332</v>
      </c>
      <c r="Q190">
        <v>26.2</v>
      </c>
      <c r="R190">
        <v>28.6</v>
      </c>
      <c r="S190">
        <v>33.1</v>
      </c>
      <c r="T190">
        <f t="shared" si="12"/>
        <v>29.3</v>
      </c>
      <c r="U190" s="20"/>
    </row>
    <row r="191" spans="1:21" x14ac:dyDescent="0.25">
      <c r="A191" s="7" t="s">
        <v>50</v>
      </c>
      <c r="B191" s="7" t="s">
        <v>51</v>
      </c>
      <c r="C191" s="7">
        <v>2</v>
      </c>
      <c r="D191" s="7" t="s">
        <v>55</v>
      </c>
      <c r="E191" s="7">
        <v>2008</v>
      </c>
      <c r="F191" s="7">
        <v>4</v>
      </c>
      <c r="G191" s="7">
        <v>3</v>
      </c>
      <c r="H191" s="7">
        <v>62</v>
      </c>
      <c r="I191" s="7">
        <v>12</v>
      </c>
      <c r="J191" s="7">
        <v>403</v>
      </c>
      <c r="K191" s="21">
        <v>45563</v>
      </c>
      <c r="L191" s="7" t="s">
        <v>863</v>
      </c>
      <c r="M191">
        <v>19</v>
      </c>
      <c r="N191">
        <v>14</v>
      </c>
      <c r="O191">
        <v>14</v>
      </c>
      <c r="P191" s="18">
        <f t="shared" si="11"/>
        <v>15.666666666666666</v>
      </c>
      <c r="Q191">
        <v>28.9</v>
      </c>
      <c r="R191">
        <v>31</v>
      </c>
      <c r="S191">
        <v>32.4</v>
      </c>
      <c r="T191" s="18">
        <f t="shared" si="12"/>
        <v>30.766666666666666</v>
      </c>
      <c r="U191" s="20"/>
    </row>
    <row r="192" spans="1:21" x14ac:dyDescent="0.25">
      <c r="A192" s="7" t="s">
        <v>35</v>
      </c>
      <c r="B192" s="7" t="s">
        <v>36</v>
      </c>
      <c r="C192" s="7">
        <v>1</v>
      </c>
      <c r="D192" s="7" t="s">
        <v>49</v>
      </c>
      <c r="E192" s="7">
        <v>1985</v>
      </c>
      <c r="F192" s="7">
        <v>4</v>
      </c>
      <c r="G192" s="7">
        <v>2</v>
      </c>
      <c r="H192" s="7">
        <v>63</v>
      </c>
      <c r="I192" s="7">
        <v>5</v>
      </c>
      <c r="J192" s="7">
        <v>402</v>
      </c>
      <c r="K192" s="21">
        <v>45550</v>
      </c>
      <c r="L192" s="7" t="s">
        <v>863</v>
      </c>
      <c r="M192">
        <v>4</v>
      </c>
      <c r="N192">
        <v>8</v>
      </c>
      <c r="O192">
        <v>10</v>
      </c>
      <c r="P192" s="18">
        <f t="shared" si="11"/>
        <v>7.333333333333333</v>
      </c>
      <c r="Q192">
        <v>20.100000000000001</v>
      </c>
      <c r="R192">
        <v>25.8</v>
      </c>
      <c r="S192">
        <v>21.7</v>
      </c>
      <c r="T192" s="18">
        <f t="shared" si="12"/>
        <v>22.533333333333335</v>
      </c>
      <c r="U192" s="20"/>
    </row>
    <row r="193" spans="1:21" x14ac:dyDescent="0.25">
      <c r="A193" s="7" t="s">
        <v>35</v>
      </c>
      <c r="B193" s="7" t="s">
        <v>36</v>
      </c>
      <c r="C193" s="7">
        <v>1</v>
      </c>
      <c r="D193" s="7" t="s">
        <v>42</v>
      </c>
      <c r="E193" s="7">
        <v>2023</v>
      </c>
      <c r="F193" s="7">
        <v>4</v>
      </c>
      <c r="G193" s="7">
        <v>1</v>
      </c>
      <c r="H193" s="7">
        <v>64</v>
      </c>
      <c r="I193" s="7">
        <v>4</v>
      </c>
      <c r="J193" s="7">
        <v>401</v>
      </c>
      <c r="K193" s="21">
        <v>45550</v>
      </c>
      <c r="L193" s="7" t="s">
        <v>863</v>
      </c>
      <c r="M193">
        <v>4</v>
      </c>
      <c r="N193">
        <v>5</v>
      </c>
      <c r="O193">
        <v>8</v>
      </c>
      <c r="P193" s="18">
        <f t="shared" si="11"/>
        <v>5.666666666666667</v>
      </c>
      <c r="Q193">
        <v>19.899999999999999</v>
      </c>
      <c r="R193">
        <v>20.8</v>
      </c>
      <c r="S193">
        <v>23.6</v>
      </c>
      <c r="T193" s="18">
        <f t="shared" si="12"/>
        <v>21.433333333333337</v>
      </c>
      <c r="U193" s="20"/>
    </row>
    <row r="194" spans="1:21" x14ac:dyDescent="0.25">
      <c r="A194" s="7" t="s">
        <v>35</v>
      </c>
      <c r="B194" s="7" t="s">
        <v>36</v>
      </c>
      <c r="C194" s="7">
        <v>1</v>
      </c>
      <c r="D194" s="7" t="s">
        <v>37</v>
      </c>
      <c r="E194" s="7">
        <v>1998</v>
      </c>
      <c r="F194" s="7">
        <v>1</v>
      </c>
      <c r="G194" s="7">
        <v>1</v>
      </c>
      <c r="H194" s="7">
        <v>1</v>
      </c>
      <c r="I194" s="7">
        <v>1</v>
      </c>
      <c r="J194" s="7">
        <v>101</v>
      </c>
      <c r="U194" s="20"/>
    </row>
    <row r="195" spans="1:21" x14ac:dyDescent="0.25">
      <c r="A195" s="7" t="s">
        <v>35</v>
      </c>
      <c r="B195" s="7" t="s">
        <v>36</v>
      </c>
      <c r="C195" s="7">
        <v>1</v>
      </c>
      <c r="D195" s="7" t="s">
        <v>44</v>
      </c>
      <c r="E195" s="7">
        <v>1983</v>
      </c>
      <c r="F195" s="7">
        <v>1</v>
      </c>
      <c r="G195" s="7">
        <v>2</v>
      </c>
      <c r="H195" s="7">
        <v>2</v>
      </c>
      <c r="I195" s="7">
        <v>8</v>
      </c>
      <c r="J195" s="7">
        <v>102</v>
      </c>
      <c r="U195" s="20"/>
    </row>
    <row r="196" spans="1:21" x14ac:dyDescent="0.25">
      <c r="A196" s="7" t="s">
        <v>50</v>
      </c>
      <c r="B196" s="7" t="s">
        <v>51</v>
      </c>
      <c r="C196" s="7">
        <v>2</v>
      </c>
      <c r="D196" s="7" t="s">
        <v>52</v>
      </c>
      <c r="E196" s="7">
        <v>1999</v>
      </c>
      <c r="F196" s="7">
        <v>1</v>
      </c>
      <c r="G196" s="7">
        <v>3</v>
      </c>
      <c r="H196" s="7">
        <v>3</v>
      </c>
      <c r="I196" s="7">
        <v>9</v>
      </c>
      <c r="J196" s="7">
        <v>103</v>
      </c>
      <c r="U196" s="20"/>
    </row>
    <row r="197" spans="1:21" x14ac:dyDescent="0.25">
      <c r="A197" s="7" t="s">
        <v>50</v>
      </c>
      <c r="B197" s="7" t="s">
        <v>51</v>
      </c>
      <c r="C197" s="7">
        <v>2</v>
      </c>
      <c r="D197" s="7" t="s">
        <v>56</v>
      </c>
      <c r="E197" s="7">
        <v>1984</v>
      </c>
      <c r="F197" s="7">
        <v>1</v>
      </c>
      <c r="G197" s="7">
        <v>4</v>
      </c>
      <c r="H197" s="7">
        <v>4</v>
      </c>
      <c r="I197" s="7">
        <v>16</v>
      </c>
      <c r="J197" s="7">
        <v>104</v>
      </c>
      <c r="U197" s="20"/>
    </row>
    <row r="198" spans="1:21" x14ac:dyDescent="0.25">
      <c r="A198" s="7" t="s">
        <v>35</v>
      </c>
      <c r="B198" s="7" t="s">
        <v>36</v>
      </c>
      <c r="C198" s="7">
        <v>3</v>
      </c>
      <c r="D198" s="7" t="s">
        <v>48</v>
      </c>
      <c r="E198" s="7">
        <v>2018</v>
      </c>
      <c r="F198" s="7">
        <v>1</v>
      </c>
      <c r="G198" s="7">
        <v>5</v>
      </c>
      <c r="H198" s="7">
        <v>5</v>
      </c>
      <c r="I198" s="7">
        <v>17</v>
      </c>
      <c r="J198" s="7">
        <v>105</v>
      </c>
      <c r="U198" s="20"/>
    </row>
    <row r="199" spans="1:21" x14ac:dyDescent="0.25">
      <c r="A199" s="7" t="s">
        <v>35</v>
      </c>
      <c r="B199" s="7" t="s">
        <v>36</v>
      </c>
      <c r="C199" s="7">
        <v>3</v>
      </c>
      <c r="D199" s="7" t="s">
        <v>41</v>
      </c>
      <c r="E199" s="7">
        <v>2016</v>
      </c>
      <c r="F199" s="7">
        <v>1</v>
      </c>
      <c r="G199" s="7">
        <v>6</v>
      </c>
      <c r="H199" s="7">
        <v>6</v>
      </c>
      <c r="I199" s="7">
        <v>24</v>
      </c>
      <c r="J199" s="7">
        <v>106</v>
      </c>
      <c r="U199" s="20"/>
    </row>
    <row r="200" spans="1:21" x14ac:dyDescent="0.25">
      <c r="A200" s="7" t="s">
        <v>50</v>
      </c>
      <c r="B200" s="7" t="s">
        <v>51</v>
      </c>
      <c r="C200" s="7">
        <v>4</v>
      </c>
      <c r="D200" s="7" t="s">
        <v>60</v>
      </c>
      <c r="E200" s="7">
        <v>2001</v>
      </c>
      <c r="F200" s="7">
        <v>1</v>
      </c>
      <c r="G200" s="7">
        <v>7</v>
      </c>
      <c r="H200" s="7">
        <v>7</v>
      </c>
      <c r="I200" s="7">
        <v>25</v>
      </c>
      <c r="J200" s="7">
        <v>107</v>
      </c>
      <c r="U200" s="20"/>
    </row>
    <row r="201" spans="1:21" x14ac:dyDescent="0.25">
      <c r="A201" s="7" t="s">
        <v>50</v>
      </c>
      <c r="B201" s="7" t="s">
        <v>51</v>
      </c>
      <c r="C201" s="7">
        <v>4</v>
      </c>
      <c r="D201" s="7" t="s">
        <v>53</v>
      </c>
      <c r="E201" s="7">
        <v>2020</v>
      </c>
      <c r="F201" s="7">
        <v>1</v>
      </c>
      <c r="G201" s="7">
        <v>8</v>
      </c>
      <c r="H201" s="7">
        <v>8</v>
      </c>
      <c r="I201" s="7">
        <v>32</v>
      </c>
      <c r="J201" s="7">
        <v>108</v>
      </c>
      <c r="U201" s="20"/>
    </row>
    <row r="202" spans="1:21" x14ac:dyDescent="0.25">
      <c r="A202" s="7" t="s">
        <v>35</v>
      </c>
      <c r="B202" s="7" t="s">
        <v>36</v>
      </c>
      <c r="C202" s="7">
        <v>5</v>
      </c>
      <c r="D202" s="7" t="s">
        <v>39</v>
      </c>
      <c r="E202" s="7">
        <v>2002</v>
      </c>
      <c r="F202" s="7">
        <v>1</v>
      </c>
      <c r="G202" s="7">
        <v>9</v>
      </c>
      <c r="H202" s="7">
        <v>9</v>
      </c>
      <c r="I202" s="7">
        <v>33</v>
      </c>
      <c r="J202" s="7">
        <v>109</v>
      </c>
      <c r="U202" s="20"/>
    </row>
    <row r="203" spans="1:21" x14ac:dyDescent="0.25">
      <c r="A203" s="7" t="s">
        <v>35</v>
      </c>
      <c r="B203" s="7" t="s">
        <v>36</v>
      </c>
      <c r="C203" s="7">
        <v>5</v>
      </c>
      <c r="D203" s="7" t="s">
        <v>46</v>
      </c>
      <c r="E203" s="7">
        <v>1999</v>
      </c>
      <c r="F203" s="7">
        <v>1</v>
      </c>
      <c r="G203" s="7">
        <v>10</v>
      </c>
      <c r="H203" s="7">
        <v>10</v>
      </c>
      <c r="I203" s="7">
        <v>40</v>
      </c>
      <c r="J203" s="7">
        <v>110</v>
      </c>
      <c r="U203" s="20"/>
    </row>
    <row r="204" spans="1:21" x14ac:dyDescent="0.25">
      <c r="A204" s="7" t="s">
        <v>50</v>
      </c>
      <c r="B204" s="7" t="s">
        <v>51</v>
      </c>
      <c r="C204" s="7">
        <v>6</v>
      </c>
      <c r="D204" s="7" t="s">
        <v>59</v>
      </c>
      <c r="E204" s="7">
        <v>1989</v>
      </c>
      <c r="F204" s="7">
        <v>1</v>
      </c>
      <c r="G204" s="7">
        <v>11</v>
      </c>
      <c r="H204" s="7">
        <v>11</v>
      </c>
      <c r="I204" s="7">
        <v>41</v>
      </c>
      <c r="J204" s="7">
        <v>111</v>
      </c>
      <c r="U204" s="20"/>
    </row>
    <row r="205" spans="1:21" x14ac:dyDescent="0.25">
      <c r="A205" s="7" t="s">
        <v>50</v>
      </c>
      <c r="B205" s="7" t="s">
        <v>51</v>
      </c>
      <c r="C205" s="7">
        <v>6</v>
      </c>
      <c r="D205" s="7" t="s">
        <v>54</v>
      </c>
      <c r="E205" s="7">
        <v>2016</v>
      </c>
      <c r="F205" s="7">
        <v>1</v>
      </c>
      <c r="G205" s="7">
        <v>12</v>
      </c>
      <c r="H205" s="7">
        <v>12</v>
      </c>
      <c r="I205" s="7">
        <v>48</v>
      </c>
      <c r="J205" s="7">
        <v>112</v>
      </c>
      <c r="U205" s="20"/>
    </row>
    <row r="206" spans="1:21" x14ac:dyDescent="0.25">
      <c r="A206" s="7" t="s">
        <v>35</v>
      </c>
      <c r="B206" s="7" t="s">
        <v>36</v>
      </c>
      <c r="C206" s="7">
        <v>7</v>
      </c>
      <c r="D206" s="7" t="s">
        <v>49</v>
      </c>
      <c r="E206" s="7">
        <v>1985</v>
      </c>
      <c r="F206" s="7">
        <v>1</v>
      </c>
      <c r="G206" s="7">
        <v>13</v>
      </c>
      <c r="H206" s="7">
        <v>13</v>
      </c>
      <c r="I206" s="7">
        <v>49</v>
      </c>
      <c r="J206" s="7">
        <v>113</v>
      </c>
      <c r="U206" s="20"/>
    </row>
    <row r="207" spans="1:21" x14ac:dyDescent="0.25">
      <c r="A207" s="7" t="s">
        <v>35</v>
      </c>
      <c r="B207" s="7" t="s">
        <v>36</v>
      </c>
      <c r="C207" s="7">
        <v>7</v>
      </c>
      <c r="D207" s="7" t="s">
        <v>42</v>
      </c>
      <c r="E207" s="7">
        <v>2023</v>
      </c>
      <c r="F207" s="7">
        <v>1</v>
      </c>
      <c r="G207" s="7">
        <v>14</v>
      </c>
      <c r="H207" s="7">
        <v>14</v>
      </c>
      <c r="I207" s="7">
        <v>56</v>
      </c>
      <c r="J207" s="7">
        <v>114</v>
      </c>
      <c r="U207" s="20"/>
    </row>
    <row r="208" spans="1:21" x14ac:dyDescent="0.25">
      <c r="A208" s="7" t="s">
        <v>50</v>
      </c>
      <c r="B208" s="7" t="s">
        <v>51</v>
      </c>
      <c r="C208" s="7">
        <v>8</v>
      </c>
      <c r="D208" s="7" t="s">
        <v>55</v>
      </c>
      <c r="E208" s="7">
        <v>2008</v>
      </c>
      <c r="F208" s="7">
        <v>1</v>
      </c>
      <c r="G208" s="7">
        <v>15</v>
      </c>
      <c r="H208" s="7">
        <v>15</v>
      </c>
      <c r="I208" s="7">
        <v>57</v>
      </c>
      <c r="J208" s="7">
        <v>115</v>
      </c>
      <c r="U208" s="20"/>
    </row>
    <row r="209" spans="1:21" x14ac:dyDescent="0.25">
      <c r="A209" s="7" t="s">
        <v>50</v>
      </c>
      <c r="B209" s="7" t="s">
        <v>51</v>
      </c>
      <c r="C209" s="7">
        <v>8</v>
      </c>
      <c r="D209" s="7" t="s">
        <v>57</v>
      </c>
      <c r="E209" s="7">
        <v>2004</v>
      </c>
      <c r="F209" s="7">
        <v>1</v>
      </c>
      <c r="G209" s="7">
        <v>16</v>
      </c>
      <c r="H209" s="7">
        <v>16</v>
      </c>
      <c r="I209" s="7">
        <v>64</v>
      </c>
      <c r="J209" s="7">
        <v>116</v>
      </c>
      <c r="U209" s="20"/>
    </row>
    <row r="210" spans="1:21" x14ac:dyDescent="0.25">
      <c r="A210" s="7" t="s">
        <v>50</v>
      </c>
      <c r="B210" s="7" t="s">
        <v>51</v>
      </c>
      <c r="C210" s="7">
        <v>8</v>
      </c>
      <c r="D210" s="7" t="s">
        <v>60</v>
      </c>
      <c r="E210" s="7">
        <v>2001</v>
      </c>
      <c r="F210" s="7">
        <v>2</v>
      </c>
      <c r="G210" s="7">
        <v>16</v>
      </c>
      <c r="H210" s="7">
        <v>17</v>
      </c>
      <c r="I210" s="7">
        <v>63</v>
      </c>
      <c r="J210" s="7">
        <v>216</v>
      </c>
      <c r="U210" s="20"/>
    </row>
    <row r="211" spans="1:21" x14ac:dyDescent="0.25">
      <c r="A211" s="7" t="s">
        <v>50</v>
      </c>
      <c r="B211" s="7" t="s">
        <v>51</v>
      </c>
      <c r="C211" s="7">
        <v>8</v>
      </c>
      <c r="D211" s="7" t="s">
        <v>59</v>
      </c>
      <c r="E211" s="7">
        <v>1989</v>
      </c>
      <c r="F211" s="7">
        <v>2</v>
      </c>
      <c r="G211" s="7">
        <v>15</v>
      </c>
      <c r="H211" s="7">
        <v>18</v>
      </c>
      <c r="I211" s="7">
        <v>58</v>
      </c>
      <c r="J211" s="7">
        <v>215</v>
      </c>
      <c r="U211" s="20"/>
    </row>
    <row r="212" spans="1:21" x14ac:dyDescent="0.25">
      <c r="A212" s="7" t="s">
        <v>35</v>
      </c>
      <c r="B212" s="7" t="s">
        <v>36</v>
      </c>
      <c r="C212" s="7">
        <v>7</v>
      </c>
      <c r="D212" s="7" t="s">
        <v>48</v>
      </c>
      <c r="E212" s="7">
        <v>2018</v>
      </c>
      <c r="F212" s="7">
        <v>2</v>
      </c>
      <c r="G212" s="7">
        <v>14</v>
      </c>
      <c r="H212" s="7">
        <v>19</v>
      </c>
      <c r="I212" s="7">
        <v>55</v>
      </c>
      <c r="J212" s="7">
        <v>214</v>
      </c>
      <c r="U212" s="20"/>
    </row>
    <row r="213" spans="1:21" x14ac:dyDescent="0.25">
      <c r="A213" s="7" t="s">
        <v>35</v>
      </c>
      <c r="B213" s="7" t="s">
        <v>36</v>
      </c>
      <c r="C213" s="7">
        <v>7</v>
      </c>
      <c r="D213" s="7" t="s">
        <v>44</v>
      </c>
      <c r="E213" s="7">
        <v>1983</v>
      </c>
      <c r="F213" s="7">
        <v>2</v>
      </c>
      <c r="G213" s="7">
        <v>13</v>
      </c>
      <c r="H213" s="7">
        <v>20</v>
      </c>
      <c r="I213" s="7">
        <v>50</v>
      </c>
      <c r="J213" s="7">
        <v>213</v>
      </c>
      <c r="U213" s="20"/>
    </row>
    <row r="214" spans="1:21" x14ac:dyDescent="0.25">
      <c r="A214" s="7" t="s">
        <v>50</v>
      </c>
      <c r="B214" s="7" t="s">
        <v>51</v>
      </c>
      <c r="C214" s="7">
        <v>6</v>
      </c>
      <c r="D214" s="7" t="s">
        <v>55</v>
      </c>
      <c r="E214" s="7">
        <v>2008</v>
      </c>
      <c r="F214" s="7">
        <v>2</v>
      </c>
      <c r="G214" s="7">
        <v>12</v>
      </c>
      <c r="H214" s="7">
        <v>21</v>
      </c>
      <c r="I214" s="7">
        <v>47</v>
      </c>
      <c r="J214" s="7">
        <v>212</v>
      </c>
      <c r="U214" s="20"/>
    </row>
    <row r="215" spans="1:21" x14ac:dyDescent="0.25">
      <c r="A215" s="7" t="s">
        <v>50</v>
      </c>
      <c r="B215" s="7" t="s">
        <v>51</v>
      </c>
      <c r="C215" s="7">
        <v>6</v>
      </c>
      <c r="D215" s="7" t="s">
        <v>52</v>
      </c>
      <c r="E215" s="7">
        <v>1999</v>
      </c>
      <c r="F215" s="7">
        <v>2</v>
      </c>
      <c r="G215" s="7">
        <v>11</v>
      </c>
      <c r="H215" s="7">
        <v>22</v>
      </c>
      <c r="I215" s="7">
        <v>42</v>
      </c>
      <c r="J215" s="7">
        <v>211</v>
      </c>
      <c r="U215" s="20"/>
    </row>
    <row r="216" spans="1:21" x14ac:dyDescent="0.25">
      <c r="A216" s="7" t="s">
        <v>35</v>
      </c>
      <c r="B216" s="7" t="s">
        <v>36</v>
      </c>
      <c r="C216" s="7">
        <v>5</v>
      </c>
      <c r="D216" s="7" t="s">
        <v>49</v>
      </c>
      <c r="E216" s="7">
        <v>1985</v>
      </c>
      <c r="F216" s="7">
        <v>2</v>
      </c>
      <c r="G216" s="7">
        <v>10</v>
      </c>
      <c r="H216" s="7">
        <v>23</v>
      </c>
      <c r="I216" s="7">
        <v>39</v>
      </c>
      <c r="J216" s="7">
        <v>210</v>
      </c>
      <c r="U216" s="20"/>
    </row>
    <row r="217" spans="1:21" x14ac:dyDescent="0.25">
      <c r="A217" s="7" t="s">
        <v>35</v>
      </c>
      <c r="B217" s="7" t="s">
        <v>36</v>
      </c>
      <c r="C217" s="7">
        <v>5</v>
      </c>
      <c r="D217" s="7" t="s">
        <v>41</v>
      </c>
      <c r="E217" s="7">
        <v>2016</v>
      </c>
      <c r="F217" s="7">
        <v>2</v>
      </c>
      <c r="G217" s="7">
        <v>9</v>
      </c>
      <c r="H217" s="7">
        <v>24</v>
      </c>
      <c r="I217" s="7">
        <v>34</v>
      </c>
      <c r="J217" s="7">
        <v>209</v>
      </c>
      <c r="U217" s="20"/>
    </row>
    <row r="218" spans="1:21" x14ac:dyDescent="0.25">
      <c r="A218" s="7" t="s">
        <v>50</v>
      </c>
      <c r="B218" s="7" t="s">
        <v>51</v>
      </c>
      <c r="C218" s="7">
        <v>4</v>
      </c>
      <c r="D218" s="7" t="s">
        <v>56</v>
      </c>
      <c r="E218" s="7">
        <v>1984</v>
      </c>
      <c r="F218" s="7">
        <v>2</v>
      </c>
      <c r="G218" s="7">
        <v>8</v>
      </c>
      <c r="H218" s="7">
        <v>25</v>
      </c>
      <c r="I218" s="7">
        <v>31</v>
      </c>
      <c r="J218" s="7">
        <v>208</v>
      </c>
      <c r="U218" s="20"/>
    </row>
    <row r="219" spans="1:21" x14ac:dyDescent="0.25">
      <c r="A219" s="7" t="s">
        <v>50</v>
      </c>
      <c r="B219" s="7" t="s">
        <v>51</v>
      </c>
      <c r="C219" s="7">
        <v>4</v>
      </c>
      <c r="D219" s="7" t="s">
        <v>54</v>
      </c>
      <c r="E219" s="7">
        <v>2016</v>
      </c>
      <c r="F219" s="7">
        <v>2</v>
      </c>
      <c r="G219" s="7">
        <v>7</v>
      </c>
      <c r="H219" s="7">
        <v>26</v>
      </c>
      <c r="I219" s="7">
        <v>26</v>
      </c>
      <c r="J219" s="7">
        <v>207</v>
      </c>
      <c r="U219" s="20"/>
    </row>
    <row r="220" spans="1:21" x14ac:dyDescent="0.25">
      <c r="A220" s="7" t="s">
        <v>35</v>
      </c>
      <c r="B220" s="7" t="s">
        <v>36</v>
      </c>
      <c r="C220" s="7">
        <v>3</v>
      </c>
      <c r="D220" s="7" t="s">
        <v>37</v>
      </c>
      <c r="E220" s="7">
        <v>1998</v>
      </c>
      <c r="F220" s="7">
        <v>2</v>
      </c>
      <c r="G220" s="7">
        <v>6</v>
      </c>
      <c r="H220" s="7">
        <v>27</v>
      </c>
      <c r="I220" s="7">
        <v>23</v>
      </c>
      <c r="J220" s="7">
        <v>206</v>
      </c>
      <c r="U220" s="20"/>
    </row>
    <row r="221" spans="1:21" x14ac:dyDescent="0.25">
      <c r="A221" s="7" t="s">
        <v>35</v>
      </c>
      <c r="B221" s="7" t="s">
        <v>36</v>
      </c>
      <c r="C221" s="7">
        <v>3</v>
      </c>
      <c r="D221" s="7" t="s">
        <v>42</v>
      </c>
      <c r="E221" s="7">
        <v>2023</v>
      </c>
      <c r="F221" s="7">
        <v>2</v>
      </c>
      <c r="G221" s="7">
        <v>5</v>
      </c>
      <c r="H221" s="7">
        <v>28</v>
      </c>
      <c r="I221" s="7">
        <v>18</v>
      </c>
      <c r="J221" s="7">
        <v>205</v>
      </c>
      <c r="U221" s="20"/>
    </row>
    <row r="222" spans="1:21" x14ac:dyDescent="0.25">
      <c r="A222" s="7" t="s">
        <v>50</v>
      </c>
      <c r="B222" s="7" t="s">
        <v>51</v>
      </c>
      <c r="C222" s="7">
        <v>2</v>
      </c>
      <c r="D222" s="7" t="s">
        <v>57</v>
      </c>
      <c r="E222" s="7">
        <v>2004</v>
      </c>
      <c r="F222" s="7">
        <v>2</v>
      </c>
      <c r="G222" s="7">
        <v>4</v>
      </c>
      <c r="H222" s="7">
        <v>29</v>
      </c>
      <c r="I222" s="7">
        <v>15</v>
      </c>
      <c r="J222" s="7">
        <v>204</v>
      </c>
      <c r="U222" s="20"/>
    </row>
    <row r="223" spans="1:21" x14ac:dyDescent="0.25">
      <c r="A223" s="7" t="s">
        <v>50</v>
      </c>
      <c r="B223" s="7" t="s">
        <v>51</v>
      </c>
      <c r="C223" s="7">
        <v>2</v>
      </c>
      <c r="D223" s="7" t="s">
        <v>53</v>
      </c>
      <c r="E223" s="7">
        <v>2020</v>
      </c>
      <c r="F223" s="7">
        <v>2</v>
      </c>
      <c r="G223" s="7">
        <v>3</v>
      </c>
      <c r="H223" s="7">
        <v>30</v>
      </c>
      <c r="I223" s="7">
        <v>10</v>
      </c>
      <c r="J223" s="7">
        <v>203</v>
      </c>
      <c r="U223" s="20"/>
    </row>
    <row r="224" spans="1:21" x14ac:dyDescent="0.25">
      <c r="A224" s="7" t="s">
        <v>35</v>
      </c>
      <c r="B224" s="7" t="s">
        <v>36</v>
      </c>
      <c r="C224" s="7">
        <v>1</v>
      </c>
      <c r="D224" s="7" t="s">
        <v>46</v>
      </c>
      <c r="E224" s="7">
        <v>1999</v>
      </c>
      <c r="F224" s="7">
        <v>2</v>
      </c>
      <c r="G224" s="7">
        <v>2</v>
      </c>
      <c r="H224" s="7">
        <v>31</v>
      </c>
      <c r="I224" s="7">
        <v>7</v>
      </c>
      <c r="J224" s="7">
        <v>202</v>
      </c>
      <c r="U224" s="20"/>
    </row>
    <row r="225" spans="1:21" x14ac:dyDescent="0.25">
      <c r="A225" s="7" t="s">
        <v>35</v>
      </c>
      <c r="B225" s="7" t="s">
        <v>36</v>
      </c>
      <c r="C225" s="7">
        <v>1</v>
      </c>
      <c r="D225" s="7" t="s">
        <v>39</v>
      </c>
      <c r="E225" s="7">
        <v>2002</v>
      </c>
      <c r="F225" s="7">
        <v>2</v>
      </c>
      <c r="G225" s="7">
        <v>1</v>
      </c>
      <c r="H225" s="7">
        <v>32</v>
      </c>
      <c r="I225" s="7">
        <v>2</v>
      </c>
      <c r="J225" s="7">
        <v>201</v>
      </c>
      <c r="U225" s="20"/>
    </row>
    <row r="226" spans="1:21" x14ac:dyDescent="0.25">
      <c r="A226" s="7" t="s">
        <v>35</v>
      </c>
      <c r="B226" s="7" t="s">
        <v>36</v>
      </c>
      <c r="C226" s="7">
        <v>1</v>
      </c>
      <c r="D226" s="7" t="s">
        <v>41</v>
      </c>
      <c r="E226" s="7">
        <v>2016</v>
      </c>
      <c r="F226" s="7">
        <v>3</v>
      </c>
      <c r="G226" s="7">
        <v>1</v>
      </c>
      <c r="H226" s="7">
        <v>33</v>
      </c>
      <c r="I226" s="7">
        <v>3</v>
      </c>
      <c r="J226" s="7">
        <v>301</v>
      </c>
      <c r="U226" s="20"/>
    </row>
    <row r="227" spans="1:21" x14ac:dyDescent="0.25">
      <c r="A227" s="7" t="s">
        <v>35</v>
      </c>
      <c r="B227" s="7" t="s">
        <v>36</v>
      </c>
      <c r="C227" s="7">
        <v>1</v>
      </c>
      <c r="D227" s="7" t="s">
        <v>48</v>
      </c>
      <c r="E227" s="7">
        <v>2018</v>
      </c>
      <c r="F227" s="7">
        <v>3</v>
      </c>
      <c r="G227" s="7">
        <v>2</v>
      </c>
      <c r="H227" s="7">
        <v>34</v>
      </c>
      <c r="I227" s="7">
        <v>6</v>
      </c>
      <c r="J227" s="7">
        <v>302</v>
      </c>
      <c r="U227" s="20"/>
    </row>
    <row r="228" spans="1:21" x14ac:dyDescent="0.25">
      <c r="A228" s="7" t="s">
        <v>50</v>
      </c>
      <c r="B228" s="7" t="s">
        <v>51</v>
      </c>
      <c r="C228" s="7">
        <v>2</v>
      </c>
      <c r="D228" s="7" t="s">
        <v>54</v>
      </c>
      <c r="E228" s="7">
        <v>2016</v>
      </c>
      <c r="F228" s="7">
        <v>3</v>
      </c>
      <c r="G228" s="7">
        <v>3</v>
      </c>
      <c r="H228" s="7">
        <v>35</v>
      </c>
      <c r="I228" s="7">
        <v>11</v>
      </c>
      <c r="J228" s="7">
        <v>303</v>
      </c>
      <c r="U228" s="20"/>
    </row>
    <row r="229" spans="1:21" x14ac:dyDescent="0.25">
      <c r="A229" s="7" t="s">
        <v>50</v>
      </c>
      <c r="B229" s="7" t="s">
        <v>51</v>
      </c>
      <c r="C229" s="7">
        <v>2</v>
      </c>
      <c r="D229" s="7" t="s">
        <v>59</v>
      </c>
      <c r="E229" s="7">
        <v>1989</v>
      </c>
      <c r="F229" s="7">
        <v>3</v>
      </c>
      <c r="G229" s="7">
        <v>4</v>
      </c>
      <c r="H229" s="7">
        <v>36</v>
      </c>
      <c r="I229" s="7">
        <v>14</v>
      </c>
      <c r="J229" s="7">
        <v>304</v>
      </c>
      <c r="U229" s="20"/>
    </row>
    <row r="230" spans="1:21" x14ac:dyDescent="0.25">
      <c r="A230" s="7" t="s">
        <v>35</v>
      </c>
      <c r="B230" s="7" t="s">
        <v>36</v>
      </c>
      <c r="C230" s="7">
        <v>3</v>
      </c>
      <c r="D230" s="7" t="s">
        <v>39</v>
      </c>
      <c r="E230" s="7">
        <v>2002</v>
      </c>
      <c r="F230" s="7">
        <v>3</v>
      </c>
      <c r="G230" s="7">
        <v>5</v>
      </c>
      <c r="H230" s="7">
        <v>37</v>
      </c>
      <c r="I230" s="7">
        <v>19</v>
      </c>
      <c r="J230" s="7">
        <v>305</v>
      </c>
      <c r="U230" s="20"/>
    </row>
    <row r="231" spans="1:21" x14ac:dyDescent="0.25">
      <c r="A231" s="7" t="s">
        <v>35</v>
      </c>
      <c r="B231" s="7" t="s">
        <v>36</v>
      </c>
      <c r="C231" s="7">
        <v>3</v>
      </c>
      <c r="D231" s="7" t="s">
        <v>49</v>
      </c>
      <c r="E231" s="7">
        <v>1985</v>
      </c>
      <c r="F231" s="7">
        <v>3</v>
      </c>
      <c r="G231" s="7">
        <v>6</v>
      </c>
      <c r="H231" s="7">
        <v>38</v>
      </c>
      <c r="I231" s="7">
        <v>22</v>
      </c>
      <c r="J231" s="7">
        <v>306</v>
      </c>
      <c r="U231" s="20"/>
    </row>
    <row r="232" spans="1:21" x14ac:dyDescent="0.25">
      <c r="A232" s="7" t="s">
        <v>50</v>
      </c>
      <c r="B232" s="7" t="s">
        <v>51</v>
      </c>
      <c r="C232" s="7">
        <v>4</v>
      </c>
      <c r="D232" s="7" t="s">
        <v>55</v>
      </c>
      <c r="E232" s="7">
        <v>2008</v>
      </c>
      <c r="F232" s="7">
        <v>3</v>
      </c>
      <c r="G232" s="7">
        <v>7</v>
      </c>
      <c r="H232" s="7">
        <v>39</v>
      </c>
      <c r="I232" s="7">
        <v>27</v>
      </c>
      <c r="J232" s="7">
        <v>307</v>
      </c>
      <c r="U232" s="20"/>
    </row>
    <row r="233" spans="1:21" x14ac:dyDescent="0.25">
      <c r="A233" s="7" t="s">
        <v>50</v>
      </c>
      <c r="B233" s="7" t="s">
        <v>51</v>
      </c>
      <c r="C233" s="7">
        <v>4</v>
      </c>
      <c r="D233" s="7" t="s">
        <v>57</v>
      </c>
      <c r="E233" s="7">
        <v>2004</v>
      </c>
      <c r="F233" s="7">
        <v>3</v>
      </c>
      <c r="G233" s="7">
        <v>8</v>
      </c>
      <c r="H233" s="7">
        <v>40</v>
      </c>
      <c r="I233" s="7">
        <v>30</v>
      </c>
      <c r="J233" s="7">
        <v>308</v>
      </c>
      <c r="U233" s="20"/>
    </row>
    <row r="234" spans="1:21" x14ac:dyDescent="0.25">
      <c r="A234" s="7" t="s">
        <v>35</v>
      </c>
      <c r="B234" s="7" t="s">
        <v>36</v>
      </c>
      <c r="C234" s="7">
        <v>5</v>
      </c>
      <c r="D234" s="7" t="s">
        <v>42</v>
      </c>
      <c r="E234" s="7">
        <v>2023</v>
      </c>
      <c r="F234" s="7">
        <v>3</v>
      </c>
      <c r="G234" s="7">
        <v>9</v>
      </c>
      <c r="H234" s="7">
        <v>41</v>
      </c>
      <c r="I234" s="7">
        <v>35</v>
      </c>
      <c r="J234" s="7">
        <v>309</v>
      </c>
      <c r="U234" s="20"/>
    </row>
    <row r="235" spans="1:21" x14ac:dyDescent="0.25">
      <c r="A235" s="7" t="s">
        <v>35</v>
      </c>
      <c r="B235" s="7" t="s">
        <v>36</v>
      </c>
      <c r="C235" s="7">
        <v>5</v>
      </c>
      <c r="D235" s="7" t="s">
        <v>44</v>
      </c>
      <c r="E235" s="7">
        <v>1983</v>
      </c>
      <c r="F235" s="7">
        <v>3</v>
      </c>
      <c r="G235" s="7">
        <v>10</v>
      </c>
      <c r="H235" s="7">
        <v>42</v>
      </c>
      <c r="I235" s="7">
        <v>38</v>
      </c>
      <c r="J235" s="7">
        <v>310</v>
      </c>
      <c r="U235" s="20"/>
    </row>
    <row r="236" spans="1:21" x14ac:dyDescent="0.25">
      <c r="A236" s="7" t="s">
        <v>50</v>
      </c>
      <c r="B236" s="7" t="s">
        <v>51</v>
      </c>
      <c r="C236" s="7">
        <v>6</v>
      </c>
      <c r="D236" s="7" t="s">
        <v>56</v>
      </c>
      <c r="E236" s="7">
        <v>1984</v>
      </c>
      <c r="F236" s="7">
        <v>3</v>
      </c>
      <c r="G236" s="7">
        <v>11</v>
      </c>
      <c r="H236" s="7">
        <v>43</v>
      </c>
      <c r="I236" s="7">
        <v>43</v>
      </c>
      <c r="J236" s="7">
        <v>311</v>
      </c>
      <c r="U236" s="20"/>
    </row>
    <row r="237" spans="1:21" x14ac:dyDescent="0.25">
      <c r="A237" s="7" t="s">
        <v>50</v>
      </c>
      <c r="B237" s="7" t="s">
        <v>51</v>
      </c>
      <c r="C237" s="7">
        <v>6</v>
      </c>
      <c r="D237" s="7" t="s">
        <v>60</v>
      </c>
      <c r="E237" s="7">
        <v>2001</v>
      </c>
      <c r="F237" s="7">
        <v>3</v>
      </c>
      <c r="G237" s="7">
        <v>12</v>
      </c>
      <c r="H237" s="7">
        <v>44</v>
      </c>
      <c r="I237" s="7">
        <v>46</v>
      </c>
      <c r="J237" s="7">
        <v>312</v>
      </c>
      <c r="U237" s="20"/>
    </row>
    <row r="238" spans="1:21" x14ac:dyDescent="0.25">
      <c r="A238" s="7" t="s">
        <v>35</v>
      </c>
      <c r="B238" s="7" t="s">
        <v>36</v>
      </c>
      <c r="C238" s="7">
        <v>7</v>
      </c>
      <c r="D238" s="7" t="s">
        <v>46</v>
      </c>
      <c r="E238" s="7">
        <v>1999</v>
      </c>
      <c r="F238" s="7">
        <v>3</v>
      </c>
      <c r="G238" s="7">
        <v>13</v>
      </c>
      <c r="H238" s="7">
        <v>45</v>
      </c>
      <c r="I238" s="7">
        <v>51</v>
      </c>
      <c r="J238" s="7">
        <v>313</v>
      </c>
      <c r="U238" s="20"/>
    </row>
    <row r="239" spans="1:21" x14ac:dyDescent="0.25">
      <c r="A239" s="7" t="s">
        <v>35</v>
      </c>
      <c r="B239" s="7" t="s">
        <v>36</v>
      </c>
      <c r="C239" s="7">
        <v>7</v>
      </c>
      <c r="D239" s="7" t="s">
        <v>37</v>
      </c>
      <c r="E239" s="7">
        <v>1998</v>
      </c>
      <c r="F239" s="7">
        <v>3</v>
      </c>
      <c r="G239" s="7">
        <v>14</v>
      </c>
      <c r="H239" s="7">
        <v>46</v>
      </c>
      <c r="I239" s="7">
        <v>54</v>
      </c>
      <c r="J239" s="7">
        <v>314</v>
      </c>
      <c r="U239" s="20"/>
    </row>
    <row r="240" spans="1:21" x14ac:dyDescent="0.25">
      <c r="A240" s="7" t="s">
        <v>50</v>
      </c>
      <c r="B240" s="7" t="s">
        <v>51</v>
      </c>
      <c r="C240" s="7">
        <v>8</v>
      </c>
      <c r="D240" s="7" t="s">
        <v>52</v>
      </c>
      <c r="E240" s="7">
        <v>1999</v>
      </c>
      <c r="F240" s="7">
        <v>3</v>
      </c>
      <c r="G240" s="7">
        <v>15</v>
      </c>
      <c r="H240" s="7">
        <v>47</v>
      </c>
      <c r="I240" s="7">
        <v>59</v>
      </c>
      <c r="J240" s="7">
        <v>315</v>
      </c>
      <c r="U240" s="20"/>
    </row>
    <row r="241" spans="1:21" x14ac:dyDescent="0.25">
      <c r="A241" s="7" t="s">
        <v>50</v>
      </c>
      <c r="B241" s="7" t="s">
        <v>51</v>
      </c>
      <c r="C241" s="7">
        <v>8</v>
      </c>
      <c r="D241" s="7" t="s">
        <v>53</v>
      </c>
      <c r="E241" s="7">
        <v>2020</v>
      </c>
      <c r="F241" s="7">
        <v>3</v>
      </c>
      <c r="G241" s="7">
        <v>16</v>
      </c>
      <c r="H241" s="7">
        <v>48</v>
      </c>
      <c r="I241" s="7">
        <v>62</v>
      </c>
      <c r="J241" s="7">
        <v>316</v>
      </c>
      <c r="U241" s="20"/>
    </row>
    <row r="242" spans="1:21" x14ac:dyDescent="0.25">
      <c r="A242" s="7" t="s">
        <v>50</v>
      </c>
      <c r="B242" s="7" t="s">
        <v>51</v>
      </c>
      <c r="C242" s="7">
        <v>8</v>
      </c>
      <c r="D242" s="7" t="s">
        <v>56</v>
      </c>
      <c r="E242" s="7">
        <v>1984</v>
      </c>
      <c r="F242" s="7">
        <v>4</v>
      </c>
      <c r="G242" s="7">
        <v>16</v>
      </c>
      <c r="H242" s="7">
        <v>49</v>
      </c>
      <c r="I242" s="7">
        <v>61</v>
      </c>
      <c r="J242" s="7">
        <v>416</v>
      </c>
      <c r="U242" s="20"/>
    </row>
    <row r="243" spans="1:21" x14ac:dyDescent="0.25">
      <c r="A243" s="7" t="s">
        <v>50</v>
      </c>
      <c r="B243" s="7" t="s">
        <v>51</v>
      </c>
      <c r="C243" s="7">
        <v>8</v>
      </c>
      <c r="D243" s="7" t="s">
        <v>54</v>
      </c>
      <c r="E243" s="7">
        <v>2016</v>
      </c>
      <c r="F243" s="7">
        <v>4</v>
      </c>
      <c r="G243" s="7">
        <v>15</v>
      </c>
      <c r="H243" s="7">
        <v>50</v>
      </c>
      <c r="I243" s="7">
        <v>60</v>
      </c>
      <c r="J243" s="7">
        <v>415</v>
      </c>
      <c r="U243" s="20"/>
    </row>
    <row r="244" spans="1:21" x14ac:dyDescent="0.25">
      <c r="A244" s="7" t="s">
        <v>35</v>
      </c>
      <c r="B244" s="7" t="s">
        <v>36</v>
      </c>
      <c r="C244" s="7">
        <v>7</v>
      </c>
      <c r="D244" s="7" t="s">
        <v>39</v>
      </c>
      <c r="E244" s="7">
        <v>2002</v>
      </c>
      <c r="F244" s="7">
        <v>4</v>
      </c>
      <c r="G244" s="7">
        <v>14</v>
      </c>
      <c r="H244" s="7">
        <v>51</v>
      </c>
      <c r="I244" s="7">
        <v>53</v>
      </c>
      <c r="J244" s="7">
        <v>414</v>
      </c>
      <c r="U244" s="20"/>
    </row>
    <row r="245" spans="1:21" x14ac:dyDescent="0.25">
      <c r="A245" s="7" t="s">
        <v>35</v>
      </c>
      <c r="B245" s="7" t="s">
        <v>36</v>
      </c>
      <c r="C245" s="7">
        <v>7</v>
      </c>
      <c r="D245" s="7" t="s">
        <v>41</v>
      </c>
      <c r="E245" s="7">
        <v>2016</v>
      </c>
      <c r="F245" s="7">
        <v>4</v>
      </c>
      <c r="G245" s="7">
        <v>13</v>
      </c>
      <c r="H245" s="7">
        <v>52</v>
      </c>
      <c r="I245" s="7">
        <v>52</v>
      </c>
      <c r="J245" s="7">
        <v>413</v>
      </c>
      <c r="U245" s="20"/>
    </row>
    <row r="246" spans="1:21" x14ac:dyDescent="0.25">
      <c r="A246" s="7" t="s">
        <v>50</v>
      </c>
      <c r="B246" s="7" t="s">
        <v>51</v>
      </c>
      <c r="C246" s="7">
        <v>6</v>
      </c>
      <c r="D246" s="7" t="s">
        <v>53</v>
      </c>
      <c r="E246" s="7">
        <v>2020</v>
      </c>
      <c r="F246" s="7">
        <v>4</v>
      </c>
      <c r="G246" s="7">
        <v>12</v>
      </c>
      <c r="H246" s="7">
        <v>53</v>
      </c>
      <c r="I246" s="7">
        <v>45</v>
      </c>
      <c r="J246" s="7">
        <v>412</v>
      </c>
      <c r="U246" s="20"/>
    </row>
    <row r="247" spans="1:21" x14ac:dyDescent="0.25">
      <c r="A247" s="7" t="s">
        <v>50</v>
      </c>
      <c r="B247" s="7" t="s">
        <v>51</v>
      </c>
      <c r="C247" s="7">
        <v>6</v>
      </c>
      <c r="D247" s="7" t="s">
        <v>57</v>
      </c>
      <c r="E247" s="7">
        <v>2004</v>
      </c>
      <c r="F247" s="7">
        <v>4</v>
      </c>
      <c r="G247" s="7">
        <v>11</v>
      </c>
      <c r="H247" s="7">
        <v>54</v>
      </c>
      <c r="I247" s="7">
        <v>44</v>
      </c>
      <c r="J247" s="7">
        <v>411</v>
      </c>
      <c r="U247" s="20"/>
    </row>
    <row r="248" spans="1:21" x14ac:dyDescent="0.25">
      <c r="A248" s="7" t="s">
        <v>35</v>
      </c>
      <c r="B248" s="7" t="s">
        <v>36</v>
      </c>
      <c r="C248" s="7">
        <v>5</v>
      </c>
      <c r="D248" s="7" t="s">
        <v>48</v>
      </c>
      <c r="E248" s="7">
        <v>2018</v>
      </c>
      <c r="F248" s="7">
        <v>4</v>
      </c>
      <c r="G248" s="7">
        <v>10</v>
      </c>
      <c r="H248" s="7">
        <v>55</v>
      </c>
      <c r="I248" s="7">
        <v>37</v>
      </c>
      <c r="J248" s="7">
        <v>410</v>
      </c>
      <c r="U248" s="20"/>
    </row>
    <row r="249" spans="1:21" x14ac:dyDescent="0.25">
      <c r="A249" s="7" t="s">
        <v>35</v>
      </c>
      <c r="B249" s="7" t="s">
        <v>36</v>
      </c>
      <c r="C249" s="7">
        <v>5</v>
      </c>
      <c r="D249" s="7" t="s">
        <v>37</v>
      </c>
      <c r="E249" s="7">
        <v>1998</v>
      </c>
      <c r="F249" s="7">
        <v>4</v>
      </c>
      <c r="G249" s="7">
        <v>9</v>
      </c>
      <c r="H249" s="7">
        <v>56</v>
      </c>
      <c r="I249" s="7">
        <v>37</v>
      </c>
      <c r="J249" s="7">
        <v>409</v>
      </c>
      <c r="U249" s="20"/>
    </row>
    <row r="250" spans="1:21" x14ac:dyDescent="0.25">
      <c r="A250" s="7" t="s">
        <v>50</v>
      </c>
      <c r="B250" s="7" t="s">
        <v>51</v>
      </c>
      <c r="C250" s="7">
        <v>4</v>
      </c>
      <c r="D250" s="7" t="s">
        <v>52</v>
      </c>
      <c r="E250" s="7">
        <v>1999</v>
      </c>
      <c r="F250" s="7">
        <v>4</v>
      </c>
      <c r="G250" s="7">
        <v>8</v>
      </c>
      <c r="H250" s="7">
        <v>57</v>
      </c>
      <c r="I250" s="7">
        <v>29</v>
      </c>
      <c r="J250" s="7">
        <v>408</v>
      </c>
      <c r="U250" s="20"/>
    </row>
    <row r="251" spans="1:21" x14ac:dyDescent="0.25">
      <c r="A251" s="7" t="s">
        <v>50</v>
      </c>
      <c r="B251" s="7" t="s">
        <v>51</v>
      </c>
      <c r="C251" s="7">
        <v>4</v>
      </c>
      <c r="D251" s="7" t="s">
        <v>59</v>
      </c>
      <c r="E251" s="7">
        <v>1989</v>
      </c>
      <c r="F251" s="7">
        <v>4</v>
      </c>
      <c r="G251" s="7">
        <v>7</v>
      </c>
      <c r="H251" s="7">
        <v>58</v>
      </c>
      <c r="I251" s="7">
        <v>28</v>
      </c>
      <c r="J251" s="7">
        <v>407</v>
      </c>
      <c r="U251" s="20"/>
    </row>
    <row r="252" spans="1:21" x14ac:dyDescent="0.25">
      <c r="A252" s="7" t="s">
        <v>35</v>
      </c>
      <c r="B252" s="7" t="s">
        <v>36</v>
      </c>
      <c r="C252" s="7">
        <v>3</v>
      </c>
      <c r="D252" s="7" t="s">
        <v>44</v>
      </c>
      <c r="E252" s="7">
        <v>1983</v>
      </c>
      <c r="F252" s="7">
        <v>4</v>
      </c>
      <c r="G252" s="7">
        <v>6</v>
      </c>
      <c r="H252" s="7">
        <v>59</v>
      </c>
      <c r="I252" s="7">
        <v>21</v>
      </c>
      <c r="J252" s="7">
        <v>406</v>
      </c>
      <c r="U252" s="20"/>
    </row>
    <row r="253" spans="1:21" x14ac:dyDescent="0.25">
      <c r="A253" s="7" t="s">
        <v>35</v>
      </c>
      <c r="B253" s="7" t="s">
        <v>36</v>
      </c>
      <c r="C253" s="7">
        <v>3</v>
      </c>
      <c r="D253" s="7" t="s">
        <v>46</v>
      </c>
      <c r="E253" s="7">
        <v>1999</v>
      </c>
      <c r="F253" s="7">
        <v>4</v>
      </c>
      <c r="G253" s="7">
        <v>5</v>
      </c>
      <c r="H253" s="7">
        <v>60</v>
      </c>
      <c r="I253" s="7">
        <v>20</v>
      </c>
      <c r="J253" s="7">
        <v>405</v>
      </c>
      <c r="U253" s="20"/>
    </row>
    <row r="254" spans="1:21" x14ac:dyDescent="0.25">
      <c r="A254" s="7" t="s">
        <v>50</v>
      </c>
      <c r="B254" s="7" t="s">
        <v>51</v>
      </c>
      <c r="C254" s="7">
        <v>2</v>
      </c>
      <c r="D254" s="7" t="s">
        <v>60</v>
      </c>
      <c r="E254" s="7">
        <v>2001</v>
      </c>
      <c r="F254" s="7">
        <v>4</v>
      </c>
      <c r="G254" s="7">
        <v>4</v>
      </c>
      <c r="H254" s="7">
        <v>61</v>
      </c>
      <c r="I254" s="7">
        <v>13</v>
      </c>
      <c r="J254" s="7">
        <v>404</v>
      </c>
      <c r="U254" s="20"/>
    </row>
    <row r="255" spans="1:21" x14ac:dyDescent="0.25">
      <c r="A255" s="7" t="s">
        <v>50</v>
      </c>
      <c r="B255" s="7" t="s">
        <v>51</v>
      </c>
      <c r="C255" s="7">
        <v>2</v>
      </c>
      <c r="D255" s="7" t="s">
        <v>55</v>
      </c>
      <c r="E255" s="7">
        <v>2008</v>
      </c>
      <c r="F255" s="7">
        <v>4</v>
      </c>
      <c r="G255" s="7">
        <v>3</v>
      </c>
      <c r="H255" s="7">
        <v>62</v>
      </c>
      <c r="I255" s="7">
        <v>12</v>
      </c>
      <c r="J255" s="7">
        <v>403</v>
      </c>
      <c r="U255" s="20"/>
    </row>
    <row r="256" spans="1:21" x14ac:dyDescent="0.25">
      <c r="A256" s="7" t="s">
        <v>35</v>
      </c>
      <c r="B256" s="7" t="s">
        <v>36</v>
      </c>
      <c r="C256" s="7">
        <v>1</v>
      </c>
      <c r="D256" s="7" t="s">
        <v>49</v>
      </c>
      <c r="E256" s="7">
        <v>1985</v>
      </c>
      <c r="F256" s="7">
        <v>4</v>
      </c>
      <c r="G256" s="7">
        <v>2</v>
      </c>
      <c r="H256" s="7">
        <v>63</v>
      </c>
      <c r="I256" s="7">
        <v>5</v>
      </c>
      <c r="J256" s="7">
        <v>402</v>
      </c>
      <c r="U256" s="20"/>
    </row>
    <row r="257" spans="1:21" x14ac:dyDescent="0.25">
      <c r="A257" s="7" t="s">
        <v>35</v>
      </c>
      <c r="B257" s="7" t="s">
        <v>36</v>
      </c>
      <c r="C257" s="7">
        <v>1</v>
      </c>
      <c r="D257" s="7" t="s">
        <v>42</v>
      </c>
      <c r="E257" s="7">
        <v>2023</v>
      </c>
      <c r="F257" s="7">
        <v>4</v>
      </c>
      <c r="G257" s="7">
        <v>1</v>
      </c>
      <c r="H257" s="7">
        <v>64</v>
      </c>
      <c r="I257" s="7">
        <v>4</v>
      </c>
      <c r="J257" s="7">
        <v>401</v>
      </c>
      <c r="U257" s="20"/>
    </row>
    <row r="258" spans="1:21" x14ac:dyDescent="0.25">
      <c r="A258" s="7" t="s">
        <v>35</v>
      </c>
      <c r="B258" s="7" t="s">
        <v>36</v>
      </c>
      <c r="C258" s="7">
        <v>1</v>
      </c>
      <c r="D258" s="7" t="s">
        <v>37</v>
      </c>
      <c r="E258" s="7">
        <v>1998</v>
      </c>
      <c r="F258" s="7">
        <v>1</v>
      </c>
      <c r="G258" s="7">
        <v>1</v>
      </c>
      <c r="H258" s="7">
        <v>1</v>
      </c>
      <c r="I258" s="7">
        <v>1</v>
      </c>
      <c r="J258" s="7">
        <v>101</v>
      </c>
      <c r="U258" s="20"/>
    </row>
    <row r="259" spans="1:21" x14ac:dyDescent="0.25">
      <c r="A259" s="7" t="s">
        <v>35</v>
      </c>
      <c r="B259" s="7" t="s">
        <v>36</v>
      </c>
      <c r="C259" s="7">
        <v>1</v>
      </c>
      <c r="D259" s="7" t="s">
        <v>44</v>
      </c>
      <c r="E259" s="7">
        <v>1983</v>
      </c>
      <c r="F259" s="7">
        <v>1</v>
      </c>
      <c r="G259" s="7">
        <v>2</v>
      </c>
      <c r="H259" s="7">
        <v>2</v>
      </c>
      <c r="I259" s="7">
        <v>8</v>
      </c>
      <c r="J259" s="7">
        <v>102</v>
      </c>
      <c r="U259" s="20"/>
    </row>
    <row r="260" spans="1:21" x14ac:dyDescent="0.25">
      <c r="A260" s="7" t="s">
        <v>50</v>
      </c>
      <c r="B260" s="7" t="s">
        <v>51</v>
      </c>
      <c r="C260" s="7">
        <v>2</v>
      </c>
      <c r="D260" s="7" t="s">
        <v>52</v>
      </c>
      <c r="E260" s="7">
        <v>1999</v>
      </c>
      <c r="F260" s="7">
        <v>1</v>
      </c>
      <c r="G260" s="7">
        <v>3</v>
      </c>
      <c r="H260" s="7">
        <v>3</v>
      </c>
      <c r="I260" s="7">
        <v>9</v>
      </c>
      <c r="J260" s="7">
        <v>103</v>
      </c>
      <c r="U260" s="20"/>
    </row>
    <row r="261" spans="1:21" x14ac:dyDescent="0.25">
      <c r="A261" s="7" t="s">
        <v>50</v>
      </c>
      <c r="B261" s="7" t="s">
        <v>51</v>
      </c>
      <c r="C261" s="7">
        <v>2</v>
      </c>
      <c r="D261" s="7" t="s">
        <v>56</v>
      </c>
      <c r="E261" s="7">
        <v>1984</v>
      </c>
      <c r="F261" s="7">
        <v>1</v>
      </c>
      <c r="G261" s="7">
        <v>4</v>
      </c>
      <c r="H261" s="7">
        <v>4</v>
      </c>
      <c r="I261" s="7">
        <v>16</v>
      </c>
      <c r="J261" s="7">
        <v>104</v>
      </c>
      <c r="U261" s="20"/>
    </row>
    <row r="262" spans="1:21" x14ac:dyDescent="0.25">
      <c r="A262" s="7" t="s">
        <v>35</v>
      </c>
      <c r="B262" s="7" t="s">
        <v>36</v>
      </c>
      <c r="C262" s="7">
        <v>3</v>
      </c>
      <c r="D262" s="7" t="s">
        <v>48</v>
      </c>
      <c r="E262" s="7">
        <v>2018</v>
      </c>
      <c r="F262" s="7">
        <v>1</v>
      </c>
      <c r="G262" s="7">
        <v>5</v>
      </c>
      <c r="H262" s="7">
        <v>5</v>
      </c>
      <c r="I262" s="7">
        <v>17</v>
      </c>
      <c r="J262" s="7">
        <v>105</v>
      </c>
      <c r="U262" s="20"/>
    </row>
    <row r="263" spans="1:21" x14ac:dyDescent="0.25">
      <c r="A263" s="7" t="s">
        <v>35</v>
      </c>
      <c r="B263" s="7" t="s">
        <v>36</v>
      </c>
      <c r="C263" s="7">
        <v>3</v>
      </c>
      <c r="D263" s="7" t="s">
        <v>41</v>
      </c>
      <c r="E263" s="7">
        <v>2016</v>
      </c>
      <c r="F263" s="7">
        <v>1</v>
      </c>
      <c r="G263" s="7">
        <v>6</v>
      </c>
      <c r="H263" s="7">
        <v>6</v>
      </c>
      <c r="I263" s="7">
        <v>24</v>
      </c>
      <c r="J263" s="7">
        <v>106</v>
      </c>
      <c r="U263" s="20"/>
    </row>
    <row r="264" spans="1:21" x14ac:dyDescent="0.25">
      <c r="A264" s="7" t="s">
        <v>50</v>
      </c>
      <c r="B264" s="7" t="s">
        <v>51</v>
      </c>
      <c r="C264" s="7">
        <v>4</v>
      </c>
      <c r="D264" s="7" t="s">
        <v>60</v>
      </c>
      <c r="E264" s="7">
        <v>2001</v>
      </c>
      <c r="F264" s="7">
        <v>1</v>
      </c>
      <c r="G264" s="7">
        <v>7</v>
      </c>
      <c r="H264" s="7">
        <v>7</v>
      </c>
      <c r="I264" s="7">
        <v>25</v>
      </c>
      <c r="J264" s="7">
        <v>107</v>
      </c>
      <c r="U264" s="20"/>
    </row>
    <row r="265" spans="1:21" x14ac:dyDescent="0.25">
      <c r="A265" s="7" t="s">
        <v>50</v>
      </c>
      <c r="B265" s="7" t="s">
        <v>51</v>
      </c>
      <c r="C265" s="7">
        <v>4</v>
      </c>
      <c r="D265" s="7" t="s">
        <v>53</v>
      </c>
      <c r="E265" s="7">
        <v>2020</v>
      </c>
      <c r="F265" s="7">
        <v>1</v>
      </c>
      <c r="G265" s="7">
        <v>8</v>
      </c>
      <c r="H265" s="7">
        <v>8</v>
      </c>
      <c r="I265" s="7">
        <v>32</v>
      </c>
      <c r="J265" s="7">
        <v>108</v>
      </c>
      <c r="U265" s="20"/>
    </row>
    <row r="266" spans="1:21" x14ac:dyDescent="0.25">
      <c r="A266" s="7" t="s">
        <v>35</v>
      </c>
      <c r="B266" s="7" t="s">
        <v>36</v>
      </c>
      <c r="C266" s="7">
        <v>5</v>
      </c>
      <c r="D266" s="7" t="s">
        <v>39</v>
      </c>
      <c r="E266" s="7">
        <v>2002</v>
      </c>
      <c r="F266" s="7">
        <v>1</v>
      </c>
      <c r="G266" s="7">
        <v>9</v>
      </c>
      <c r="H266" s="7">
        <v>9</v>
      </c>
      <c r="I266" s="7">
        <v>33</v>
      </c>
      <c r="J266" s="7">
        <v>109</v>
      </c>
      <c r="U266" s="20"/>
    </row>
    <row r="267" spans="1:21" x14ac:dyDescent="0.25">
      <c r="A267" s="7" t="s">
        <v>35</v>
      </c>
      <c r="B267" s="7" t="s">
        <v>36</v>
      </c>
      <c r="C267" s="7">
        <v>5</v>
      </c>
      <c r="D267" s="7" t="s">
        <v>46</v>
      </c>
      <c r="E267" s="7">
        <v>1999</v>
      </c>
      <c r="F267" s="7">
        <v>1</v>
      </c>
      <c r="G267" s="7">
        <v>10</v>
      </c>
      <c r="H267" s="7">
        <v>10</v>
      </c>
      <c r="I267" s="7">
        <v>40</v>
      </c>
      <c r="J267" s="7">
        <v>110</v>
      </c>
      <c r="U267" s="20"/>
    </row>
    <row r="268" spans="1:21" x14ac:dyDescent="0.25">
      <c r="A268" s="7" t="s">
        <v>50</v>
      </c>
      <c r="B268" s="7" t="s">
        <v>51</v>
      </c>
      <c r="C268" s="7">
        <v>6</v>
      </c>
      <c r="D268" s="7" t="s">
        <v>59</v>
      </c>
      <c r="E268" s="7">
        <v>1989</v>
      </c>
      <c r="F268" s="7">
        <v>1</v>
      </c>
      <c r="G268" s="7">
        <v>11</v>
      </c>
      <c r="H268" s="7">
        <v>11</v>
      </c>
      <c r="I268" s="7">
        <v>41</v>
      </c>
      <c r="J268" s="7">
        <v>111</v>
      </c>
      <c r="U268" s="20"/>
    </row>
    <row r="269" spans="1:21" x14ac:dyDescent="0.25">
      <c r="A269" s="7" t="s">
        <v>50</v>
      </c>
      <c r="B269" s="7" t="s">
        <v>51</v>
      </c>
      <c r="C269" s="7">
        <v>6</v>
      </c>
      <c r="D269" s="7" t="s">
        <v>54</v>
      </c>
      <c r="E269" s="7">
        <v>2016</v>
      </c>
      <c r="F269" s="7">
        <v>1</v>
      </c>
      <c r="G269" s="7">
        <v>12</v>
      </c>
      <c r="H269" s="7">
        <v>12</v>
      </c>
      <c r="I269" s="7">
        <v>48</v>
      </c>
      <c r="J269" s="7">
        <v>112</v>
      </c>
      <c r="U269" s="20"/>
    </row>
    <row r="270" spans="1:21" x14ac:dyDescent="0.25">
      <c r="A270" s="7" t="s">
        <v>35</v>
      </c>
      <c r="B270" s="7" t="s">
        <v>36</v>
      </c>
      <c r="C270" s="7">
        <v>7</v>
      </c>
      <c r="D270" s="7" t="s">
        <v>49</v>
      </c>
      <c r="E270" s="7">
        <v>1985</v>
      </c>
      <c r="F270" s="7">
        <v>1</v>
      </c>
      <c r="G270" s="7">
        <v>13</v>
      </c>
      <c r="H270" s="7">
        <v>13</v>
      </c>
      <c r="I270" s="7">
        <v>49</v>
      </c>
      <c r="J270" s="7">
        <v>113</v>
      </c>
      <c r="U270" s="20"/>
    </row>
    <row r="271" spans="1:21" x14ac:dyDescent="0.25">
      <c r="A271" s="7" t="s">
        <v>35</v>
      </c>
      <c r="B271" s="7" t="s">
        <v>36</v>
      </c>
      <c r="C271" s="7">
        <v>7</v>
      </c>
      <c r="D271" s="7" t="s">
        <v>42</v>
      </c>
      <c r="E271" s="7">
        <v>2023</v>
      </c>
      <c r="F271" s="7">
        <v>1</v>
      </c>
      <c r="G271" s="7">
        <v>14</v>
      </c>
      <c r="H271" s="7">
        <v>14</v>
      </c>
      <c r="I271" s="7">
        <v>56</v>
      </c>
      <c r="J271" s="7">
        <v>114</v>
      </c>
      <c r="U271" s="20"/>
    </row>
    <row r="272" spans="1:21" x14ac:dyDescent="0.25">
      <c r="A272" s="7" t="s">
        <v>50</v>
      </c>
      <c r="B272" s="7" t="s">
        <v>51</v>
      </c>
      <c r="C272" s="7">
        <v>8</v>
      </c>
      <c r="D272" s="7" t="s">
        <v>55</v>
      </c>
      <c r="E272" s="7">
        <v>2008</v>
      </c>
      <c r="F272" s="7">
        <v>1</v>
      </c>
      <c r="G272" s="7">
        <v>15</v>
      </c>
      <c r="H272" s="7">
        <v>15</v>
      </c>
      <c r="I272" s="7">
        <v>57</v>
      </c>
      <c r="J272" s="7">
        <v>115</v>
      </c>
      <c r="U272" s="20"/>
    </row>
    <row r="273" spans="1:21" x14ac:dyDescent="0.25">
      <c r="A273" s="7" t="s">
        <v>50</v>
      </c>
      <c r="B273" s="7" t="s">
        <v>51</v>
      </c>
      <c r="C273" s="7">
        <v>8</v>
      </c>
      <c r="D273" s="7" t="s">
        <v>57</v>
      </c>
      <c r="E273" s="7">
        <v>2004</v>
      </c>
      <c r="F273" s="7">
        <v>1</v>
      </c>
      <c r="G273" s="7">
        <v>16</v>
      </c>
      <c r="H273" s="7">
        <v>16</v>
      </c>
      <c r="I273" s="7">
        <v>64</v>
      </c>
      <c r="J273" s="7">
        <v>116</v>
      </c>
      <c r="U273" s="20"/>
    </row>
    <row r="274" spans="1:21" x14ac:dyDescent="0.25">
      <c r="A274" s="7" t="s">
        <v>50</v>
      </c>
      <c r="B274" s="7" t="s">
        <v>51</v>
      </c>
      <c r="C274" s="7">
        <v>8</v>
      </c>
      <c r="D274" s="7" t="s">
        <v>60</v>
      </c>
      <c r="E274" s="7">
        <v>2001</v>
      </c>
      <c r="F274" s="7">
        <v>2</v>
      </c>
      <c r="G274" s="7">
        <v>16</v>
      </c>
      <c r="H274" s="7">
        <v>17</v>
      </c>
      <c r="I274" s="7">
        <v>63</v>
      </c>
      <c r="J274" s="7">
        <v>216</v>
      </c>
      <c r="U274" s="20"/>
    </row>
    <row r="275" spans="1:21" x14ac:dyDescent="0.25">
      <c r="A275" s="7" t="s">
        <v>50</v>
      </c>
      <c r="B275" s="7" t="s">
        <v>51</v>
      </c>
      <c r="C275" s="7">
        <v>8</v>
      </c>
      <c r="D275" s="7" t="s">
        <v>59</v>
      </c>
      <c r="E275" s="7">
        <v>1989</v>
      </c>
      <c r="F275" s="7">
        <v>2</v>
      </c>
      <c r="G275" s="7">
        <v>15</v>
      </c>
      <c r="H275" s="7">
        <v>18</v>
      </c>
      <c r="I275" s="7">
        <v>58</v>
      </c>
      <c r="J275" s="7">
        <v>215</v>
      </c>
      <c r="U275" s="20"/>
    </row>
    <row r="276" spans="1:21" x14ac:dyDescent="0.25">
      <c r="A276" s="7" t="s">
        <v>35</v>
      </c>
      <c r="B276" s="7" t="s">
        <v>36</v>
      </c>
      <c r="C276" s="7">
        <v>7</v>
      </c>
      <c r="D276" s="7" t="s">
        <v>48</v>
      </c>
      <c r="E276" s="7">
        <v>2018</v>
      </c>
      <c r="F276" s="7">
        <v>2</v>
      </c>
      <c r="G276" s="7">
        <v>14</v>
      </c>
      <c r="H276" s="7">
        <v>19</v>
      </c>
      <c r="I276" s="7">
        <v>55</v>
      </c>
      <c r="J276" s="7">
        <v>214</v>
      </c>
      <c r="U276" s="20"/>
    </row>
    <row r="277" spans="1:21" x14ac:dyDescent="0.25">
      <c r="A277" s="7" t="s">
        <v>35</v>
      </c>
      <c r="B277" s="7" t="s">
        <v>36</v>
      </c>
      <c r="C277" s="7">
        <v>7</v>
      </c>
      <c r="D277" s="7" t="s">
        <v>44</v>
      </c>
      <c r="E277" s="7">
        <v>1983</v>
      </c>
      <c r="F277" s="7">
        <v>2</v>
      </c>
      <c r="G277" s="7">
        <v>13</v>
      </c>
      <c r="H277" s="7">
        <v>20</v>
      </c>
      <c r="I277" s="7">
        <v>50</v>
      </c>
      <c r="J277" s="7">
        <v>213</v>
      </c>
      <c r="U277" s="20"/>
    </row>
    <row r="278" spans="1:21" x14ac:dyDescent="0.25">
      <c r="A278" s="7" t="s">
        <v>50</v>
      </c>
      <c r="B278" s="7" t="s">
        <v>51</v>
      </c>
      <c r="C278" s="7">
        <v>6</v>
      </c>
      <c r="D278" s="7" t="s">
        <v>55</v>
      </c>
      <c r="E278" s="7">
        <v>2008</v>
      </c>
      <c r="F278" s="7">
        <v>2</v>
      </c>
      <c r="G278" s="7">
        <v>12</v>
      </c>
      <c r="H278" s="7">
        <v>21</v>
      </c>
      <c r="I278" s="7">
        <v>47</v>
      </c>
      <c r="J278" s="7">
        <v>212</v>
      </c>
      <c r="U278" s="20"/>
    </row>
    <row r="279" spans="1:21" x14ac:dyDescent="0.25">
      <c r="A279" s="7" t="s">
        <v>50</v>
      </c>
      <c r="B279" s="7" t="s">
        <v>51</v>
      </c>
      <c r="C279" s="7">
        <v>6</v>
      </c>
      <c r="D279" s="7" t="s">
        <v>52</v>
      </c>
      <c r="E279" s="7">
        <v>1999</v>
      </c>
      <c r="F279" s="7">
        <v>2</v>
      </c>
      <c r="G279" s="7">
        <v>11</v>
      </c>
      <c r="H279" s="7">
        <v>22</v>
      </c>
      <c r="I279" s="7">
        <v>42</v>
      </c>
      <c r="J279" s="7">
        <v>211</v>
      </c>
      <c r="U279" s="20"/>
    </row>
    <row r="280" spans="1:21" x14ac:dyDescent="0.25">
      <c r="A280" s="7" t="s">
        <v>35</v>
      </c>
      <c r="B280" s="7" t="s">
        <v>36</v>
      </c>
      <c r="C280" s="7">
        <v>5</v>
      </c>
      <c r="D280" s="7" t="s">
        <v>49</v>
      </c>
      <c r="E280" s="7">
        <v>1985</v>
      </c>
      <c r="F280" s="7">
        <v>2</v>
      </c>
      <c r="G280" s="7">
        <v>10</v>
      </c>
      <c r="H280" s="7">
        <v>23</v>
      </c>
      <c r="I280" s="7">
        <v>39</v>
      </c>
      <c r="J280" s="7">
        <v>210</v>
      </c>
      <c r="U280" s="20"/>
    </row>
    <row r="281" spans="1:21" x14ac:dyDescent="0.25">
      <c r="A281" s="7" t="s">
        <v>35</v>
      </c>
      <c r="B281" s="7" t="s">
        <v>36</v>
      </c>
      <c r="C281" s="7">
        <v>5</v>
      </c>
      <c r="D281" s="7" t="s">
        <v>41</v>
      </c>
      <c r="E281" s="7">
        <v>2016</v>
      </c>
      <c r="F281" s="7">
        <v>2</v>
      </c>
      <c r="G281" s="7">
        <v>9</v>
      </c>
      <c r="H281" s="7">
        <v>24</v>
      </c>
      <c r="I281" s="7">
        <v>34</v>
      </c>
      <c r="J281" s="7">
        <v>209</v>
      </c>
      <c r="U281" s="20"/>
    </row>
    <row r="282" spans="1:21" x14ac:dyDescent="0.25">
      <c r="A282" s="7" t="s">
        <v>50</v>
      </c>
      <c r="B282" s="7" t="s">
        <v>51</v>
      </c>
      <c r="C282" s="7">
        <v>4</v>
      </c>
      <c r="D282" s="7" t="s">
        <v>56</v>
      </c>
      <c r="E282" s="7">
        <v>1984</v>
      </c>
      <c r="F282" s="7">
        <v>2</v>
      </c>
      <c r="G282" s="7">
        <v>8</v>
      </c>
      <c r="H282" s="7">
        <v>25</v>
      </c>
      <c r="I282" s="7">
        <v>31</v>
      </c>
      <c r="J282" s="7">
        <v>208</v>
      </c>
      <c r="U282" s="20"/>
    </row>
    <row r="283" spans="1:21" x14ac:dyDescent="0.25">
      <c r="A283" s="7" t="s">
        <v>50</v>
      </c>
      <c r="B283" s="7" t="s">
        <v>51</v>
      </c>
      <c r="C283" s="7">
        <v>4</v>
      </c>
      <c r="D283" s="7" t="s">
        <v>54</v>
      </c>
      <c r="E283" s="7">
        <v>2016</v>
      </c>
      <c r="F283" s="7">
        <v>2</v>
      </c>
      <c r="G283" s="7">
        <v>7</v>
      </c>
      <c r="H283" s="7">
        <v>26</v>
      </c>
      <c r="I283" s="7">
        <v>26</v>
      </c>
      <c r="J283" s="7">
        <v>207</v>
      </c>
      <c r="U283" s="20"/>
    </row>
    <row r="284" spans="1:21" x14ac:dyDescent="0.25">
      <c r="A284" s="7" t="s">
        <v>35</v>
      </c>
      <c r="B284" s="7" t="s">
        <v>36</v>
      </c>
      <c r="C284" s="7">
        <v>3</v>
      </c>
      <c r="D284" s="7" t="s">
        <v>37</v>
      </c>
      <c r="E284" s="7">
        <v>1998</v>
      </c>
      <c r="F284" s="7">
        <v>2</v>
      </c>
      <c r="G284" s="7">
        <v>6</v>
      </c>
      <c r="H284" s="7">
        <v>27</v>
      </c>
      <c r="I284" s="7">
        <v>23</v>
      </c>
      <c r="J284" s="7">
        <v>206</v>
      </c>
      <c r="U284" s="20"/>
    </row>
    <row r="285" spans="1:21" x14ac:dyDescent="0.25">
      <c r="A285" s="7" t="s">
        <v>35</v>
      </c>
      <c r="B285" s="7" t="s">
        <v>36</v>
      </c>
      <c r="C285" s="7">
        <v>3</v>
      </c>
      <c r="D285" s="7" t="s">
        <v>42</v>
      </c>
      <c r="E285" s="7">
        <v>2023</v>
      </c>
      <c r="F285" s="7">
        <v>2</v>
      </c>
      <c r="G285" s="7">
        <v>5</v>
      </c>
      <c r="H285" s="7">
        <v>28</v>
      </c>
      <c r="I285" s="7">
        <v>18</v>
      </c>
      <c r="J285" s="7">
        <v>205</v>
      </c>
      <c r="U285" s="20"/>
    </row>
    <row r="286" spans="1:21" x14ac:dyDescent="0.25">
      <c r="A286" s="7" t="s">
        <v>50</v>
      </c>
      <c r="B286" s="7" t="s">
        <v>51</v>
      </c>
      <c r="C286" s="7">
        <v>2</v>
      </c>
      <c r="D286" s="7" t="s">
        <v>57</v>
      </c>
      <c r="E286" s="7">
        <v>2004</v>
      </c>
      <c r="F286" s="7">
        <v>2</v>
      </c>
      <c r="G286" s="7">
        <v>4</v>
      </c>
      <c r="H286" s="7">
        <v>29</v>
      </c>
      <c r="I286" s="7">
        <v>15</v>
      </c>
      <c r="J286" s="7">
        <v>204</v>
      </c>
      <c r="U286" s="20"/>
    </row>
    <row r="287" spans="1:21" x14ac:dyDescent="0.25">
      <c r="A287" s="7" t="s">
        <v>50</v>
      </c>
      <c r="B287" s="7" t="s">
        <v>51</v>
      </c>
      <c r="C287" s="7">
        <v>2</v>
      </c>
      <c r="D287" s="7" t="s">
        <v>53</v>
      </c>
      <c r="E287" s="7">
        <v>2020</v>
      </c>
      <c r="F287" s="7">
        <v>2</v>
      </c>
      <c r="G287" s="7">
        <v>3</v>
      </c>
      <c r="H287" s="7">
        <v>30</v>
      </c>
      <c r="I287" s="7">
        <v>10</v>
      </c>
      <c r="J287" s="7">
        <v>203</v>
      </c>
      <c r="U287" s="20"/>
    </row>
    <row r="288" spans="1:21" x14ac:dyDescent="0.25">
      <c r="A288" s="7" t="s">
        <v>35</v>
      </c>
      <c r="B288" s="7" t="s">
        <v>36</v>
      </c>
      <c r="C288" s="7">
        <v>1</v>
      </c>
      <c r="D288" s="7" t="s">
        <v>46</v>
      </c>
      <c r="E288" s="7">
        <v>1999</v>
      </c>
      <c r="F288" s="7">
        <v>2</v>
      </c>
      <c r="G288" s="7">
        <v>2</v>
      </c>
      <c r="H288" s="7">
        <v>31</v>
      </c>
      <c r="I288" s="7">
        <v>7</v>
      </c>
      <c r="J288" s="7">
        <v>202</v>
      </c>
      <c r="U288" s="20"/>
    </row>
    <row r="289" spans="1:21" x14ac:dyDescent="0.25">
      <c r="A289" s="7" t="s">
        <v>35</v>
      </c>
      <c r="B289" s="7" t="s">
        <v>36</v>
      </c>
      <c r="C289" s="7">
        <v>1</v>
      </c>
      <c r="D289" s="7" t="s">
        <v>39</v>
      </c>
      <c r="E289" s="7">
        <v>2002</v>
      </c>
      <c r="F289" s="7">
        <v>2</v>
      </c>
      <c r="G289" s="7">
        <v>1</v>
      </c>
      <c r="H289" s="7">
        <v>32</v>
      </c>
      <c r="I289" s="7">
        <v>2</v>
      </c>
      <c r="J289" s="7">
        <v>201</v>
      </c>
      <c r="U289" s="20"/>
    </row>
    <row r="290" spans="1:21" x14ac:dyDescent="0.25">
      <c r="A290" s="7" t="s">
        <v>35</v>
      </c>
      <c r="B290" s="7" t="s">
        <v>36</v>
      </c>
      <c r="C290" s="7">
        <v>1</v>
      </c>
      <c r="D290" s="7" t="s">
        <v>41</v>
      </c>
      <c r="E290" s="7">
        <v>2016</v>
      </c>
      <c r="F290" s="7">
        <v>3</v>
      </c>
      <c r="G290" s="7">
        <v>1</v>
      </c>
      <c r="H290" s="7">
        <v>33</v>
      </c>
      <c r="I290" s="7">
        <v>3</v>
      </c>
      <c r="J290" s="7">
        <v>301</v>
      </c>
      <c r="U290" s="20"/>
    </row>
    <row r="291" spans="1:21" x14ac:dyDescent="0.25">
      <c r="A291" s="7" t="s">
        <v>35</v>
      </c>
      <c r="B291" s="7" t="s">
        <v>36</v>
      </c>
      <c r="C291" s="7">
        <v>1</v>
      </c>
      <c r="D291" s="7" t="s">
        <v>48</v>
      </c>
      <c r="E291" s="7">
        <v>2018</v>
      </c>
      <c r="F291" s="7">
        <v>3</v>
      </c>
      <c r="G291" s="7">
        <v>2</v>
      </c>
      <c r="H291" s="7">
        <v>34</v>
      </c>
      <c r="I291" s="7">
        <v>6</v>
      </c>
      <c r="J291" s="7">
        <v>302</v>
      </c>
      <c r="U291" s="20"/>
    </row>
    <row r="292" spans="1:21" x14ac:dyDescent="0.25">
      <c r="A292" s="7" t="s">
        <v>50</v>
      </c>
      <c r="B292" s="7" t="s">
        <v>51</v>
      </c>
      <c r="C292" s="7">
        <v>2</v>
      </c>
      <c r="D292" s="7" t="s">
        <v>54</v>
      </c>
      <c r="E292" s="7">
        <v>2016</v>
      </c>
      <c r="F292" s="7">
        <v>3</v>
      </c>
      <c r="G292" s="7">
        <v>3</v>
      </c>
      <c r="H292" s="7">
        <v>35</v>
      </c>
      <c r="I292" s="7">
        <v>11</v>
      </c>
      <c r="J292" s="7">
        <v>303</v>
      </c>
      <c r="U292" s="20"/>
    </row>
    <row r="293" spans="1:21" x14ac:dyDescent="0.25">
      <c r="A293" s="7" t="s">
        <v>50</v>
      </c>
      <c r="B293" s="7" t="s">
        <v>51</v>
      </c>
      <c r="C293" s="7">
        <v>2</v>
      </c>
      <c r="D293" s="7" t="s">
        <v>59</v>
      </c>
      <c r="E293" s="7">
        <v>1989</v>
      </c>
      <c r="F293" s="7">
        <v>3</v>
      </c>
      <c r="G293" s="7">
        <v>4</v>
      </c>
      <c r="H293" s="7">
        <v>36</v>
      </c>
      <c r="I293" s="7">
        <v>14</v>
      </c>
      <c r="J293" s="7">
        <v>304</v>
      </c>
      <c r="U293" s="20"/>
    </row>
    <row r="294" spans="1:21" x14ac:dyDescent="0.25">
      <c r="A294" s="7" t="s">
        <v>35</v>
      </c>
      <c r="B294" s="7" t="s">
        <v>36</v>
      </c>
      <c r="C294" s="7">
        <v>3</v>
      </c>
      <c r="D294" s="7" t="s">
        <v>39</v>
      </c>
      <c r="E294" s="7">
        <v>2002</v>
      </c>
      <c r="F294" s="7">
        <v>3</v>
      </c>
      <c r="G294" s="7">
        <v>5</v>
      </c>
      <c r="H294" s="7">
        <v>37</v>
      </c>
      <c r="I294" s="7">
        <v>19</v>
      </c>
      <c r="J294" s="7">
        <v>305</v>
      </c>
      <c r="U294" s="20"/>
    </row>
    <row r="295" spans="1:21" x14ac:dyDescent="0.25">
      <c r="A295" s="7" t="s">
        <v>35</v>
      </c>
      <c r="B295" s="7" t="s">
        <v>36</v>
      </c>
      <c r="C295" s="7">
        <v>3</v>
      </c>
      <c r="D295" s="7" t="s">
        <v>49</v>
      </c>
      <c r="E295" s="7">
        <v>1985</v>
      </c>
      <c r="F295" s="7">
        <v>3</v>
      </c>
      <c r="G295" s="7">
        <v>6</v>
      </c>
      <c r="H295" s="7">
        <v>38</v>
      </c>
      <c r="I295" s="7">
        <v>22</v>
      </c>
      <c r="J295" s="7">
        <v>306</v>
      </c>
      <c r="U295" s="20"/>
    </row>
    <row r="296" spans="1:21" x14ac:dyDescent="0.25">
      <c r="A296" s="7" t="s">
        <v>50</v>
      </c>
      <c r="B296" s="7" t="s">
        <v>51</v>
      </c>
      <c r="C296" s="7">
        <v>4</v>
      </c>
      <c r="D296" s="7" t="s">
        <v>55</v>
      </c>
      <c r="E296" s="7">
        <v>2008</v>
      </c>
      <c r="F296" s="7">
        <v>3</v>
      </c>
      <c r="G296" s="7">
        <v>7</v>
      </c>
      <c r="H296" s="7">
        <v>39</v>
      </c>
      <c r="I296" s="7">
        <v>27</v>
      </c>
      <c r="J296" s="7">
        <v>307</v>
      </c>
      <c r="U296" s="20"/>
    </row>
    <row r="297" spans="1:21" x14ac:dyDescent="0.25">
      <c r="A297" s="7" t="s">
        <v>50</v>
      </c>
      <c r="B297" s="7" t="s">
        <v>51</v>
      </c>
      <c r="C297" s="7">
        <v>4</v>
      </c>
      <c r="D297" s="7" t="s">
        <v>57</v>
      </c>
      <c r="E297" s="7">
        <v>2004</v>
      </c>
      <c r="F297" s="7">
        <v>3</v>
      </c>
      <c r="G297" s="7">
        <v>8</v>
      </c>
      <c r="H297" s="7">
        <v>40</v>
      </c>
      <c r="I297" s="7">
        <v>30</v>
      </c>
      <c r="J297" s="7">
        <v>308</v>
      </c>
      <c r="U297" s="20"/>
    </row>
    <row r="298" spans="1:21" x14ac:dyDescent="0.25">
      <c r="A298" s="7" t="s">
        <v>35</v>
      </c>
      <c r="B298" s="7" t="s">
        <v>36</v>
      </c>
      <c r="C298" s="7">
        <v>5</v>
      </c>
      <c r="D298" s="7" t="s">
        <v>42</v>
      </c>
      <c r="E298" s="7">
        <v>2023</v>
      </c>
      <c r="F298" s="7">
        <v>3</v>
      </c>
      <c r="G298" s="7">
        <v>9</v>
      </c>
      <c r="H298" s="7">
        <v>41</v>
      </c>
      <c r="I298" s="7">
        <v>35</v>
      </c>
      <c r="J298" s="7">
        <v>309</v>
      </c>
      <c r="U298" s="20"/>
    </row>
    <row r="299" spans="1:21" x14ac:dyDescent="0.25">
      <c r="A299" s="7" t="s">
        <v>35</v>
      </c>
      <c r="B299" s="7" t="s">
        <v>36</v>
      </c>
      <c r="C299" s="7">
        <v>5</v>
      </c>
      <c r="D299" s="7" t="s">
        <v>44</v>
      </c>
      <c r="E299" s="7">
        <v>1983</v>
      </c>
      <c r="F299" s="7">
        <v>3</v>
      </c>
      <c r="G299" s="7">
        <v>10</v>
      </c>
      <c r="H299" s="7">
        <v>42</v>
      </c>
      <c r="I299" s="7">
        <v>38</v>
      </c>
      <c r="J299" s="7">
        <v>310</v>
      </c>
      <c r="U299" s="20"/>
    </row>
    <row r="300" spans="1:21" x14ac:dyDescent="0.25">
      <c r="A300" s="7" t="s">
        <v>50</v>
      </c>
      <c r="B300" s="7" t="s">
        <v>51</v>
      </c>
      <c r="C300" s="7">
        <v>6</v>
      </c>
      <c r="D300" s="7" t="s">
        <v>56</v>
      </c>
      <c r="E300" s="7">
        <v>1984</v>
      </c>
      <c r="F300" s="7">
        <v>3</v>
      </c>
      <c r="G300" s="7">
        <v>11</v>
      </c>
      <c r="H300" s="7">
        <v>43</v>
      </c>
      <c r="I300" s="7">
        <v>43</v>
      </c>
      <c r="J300" s="7">
        <v>311</v>
      </c>
      <c r="U300" s="20"/>
    </row>
    <row r="301" spans="1:21" x14ac:dyDescent="0.25">
      <c r="A301" s="7" t="s">
        <v>50</v>
      </c>
      <c r="B301" s="7" t="s">
        <v>51</v>
      </c>
      <c r="C301" s="7">
        <v>6</v>
      </c>
      <c r="D301" s="7" t="s">
        <v>60</v>
      </c>
      <c r="E301" s="7">
        <v>2001</v>
      </c>
      <c r="F301" s="7">
        <v>3</v>
      </c>
      <c r="G301" s="7">
        <v>12</v>
      </c>
      <c r="H301" s="7">
        <v>44</v>
      </c>
      <c r="I301" s="7">
        <v>46</v>
      </c>
      <c r="J301" s="7">
        <v>312</v>
      </c>
      <c r="U301" s="20"/>
    </row>
    <row r="302" spans="1:21" x14ac:dyDescent="0.25">
      <c r="A302" s="7" t="s">
        <v>35</v>
      </c>
      <c r="B302" s="7" t="s">
        <v>36</v>
      </c>
      <c r="C302" s="7">
        <v>7</v>
      </c>
      <c r="D302" s="7" t="s">
        <v>46</v>
      </c>
      <c r="E302" s="7">
        <v>1999</v>
      </c>
      <c r="F302" s="7">
        <v>3</v>
      </c>
      <c r="G302" s="7">
        <v>13</v>
      </c>
      <c r="H302" s="7">
        <v>45</v>
      </c>
      <c r="I302" s="7">
        <v>51</v>
      </c>
      <c r="J302" s="7">
        <v>313</v>
      </c>
      <c r="U302" s="20"/>
    </row>
    <row r="303" spans="1:21" x14ac:dyDescent="0.25">
      <c r="A303" s="7" t="s">
        <v>35</v>
      </c>
      <c r="B303" s="7" t="s">
        <v>36</v>
      </c>
      <c r="C303" s="7">
        <v>7</v>
      </c>
      <c r="D303" s="7" t="s">
        <v>37</v>
      </c>
      <c r="E303" s="7">
        <v>1998</v>
      </c>
      <c r="F303" s="7">
        <v>3</v>
      </c>
      <c r="G303" s="7">
        <v>14</v>
      </c>
      <c r="H303" s="7">
        <v>46</v>
      </c>
      <c r="I303" s="7">
        <v>54</v>
      </c>
      <c r="J303" s="7">
        <v>314</v>
      </c>
      <c r="U303" s="20"/>
    </row>
    <row r="304" spans="1:21" x14ac:dyDescent="0.25">
      <c r="A304" s="7" t="s">
        <v>50</v>
      </c>
      <c r="B304" s="7" t="s">
        <v>51</v>
      </c>
      <c r="C304" s="7">
        <v>8</v>
      </c>
      <c r="D304" s="7" t="s">
        <v>52</v>
      </c>
      <c r="E304" s="7">
        <v>1999</v>
      </c>
      <c r="F304" s="7">
        <v>3</v>
      </c>
      <c r="G304" s="7">
        <v>15</v>
      </c>
      <c r="H304" s="7">
        <v>47</v>
      </c>
      <c r="I304" s="7">
        <v>59</v>
      </c>
      <c r="J304" s="7">
        <v>315</v>
      </c>
      <c r="U304" s="20"/>
    </row>
    <row r="305" spans="1:21" x14ac:dyDescent="0.25">
      <c r="A305" s="7" t="s">
        <v>50</v>
      </c>
      <c r="B305" s="7" t="s">
        <v>51</v>
      </c>
      <c r="C305" s="7">
        <v>8</v>
      </c>
      <c r="D305" s="7" t="s">
        <v>53</v>
      </c>
      <c r="E305" s="7">
        <v>2020</v>
      </c>
      <c r="F305" s="7">
        <v>3</v>
      </c>
      <c r="G305" s="7">
        <v>16</v>
      </c>
      <c r="H305" s="7">
        <v>48</v>
      </c>
      <c r="I305" s="7">
        <v>62</v>
      </c>
      <c r="J305" s="7">
        <v>316</v>
      </c>
      <c r="U305" s="20"/>
    </row>
    <row r="306" spans="1:21" x14ac:dyDescent="0.25">
      <c r="A306" s="7" t="s">
        <v>50</v>
      </c>
      <c r="B306" s="7" t="s">
        <v>51</v>
      </c>
      <c r="C306" s="7">
        <v>8</v>
      </c>
      <c r="D306" s="7" t="s">
        <v>56</v>
      </c>
      <c r="E306" s="7">
        <v>1984</v>
      </c>
      <c r="F306" s="7">
        <v>4</v>
      </c>
      <c r="G306" s="7">
        <v>16</v>
      </c>
      <c r="H306" s="7">
        <v>49</v>
      </c>
      <c r="I306" s="7">
        <v>61</v>
      </c>
      <c r="J306" s="7">
        <v>416</v>
      </c>
      <c r="U306" s="20"/>
    </row>
    <row r="307" spans="1:21" x14ac:dyDescent="0.25">
      <c r="A307" s="7" t="s">
        <v>50</v>
      </c>
      <c r="B307" s="7" t="s">
        <v>51</v>
      </c>
      <c r="C307" s="7">
        <v>8</v>
      </c>
      <c r="D307" s="7" t="s">
        <v>54</v>
      </c>
      <c r="E307" s="7">
        <v>2016</v>
      </c>
      <c r="F307" s="7">
        <v>4</v>
      </c>
      <c r="G307" s="7">
        <v>15</v>
      </c>
      <c r="H307" s="7">
        <v>50</v>
      </c>
      <c r="I307" s="7">
        <v>60</v>
      </c>
      <c r="J307" s="7">
        <v>415</v>
      </c>
      <c r="U307" s="20"/>
    </row>
    <row r="308" spans="1:21" x14ac:dyDescent="0.25">
      <c r="A308" s="7" t="s">
        <v>35</v>
      </c>
      <c r="B308" s="7" t="s">
        <v>36</v>
      </c>
      <c r="C308" s="7">
        <v>7</v>
      </c>
      <c r="D308" s="7" t="s">
        <v>39</v>
      </c>
      <c r="E308" s="7">
        <v>2002</v>
      </c>
      <c r="F308" s="7">
        <v>4</v>
      </c>
      <c r="G308" s="7">
        <v>14</v>
      </c>
      <c r="H308" s="7">
        <v>51</v>
      </c>
      <c r="I308" s="7">
        <v>53</v>
      </c>
      <c r="J308" s="7">
        <v>414</v>
      </c>
      <c r="U308" s="20"/>
    </row>
    <row r="309" spans="1:21" x14ac:dyDescent="0.25">
      <c r="A309" s="7" t="s">
        <v>35</v>
      </c>
      <c r="B309" s="7" t="s">
        <v>36</v>
      </c>
      <c r="C309" s="7">
        <v>7</v>
      </c>
      <c r="D309" s="7" t="s">
        <v>41</v>
      </c>
      <c r="E309" s="7">
        <v>2016</v>
      </c>
      <c r="F309" s="7">
        <v>4</v>
      </c>
      <c r="G309" s="7">
        <v>13</v>
      </c>
      <c r="H309" s="7">
        <v>52</v>
      </c>
      <c r="I309" s="7">
        <v>52</v>
      </c>
      <c r="J309" s="7">
        <v>413</v>
      </c>
      <c r="U309" s="20"/>
    </row>
    <row r="310" spans="1:21" x14ac:dyDescent="0.25">
      <c r="A310" s="7" t="s">
        <v>50</v>
      </c>
      <c r="B310" s="7" t="s">
        <v>51</v>
      </c>
      <c r="C310" s="7">
        <v>6</v>
      </c>
      <c r="D310" s="7" t="s">
        <v>53</v>
      </c>
      <c r="E310" s="7">
        <v>2020</v>
      </c>
      <c r="F310" s="7">
        <v>4</v>
      </c>
      <c r="G310" s="7">
        <v>12</v>
      </c>
      <c r="H310" s="7">
        <v>53</v>
      </c>
      <c r="I310" s="7">
        <v>45</v>
      </c>
      <c r="J310" s="7">
        <v>412</v>
      </c>
      <c r="U310" s="20"/>
    </row>
    <row r="311" spans="1:21" x14ac:dyDescent="0.25">
      <c r="A311" s="7" t="s">
        <v>50</v>
      </c>
      <c r="B311" s="7" t="s">
        <v>51</v>
      </c>
      <c r="C311" s="7">
        <v>6</v>
      </c>
      <c r="D311" s="7" t="s">
        <v>57</v>
      </c>
      <c r="E311" s="7">
        <v>2004</v>
      </c>
      <c r="F311" s="7">
        <v>4</v>
      </c>
      <c r="G311" s="7">
        <v>11</v>
      </c>
      <c r="H311" s="7">
        <v>54</v>
      </c>
      <c r="I311" s="7">
        <v>44</v>
      </c>
      <c r="J311" s="7">
        <v>411</v>
      </c>
      <c r="U311" s="20"/>
    </row>
    <row r="312" spans="1:21" x14ac:dyDescent="0.25">
      <c r="A312" s="7" t="s">
        <v>35</v>
      </c>
      <c r="B312" s="7" t="s">
        <v>36</v>
      </c>
      <c r="C312" s="7">
        <v>5</v>
      </c>
      <c r="D312" s="7" t="s">
        <v>48</v>
      </c>
      <c r="E312" s="7">
        <v>2018</v>
      </c>
      <c r="F312" s="7">
        <v>4</v>
      </c>
      <c r="G312" s="7">
        <v>10</v>
      </c>
      <c r="H312" s="7">
        <v>55</v>
      </c>
      <c r="I312" s="7">
        <v>37</v>
      </c>
      <c r="J312" s="7">
        <v>410</v>
      </c>
      <c r="U312" s="20"/>
    </row>
    <row r="313" spans="1:21" x14ac:dyDescent="0.25">
      <c r="A313" s="7" t="s">
        <v>35</v>
      </c>
      <c r="B313" s="7" t="s">
        <v>36</v>
      </c>
      <c r="C313" s="7">
        <v>5</v>
      </c>
      <c r="D313" s="7" t="s">
        <v>37</v>
      </c>
      <c r="E313" s="7">
        <v>1998</v>
      </c>
      <c r="F313" s="7">
        <v>4</v>
      </c>
      <c r="G313" s="7">
        <v>9</v>
      </c>
      <c r="H313" s="7">
        <v>56</v>
      </c>
      <c r="I313" s="7">
        <v>37</v>
      </c>
      <c r="J313" s="7">
        <v>409</v>
      </c>
      <c r="U313" s="20"/>
    </row>
    <row r="314" spans="1:21" x14ac:dyDescent="0.25">
      <c r="A314" s="7" t="s">
        <v>50</v>
      </c>
      <c r="B314" s="7" t="s">
        <v>51</v>
      </c>
      <c r="C314" s="7">
        <v>4</v>
      </c>
      <c r="D314" s="7" t="s">
        <v>52</v>
      </c>
      <c r="E314" s="7">
        <v>1999</v>
      </c>
      <c r="F314" s="7">
        <v>4</v>
      </c>
      <c r="G314" s="7">
        <v>8</v>
      </c>
      <c r="H314" s="7">
        <v>57</v>
      </c>
      <c r="I314" s="7">
        <v>29</v>
      </c>
      <c r="J314" s="7">
        <v>408</v>
      </c>
      <c r="U314" s="20"/>
    </row>
    <row r="315" spans="1:21" x14ac:dyDescent="0.25">
      <c r="A315" s="7" t="s">
        <v>50</v>
      </c>
      <c r="B315" s="7" t="s">
        <v>51</v>
      </c>
      <c r="C315" s="7">
        <v>4</v>
      </c>
      <c r="D315" s="7" t="s">
        <v>59</v>
      </c>
      <c r="E315" s="7">
        <v>1989</v>
      </c>
      <c r="F315" s="7">
        <v>4</v>
      </c>
      <c r="G315" s="7">
        <v>7</v>
      </c>
      <c r="H315" s="7">
        <v>58</v>
      </c>
      <c r="I315" s="7">
        <v>28</v>
      </c>
      <c r="J315" s="7">
        <v>407</v>
      </c>
      <c r="U315" s="20"/>
    </row>
    <row r="316" spans="1:21" x14ac:dyDescent="0.25">
      <c r="A316" s="7" t="s">
        <v>35</v>
      </c>
      <c r="B316" s="7" t="s">
        <v>36</v>
      </c>
      <c r="C316" s="7">
        <v>3</v>
      </c>
      <c r="D316" s="7" t="s">
        <v>44</v>
      </c>
      <c r="E316" s="7">
        <v>1983</v>
      </c>
      <c r="F316" s="7">
        <v>4</v>
      </c>
      <c r="G316" s="7">
        <v>6</v>
      </c>
      <c r="H316" s="7">
        <v>59</v>
      </c>
      <c r="I316" s="7">
        <v>21</v>
      </c>
      <c r="J316" s="7">
        <v>406</v>
      </c>
      <c r="U316" s="20"/>
    </row>
    <row r="317" spans="1:21" x14ac:dyDescent="0.25">
      <c r="A317" s="7" t="s">
        <v>35</v>
      </c>
      <c r="B317" s="7" t="s">
        <v>36</v>
      </c>
      <c r="C317" s="7">
        <v>3</v>
      </c>
      <c r="D317" s="7" t="s">
        <v>46</v>
      </c>
      <c r="E317" s="7">
        <v>1999</v>
      </c>
      <c r="F317" s="7">
        <v>4</v>
      </c>
      <c r="G317" s="7">
        <v>5</v>
      </c>
      <c r="H317" s="7">
        <v>60</v>
      </c>
      <c r="I317" s="7">
        <v>20</v>
      </c>
      <c r="J317" s="7">
        <v>405</v>
      </c>
      <c r="U317" s="20"/>
    </row>
    <row r="318" spans="1:21" x14ac:dyDescent="0.25">
      <c r="A318" s="7" t="s">
        <v>50</v>
      </c>
      <c r="B318" s="7" t="s">
        <v>51</v>
      </c>
      <c r="C318" s="7">
        <v>2</v>
      </c>
      <c r="D318" s="7" t="s">
        <v>60</v>
      </c>
      <c r="E318" s="7">
        <v>2001</v>
      </c>
      <c r="F318" s="7">
        <v>4</v>
      </c>
      <c r="G318" s="7">
        <v>4</v>
      </c>
      <c r="H318" s="7">
        <v>61</v>
      </c>
      <c r="I318" s="7">
        <v>13</v>
      </c>
      <c r="J318" s="7">
        <v>404</v>
      </c>
      <c r="U318" s="20"/>
    </row>
    <row r="319" spans="1:21" x14ac:dyDescent="0.25">
      <c r="A319" s="7" t="s">
        <v>50</v>
      </c>
      <c r="B319" s="7" t="s">
        <v>51</v>
      </c>
      <c r="C319" s="7">
        <v>2</v>
      </c>
      <c r="D319" s="7" t="s">
        <v>55</v>
      </c>
      <c r="E319" s="7">
        <v>2008</v>
      </c>
      <c r="F319" s="7">
        <v>4</v>
      </c>
      <c r="G319" s="7">
        <v>3</v>
      </c>
      <c r="H319" s="7">
        <v>62</v>
      </c>
      <c r="I319" s="7">
        <v>12</v>
      </c>
      <c r="J319" s="7">
        <v>403</v>
      </c>
      <c r="U319" s="20"/>
    </row>
    <row r="320" spans="1:21" x14ac:dyDescent="0.25">
      <c r="A320" s="7" t="s">
        <v>35</v>
      </c>
      <c r="B320" s="7" t="s">
        <v>36</v>
      </c>
      <c r="C320" s="7">
        <v>1</v>
      </c>
      <c r="D320" s="7" t="s">
        <v>49</v>
      </c>
      <c r="E320" s="7">
        <v>1985</v>
      </c>
      <c r="F320" s="7">
        <v>4</v>
      </c>
      <c r="G320" s="7">
        <v>2</v>
      </c>
      <c r="H320" s="7">
        <v>63</v>
      </c>
      <c r="I320" s="7">
        <v>5</v>
      </c>
      <c r="J320" s="7">
        <v>402</v>
      </c>
      <c r="U320" s="20"/>
    </row>
    <row r="321" spans="1:21" x14ac:dyDescent="0.25">
      <c r="A321" s="7" t="s">
        <v>35</v>
      </c>
      <c r="B321" s="7" t="s">
        <v>36</v>
      </c>
      <c r="C321" s="7">
        <v>1</v>
      </c>
      <c r="D321" s="7" t="s">
        <v>42</v>
      </c>
      <c r="E321" s="7">
        <v>2023</v>
      </c>
      <c r="F321" s="7">
        <v>4</v>
      </c>
      <c r="G321" s="7">
        <v>1</v>
      </c>
      <c r="H321" s="7">
        <v>64</v>
      </c>
      <c r="I321" s="7">
        <v>4</v>
      </c>
      <c r="J321" s="7">
        <v>401</v>
      </c>
      <c r="U321" s="20"/>
    </row>
    <row r="322" spans="1:21" x14ac:dyDescent="0.25">
      <c r="A322" s="7" t="s">
        <v>35</v>
      </c>
      <c r="B322" s="7" t="s">
        <v>36</v>
      </c>
      <c r="C322" s="7">
        <v>1</v>
      </c>
      <c r="D322" s="7" t="s">
        <v>37</v>
      </c>
      <c r="E322" s="7">
        <v>1998</v>
      </c>
      <c r="F322" s="7">
        <v>1</v>
      </c>
      <c r="G322" s="7">
        <v>1</v>
      </c>
      <c r="H322" s="7">
        <v>1</v>
      </c>
      <c r="I322" s="7">
        <v>1</v>
      </c>
      <c r="J322" s="7">
        <v>101</v>
      </c>
      <c r="U322" s="20"/>
    </row>
    <row r="323" spans="1:21" x14ac:dyDescent="0.25">
      <c r="A323" s="7" t="s">
        <v>35</v>
      </c>
      <c r="B323" s="7" t="s">
        <v>36</v>
      </c>
      <c r="C323" s="7">
        <v>1</v>
      </c>
      <c r="D323" s="7" t="s">
        <v>44</v>
      </c>
      <c r="E323" s="7">
        <v>1983</v>
      </c>
      <c r="F323" s="7">
        <v>1</v>
      </c>
      <c r="G323" s="7">
        <v>2</v>
      </c>
      <c r="H323" s="7">
        <v>2</v>
      </c>
      <c r="I323" s="7">
        <v>8</v>
      </c>
      <c r="J323" s="7">
        <v>102</v>
      </c>
      <c r="U323" s="20"/>
    </row>
    <row r="324" spans="1:21" x14ac:dyDescent="0.25">
      <c r="A324" s="7" t="s">
        <v>50</v>
      </c>
      <c r="B324" s="7" t="s">
        <v>51</v>
      </c>
      <c r="C324" s="7">
        <v>2</v>
      </c>
      <c r="D324" s="7" t="s">
        <v>52</v>
      </c>
      <c r="E324" s="7">
        <v>1999</v>
      </c>
      <c r="F324" s="7">
        <v>1</v>
      </c>
      <c r="G324" s="7">
        <v>3</v>
      </c>
      <c r="H324" s="7">
        <v>3</v>
      </c>
      <c r="I324" s="7">
        <v>9</v>
      </c>
      <c r="J324" s="7">
        <v>103</v>
      </c>
      <c r="U324" s="20"/>
    </row>
    <row r="325" spans="1:21" x14ac:dyDescent="0.25">
      <c r="A325" s="7" t="s">
        <v>50</v>
      </c>
      <c r="B325" s="7" t="s">
        <v>51</v>
      </c>
      <c r="C325" s="7">
        <v>2</v>
      </c>
      <c r="D325" s="7" t="s">
        <v>56</v>
      </c>
      <c r="E325" s="7">
        <v>1984</v>
      </c>
      <c r="F325" s="7">
        <v>1</v>
      </c>
      <c r="G325" s="7">
        <v>4</v>
      </c>
      <c r="H325" s="7">
        <v>4</v>
      </c>
      <c r="I325" s="7">
        <v>16</v>
      </c>
      <c r="J325" s="7">
        <v>104</v>
      </c>
      <c r="U325" s="20"/>
    </row>
    <row r="326" spans="1:21" x14ac:dyDescent="0.25">
      <c r="A326" s="7" t="s">
        <v>35</v>
      </c>
      <c r="B326" s="7" t="s">
        <v>36</v>
      </c>
      <c r="C326" s="7">
        <v>3</v>
      </c>
      <c r="D326" s="7" t="s">
        <v>48</v>
      </c>
      <c r="E326" s="7">
        <v>2018</v>
      </c>
      <c r="F326" s="7">
        <v>1</v>
      </c>
      <c r="G326" s="7">
        <v>5</v>
      </c>
      <c r="H326" s="7">
        <v>5</v>
      </c>
      <c r="I326" s="7">
        <v>17</v>
      </c>
      <c r="J326" s="7">
        <v>105</v>
      </c>
      <c r="U326" s="20"/>
    </row>
    <row r="327" spans="1:21" x14ac:dyDescent="0.25">
      <c r="A327" s="7" t="s">
        <v>35</v>
      </c>
      <c r="B327" s="7" t="s">
        <v>36</v>
      </c>
      <c r="C327" s="7">
        <v>3</v>
      </c>
      <c r="D327" s="7" t="s">
        <v>41</v>
      </c>
      <c r="E327" s="7">
        <v>2016</v>
      </c>
      <c r="F327" s="7">
        <v>1</v>
      </c>
      <c r="G327" s="7">
        <v>6</v>
      </c>
      <c r="H327" s="7">
        <v>6</v>
      </c>
      <c r="I327" s="7">
        <v>24</v>
      </c>
      <c r="J327" s="7">
        <v>106</v>
      </c>
      <c r="U327" s="20"/>
    </row>
    <row r="328" spans="1:21" x14ac:dyDescent="0.25">
      <c r="A328" s="7" t="s">
        <v>50</v>
      </c>
      <c r="B328" s="7" t="s">
        <v>51</v>
      </c>
      <c r="C328" s="7">
        <v>4</v>
      </c>
      <c r="D328" s="7" t="s">
        <v>60</v>
      </c>
      <c r="E328" s="7">
        <v>2001</v>
      </c>
      <c r="F328" s="7">
        <v>1</v>
      </c>
      <c r="G328" s="7">
        <v>7</v>
      </c>
      <c r="H328" s="7">
        <v>7</v>
      </c>
      <c r="I328" s="7">
        <v>25</v>
      </c>
      <c r="J328" s="7">
        <v>107</v>
      </c>
      <c r="U328" s="20"/>
    </row>
    <row r="329" spans="1:21" x14ac:dyDescent="0.25">
      <c r="A329" s="7" t="s">
        <v>50</v>
      </c>
      <c r="B329" s="7" t="s">
        <v>51</v>
      </c>
      <c r="C329" s="7">
        <v>4</v>
      </c>
      <c r="D329" s="7" t="s">
        <v>53</v>
      </c>
      <c r="E329" s="7">
        <v>2020</v>
      </c>
      <c r="F329" s="7">
        <v>1</v>
      </c>
      <c r="G329" s="7">
        <v>8</v>
      </c>
      <c r="H329" s="7">
        <v>8</v>
      </c>
      <c r="I329" s="7">
        <v>32</v>
      </c>
      <c r="J329" s="7">
        <v>108</v>
      </c>
      <c r="U329" s="20"/>
    </row>
    <row r="330" spans="1:21" x14ac:dyDescent="0.25">
      <c r="A330" s="7" t="s">
        <v>35</v>
      </c>
      <c r="B330" s="7" t="s">
        <v>36</v>
      </c>
      <c r="C330" s="7">
        <v>5</v>
      </c>
      <c r="D330" s="7" t="s">
        <v>39</v>
      </c>
      <c r="E330" s="7">
        <v>2002</v>
      </c>
      <c r="F330" s="7">
        <v>1</v>
      </c>
      <c r="G330" s="7">
        <v>9</v>
      </c>
      <c r="H330" s="7">
        <v>9</v>
      </c>
      <c r="I330" s="7">
        <v>33</v>
      </c>
      <c r="J330" s="7">
        <v>109</v>
      </c>
      <c r="U330" s="20"/>
    </row>
    <row r="331" spans="1:21" x14ac:dyDescent="0.25">
      <c r="A331" s="7" t="s">
        <v>35</v>
      </c>
      <c r="B331" s="7" t="s">
        <v>36</v>
      </c>
      <c r="C331" s="7">
        <v>5</v>
      </c>
      <c r="D331" s="7" t="s">
        <v>46</v>
      </c>
      <c r="E331" s="7">
        <v>1999</v>
      </c>
      <c r="F331" s="7">
        <v>1</v>
      </c>
      <c r="G331" s="7">
        <v>10</v>
      </c>
      <c r="H331" s="7">
        <v>10</v>
      </c>
      <c r="I331" s="7">
        <v>40</v>
      </c>
      <c r="J331" s="7">
        <v>110</v>
      </c>
      <c r="U331" s="20"/>
    </row>
    <row r="332" spans="1:21" x14ac:dyDescent="0.25">
      <c r="A332" s="7" t="s">
        <v>50</v>
      </c>
      <c r="B332" s="7" t="s">
        <v>51</v>
      </c>
      <c r="C332" s="7">
        <v>6</v>
      </c>
      <c r="D332" s="7" t="s">
        <v>59</v>
      </c>
      <c r="E332" s="7">
        <v>1989</v>
      </c>
      <c r="F332" s="7">
        <v>1</v>
      </c>
      <c r="G332" s="7">
        <v>11</v>
      </c>
      <c r="H332" s="7">
        <v>11</v>
      </c>
      <c r="I332" s="7">
        <v>41</v>
      </c>
      <c r="J332" s="7">
        <v>111</v>
      </c>
      <c r="U332" s="20"/>
    </row>
    <row r="333" spans="1:21" x14ac:dyDescent="0.25">
      <c r="A333" s="7" t="s">
        <v>50</v>
      </c>
      <c r="B333" s="7" t="s">
        <v>51</v>
      </c>
      <c r="C333" s="7">
        <v>6</v>
      </c>
      <c r="D333" s="7" t="s">
        <v>54</v>
      </c>
      <c r="E333" s="7">
        <v>2016</v>
      </c>
      <c r="F333" s="7">
        <v>1</v>
      </c>
      <c r="G333" s="7">
        <v>12</v>
      </c>
      <c r="H333" s="7">
        <v>12</v>
      </c>
      <c r="I333" s="7">
        <v>48</v>
      </c>
      <c r="J333" s="7">
        <v>112</v>
      </c>
      <c r="U333" s="20"/>
    </row>
    <row r="334" spans="1:21" x14ac:dyDescent="0.25">
      <c r="A334" s="7" t="s">
        <v>35</v>
      </c>
      <c r="B334" s="7" t="s">
        <v>36</v>
      </c>
      <c r="C334" s="7">
        <v>7</v>
      </c>
      <c r="D334" s="7" t="s">
        <v>49</v>
      </c>
      <c r="E334" s="7">
        <v>1985</v>
      </c>
      <c r="F334" s="7">
        <v>1</v>
      </c>
      <c r="G334" s="7">
        <v>13</v>
      </c>
      <c r="H334" s="7">
        <v>13</v>
      </c>
      <c r="I334" s="7">
        <v>49</v>
      </c>
      <c r="J334" s="7">
        <v>113</v>
      </c>
      <c r="U334" s="20"/>
    </row>
    <row r="335" spans="1:21" x14ac:dyDescent="0.25">
      <c r="A335" s="7" t="s">
        <v>35</v>
      </c>
      <c r="B335" s="7" t="s">
        <v>36</v>
      </c>
      <c r="C335" s="7">
        <v>7</v>
      </c>
      <c r="D335" s="7" t="s">
        <v>42</v>
      </c>
      <c r="E335" s="7">
        <v>2023</v>
      </c>
      <c r="F335" s="7">
        <v>1</v>
      </c>
      <c r="G335" s="7">
        <v>14</v>
      </c>
      <c r="H335" s="7">
        <v>14</v>
      </c>
      <c r="I335" s="7">
        <v>56</v>
      </c>
      <c r="J335" s="7">
        <v>114</v>
      </c>
      <c r="U335" s="20"/>
    </row>
    <row r="336" spans="1:21" x14ac:dyDescent="0.25">
      <c r="A336" s="7" t="s">
        <v>50</v>
      </c>
      <c r="B336" s="7" t="s">
        <v>51</v>
      </c>
      <c r="C336" s="7">
        <v>8</v>
      </c>
      <c r="D336" s="7" t="s">
        <v>55</v>
      </c>
      <c r="E336" s="7">
        <v>2008</v>
      </c>
      <c r="F336" s="7">
        <v>1</v>
      </c>
      <c r="G336" s="7">
        <v>15</v>
      </c>
      <c r="H336" s="7">
        <v>15</v>
      </c>
      <c r="I336" s="7">
        <v>57</v>
      </c>
      <c r="J336" s="7">
        <v>115</v>
      </c>
      <c r="U336" s="20"/>
    </row>
    <row r="337" spans="1:21" x14ac:dyDescent="0.25">
      <c r="A337" s="7" t="s">
        <v>50</v>
      </c>
      <c r="B337" s="7" t="s">
        <v>51</v>
      </c>
      <c r="C337" s="7">
        <v>8</v>
      </c>
      <c r="D337" s="7" t="s">
        <v>57</v>
      </c>
      <c r="E337" s="7">
        <v>2004</v>
      </c>
      <c r="F337" s="7">
        <v>1</v>
      </c>
      <c r="G337" s="7">
        <v>16</v>
      </c>
      <c r="H337" s="7">
        <v>16</v>
      </c>
      <c r="I337" s="7">
        <v>64</v>
      </c>
      <c r="J337" s="7">
        <v>116</v>
      </c>
      <c r="U337" s="20"/>
    </row>
    <row r="338" spans="1:21" x14ac:dyDescent="0.25">
      <c r="A338" s="7" t="s">
        <v>50</v>
      </c>
      <c r="B338" s="7" t="s">
        <v>51</v>
      </c>
      <c r="C338" s="7">
        <v>8</v>
      </c>
      <c r="D338" s="7" t="s">
        <v>60</v>
      </c>
      <c r="E338" s="7">
        <v>2001</v>
      </c>
      <c r="F338" s="7">
        <v>2</v>
      </c>
      <c r="G338" s="7">
        <v>16</v>
      </c>
      <c r="H338" s="7">
        <v>17</v>
      </c>
      <c r="I338" s="7">
        <v>63</v>
      </c>
      <c r="J338" s="7">
        <v>216</v>
      </c>
      <c r="U338" s="20"/>
    </row>
    <row r="339" spans="1:21" x14ac:dyDescent="0.25">
      <c r="A339" s="7" t="s">
        <v>50</v>
      </c>
      <c r="B339" s="7" t="s">
        <v>51</v>
      </c>
      <c r="C339" s="7">
        <v>8</v>
      </c>
      <c r="D339" s="7" t="s">
        <v>59</v>
      </c>
      <c r="E339" s="7">
        <v>1989</v>
      </c>
      <c r="F339" s="7">
        <v>2</v>
      </c>
      <c r="G339" s="7">
        <v>15</v>
      </c>
      <c r="H339" s="7">
        <v>18</v>
      </c>
      <c r="I339" s="7">
        <v>58</v>
      </c>
      <c r="J339" s="7">
        <v>215</v>
      </c>
      <c r="U339" s="20"/>
    </row>
    <row r="340" spans="1:21" x14ac:dyDescent="0.25">
      <c r="A340" s="7" t="s">
        <v>35</v>
      </c>
      <c r="B340" s="7" t="s">
        <v>36</v>
      </c>
      <c r="C340" s="7">
        <v>7</v>
      </c>
      <c r="D340" s="7" t="s">
        <v>48</v>
      </c>
      <c r="E340" s="7">
        <v>2018</v>
      </c>
      <c r="F340" s="7">
        <v>2</v>
      </c>
      <c r="G340" s="7">
        <v>14</v>
      </c>
      <c r="H340" s="7">
        <v>19</v>
      </c>
      <c r="I340" s="7">
        <v>55</v>
      </c>
      <c r="J340" s="7">
        <v>214</v>
      </c>
      <c r="U340" s="20"/>
    </row>
    <row r="341" spans="1:21" x14ac:dyDescent="0.25">
      <c r="A341" s="7" t="s">
        <v>35</v>
      </c>
      <c r="B341" s="7" t="s">
        <v>36</v>
      </c>
      <c r="C341" s="7">
        <v>7</v>
      </c>
      <c r="D341" s="7" t="s">
        <v>44</v>
      </c>
      <c r="E341" s="7">
        <v>1983</v>
      </c>
      <c r="F341" s="7">
        <v>2</v>
      </c>
      <c r="G341" s="7">
        <v>13</v>
      </c>
      <c r="H341" s="7">
        <v>20</v>
      </c>
      <c r="I341" s="7">
        <v>50</v>
      </c>
      <c r="J341" s="7">
        <v>213</v>
      </c>
      <c r="U341" s="20"/>
    </row>
    <row r="342" spans="1:21" x14ac:dyDescent="0.25">
      <c r="A342" s="7" t="s">
        <v>50</v>
      </c>
      <c r="B342" s="7" t="s">
        <v>51</v>
      </c>
      <c r="C342" s="7">
        <v>6</v>
      </c>
      <c r="D342" s="7" t="s">
        <v>55</v>
      </c>
      <c r="E342" s="7">
        <v>2008</v>
      </c>
      <c r="F342" s="7">
        <v>2</v>
      </c>
      <c r="G342" s="7">
        <v>12</v>
      </c>
      <c r="H342" s="7">
        <v>21</v>
      </c>
      <c r="I342" s="7">
        <v>47</v>
      </c>
      <c r="J342" s="7">
        <v>212</v>
      </c>
      <c r="U342" s="20"/>
    </row>
    <row r="343" spans="1:21" x14ac:dyDescent="0.25">
      <c r="A343" s="7" t="s">
        <v>50</v>
      </c>
      <c r="B343" s="7" t="s">
        <v>51</v>
      </c>
      <c r="C343" s="7">
        <v>6</v>
      </c>
      <c r="D343" s="7" t="s">
        <v>52</v>
      </c>
      <c r="E343" s="7">
        <v>1999</v>
      </c>
      <c r="F343" s="7">
        <v>2</v>
      </c>
      <c r="G343" s="7">
        <v>11</v>
      </c>
      <c r="H343" s="7">
        <v>22</v>
      </c>
      <c r="I343" s="7">
        <v>42</v>
      </c>
      <c r="J343" s="7">
        <v>211</v>
      </c>
      <c r="U343" s="20"/>
    </row>
    <row r="344" spans="1:21" x14ac:dyDescent="0.25">
      <c r="A344" s="7" t="s">
        <v>35</v>
      </c>
      <c r="B344" s="7" t="s">
        <v>36</v>
      </c>
      <c r="C344" s="7">
        <v>5</v>
      </c>
      <c r="D344" s="7" t="s">
        <v>49</v>
      </c>
      <c r="E344" s="7">
        <v>1985</v>
      </c>
      <c r="F344" s="7">
        <v>2</v>
      </c>
      <c r="G344" s="7">
        <v>10</v>
      </c>
      <c r="H344" s="7">
        <v>23</v>
      </c>
      <c r="I344" s="7">
        <v>39</v>
      </c>
      <c r="J344" s="7">
        <v>210</v>
      </c>
      <c r="U344" s="20"/>
    </row>
    <row r="345" spans="1:21" x14ac:dyDescent="0.25">
      <c r="A345" s="7" t="s">
        <v>35</v>
      </c>
      <c r="B345" s="7" t="s">
        <v>36</v>
      </c>
      <c r="C345" s="7">
        <v>5</v>
      </c>
      <c r="D345" s="7" t="s">
        <v>41</v>
      </c>
      <c r="E345" s="7">
        <v>2016</v>
      </c>
      <c r="F345" s="7">
        <v>2</v>
      </c>
      <c r="G345" s="7">
        <v>9</v>
      </c>
      <c r="H345" s="7">
        <v>24</v>
      </c>
      <c r="I345" s="7">
        <v>34</v>
      </c>
      <c r="J345" s="7">
        <v>209</v>
      </c>
      <c r="U345" s="20"/>
    </row>
    <row r="346" spans="1:21" x14ac:dyDescent="0.25">
      <c r="A346" s="7" t="s">
        <v>50</v>
      </c>
      <c r="B346" s="7" t="s">
        <v>51</v>
      </c>
      <c r="C346" s="7">
        <v>4</v>
      </c>
      <c r="D346" s="7" t="s">
        <v>56</v>
      </c>
      <c r="E346" s="7">
        <v>1984</v>
      </c>
      <c r="F346" s="7">
        <v>2</v>
      </c>
      <c r="G346" s="7">
        <v>8</v>
      </c>
      <c r="H346" s="7">
        <v>25</v>
      </c>
      <c r="I346" s="7">
        <v>31</v>
      </c>
      <c r="J346" s="7">
        <v>208</v>
      </c>
      <c r="U346" s="20"/>
    </row>
    <row r="347" spans="1:21" x14ac:dyDescent="0.25">
      <c r="A347" s="7" t="s">
        <v>50</v>
      </c>
      <c r="B347" s="7" t="s">
        <v>51</v>
      </c>
      <c r="C347" s="7">
        <v>4</v>
      </c>
      <c r="D347" s="7" t="s">
        <v>54</v>
      </c>
      <c r="E347" s="7">
        <v>2016</v>
      </c>
      <c r="F347" s="7">
        <v>2</v>
      </c>
      <c r="G347" s="7">
        <v>7</v>
      </c>
      <c r="H347" s="7">
        <v>26</v>
      </c>
      <c r="I347" s="7">
        <v>26</v>
      </c>
      <c r="J347" s="7">
        <v>207</v>
      </c>
      <c r="U347" s="20"/>
    </row>
    <row r="348" spans="1:21" x14ac:dyDescent="0.25">
      <c r="A348" s="7" t="s">
        <v>35</v>
      </c>
      <c r="B348" s="7" t="s">
        <v>36</v>
      </c>
      <c r="C348" s="7">
        <v>3</v>
      </c>
      <c r="D348" s="7" t="s">
        <v>37</v>
      </c>
      <c r="E348" s="7">
        <v>1998</v>
      </c>
      <c r="F348" s="7">
        <v>2</v>
      </c>
      <c r="G348" s="7">
        <v>6</v>
      </c>
      <c r="H348" s="7">
        <v>27</v>
      </c>
      <c r="I348" s="7">
        <v>23</v>
      </c>
      <c r="J348" s="7">
        <v>206</v>
      </c>
      <c r="U348" s="20"/>
    </row>
    <row r="349" spans="1:21" x14ac:dyDescent="0.25">
      <c r="A349" s="7" t="s">
        <v>35</v>
      </c>
      <c r="B349" s="7" t="s">
        <v>36</v>
      </c>
      <c r="C349" s="7">
        <v>3</v>
      </c>
      <c r="D349" s="7" t="s">
        <v>42</v>
      </c>
      <c r="E349" s="7">
        <v>2023</v>
      </c>
      <c r="F349" s="7">
        <v>2</v>
      </c>
      <c r="G349" s="7">
        <v>5</v>
      </c>
      <c r="H349" s="7">
        <v>28</v>
      </c>
      <c r="I349" s="7">
        <v>18</v>
      </c>
      <c r="J349" s="7">
        <v>205</v>
      </c>
      <c r="U349" s="20"/>
    </row>
    <row r="350" spans="1:21" x14ac:dyDescent="0.25">
      <c r="A350" s="7" t="s">
        <v>50</v>
      </c>
      <c r="B350" s="7" t="s">
        <v>51</v>
      </c>
      <c r="C350" s="7">
        <v>2</v>
      </c>
      <c r="D350" s="7" t="s">
        <v>57</v>
      </c>
      <c r="E350" s="7">
        <v>2004</v>
      </c>
      <c r="F350" s="7">
        <v>2</v>
      </c>
      <c r="G350" s="7">
        <v>4</v>
      </c>
      <c r="H350" s="7">
        <v>29</v>
      </c>
      <c r="I350" s="7">
        <v>15</v>
      </c>
      <c r="J350" s="7">
        <v>204</v>
      </c>
      <c r="U350" s="20"/>
    </row>
    <row r="351" spans="1:21" x14ac:dyDescent="0.25">
      <c r="A351" s="7" t="s">
        <v>50</v>
      </c>
      <c r="B351" s="7" t="s">
        <v>51</v>
      </c>
      <c r="C351" s="7">
        <v>2</v>
      </c>
      <c r="D351" s="7" t="s">
        <v>53</v>
      </c>
      <c r="E351" s="7">
        <v>2020</v>
      </c>
      <c r="F351" s="7">
        <v>2</v>
      </c>
      <c r="G351" s="7">
        <v>3</v>
      </c>
      <c r="H351" s="7">
        <v>30</v>
      </c>
      <c r="I351" s="7">
        <v>10</v>
      </c>
      <c r="J351" s="7">
        <v>203</v>
      </c>
      <c r="U351" s="20"/>
    </row>
    <row r="352" spans="1:21" x14ac:dyDescent="0.25">
      <c r="A352" s="7" t="s">
        <v>35</v>
      </c>
      <c r="B352" s="7" t="s">
        <v>36</v>
      </c>
      <c r="C352" s="7">
        <v>1</v>
      </c>
      <c r="D352" s="7" t="s">
        <v>46</v>
      </c>
      <c r="E352" s="7">
        <v>1999</v>
      </c>
      <c r="F352" s="7">
        <v>2</v>
      </c>
      <c r="G352" s="7">
        <v>2</v>
      </c>
      <c r="H352" s="7">
        <v>31</v>
      </c>
      <c r="I352" s="7">
        <v>7</v>
      </c>
      <c r="J352" s="7">
        <v>202</v>
      </c>
      <c r="U352" s="20"/>
    </row>
    <row r="353" spans="1:21" x14ac:dyDescent="0.25">
      <c r="A353" s="7" t="s">
        <v>35</v>
      </c>
      <c r="B353" s="7" t="s">
        <v>36</v>
      </c>
      <c r="C353" s="7">
        <v>1</v>
      </c>
      <c r="D353" s="7" t="s">
        <v>39</v>
      </c>
      <c r="E353" s="7">
        <v>2002</v>
      </c>
      <c r="F353" s="7">
        <v>2</v>
      </c>
      <c r="G353" s="7">
        <v>1</v>
      </c>
      <c r="H353" s="7">
        <v>32</v>
      </c>
      <c r="I353" s="7">
        <v>2</v>
      </c>
      <c r="J353" s="7">
        <v>201</v>
      </c>
      <c r="U353" s="20"/>
    </row>
    <row r="354" spans="1:21" x14ac:dyDescent="0.25">
      <c r="A354" s="7" t="s">
        <v>35</v>
      </c>
      <c r="B354" s="7" t="s">
        <v>36</v>
      </c>
      <c r="C354" s="7">
        <v>1</v>
      </c>
      <c r="D354" s="7" t="s">
        <v>41</v>
      </c>
      <c r="E354" s="7">
        <v>2016</v>
      </c>
      <c r="F354" s="7">
        <v>3</v>
      </c>
      <c r="G354" s="7">
        <v>1</v>
      </c>
      <c r="H354" s="7">
        <v>33</v>
      </c>
      <c r="I354" s="7">
        <v>3</v>
      </c>
      <c r="J354" s="7">
        <v>301</v>
      </c>
      <c r="U354" s="20"/>
    </row>
    <row r="355" spans="1:21" x14ac:dyDescent="0.25">
      <c r="A355" s="7" t="s">
        <v>35</v>
      </c>
      <c r="B355" s="7" t="s">
        <v>36</v>
      </c>
      <c r="C355" s="7">
        <v>1</v>
      </c>
      <c r="D355" s="7" t="s">
        <v>48</v>
      </c>
      <c r="E355" s="7">
        <v>2018</v>
      </c>
      <c r="F355" s="7">
        <v>3</v>
      </c>
      <c r="G355" s="7">
        <v>2</v>
      </c>
      <c r="H355" s="7">
        <v>34</v>
      </c>
      <c r="I355" s="7">
        <v>6</v>
      </c>
      <c r="J355" s="7">
        <v>302</v>
      </c>
      <c r="U355" s="20"/>
    </row>
    <row r="356" spans="1:21" x14ac:dyDescent="0.25">
      <c r="A356" s="7" t="s">
        <v>50</v>
      </c>
      <c r="B356" s="7" t="s">
        <v>51</v>
      </c>
      <c r="C356" s="7">
        <v>2</v>
      </c>
      <c r="D356" s="7" t="s">
        <v>54</v>
      </c>
      <c r="E356" s="7">
        <v>2016</v>
      </c>
      <c r="F356" s="7">
        <v>3</v>
      </c>
      <c r="G356" s="7">
        <v>3</v>
      </c>
      <c r="H356" s="7">
        <v>35</v>
      </c>
      <c r="I356" s="7">
        <v>11</v>
      </c>
      <c r="J356" s="7">
        <v>303</v>
      </c>
      <c r="U356" s="20"/>
    </row>
    <row r="357" spans="1:21" x14ac:dyDescent="0.25">
      <c r="A357" s="7" t="s">
        <v>50</v>
      </c>
      <c r="B357" s="7" t="s">
        <v>51</v>
      </c>
      <c r="C357" s="7">
        <v>2</v>
      </c>
      <c r="D357" s="7" t="s">
        <v>59</v>
      </c>
      <c r="E357" s="7">
        <v>1989</v>
      </c>
      <c r="F357" s="7">
        <v>3</v>
      </c>
      <c r="G357" s="7">
        <v>4</v>
      </c>
      <c r="H357" s="7">
        <v>36</v>
      </c>
      <c r="I357" s="7">
        <v>14</v>
      </c>
      <c r="J357" s="7">
        <v>304</v>
      </c>
      <c r="U357" s="20"/>
    </row>
    <row r="358" spans="1:21" x14ac:dyDescent="0.25">
      <c r="A358" s="7" t="s">
        <v>35</v>
      </c>
      <c r="B358" s="7" t="s">
        <v>36</v>
      </c>
      <c r="C358" s="7">
        <v>3</v>
      </c>
      <c r="D358" s="7" t="s">
        <v>39</v>
      </c>
      <c r="E358" s="7">
        <v>2002</v>
      </c>
      <c r="F358" s="7">
        <v>3</v>
      </c>
      <c r="G358" s="7">
        <v>5</v>
      </c>
      <c r="H358" s="7">
        <v>37</v>
      </c>
      <c r="I358" s="7">
        <v>19</v>
      </c>
      <c r="J358" s="7">
        <v>305</v>
      </c>
      <c r="U358" s="20"/>
    </row>
    <row r="359" spans="1:21" x14ac:dyDescent="0.25">
      <c r="A359" s="7" t="s">
        <v>35</v>
      </c>
      <c r="B359" s="7" t="s">
        <v>36</v>
      </c>
      <c r="C359" s="7">
        <v>3</v>
      </c>
      <c r="D359" s="7" t="s">
        <v>49</v>
      </c>
      <c r="E359" s="7">
        <v>1985</v>
      </c>
      <c r="F359" s="7">
        <v>3</v>
      </c>
      <c r="G359" s="7">
        <v>6</v>
      </c>
      <c r="H359" s="7">
        <v>38</v>
      </c>
      <c r="I359" s="7">
        <v>22</v>
      </c>
      <c r="J359" s="7">
        <v>306</v>
      </c>
      <c r="U359" s="20"/>
    </row>
    <row r="360" spans="1:21" x14ac:dyDescent="0.25">
      <c r="A360" s="7" t="s">
        <v>50</v>
      </c>
      <c r="B360" s="7" t="s">
        <v>51</v>
      </c>
      <c r="C360" s="7">
        <v>4</v>
      </c>
      <c r="D360" s="7" t="s">
        <v>55</v>
      </c>
      <c r="E360" s="7">
        <v>2008</v>
      </c>
      <c r="F360" s="7">
        <v>3</v>
      </c>
      <c r="G360" s="7">
        <v>7</v>
      </c>
      <c r="H360" s="7">
        <v>39</v>
      </c>
      <c r="I360" s="7">
        <v>27</v>
      </c>
      <c r="J360" s="7">
        <v>307</v>
      </c>
      <c r="U360" s="20"/>
    </row>
    <row r="361" spans="1:21" x14ac:dyDescent="0.25">
      <c r="A361" s="7" t="s">
        <v>50</v>
      </c>
      <c r="B361" s="7" t="s">
        <v>51</v>
      </c>
      <c r="C361" s="7">
        <v>4</v>
      </c>
      <c r="D361" s="7" t="s">
        <v>57</v>
      </c>
      <c r="E361" s="7">
        <v>2004</v>
      </c>
      <c r="F361" s="7">
        <v>3</v>
      </c>
      <c r="G361" s="7">
        <v>8</v>
      </c>
      <c r="H361" s="7">
        <v>40</v>
      </c>
      <c r="I361" s="7">
        <v>30</v>
      </c>
      <c r="J361" s="7">
        <v>308</v>
      </c>
      <c r="U361" s="20"/>
    </row>
    <row r="362" spans="1:21" x14ac:dyDescent="0.25">
      <c r="A362" s="7" t="s">
        <v>35</v>
      </c>
      <c r="B362" s="7" t="s">
        <v>36</v>
      </c>
      <c r="C362" s="7">
        <v>5</v>
      </c>
      <c r="D362" s="7" t="s">
        <v>42</v>
      </c>
      <c r="E362" s="7">
        <v>2023</v>
      </c>
      <c r="F362" s="7">
        <v>3</v>
      </c>
      <c r="G362" s="7">
        <v>9</v>
      </c>
      <c r="H362" s="7">
        <v>41</v>
      </c>
      <c r="I362" s="7">
        <v>35</v>
      </c>
      <c r="J362" s="7">
        <v>309</v>
      </c>
      <c r="U362" s="20"/>
    </row>
    <row r="363" spans="1:21" x14ac:dyDescent="0.25">
      <c r="A363" s="7" t="s">
        <v>35</v>
      </c>
      <c r="B363" s="7" t="s">
        <v>36</v>
      </c>
      <c r="C363" s="7">
        <v>5</v>
      </c>
      <c r="D363" s="7" t="s">
        <v>44</v>
      </c>
      <c r="E363" s="7">
        <v>1983</v>
      </c>
      <c r="F363" s="7">
        <v>3</v>
      </c>
      <c r="G363" s="7">
        <v>10</v>
      </c>
      <c r="H363" s="7">
        <v>42</v>
      </c>
      <c r="I363" s="7">
        <v>38</v>
      </c>
      <c r="J363" s="7">
        <v>310</v>
      </c>
      <c r="U363" s="20"/>
    </row>
    <row r="364" spans="1:21" x14ac:dyDescent="0.25">
      <c r="A364" s="7" t="s">
        <v>50</v>
      </c>
      <c r="B364" s="7" t="s">
        <v>51</v>
      </c>
      <c r="C364" s="7">
        <v>6</v>
      </c>
      <c r="D364" s="7" t="s">
        <v>56</v>
      </c>
      <c r="E364" s="7">
        <v>1984</v>
      </c>
      <c r="F364" s="7">
        <v>3</v>
      </c>
      <c r="G364" s="7">
        <v>11</v>
      </c>
      <c r="H364" s="7">
        <v>43</v>
      </c>
      <c r="I364" s="7">
        <v>43</v>
      </c>
      <c r="J364" s="7">
        <v>311</v>
      </c>
      <c r="U364" s="20"/>
    </row>
    <row r="365" spans="1:21" x14ac:dyDescent="0.25">
      <c r="A365" s="7" t="s">
        <v>50</v>
      </c>
      <c r="B365" s="7" t="s">
        <v>51</v>
      </c>
      <c r="C365" s="7">
        <v>6</v>
      </c>
      <c r="D365" s="7" t="s">
        <v>60</v>
      </c>
      <c r="E365" s="7">
        <v>2001</v>
      </c>
      <c r="F365" s="7">
        <v>3</v>
      </c>
      <c r="G365" s="7">
        <v>12</v>
      </c>
      <c r="H365" s="7">
        <v>44</v>
      </c>
      <c r="I365" s="7">
        <v>46</v>
      </c>
      <c r="J365" s="7">
        <v>312</v>
      </c>
      <c r="U365" s="20"/>
    </row>
    <row r="366" spans="1:21" x14ac:dyDescent="0.25">
      <c r="A366" s="7" t="s">
        <v>35</v>
      </c>
      <c r="B366" s="7" t="s">
        <v>36</v>
      </c>
      <c r="C366" s="7">
        <v>7</v>
      </c>
      <c r="D366" s="7" t="s">
        <v>46</v>
      </c>
      <c r="E366" s="7">
        <v>1999</v>
      </c>
      <c r="F366" s="7">
        <v>3</v>
      </c>
      <c r="G366" s="7">
        <v>13</v>
      </c>
      <c r="H366" s="7">
        <v>45</v>
      </c>
      <c r="I366" s="7">
        <v>51</v>
      </c>
      <c r="J366" s="7">
        <v>313</v>
      </c>
      <c r="U366" s="20"/>
    </row>
    <row r="367" spans="1:21" x14ac:dyDescent="0.25">
      <c r="A367" s="7" t="s">
        <v>35</v>
      </c>
      <c r="B367" s="7" t="s">
        <v>36</v>
      </c>
      <c r="C367" s="7">
        <v>7</v>
      </c>
      <c r="D367" s="7" t="s">
        <v>37</v>
      </c>
      <c r="E367" s="7">
        <v>1998</v>
      </c>
      <c r="F367" s="7">
        <v>3</v>
      </c>
      <c r="G367" s="7">
        <v>14</v>
      </c>
      <c r="H367" s="7">
        <v>46</v>
      </c>
      <c r="I367" s="7">
        <v>54</v>
      </c>
      <c r="J367" s="7">
        <v>314</v>
      </c>
      <c r="U367" s="20"/>
    </row>
    <row r="368" spans="1:21" x14ac:dyDescent="0.25">
      <c r="A368" s="7" t="s">
        <v>50</v>
      </c>
      <c r="B368" s="7" t="s">
        <v>51</v>
      </c>
      <c r="C368" s="7">
        <v>8</v>
      </c>
      <c r="D368" s="7" t="s">
        <v>52</v>
      </c>
      <c r="E368" s="7">
        <v>1999</v>
      </c>
      <c r="F368" s="7">
        <v>3</v>
      </c>
      <c r="G368" s="7">
        <v>15</v>
      </c>
      <c r="H368" s="7">
        <v>47</v>
      </c>
      <c r="I368" s="7">
        <v>59</v>
      </c>
      <c r="J368" s="7">
        <v>315</v>
      </c>
      <c r="U368" s="20"/>
    </row>
    <row r="369" spans="1:21" x14ac:dyDescent="0.25">
      <c r="A369" s="7" t="s">
        <v>50</v>
      </c>
      <c r="B369" s="7" t="s">
        <v>51</v>
      </c>
      <c r="C369" s="7">
        <v>8</v>
      </c>
      <c r="D369" s="7" t="s">
        <v>53</v>
      </c>
      <c r="E369" s="7">
        <v>2020</v>
      </c>
      <c r="F369" s="7">
        <v>3</v>
      </c>
      <c r="G369" s="7">
        <v>16</v>
      </c>
      <c r="H369" s="7">
        <v>48</v>
      </c>
      <c r="I369" s="7">
        <v>62</v>
      </c>
      <c r="J369" s="7">
        <v>316</v>
      </c>
      <c r="U369" s="20"/>
    </row>
    <row r="370" spans="1:21" x14ac:dyDescent="0.25">
      <c r="A370" s="7" t="s">
        <v>50</v>
      </c>
      <c r="B370" s="7" t="s">
        <v>51</v>
      </c>
      <c r="C370" s="7">
        <v>8</v>
      </c>
      <c r="D370" s="7" t="s">
        <v>56</v>
      </c>
      <c r="E370" s="7">
        <v>1984</v>
      </c>
      <c r="F370" s="7">
        <v>4</v>
      </c>
      <c r="G370" s="7">
        <v>16</v>
      </c>
      <c r="H370" s="7">
        <v>49</v>
      </c>
      <c r="I370" s="7">
        <v>61</v>
      </c>
      <c r="J370" s="7">
        <v>416</v>
      </c>
      <c r="U370" s="20"/>
    </row>
    <row r="371" spans="1:21" x14ac:dyDescent="0.25">
      <c r="A371" s="7" t="s">
        <v>50</v>
      </c>
      <c r="B371" s="7" t="s">
        <v>51</v>
      </c>
      <c r="C371" s="7">
        <v>8</v>
      </c>
      <c r="D371" s="7" t="s">
        <v>54</v>
      </c>
      <c r="E371" s="7">
        <v>2016</v>
      </c>
      <c r="F371" s="7">
        <v>4</v>
      </c>
      <c r="G371" s="7">
        <v>15</v>
      </c>
      <c r="H371" s="7">
        <v>50</v>
      </c>
      <c r="I371" s="7">
        <v>60</v>
      </c>
      <c r="J371" s="7">
        <v>415</v>
      </c>
      <c r="U371" s="20"/>
    </row>
    <row r="372" spans="1:21" x14ac:dyDescent="0.25">
      <c r="A372" s="7" t="s">
        <v>35</v>
      </c>
      <c r="B372" s="7" t="s">
        <v>36</v>
      </c>
      <c r="C372" s="7">
        <v>7</v>
      </c>
      <c r="D372" s="7" t="s">
        <v>39</v>
      </c>
      <c r="E372" s="7">
        <v>2002</v>
      </c>
      <c r="F372" s="7">
        <v>4</v>
      </c>
      <c r="G372" s="7">
        <v>14</v>
      </c>
      <c r="H372" s="7">
        <v>51</v>
      </c>
      <c r="I372" s="7">
        <v>53</v>
      </c>
      <c r="J372" s="7">
        <v>414</v>
      </c>
      <c r="U372" s="20"/>
    </row>
    <row r="373" spans="1:21" x14ac:dyDescent="0.25">
      <c r="A373" s="7" t="s">
        <v>35</v>
      </c>
      <c r="B373" s="7" t="s">
        <v>36</v>
      </c>
      <c r="C373" s="7">
        <v>7</v>
      </c>
      <c r="D373" s="7" t="s">
        <v>41</v>
      </c>
      <c r="E373" s="7">
        <v>2016</v>
      </c>
      <c r="F373" s="7">
        <v>4</v>
      </c>
      <c r="G373" s="7">
        <v>13</v>
      </c>
      <c r="H373" s="7">
        <v>52</v>
      </c>
      <c r="I373" s="7">
        <v>52</v>
      </c>
      <c r="J373" s="7">
        <v>413</v>
      </c>
      <c r="U373" s="20"/>
    </row>
    <row r="374" spans="1:21" x14ac:dyDescent="0.25">
      <c r="A374" s="7" t="s">
        <v>50</v>
      </c>
      <c r="B374" s="7" t="s">
        <v>51</v>
      </c>
      <c r="C374" s="7">
        <v>6</v>
      </c>
      <c r="D374" s="7" t="s">
        <v>53</v>
      </c>
      <c r="E374" s="7">
        <v>2020</v>
      </c>
      <c r="F374" s="7">
        <v>4</v>
      </c>
      <c r="G374" s="7">
        <v>12</v>
      </c>
      <c r="H374" s="7">
        <v>53</v>
      </c>
      <c r="I374" s="7">
        <v>45</v>
      </c>
      <c r="J374" s="7">
        <v>412</v>
      </c>
      <c r="U374" s="20"/>
    </row>
    <row r="375" spans="1:21" x14ac:dyDescent="0.25">
      <c r="A375" s="7" t="s">
        <v>50</v>
      </c>
      <c r="B375" s="7" t="s">
        <v>51</v>
      </c>
      <c r="C375" s="7">
        <v>6</v>
      </c>
      <c r="D375" s="7" t="s">
        <v>57</v>
      </c>
      <c r="E375" s="7">
        <v>2004</v>
      </c>
      <c r="F375" s="7">
        <v>4</v>
      </c>
      <c r="G375" s="7">
        <v>11</v>
      </c>
      <c r="H375" s="7">
        <v>54</v>
      </c>
      <c r="I375" s="7">
        <v>44</v>
      </c>
      <c r="J375" s="7">
        <v>411</v>
      </c>
      <c r="U375" s="20"/>
    </row>
    <row r="376" spans="1:21" x14ac:dyDescent="0.25">
      <c r="A376" s="7" t="s">
        <v>35</v>
      </c>
      <c r="B376" s="7" t="s">
        <v>36</v>
      </c>
      <c r="C376" s="7">
        <v>5</v>
      </c>
      <c r="D376" s="7" t="s">
        <v>48</v>
      </c>
      <c r="E376" s="7">
        <v>2018</v>
      </c>
      <c r="F376" s="7">
        <v>4</v>
      </c>
      <c r="G376" s="7">
        <v>10</v>
      </c>
      <c r="H376" s="7">
        <v>55</v>
      </c>
      <c r="I376" s="7">
        <v>37</v>
      </c>
      <c r="J376" s="7">
        <v>410</v>
      </c>
      <c r="U376" s="20"/>
    </row>
    <row r="377" spans="1:21" x14ac:dyDescent="0.25">
      <c r="A377" s="7" t="s">
        <v>35</v>
      </c>
      <c r="B377" s="7" t="s">
        <v>36</v>
      </c>
      <c r="C377" s="7">
        <v>5</v>
      </c>
      <c r="D377" s="7" t="s">
        <v>37</v>
      </c>
      <c r="E377" s="7">
        <v>1998</v>
      </c>
      <c r="F377" s="7">
        <v>4</v>
      </c>
      <c r="G377" s="7">
        <v>9</v>
      </c>
      <c r="H377" s="7">
        <v>56</v>
      </c>
      <c r="I377" s="7">
        <v>37</v>
      </c>
      <c r="J377" s="7">
        <v>409</v>
      </c>
      <c r="U377" s="20"/>
    </row>
    <row r="378" spans="1:21" x14ac:dyDescent="0.25">
      <c r="A378" s="7" t="s">
        <v>50</v>
      </c>
      <c r="B378" s="7" t="s">
        <v>51</v>
      </c>
      <c r="C378" s="7">
        <v>4</v>
      </c>
      <c r="D378" s="7" t="s">
        <v>52</v>
      </c>
      <c r="E378" s="7">
        <v>1999</v>
      </c>
      <c r="F378" s="7">
        <v>4</v>
      </c>
      <c r="G378" s="7">
        <v>8</v>
      </c>
      <c r="H378" s="7">
        <v>57</v>
      </c>
      <c r="I378" s="7">
        <v>29</v>
      </c>
      <c r="J378" s="7">
        <v>408</v>
      </c>
      <c r="U378" s="20"/>
    </row>
    <row r="379" spans="1:21" x14ac:dyDescent="0.25">
      <c r="A379" s="7" t="s">
        <v>50</v>
      </c>
      <c r="B379" s="7" t="s">
        <v>51</v>
      </c>
      <c r="C379" s="7">
        <v>4</v>
      </c>
      <c r="D379" s="7" t="s">
        <v>59</v>
      </c>
      <c r="E379" s="7">
        <v>1989</v>
      </c>
      <c r="F379" s="7">
        <v>4</v>
      </c>
      <c r="G379" s="7">
        <v>7</v>
      </c>
      <c r="H379" s="7">
        <v>58</v>
      </c>
      <c r="I379" s="7">
        <v>28</v>
      </c>
      <c r="J379" s="7">
        <v>407</v>
      </c>
      <c r="U379" s="20"/>
    </row>
    <row r="380" spans="1:21" x14ac:dyDescent="0.25">
      <c r="A380" s="7" t="s">
        <v>35</v>
      </c>
      <c r="B380" s="7" t="s">
        <v>36</v>
      </c>
      <c r="C380" s="7">
        <v>3</v>
      </c>
      <c r="D380" s="7" t="s">
        <v>44</v>
      </c>
      <c r="E380" s="7">
        <v>1983</v>
      </c>
      <c r="F380" s="7">
        <v>4</v>
      </c>
      <c r="G380" s="7">
        <v>6</v>
      </c>
      <c r="H380" s="7">
        <v>59</v>
      </c>
      <c r="I380" s="7">
        <v>21</v>
      </c>
      <c r="J380" s="7">
        <v>406</v>
      </c>
      <c r="U380" s="20"/>
    </row>
    <row r="381" spans="1:21" x14ac:dyDescent="0.25">
      <c r="A381" s="7" t="s">
        <v>35</v>
      </c>
      <c r="B381" s="7" t="s">
        <v>36</v>
      </c>
      <c r="C381" s="7">
        <v>3</v>
      </c>
      <c r="D381" s="7" t="s">
        <v>46</v>
      </c>
      <c r="E381" s="7">
        <v>1999</v>
      </c>
      <c r="F381" s="7">
        <v>4</v>
      </c>
      <c r="G381" s="7">
        <v>5</v>
      </c>
      <c r="H381" s="7">
        <v>60</v>
      </c>
      <c r="I381" s="7">
        <v>20</v>
      </c>
      <c r="J381" s="7">
        <v>405</v>
      </c>
      <c r="U381" s="20"/>
    </row>
    <row r="382" spans="1:21" x14ac:dyDescent="0.25">
      <c r="A382" s="7" t="s">
        <v>50</v>
      </c>
      <c r="B382" s="7" t="s">
        <v>51</v>
      </c>
      <c r="C382" s="7">
        <v>2</v>
      </c>
      <c r="D382" s="7" t="s">
        <v>60</v>
      </c>
      <c r="E382" s="7">
        <v>2001</v>
      </c>
      <c r="F382" s="7">
        <v>4</v>
      </c>
      <c r="G382" s="7">
        <v>4</v>
      </c>
      <c r="H382" s="7">
        <v>61</v>
      </c>
      <c r="I382" s="7">
        <v>13</v>
      </c>
      <c r="J382" s="7">
        <v>404</v>
      </c>
      <c r="U382" s="20"/>
    </row>
    <row r="383" spans="1:21" x14ac:dyDescent="0.25">
      <c r="A383" s="7" t="s">
        <v>50</v>
      </c>
      <c r="B383" s="7" t="s">
        <v>51</v>
      </c>
      <c r="C383" s="7">
        <v>2</v>
      </c>
      <c r="D383" s="7" t="s">
        <v>55</v>
      </c>
      <c r="E383" s="7">
        <v>2008</v>
      </c>
      <c r="F383" s="7">
        <v>4</v>
      </c>
      <c r="G383" s="7">
        <v>3</v>
      </c>
      <c r="H383" s="7">
        <v>62</v>
      </c>
      <c r="I383" s="7">
        <v>12</v>
      </c>
      <c r="J383" s="7">
        <v>403</v>
      </c>
      <c r="U383" s="20"/>
    </row>
    <row r="384" spans="1:21" x14ac:dyDescent="0.25">
      <c r="A384" s="7" t="s">
        <v>35</v>
      </c>
      <c r="B384" s="7" t="s">
        <v>36</v>
      </c>
      <c r="C384" s="7">
        <v>1</v>
      </c>
      <c r="D384" s="7" t="s">
        <v>49</v>
      </c>
      <c r="E384" s="7">
        <v>1985</v>
      </c>
      <c r="F384" s="7">
        <v>4</v>
      </c>
      <c r="G384" s="7">
        <v>2</v>
      </c>
      <c r="H384" s="7">
        <v>63</v>
      </c>
      <c r="I384" s="7">
        <v>5</v>
      </c>
      <c r="J384" s="7">
        <v>402</v>
      </c>
      <c r="U384" s="20"/>
    </row>
    <row r="385" spans="1:21" x14ac:dyDescent="0.25">
      <c r="A385" s="7" t="s">
        <v>35</v>
      </c>
      <c r="B385" s="7" t="s">
        <v>36</v>
      </c>
      <c r="C385" s="7">
        <v>1</v>
      </c>
      <c r="D385" s="7" t="s">
        <v>42</v>
      </c>
      <c r="E385" s="7">
        <v>2023</v>
      </c>
      <c r="F385" s="7">
        <v>4</v>
      </c>
      <c r="G385" s="7">
        <v>1</v>
      </c>
      <c r="H385" s="7">
        <v>64</v>
      </c>
      <c r="I385" s="7">
        <v>4</v>
      </c>
      <c r="J385" s="7">
        <v>401</v>
      </c>
      <c r="U385" s="20"/>
    </row>
    <row r="386" spans="1:21" x14ac:dyDescent="0.25">
      <c r="A386" s="7" t="s">
        <v>35</v>
      </c>
      <c r="B386" s="7" t="s">
        <v>36</v>
      </c>
      <c r="C386" s="7">
        <v>1</v>
      </c>
      <c r="D386" s="7" t="s">
        <v>37</v>
      </c>
      <c r="E386" s="7">
        <v>1998</v>
      </c>
      <c r="F386" s="7">
        <v>1</v>
      </c>
      <c r="G386" s="7">
        <v>1</v>
      </c>
      <c r="H386" s="7">
        <v>1</v>
      </c>
      <c r="I386" s="7">
        <v>1</v>
      </c>
      <c r="J386" s="7">
        <v>101</v>
      </c>
      <c r="U386" s="20"/>
    </row>
    <row r="387" spans="1:21" x14ac:dyDescent="0.25">
      <c r="A387" s="7" t="s">
        <v>35</v>
      </c>
      <c r="B387" s="7" t="s">
        <v>36</v>
      </c>
      <c r="C387" s="7">
        <v>1</v>
      </c>
      <c r="D387" s="7" t="s">
        <v>44</v>
      </c>
      <c r="E387" s="7">
        <v>1983</v>
      </c>
      <c r="F387" s="7">
        <v>1</v>
      </c>
      <c r="G387" s="7">
        <v>2</v>
      </c>
      <c r="H387" s="7">
        <v>2</v>
      </c>
      <c r="I387" s="7">
        <v>8</v>
      </c>
      <c r="J387" s="7">
        <v>102</v>
      </c>
      <c r="U387" s="20"/>
    </row>
    <row r="388" spans="1:21" x14ac:dyDescent="0.25">
      <c r="A388" s="7" t="s">
        <v>50</v>
      </c>
      <c r="B388" s="7" t="s">
        <v>51</v>
      </c>
      <c r="C388" s="7">
        <v>2</v>
      </c>
      <c r="D388" s="7" t="s">
        <v>52</v>
      </c>
      <c r="E388" s="7">
        <v>1999</v>
      </c>
      <c r="F388" s="7">
        <v>1</v>
      </c>
      <c r="G388" s="7">
        <v>3</v>
      </c>
      <c r="H388" s="7">
        <v>3</v>
      </c>
      <c r="I388" s="7">
        <v>9</v>
      </c>
      <c r="J388" s="7">
        <v>103</v>
      </c>
      <c r="U388" s="20"/>
    </row>
    <row r="389" spans="1:21" x14ac:dyDescent="0.25">
      <c r="A389" s="7" t="s">
        <v>50</v>
      </c>
      <c r="B389" s="7" t="s">
        <v>51</v>
      </c>
      <c r="C389" s="7">
        <v>2</v>
      </c>
      <c r="D389" s="7" t="s">
        <v>56</v>
      </c>
      <c r="E389" s="7">
        <v>1984</v>
      </c>
      <c r="F389" s="7">
        <v>1</v>
      </c>
      <c r="G389" s="7">
        <v>4</v>
      </c>
      <c r="H389" s="7">
        <v>4</v>
      </c>
      <c r="I389" s="7">
        <v>16</v>
      </c>
      <c r="J389" s="7">
        <v>104</v>
      </c>
      <c r="U389" s="20"/>
    </row>
    <row r="390" spans="1:21" x14ac:dyDescent="0.25">
      <c r="A390" s="7" t="s">
        <v>35</v>
      </c>
      <c r="B390" s="7" t="s">
        <v>36</v>
      </c>
      <c r="C390" s="7">
        <v>3</v>
      </c>
      <c r="D390" s="7" t="s">
        <v>48</v>
      </c>
      <c r="E390" s="7">
        <v>2018</v>
      </c>
      <c r="F390" s="7">
        <v>1</v>
      </c>
      <c r="G390" s="7">
        <v>5</v>
      </c>
      <c r="H390" s="7">
        <v>5</v>
      </c>
      <c r="I390" s="7">
        <v>17</v>
      </c>
      <c r="J390" s="7">
        <v>105</v>
      </c>
      <c r="U390" s="20"/>
    </row>
    <row r="391" spans="1:21" x14ac:dyDescent="0.25">
      <c r="A391" s="7" t="s">
        <v>35</v>
      </c>
      <c r="B391" s="7" t="s">
        <v>36</v>
      </c>
      <c r="C391" s="7">
        <v>3</v>
      </c>
      <c r="D391" s="7" t="s">
        <v>41</v>
      </c>
      <c r="E391" s="7">
        <v>2016</v>
      </c>
      <c r="F391" s="7">
        <v>1</v>
      </c>
      <c r="G391" s="7">
        <v>6</v>
      </c>
      <c r="H391" s="7">
        <v>6</v>
      </c>
      <c r="I391" s="7">
        <v>24</v>
      </c>
      <c r="J391" s="7">
        <v>106</v>
      </c>
      <c r="U391" s="20"/>
    </row>
    <row r="392" spans="1:21" x14ac:dyDescent="0.25">
      <c r="A392" s="7" t="s">
        <v>50</v>
      </c>
      <c r="B392" s="7" t="s">
        <v>51</v>
      </c>
      <c r="C392" s="7">
        <v>4</v>
      </c>
      <c r="D392" s="7" t="s">
        <v>60</v>
      </c>
      <c r="E392" s="7">
        <v>2001</v>
      </c>
      <c r="F392" s="7">
        <v>1</v>
      </c>
      <c r="G392" s="7">
        <v>7</v>
      </c>
      <c r="H392" s="7">
        <v>7</v>
      </c>
      <c r="I392" s="7">
        <v>25</v>
      </c>
      <c r="J392" s="7">
        <v>107</v>
      </c>
      <c r="U392" s="20"/>
    </row>
    <row r="393" spans="1:21" x14ac:dyDescent="0.25">
      <c r="A393" s="7" t="s">
        <v>50</v>
      </c>
      <c r="B393" s="7" t="s">
        <v>51</v>
      </c>
      <c r="C393" s="7">
        <v>4</v>
      </c>
      <c r="D393" s="7" t="s">
        <v>53</v>
      </c>
      <c r="E393" s="7">
        <v>2020</v>
      </c>
      <c r="F393" s="7">
        <v>1</v>
      </c>
      <c r="G393" s="7">
        <v>8</v>
      </c>
      <c r="H393" s="7">
        <v>8</v>
      </c>
      <c r="I393" s="7">
        <v>32</v>
      </c>
      <c r="J393" s="7">
        <v>108</v>
      </c>
      <c r="U393" s="20"/>
    </row>
    <row r="394" spans="1:21" x14ac:dyDescent="0.25">
      <c r="A394" s="7" t="s">
        <v>35</v>
      </c>
      <c r="B394" s="7" t="s">
        <v>36</v>
      </c>
      <c r="C394" s="7">
        <v>5</v>
      </c>
      <c r="D394" s="7" t="s">
        <v>39</v>
      </c>
      <c r="E394" s="7">
        <v>2002</v>
      </c>
      <c r="F394" s="7">
        <v>1</v>
      </c>
      <c r="G394" s="7">
        <v>9</v>
      </c>
      <c r="H394" s="7">
        <v>9</v>
      </c>
      <c r="I394" s="7">
        <v>33</v>
      </c>
      <c r="J394" s="7">
        <v>109</v>
      </c>
      <c r="U394" s="20"/>
    </row>
    <row r="395" spans="1:21" x14ac:dyDescent="0.25">
      <c r="A395" s="7" t="s">
        <v>35</v>
      </c>
      <c r="B395" s="7" t="s">
        <v>36</v>
      </c>
      <c r="C395" s="7">
        <v>5</v>
      </c>
      <c r="D395" s="7" t="s">
        <v>46</v>
      </c>
      <c r="E395" s="7">
        <v>1999</v>
      </c>
      <c r="F395" s="7">
        <v>1</v>
      </c>
      <c r="G395" s="7">
        <v>10</v>
      </c>
      <c r="H395" s="7">
        <v>10</v>
      </c>
      <c r="I395" s="7">
        <v>40</v>
      </c>
      <c r="J395" s="7">
        <v>110</v>
      </c>
      <c r="U395" s="20"/>
    </row>
    <row r="396" spans="1:21" x14ac:dyDescent="0.25">
      <c r="A396" s="7" t="s">
        <v>50</v>
      </c>
      <c r="B396" s="7" t="s">
        <v>51</v>
      </c>
      <c r="C396" s="7">
        <v>6</v>
      </c>
      <c r="D396" s="7" t="s">
        <v>59</v>
      </c>
      <c r="E396" s="7">
        <v>1989</v>
      </c>
      <c r="F396" s="7">
        <v>1</v>
      </c>
      <c r="G396" s="7">
        <v>11</v>
      </c>
      <c r="H396" s="7">
        <v>11</v>
      </c>
      <c r="I396" s="7">
        <v>41</v>
      </c>
      <c r="J396" s="7">
        <v>111</v>
      </c>
      <c r="U396" s="20"/>
    </row>
    <row r="397" spans="1:21" x14ac:dyDescent="0.25">
      <c r="A397" s="7" t="s">
        <v>50</v>
      </c>
      <c r="B397" s="7" t="s">
        <v>51</v>
      </c>
      <c r="C397" s="7">
        <v>6</v>
      </c>
      <c r="D397" s="7" t="s">
        <v>54</v>
      </c>
      <c r="E397" s="7">
        <v>2016</v>
      </c>
      <c r="F397" s="7">
        <v>1</v>
      </c>
      <c r="G397" s="7">
        <v>12</v>
      </c>
      <c r="H397" s="7">
        <v>12</v>
      </c>
      <c r="I397" s="7">
        <v>48</v>
      </c>
      <c r="J397" s="7">
        <v>112</v>
      </c>
      <c r="U397" s="20"/>
    </row>
    <row r="398" spans="1:21" x14ac:dyDescent="0.25">
      <c r="A398" s="7" t="s">
        <v>35</v>
      </c>
      <c r="B398" s="7" t="s">
        <v>36</v>
      </c>
      <c r="C398" s="7">
        <v>7</v>
      </c>
      <c r="D398" s="7" t="s">
        <v>49</v>
      </c>
      <c r="E398" s="7">
        <v>1985</v>
      </c>
      <c r="F398" s="7">
        <v>1</v>
      </c>
      <c r="G398" s="7">
        <v>13</v>
      </c>
      <c r="H398" s="7">
        <v>13</v>
      </c>
      <c r="I398" s="7">
        <v>49</v>
      </c>
      <c r="J398" s="7">
        <v>113</v>
      </c>
      <c r="U398" s="20"/>
    </row>
    <row r="399" spans="1:21" x14ac:dyDescent="0.25">
      <c r="A399" s="7" t="s">
        <v>35</v>
      </c>
      <c r="B399" s="7" t="s">
        <v>36</v>
      </c>
      <c r="C399" s="7">
        <v>7</v>
      </c>
      <c r="D399" s="7" t="s">
        <v>42</v>
      </c>
      <c r="E399" s="7">
        <v>2023</v>
      </c>
      <c r="F399" s="7">
        <v>1</v>
      </c>
      <c r="G399" s="7">
        <v>14</v>
      </c>
      <c r="H399" s="7">
        <v>14</v>
      </c>
      <c r="I399" s="7">
        <v>56</v>
      </c>
      <c r="J399" s="7">
        <v>114</v>
      </c>
      <c r="U399" s="20"/>
    </row>
    <row r="400" spans="1:21" x14ac:dyDescent="0.25">
      <c r="A400" s="7" t="s">
        <v>50</v>
      </c>
      <c r="B400" s="7" t="s">
        <v>51</v>
      </c>
      <c r="C400" s="7">
        <v>8</v>
      </c>
      <c r="D400" s="7" t="s">
        <v>55</v>
      </c>
      <c r="E400" s="7">
        <v>2008</v>
      </c>
      <c r="F400" s="7">
        <v>1</v>
      </c>
      <c r="G400" s="7">
        <v>15</v>
      </c>
      <c r="H400" s="7">
        <v>15</v>
      </c>
      <c r="I400" s="7">
        <v>57</v>
      </c>
      <c r="J400" s="7">
        <v>115</v>
      </c>
      <c r="U400" s="20"/>
    </row>
    <row r="401" spans="1:21" x14ac:dyDescent="0.25">
      <c r="A401" s="7" t="s">
        <v>50</v>
      </c>
      <c r="B401" s="7" t="s">
        <v>51</v>
      </c>
      <c r="C401" s="7">
        <v>8</v>
      </c>
      <c r="D401" s="7" t="s">
        <v>57</v>
      </c>
      <c r="E401" s="7">
        <v>2004</v>
      </c>
      <c r="F401" s="7">
        <v>1</v>
      </c>
      <c r="G401" s="7">
        <v>16</v>
      </c>
      <c r="H401" s="7">
        <v>16</v>
      </c>
      <c r="I401" s="7">
        <v>64</v>
      </c>
      <c r="J401" s="7">
        <v>116</v>
      </c>
      <c r="U401" s="20"/>
    </row>
    <row r="402" spans="1:21" x14ac:dyDescent="0.25">
      <c r="A402" s="7" t="s">
        <v>50</v>
      </c>
      <c r="B402" s="7" t="s">
        <v>51</v>
      </c>
      <c r="C402" s="7">
        <v>8</v>
      </c>
      <c r="D402" s="7" t="s">
        <v>60</v>
      </c>
      <c r="E402" s="7">
        <v>2001</v>
      </c>
      <c r="F402" s="7">
        <v>2</v>
      </c>
      <c r="G402" s="7">
        <v>16</v>
      </c>
      <c r="H402" s="7">
        <v>17</v>
      </c>
      <c r="I402" s="7">
        <v>63</v>
      </c>
      <c r="J402" s="7">
        <v>216</v>
      </c>
      <c r="U402" s="20"/>
    </row>
    <row r="403" spans="1:21" x14ac:dyDescent="0.25">
      <c r="A403" s="7" t="s">
        <v>50</v>
      </c>
      <c r="B403" s="7" t="s">
        <v>51</v>
      </c>
      <c r="C403" s="7">
        <v>8</v>
      </c>
      <c r="D403" s="7" t="s">
        <v>59</v>
      </c>
      <c r="E403" s="7">
        <v>1989</v>
      </c>
      <c r="F403" s="7">
        <v>2</v>
      </c>
      <c r="G403" s="7">
        <v>15</v>
      </c>
      <c r="H403" s="7">
        <v>18</v>
      </c>
      <c r="I403" s="7">
        <v>58</v>
      </c>
      <c r="J403" s="7">
        <v>215</v>
      </c>
      <c r="U403" s="20"/>
    </row>
    <row r="404" spans="1:21" x14ac:dyDescent="0.25">
      <c r="A404" s="7" t="s">
        <v>35</v>
      </c>
      <c r="B404" s="7" t="s">
        <v>36</v>
      </c>
      <c r="C404" s="7">
        <v>7</v>
      </c>
      <c r="D404" s="7" t="s">
        <v>48</v>
      </c>
      <c r="E404" s="7">
        <v>2018</v>
      </c>
      <c r="F404" s="7">
        <v>2</v>
      </c>
      <c r="G404" s="7">
        <v>14</v>
      </c>
      <c r="H404" s="7">
        <v>19</v>
      </c>
      <c r="I404" s="7">
        <v>55</v>
      </c>
      <c r="J404" s="7">
        <v>214</v>
      </c>
      <c r="U404" s="20"/>
    </row>
    <row r="405" spans="1:21" x14ac:dyDescent="0.25">
      <c r="A405" s="7" t="s">
        <v>35</v>
      </c>
      <c r="B405" s="7" t="s">
        <v>36</v>
      </c>
      <c r="C405" s="7">
        <v>7</v>
      </c>
      <c r="D405" s="7" t="s">
        <v>44</v>
      </c>
      <c r="E405" s="7">
        <v>1983</v>
      </c>
      <c r="F405" s="7">
        <v>2</v>
      </c>
      <c r="G405" s="7">
        <v>13</v>
      </c>
      <c r="H405" s="7">
        <v>20</v>
      </c>
      <c r="I405" s="7">
        <v>50</v>
      </c>
      <c r="J405" s="7">
        <v>213</v>
      </c>
      <c r="U405" s="20"/>
    </row>
    <row r="406" spans="1:21" x14ac:dyDescent="0.25">
      <c r="A406" s="7" t="s">
        <v>50</v>
      </c>
      <c r="B406" s="7" t="s">
        <v>51</v>
      </c>
      <c r="C406" s="7">
        <v>6</v>
      </c>
      <c r="D406" s="7" t="s">
        <v>55</v>
      </c>
      <c r="E406" s="7">
        <v>2008</v>
      </c>
      <c r="F406" s="7">
        <v>2</v>
      </c>
      <c r="G406" s="7">
        <v>12</v>
      </c>
      <c r="H406" s="7">
        <v>21</v>
      </c>
      <c r="I406" s="7">
        <v>47</v>
      </c>
      <c r="J406" s="7">
        <v>212</v>
      </c>
      <c r="U406" s="20"/>
    </row>
    <row r="407" spans="1:21" x14ac:dyDescent="0.25">
      <c r="A407" s="7" t="s">
        <v>50</v>
      </c>
      <c r="B407" s="7" t="s">
        <v>51</v>
      </c>
      <c r="C407" s="7">
        <v>6</v>
      </c>
      <c r="D407" s="7" t="s">
        <v>52</v>
      </c>
      <c r="E407" s="7">
        <v>1999</v>
      </c>
      <c r="F407" s="7">
        <v>2</v>
      </c>
      <c r="G407" s="7">
        <v>11</v>
      </c>
      <c r="H407" s="7">
        <v>22</v>
      </c>
      <c r="I407" s="7">
        <v>42</v>
      </c>
      <c r="J407" s="7">
        <v>211</v>
      </c>
      <c r="U407" s="20"/>
    </row>
    <row r="408" spans="1:21" x14ac:dyDescent="0.25">
      <c r="A408" s="7" t="s">
        <v>35</v>
      </c>
      <c r="B408" s="7" t="s">
        <v>36</v>
      </c>
      <c r="C408" s="7">
        <v>5</v>
      </c>
      <c r="D408" s="7" t="s">
        <v>49</v>
      </c>
      <c r="E408" s="7">
        <v>1985</v>
      </c>
      <c r="F408" s="7">
        <v>2</v>
      </c>
      <c r="G408" s="7">
        <v>10</v>
      </c>
      <c r="H408" s="7">
        <v>23</v>
      </c>
      <c r="I408" s="7">
        <v>39</v>
      </c>
      <c r="J408" s="7">
        <v>210</v>
      </c>
      <c r="U408" s="20"/>
    </row>
    <row r="409" spans="1:21" x14ac:dyDescent="0.25">
      <c r="A409" s="7" t="s">
        <v>35</v>
      </c>
      <c r="B409" s="7" t="s">
        <v>36</v>
      </c>
      <c r="C409" s="7">
        <v>5</v>
      </c>
      <c r="D409" s="7" t="s">
        <v>41</v>
      </c>
      <c r="E409" s="7">
        <v>2016</v>
      </c>
      <c r="F409" s="7">
        <v>2</v>
      </c>
      <c r="G409" s="7">
        <v>9</v>
      </c>
      <c r="H409" s="7">
        <v>24</v>
      </c>
      <c r="I409" s="7">
        <v>34</v>
      </c>
      <c r="J409" s="7">
        <v>209</v>
      </c>
      <c r="U409" s="20"/>
    </row>
    <row r="410" spans="1:21" x14ac:dyDescent="0.25">
      <c r="A410" s="7" t="s">
        <v>50</v>
      </c>
      <c r="B410" s="7" t="s">
        <v>51</v>
      </c>
      <c r="C410" s="7">
        <v>4</v>
      </c>
      <c r="D410" s="7" t="s">
        <v>56</v>
      </c>
      <c r="E410" s="7">
        <v>1984</v>
      </c>
      <c r="F410" s="7">
        <v>2</v>
      </c>
      <c r="G410" s="7">
        <v>8</v>
      </c>
      <c r="H410" s="7">
        <v>25</v>
      </c>
      <c r="I410" s="7">
        <v>31</v>
      </c>
      <c r="J410" s="7">
        <v>208</v>
      </c>
      <c r="U410" s="20"/>
    </row>
    <row r="411" spans="1:21" x14ac:dyDescent="0.25">
      <c r="A411" s="7" t="s">
        <v>50</v>
      </c>
      <c r="B411" s="7" t="s">
        <v>51</v>
      </c>
      <c r="C411" s="7">
        <v>4</v>
      </c>
      <c r="D411" s="7" t="s">
        <v>54</v>
      </c>
      <c r="E411" s="7">
        <v>2016</v>
      </c>
      <c r="F411" s="7">
        <v>2</v>
      </c>
      <c r="G411" s="7">
        <v>7</v>
      </c>
      <c r="H411" s="7">
        <v>26</v>
      </c>
      <c r="I411" s="7">
        <v>26</v>
      </c>
      <c r="J411" s="7">
        <v>207</v>
      </c>
      <c r="U411" s="20"/>
    </row>
    <row r="412" spans="1:21" x14ac:dyDescent="0.25">
      <c r="A412" s="7" t="s">
        <v>35</v>
      </c>
      <c r="B412" s="7" t="s">
        <v>36</v>
      </c>
      <c r="C412" s="7">
        <v>3</v>
      </c>
      <c r="D412" s="7" t="s">
        <v>37</v>
      </c>
      <c r="E412" s="7">
        <v>1998</v>
      </c>
      <c r="F412" s="7">
        <v>2</v>
      </c>
      <c r="G412" s="7">
        <v>6</v>
      </c>
      <c r="H412" s="7">
        <v>27</v>
      </c>
      <c r="I412" s="7">
        <v>23</v>
      </c>
      <c r="J412" s="7">
        <v>206</v>
      </c>
      <c r="U412" s="20"/>
    </row>
    <row r="413" spans="1:21" x14ac:dyDescent="0.25">
      <c r="A413" s="7" t="s">
        <v>35</v>
      </c>
      <c r="B413" s="7" t="s">
        <v>36</v>
      </c>
      <c r="C413" s="7">
        <v>3</v>
      </c>
      <c r="D413" s="7" t="s">
        <v>42</v>
      </c>
      <c r="E413" s="7">
        <v>2023</v>
      </c>
      <c r="F413" s="7">
        <v>2</v>
      </c>
      <c r="G413" s="7">
        <v>5</v>
      </c>
      <c r="H413" s="7">
        <v>28</v>
      </c>
      <c r="I413" s="7">
        <v>18</v>
      </c>
      <c r="J413" s="7">
        <v>205</v>
      </c>
      <c r="U413" s="20"/>
    </row>
    <row r="414" spans="1:21" x14ac:dyDescent="0.25">
      <c r="A414" s="7" t="s">
        <v>50</v>
      </c>
      <c r="B414" s="7" t="s">
        <v>51</v>
      </c>
      <c r="C414" s="7">
        <v>2</v>
      </c>
      <c r="D414" s="7" t="s">
        <v>57</v>
      </c>
      <c r="E414" s="7">
        <v>2004</v>
      </c>
      <c r="F414" s="7">
        <v>2</v>
      </c>
      <c r="G414" s="7">
        <v>4</v>
      </c>
      <c r="H414" s="7">
        <v>29</v>
      </c>
      <c r="I414" s="7">
        <v>15</v>
      </c>
      <c r="J414" s="7">
        <v>204</v>
      </c>
      <c r="U414" s="20"/>
    </row>
    <row r="415" spans="1:21" x14ac:dyDescent="0.25">
      <c r="A415" s="7" t="s">
        <v>50</v>
      </c>
      <c r="B415" s="7" t="s">
        <v>51</v>
      </c>
      <c r="C415" s="7">
        <v>2</v>
      </c>
      <c r="D415" s="7" t="s">
        <v>53</v>
      </c>
      <c r="E415" s="7">
        <v>2020</v>
      </c>
      <c r="F415" s="7">
        <v>2</v>
      </c>
      <c r="G415" s="7">
        <v>3</v>
      </c>
      <c r="H415" s="7">
        <v>30</v>
      </c>
      <c r="I415" s="7">
        <v>10</v>
      </c>
      <c r="J415" s="7">
        <v>203</v>
      </c>
      <c r="U415" s="20"/>
    </row>
    <row r="416" spans="1:21" x14ac:dyDescent="0.25">
      <c r="A416" s="7" t="s">
        <v>35</v>
      </c>
      <c r="B416" s="7" t="s">
        <v>36</v>
      </c>
      <c r="C416" s="7">
        <v>1</v>
      </c>
      <c r="D416" s="7" t="s">
        <v>46</v>
      </c>
      <c r="E416" s="7">
        <v>1999</v>
      </c>
      <c r="F416" s="7">
        <v>2</v>
      </c>
      <c r="G416" s="7">
        <v>2</v>
      </c>
      <c r="H416" s="7">
        <v>31</v>
      </c>
      <c r="I416" s="7">
        <v>7</v>
      </c>
      <c r="J416" s="7">
        <v>202</v>
      </c>
      <c r="U416" s="20"/>
    </row>
    <row r="417" spans="1:21" x14ac:dyDescent="0.25">
      <c r="A417" s="7" t="s">
        <v>35</v>
      </c>
      <c r="B417" s="7" t="s">
        <v>36</v>
      </c>
      <c r="C417" s="7">
        <v>1</v>
      </c>
      <c r="D417" s="7" t="s">
        <v>39</v>
      </c>
      <c r="E417" s="7">
        <v>2002</v>
      </c>
      <c r="F417" s="7">
        <v>2</v>
      </c>
      <c r="G417" s="7">
        <v>1</v>
      </c>
      <c r="H417" s="7">
        <v>32</v>
      </c>
      <c r="I417" s="7">
        <v>2</v>
      </c>
      <c r="J417" s="7">
        <v>201</v>
      </c>
      <c r="U417" s="20"/>
    </row>
    <row r="418" spans="1:21" x14ac:dyDescent="0.25">
      <c r="A418" s="7" t="s">
        <v>35</v>
      </c>
      <c r="B418" s="7" t="s">
        <v>36</v>
      </c>
      <c r="C418" s="7">
        <v>1</v>
      </c>
      <c r="D418" s="7" t="s">
        <v>41</v>
      </c>
      <c r="E418" s="7">
        <v>2016</v>
      </c>
      <c r="F418" s="7">
        <v>3</v>
      </c>
      <c r="G418" s="7">
        <v>1</v>
      </c>
      <c r="H418" s="7">
        <v>33</v>
      </c>
      <c r="I418" s="7">
        <v>3</v>
      </c>
      <c r="J418" s="7">
        <v>301</v>
      </c>
      <c r="U418" s="20"/>
    </row>
    <row r="419" spans="1:21" x14ac:dyDescent="0.25">
      <c r="A419" s="7" t="s">
        <v>35</v>
      </c>
      <c r="B419" s="7" t="s">
        <v>36</v>
      </c>
      <c r="C419" s="7">
        <v>1</v>
      </c>
      <c r="D419" s="7" t="s">
        <v>48</v>
      </c>
      <c r="E419" s="7">
        <v>2018</v>
      </c>
      <c r="F419" s="7">
        <v>3</v>
      </c>
      <c r="G419" s="7">
        <v>2</v>
      </c>
      <c r="H419" s="7">
        <v>34</v>
      </c>
      <c r="I419" s="7">
        <v>6</v>
      </c>
      <c r="J419" s="7">
        <v>302</v>
      </c>
      <c r="U419" s="20"/>
    </row>
    <row r="420" spans="1:21" x14ac:dyDescent="0.25">
      <c r="A420" s="7" t="s">
        <v>50</v>
      </c>
      <c r="B420" s="7" t="s">
        <v>51</v>
      </c>
      <c r="C420" s="7">
        <v>2</v>
      </c>
      <c r="D420" s="7" t="s">
        <v>54</v>
      </c>
      <c r="E420" s="7">
        <v>2016</v>
      </c>
      <c r="F420" s="7">
        <v>3</v>
      </c>
      <c r="G420" s="7">
        <v>3</v>
      </c>
      <c r="H420" s="7">
        <v>35</v>
      </c>
      <c r="I420" s="7">
        <v>11</v>
      </c>
      <c r="J420" s="7">
        <v>303</v>
      </c>
      <c r="U420" s="20"/>
    </row>
    <row r="421" spans="1:21" x14ac:dyDescent="0.25">
      <c r="A421" s="7" t="s">
        <v>50</v>
      </c>
      <c r="B421" s="7" t="s">
        <v>51</v>
      </c>
      <c r="C421" s="7">
        <v>2</v>
      </c>
      <c r="D421" s="7" t="s">
        <v>59</v>
      </c>
      <c r="E421" s="7">
        <v>1989</v>
      </c>
      <c r="F421" s="7">
        <v>3</v>
      </c>
      <c r="G421" s="7">
        <v>4</v>
      </c>
      <c r="H421" s="7">
        <v>36</v>
      </c>
      <c r="I421" s="7">
        <v>14</v>
      </c>
      <c r="J421" s="7">
        <v>304</v>
      </c>
      <c r="U421" s="20"/>
    </row>
    <row r="422" spans="1:21" x14ac:dyDescent="0.25">
      <c r="A422" s="7" t="s">
        <v>35</v>
      </c>
      <c r="B422" s="7" t="s">
        <v>36</v>
      </c>
      <c r="C422" s="7">
        <v>3</v>
      </c>
      <c r="D422" s="7" t="s">
        <v>39</v>
      </c>
      <c r="E422" s="7">
        <v>2002</v>
      </c>
      <c r="F422" s="7">
        <v>3</v>
      </c>
      <c r="G422" s="7">
        <v>5</v>
      </c>
      <c r="H422" s="7">
        <v>37</v>
      </c>
      <c r="I422" s="7">
        <v>19</v>
      </c>
      <c r="J422" s="7">
        <v>305</v>
      </c>
      <c r="U422" s="20"/>
    </row>
    <row r="423" spans="1:21" x14ac:dyDescent="0.25">
      <c r="A423" s="7" t="s">
        <v>35</v>
      </c>
      <c r="B423" s="7" t="s">
        <v>36</v>
      </c>
      <c r="C423" s="7">
        <v>3</v>
      </c>
      <c r="D423" s="7" t="s">
        <v>49</v>
      </c>
      <c r="E423" s="7">
        <v>1985</v>
      </c>
      <c r="F423" s="7">
        <v>3</v>
      </c>
      <c r="G423" s="7">
        <v>6</v>
      </c>
      <c r="H423" s="7">
        <v>38</v>
      </c>
      <c r="I423" s="7">
        <v>22</v>
      </c>
      <c r="J423" s="7">
        <v>306</v>
      </c>
      <c r="U423" s="20"/>
    </row>
    <row r="424" spans="1:21" x14ac:dyDescent="0.25">
      <c r="A424" s="7" t="s">
        <v>50</v>
      </c>
      <c r="B424" s="7" t="s">
        <v>51</v>
      </c>
      <c r="C424" s="7">
        <v>4</v>
      </c>
      <c r="D424" s="7" t="s">
        <v>55</v>
      </c>
      <c r="E424" s="7">
        <v>2008</v>
      </c>
      <c r="F424" s="7">
        <v>3</v>
      </c>
      <c r="G424" s="7">
        <v>7</v>
      </c>
      <c r="H424" s="7">
        <v>39</v>
      </c>
      <c r="I424" s="7">
        <v>27</v>
      </c>
      <c r="J424" s="7">
        <v>307</v>
      </c>
      <c r="U424" s="20"/>
    </row>
    <row r="425" spans="1:21" x14ac:dyDescent="0.25">
      <c r="A425" s="7" t="s">
        <v>50</v>
      </c>
      <c r="B425" s="7" t="s">
        <v>51</v>
      </c>
      <c r="C425" s="7">
        <v>4</v>
      </c>
      <c r="D425" s="7" t="s">
        <v>57</v>
      </c>
      <c r="E425" s="7">
        <v>2004</v>
      </c>
      <c r="F425" s="7">
        <v>3</v>
      </c>
      <c r="G425" s="7">
        <v>8</v>
      </c>
      <c r="H425" s="7">
        <v>40</v>
      </c>
      <c r="I425" s="7">
        <v>30</v>
      </c>
      <c r="J425" s="7">
        <v>308</v>
      </c>
      <c r="U425" s="20"/>
    </row>
    <row r="426" spans="1:21" x14ac:dyDescent="0.25">
      <c r="A426" s="7" t="s">
        <v>35</v>
      </c>
      <c r="B426" s="7" t="s">
        <v>36</v>
      </c>
      <c r="C426" s="7">
        <v>5</v>
      </c>
      <c r="D426" s="7" t="s">
        <v>42</v>
      </c>
      <c r="E426" s="7">
        <v>2023</v>
      </c>
      <c r="F426" s="7">
        <v>3</v>
      </c>
      <c r="G426" s="7">
        <v>9</v>
      </c>
      <c r="H426" s="7">
        <v>41</v>
      </c>
      <c r="I426" s="7">
        <v>35</v>
      </c>
      <c r="J426" s="7">
        <v>309</v>
      </c>
      <c r="U426" s="20"/>
    </row>
    <row r="427" spans="1:21" x14ac:dyDescent="0.25">
      <c r="A427" s="7" t="s">
        <v>35</v>
      </c>
      <c r="B427" s="7" t="s">
        <v>36</v>
      </c>
      <c r="C427" s="7">
        <v>5</v>
      </c>
      <c r="D427" s="7" t="s">
        <v>44</v>
      </c>
      <c r="E427" s="7">
        <v>1983</v>
      </c>
      <c r="F427" s="7">
        <v>3</v>
      </c>
      <c r="G427" s="7">
        <v>10</v>
      </c>
      <c r="H427" s="7">
        <v>42</v>
      </c>
      <c r="I427" s="7">
        <v>38</v>
      </c>
      <c r="J427" s="7">
        <v>310</v>
      </c>
      <c r="U427" s="20"/>
    </row>
    <row r="428" spans="1:21" x14ac:dyDescent="0.25">
      <c r="A428" s="7" t="s">
        <v>50</v>
      </c>
      <c r="B428" s="7" t="s">
        <v>51</v>
      </c>
      <c r="C428" s="7">
        <v>6</v>
      </c>
      <c r="D428" s="7" t="s">
        <v>56</v>
      </c>
      <c r="E428" s="7">
        <v>1984</v>
      </c>
      <c r="F428" s="7">
        <v>3</v>
      </c>
      <c r="G428" s="7">
        <v>11</v>
      </c>
      <c r="H428" s="7">
        <v>43</v>
      </c>
      <c r="I428" s="7">
        <v>43</v>
      </c>
      <c r="J428" s="7">
        <v>311</v>
      </c>
      <c r="U428" s="20"/>
    </row>
    <row r="429" spans="1:21" x14ac:dyDescent="0.25">
      <c r="A429" s="7" t="s">
        <v>50</v>
      </c>
      <c r="B429" s="7" t="s">
        <v>51</v>
      </c>
      <c r="C429" s="7">
        <v>6</v>
      </c>
      <c r="D429" s="7" t="s">
        <v>60</v>
      </c>
      <c r="E429" s="7">
        <v>2001</v>
      </c>
      <c r="F429" s="7">
        <v>3</v>
      </c>
      <c r="G429" s="7">
        <v>12</v>
      </c>
      <c r="H429" s="7">
        <v>44</v>
      </c>
      <c r="I429" s="7">
        <v>46</v>
      </c>
      <c r="J429" s="7">
        <v>312</v>
      </c>
      <c r="U429" s="20"/>
    </row>
    <row r="430" spans="1:21" x14ac:dyDescent="0.25">
      <c r="A430" s="7" t="s">
        <v>35</v>
      </c>
      <c r="B430" s="7" t="s">
        <v>36</v>
      </c>
      <c r="C430" s="7">
        <v>7</v>
      </c>
      <c r="D430" s="7" t="s">
        <v>46</v>
      </c>
      <c r="E430" s="7">
        <v>1999</v>
      </c>
      <c r="F430" s="7">
        <v>3</v>
      </c>
      <c r="G430" s="7">
        <v>13</v>
      </c>
      <c r="H430" s="7">
        <v>45</v>
      </c>
      <c r="I430" s="7">
        <v>51</v>
      </c>
      <c r="J430" s="7">
        <v>313</v>
      </c>
      <c r="U430" s="20"/>
    </row>
    <row r="431" spans="1:21" x14ac:dyDescent="0.25">
      <c r="A431" s="7" t="s">
        <v>35</v>
      </c>
      <c r="B431" s="7" t="s">
        <v>36</v>
      </c>
      <c r="C431" s="7">
        <v>7</v>
      </c>
      <c r="D431" s="7" t="s">
        <v>37</v>
      </c>
      <c r="E431" s="7">
        <v>1998</v>
      </c>
      <c r="F431" s="7">
        <v>3</v>
      </c>
      <c r="G431" s="7">
        <v>14</v>
      </c>
      <c r="H431" s="7">
        <v>46</v>
      </c>
      <c r="I431" s="7">
        <v>54</v>
      </c>
      <c r="J431" s="7">
        <v>314</v>
      </c>
      <c r="U431" s="20"/>
    </row>
    <row r="432" spans="1:21" x14ac:dyDescent="0.25">
      <c r="A432" s="7" t="s">
        <v>50</v>
      </c>
      <c r="B432" s="7" t="s">
        <v>51</v>
      </c>
      <c r="C432" s="7">
        <v>8</v>
      </c>
      <c r="D432" s="7" t="s">
        <v>52</v>
      </c>
      <c r="E432" s="7">
        <v>1999</v>
      </c>
      <c r="F432" s="7">
        <v>3</v>
      </c>
      <c r="G432" s="7">
        <v>15</v>
      </c>
      <c r="H432" s="7">
        <v>47</v>
      </c>
      <c r="I432" s="7">
        <v>59</v>
      </c>
      <c r="J432" s="7">
        <v>315</v>
      </c>
      <c r="U432" s="20"/>
    </row>
    <row r="433" spans="1:21" x14ac:dyDescent="0.25">
      <c r="A433" s="7" t="s">
        <v>50</v>
      </c>
      <c r="B433" s="7" t="s">
        <v>51</v>
      </c>
      <c r="C433" s="7">
        <v>8</v>
      </c>
      <c r="D433" s="7" t="s">
        <v>53</v>
      </c>
      <c r="E433" s="7">
        <v>2020</v>
      </c>
      <c r="F433" s="7">
        <v>3</v>
      </c>
      <c r="G433" s="7">
        <v>16</v>
      </c>
      <c r="H433" s="7">
        <v>48</v>
      </c>
      <c r="I433" s="7">
        <v>62</v>
      </c>
      <c r="J433" s="7">
        <v>316</v>
      </c>
      <c r="U433" s="20"/>
    </row>
    <row r="434" spans="1:21" x14ac:dyDescent="0.25">
      <c r="A434" s="7" t="s">
        <v>50</v>
      </c>
      <c r="B434" s="7" t="s">
        <v>51</v>
      </c>
      <c r="C434" s="7">
        <v>8</v>
      </c>
      <c r="D434" s="7" t="s">
        <v>56</v>
      </c>
      <c r="E434" s="7">
        <v>1984</v>
      </c>
      <c r="F434" s="7">
        <v>4</v>
      </c>
      <c r="G434" s="7">
        <v>16</v>
      </c>
      <c r="H434" s="7">
        <v>49</v>
      </c>
      <c r="I434" s="7">
        <v>61</v>
      </c>
      <c r="J434" s="7">
        <v>416</v>
      </c>
      <c r="U434" s="20"/>
    </row>
    <row r="435" spans="1:21" x14ac:dyDescent="0.25">
      <c r="A435" s="7" t="s">
        <v>50</v>
      </c>
      <c r="B435" s="7" t="s">
        <v>51</v>
      </c>
      <c r="C435" s="7">
        <v>8</v>
      </c>
      <c r="D435" s="7" t="s">
        <v>54</v>
      </c>
      <c r="E435" s="7">
        <v>2016</v>
      </c>
      <c r="F435" s="7">
        <v>4</v>
      </c>
      <c r="G435" s="7">
        <v>15</v>
      </c>
      <c r="H435" s="7">
        <v>50</v>
      </c>
      <c r="I435" s="7">
        <v>60</v>
      </c>
      <c r="J435" s="7">
        <v>415</v>
      </c>
      <c r="U435" s="20"/>
    </row>
    <row r="436" spans="1:21" x14ac:dyDescent="0.25">
      <c r="A436" s="7" t="s">
        <v>35</v>
      </c>
      <c r="B436" s="7" t="s">
        <v>36</v>
      </c>
      <c r="C436" s="7">
        <v>7</v>
      </c>
      <c r="D436" s="7" t="s">
        <v>39</v>
      </c>
      <c r="E436" s="7">
        <v>2002</v>
      </c>
      <c r="F436" s="7">
        <v>4</v>
      </c>
      <c r="G436" s="7">
        <v>14</v>
      </c>
      <c r="H436" s="7">
        <v>51</v>
      </c>
      <c r="I436" s="7">
        <v>53</v>
      </c>
      <c r="J436" s="7">
        <v>414</v>
      </c>
      <c r="U436" s="20"/>
    </row>
    <row r="437" spans="1:21" x14ac:dyDescent="0.25">
      <c r="A437" s="7" t="s">
        <v>35</v>
      </c>
      <c r="B437" s="7" t="s">
        <v>36</v>
      </c>
      <c r="C437" s="7">
        <v>7</v>
      </c>
      <c r="D437" s="7" t="s">
        <v>41</v>
      </c>
      <c r="E437" s="7">
        <v>2016</v>
      </c>
      <c r="F437" s="7">
        <v>4</v>
      </c>
      <c r="G437" s="7">
        <v>13</v>
      </c>
      <c r="H437" s="7">
        <v>52</v>
      </c>
      <c r="I437" s="7">
        <v>52</v>
      </c>
      <c r="J437" s="7">
        <v>413</v>
      </c>
      <c r="U437" s="20"/>
    </row>
    <row r="438" spans="1:21" x14ac:dyDescent="0.25">
      <c r="A438" s="7" t="s">
        <v>50</v>
      </c>
      <c r="B438" s="7" t="s">
        <v>51</v>
      </c>
      <c r="C438" s="7">
        <v>6</v>
      </c>
      <c r="D438" s="7" t="s">
        <v>53</v>
      </c>
      <c r="E438" s="7">
        <v>2020</v>
      </c>
      <c r="F438" s="7">
        <v>4</v>
      </c>
      <c r="G438" s="7">
        <v>12</v>
      </c>
      <c r="H438" s="7">
        <v>53</v>
      </c>
      <c r="I438" s="7">
        <v>45</v>
      </c>
      <c r="J438" s="7">
        <v>412</v>
      </c>
      <c r="U438" s="20"/>
    </row>
    <row r="439" spans="1:21" x14ac:dyDescent="0.25">
      <c r="A439" s="7" t="s">
        <v>50</v>
      </c>
      <c r="B439" s="7" t="s">
        <v>51</v>
      </c>
      <c r="C439" s="7">
        <v>6</v>
      </c>
      <c r="D439" s="7" t="s">
        <v>57</v>
      </c>
      <c r="E439" s="7">
        <v>2004</v>
      </c>
      <c r="F439" s="7">
        <v>4</v>
      </c>
      <c r="G439" s="7">
        <v>11</v>
      </c>
      <c r="H439" s="7">
        <v>54</v>
      </c>
      <c r="I439" s="7">
        <v>44</v>
      </c>
      <c r="J439" s="7">
        <v>411</v>
      </c>
      <c r="U439" s="20"/>
    </row>
    <row r="440" spans="1:21" x14ac:dyDescent="0.25">
      <c r="A440" s="7" t="s">
        <v>35</v>
      </c>
      <c r="B440" s="7" t="s">
        <v>36</v>
      </c>
      <c r="C440" s="7">
        <v>5</v>
      </c>
      <c r="D440" s="7" t="s">
        <v>48</v>
      </c>
      <c r="E440" s="7">
        <v>2018</v>
      </c>
      <c r="F440" s="7">
        <v>4</v>
      </c>
      <c r="G440" s="7">
        <v>10</v>
      </c>
      <c r="H440" s="7">
        <v>55</v>
      </c>
      <c r="I440" s="7">
        <v>37</v>
      </c>
      <c r="J440" s="7">
        <v>410</v>
      </c>
      <c r="U440" s="20"/>
    </row>
    <row r="441" spans="1:21" x14ac:dyDescent="0.25">
      <c r="A441" s="7" t="s">
        <v>35</v>
      </c>
      <c r="B441" s="7" t="s">
        <v>36</v>
      </c>
      <c r="C441" s="7">
        <v>5</v>
      </c>
      <c r="D441" s="7" t="s">
        <v>37</v>
      </c>
      <c r="E441" s="7">
        <v>1998</v>
      </c>
      <c r="F441" s="7">
        <v>4</v>
      </c>
      <c r="G441" s="7">
        <v>9</v>
      </c>
      <c r="H441" s="7">
        <v>56</v>
      </c>
      <c r="I441" s="7">
        <v>37</v>
      </c>
      <c r="J441" s="7">
        <v>409</v>
      </c>
      <c r="U441" s="20"/>
    </row>
    <row r="442" spans="1:21" x14ac:dyDescent="0.25">
      <c r="A442" s="7" t="s">
        <v>50</v>
      </c>
      <c r="B442" s="7" t="s">
        <v>51</v>
      </c>
      <c r="C442" s="7">
        <v>4</v>
      </c>
      <c r="D442" s="7" t="s">
        <v>52</v>
      </c>
      <c r="E442" s="7">
        <v>1999</v>
      </c>
      <c r="F442" s="7">
        <v>4</v>
      </c>
      <c r="G442" s="7">
        <v>8</v>
      </c>
      <c r="H442" s="7">
        <v>57</v>
      </c>
      <c r="I442" s="7">
        <v>29</v>
      </c>
      <c r="J442" s="7">
        <v>408</v>
      </c>
      <c r="U442" s="20"/>
    </row>
    <row r="443" spans="1:21" x14ac:dyDescent="0.25">
      <c r="A443" s="7" t="s">
        <v>50</v>
      </c>
      <c r="B443" s="7" t="s">
        <v>51</v>
      </c>
      <c r="C443" s="7">
        <v>4</v>
      </c>
      <c r="D443" s="7" t="s">
        <v>59</v>
      </c>
      <c r="E443" s="7">
        <v>1989</v>
      </c>
      <c r="F443" s="7">
        <v>4</v>
      </c>
      <c r="G443" s="7">
        <v>7</v>
      </c>
      <c r="H443" s="7">
        <v>58</v>
      </c>
      <c r="I443" s="7">
        <v>28</v>
      </c>
      <c r="J443" s="7">
        <v>407</v>
      </c>
      <c r="U443" s="20"/>
    </row>
    <row r="444" spans="1:21" x14ac:dyDescent="0.25">
      <c r="A444" s="7" t="s">
        <v>35</v>
      </c>
      <c r="B444" s="7" t="s">
        <v>36</v>
      </c>
      <c r="C444" s="7">
        <v>3</v>
      </c>
      <c r="D444" s="7" t="s">
        <v>44</v>
      </c>
      <c r="E444" s="7">
        <v>1983</v>
      </c>
      <c r="F444" s="7">
        <v>4</v>
      </c>
      <c r="G444" s="7">
        <v>6</v>
      </c>
      <c r="H444" s="7">
        <v>59</v>
      </c>
      <c r="I444" s="7">
        <v>21</v>
      </c>
      <c r="J444" s="7">
        <v>406</v>
      </c>
      <c r="U444" s="20"/>
    </row>
    <row r="445" spans="1:21" x14ac:dyDescent="0.25">
      <c r="A445" s="7" t="s">
        <v>35</v>
      </c>
      <c r="B445" s="7" t="s">
        <v>36</v>
      </c>
      <c r="C445" s="7">
        <v>3</v>
      </c>
      <c r="D445" s="7" t="s">
        <v>46</v>
      </c>
      <c r="E445" s="7">
        <v>1999</v>
      </c>
      <c r="F445" s="7">
        <v>4</v>
      </c>
      <c r="G445" s="7">
        <v>5</v>
      </c>
      <c r="H445" s="7">
        <v>60</v>
      </c>
      <c r="I445" s="7">
        <v>20</v>
      </c>
      <c r="J445" s="7">
        <v>405</v>
      </c>
      <c r="U445" s="20"/>
    </row>
    <row r="446" spans="1:21" x14ac:dyDescent="0.25">
      <c r="A446" s="7" t="s">
        <v>50</v>
      </c>
      <c r="B446" s="7" t="s">
        <v>51</v>
      </c>
      <c r="C446" s="7">
        <v>2</v>
      </c>
      <c r="D446" s="7" t="s">
        <v>60</v>
      </c>
      <c r="E446" s="7">
        <v>2001</v>
      </c>
      <c r="F446" s="7">
        <v>4</v>
      </c>
      <c r="G446" s="7">
        <v>4</v>
      </c>
      <c r="H446" s="7">
        <v>61</v>
      </c>
      <c r="I446" s="7">
        <v>13</v>
      </c>
      <c r="J446" s="7">
        <v>404</v>
      </c>
      <c r="U446" s="20"/>
    </row>
    <row r="447" spans="1:21" x14ac:dyDescent="0.25">
      <c r="A447" s="7" t="s">
        <v>50</v>
      </c>
      <c r="B447" s="7" t="s">
        <v>51</v>
      </c>
      <c r="C447" s="7">
        <v>2</v>
      </c>
      <c r="D447" s="7" t="s">
        <v>55</v>
      </c>
      <c r="E447" s="7">
        <v>2008</v>
      </c>
      <c r="F447" s="7">
        <v>4</v>
      </c>
      <c r="G447" s="7">
        <v>3</v>
      </c>
      <c r="H447" s="7">
        <v>62</v>
      </c>
      <c r="I447" s="7">
        <v>12</v>
      </c>
      <c r="J447" s="7">
        <v>403</v>
      </c>
      <c r="U447" s="20"/>
    </row>
    <row r="448" spans="1:21" x14ac:dyDescent="0.25">
      <c r="A448" s="7" t="s">
        <v>35</v>
      </c>
      <c r="B448" s="7" t="s">
        <v>36</v>
      </c>
      <c r="C448" s="7">
        <v>1</v>
      </c>
      <c r="D448" s="7" t="s">
        <v>49</v>
      </c>
      <c r="E448" s="7">
        <v>1985</v>
      </c>
      <c r="F448" s="7">
        <v>4</v>
      </c>
      <c r="G448" s="7">
        <v>2</v>
      </c>
      <c r="H448" s="7">
        <v>63</v>
      </c>
      <c r="I448" s="7">
        <v>5</v>
      </c>
      <c r="J448" s="7">
        <v>402</v>
      </c>
      <c r="U448" s="20"/>
    </row>
    <row r="449" spans="1:21" x14ac:dyDescent="0.25">
      <c r="A449" s="7" t="s">
        <v>35</v>
      </c>
      <c r="B449" s="7" t="s">
        <v>36</v>
      </c>
      <c r="C449" s="7">
        <v>1</v>
      </c>
      <c r="D449" s="7" t="s">
        <v>42</v>
      </c>
      <c r="E449" s="7">
        <v>2023</v>
      </c>
      <c r="F449" s="7">
        <v>4</v>
      </c>
      <c r="G449" s="7">
        <v>1</v>
      </c>
      <c r="H449" s="7">
        <v>64</v>
      </c>
      <c r="I449" s="7">
        <v>4</v>
      </c>
      <c r="J449" s="7">
        <v>401</v>
      </c>
      <c r="U449" s="20"/>
    </row>
    <row r="450" spans="1:21" x14ac:dyDescent="0.25">
      <c r="A450" s="7" t="s">
        <v>35</v>
      </c>
      <c r="B450" s="7" t="s">
        <v>36</v>
      </c>
      <c r="C450" s="7">
        <v>1</v>
      </c>
      <c r="D450" s="7" t="s">
        <v>37</v>
      </c>
      <c r="E450" s="7">
        <v>1998</v>
      </c>
      <c r="F450" s="7">
        <v>1</v>
      </c>
      <c r="G450" s="7">
        <v>1</v>
      </c>
      <c r="H450" s="7">
        <v>1</v>
      </c>
      <c r="I450" s="7">
        <v>1</v>
      </c>
      <c r="J450" s="7">
        <v>101</v>
      </c>
      <c r="U450" s="20"/>
    </row>
    <row r="451" spans="1:21" x14ac:dyDescent="0.25">
      <c r="A451" s="7" t="s">
        <v>35</v>
      </c>
      <c r="B451" s="7" t="s">
        <v>36</v>
      </c>
      <c r="C451" s="7">
        <v>1</v>
      </c>
      <c r="D451" s="7" t="s">
        <v>44</v>
      </c>
      <c r="E451" s="7">
        <v>1983</v>
      </c>
      <c r="F451" s="7">
        <v>1</v>
      </c>
      <c r="G451" s="7">
        <v>2</v>
      </c>
      <c r="H451" s="7">
        <v>2</v>
      </c>
      <c r="I451" s="7">
        <v>8</v>
      </c>
      <c r="J451" s="7">
        <v>102</v>
      </c>
      <c r="U451" s="20"/>
    </row>
    <row r="452" spans="1:21" x14ac:dyDescent="0.25">
      <c r="A452" s="7" t="s">
        <v>50</v>
      </c>
      <c r="B452" s="7" t="s">
        <v>51</v>
      </c>
      <c r="C452" s="7">
        <v>2</v>
      </c>
      <c r="D452" s="7" t="s">
        <v>52</v>
      </c>
      <c r="E452" s="7">
        <v>1999</v>
      </c>
      <c r="F452" s="7">
        <v>1</v>
      </c>
      <c r="G452" s="7">
        <v>3</v>
      </c>
      <c r="H452" s="7">
        <v>3</v>
      </c>
      <c r="I452" s="7">
        <v>9</v>
      </c>
      <c r="J452" s="7">
        <v>103</v>
      </c>
      <c r="U452" s="20"/>
    </row>
    <row r="453" spans="1:21" x14ac:dyDescent="0.25">
      <c r="A453" s="7" t="s">
        <v>50</v>
      </c>
      <c r="B453" s="7" t="s">
        <v>51</v>
      </c>
      <c r="C453" s="7">
        <v>2</v>
      </c>
      <c r="D453" s="7" t="s">
        <v>56</v>
      </c>
      <c r="E453" s="7">
        <v>1984</v>
      </c>
      <c r="F453" s="7">
        <v>1</v>
      </c>
      <c r="G453" s="7">
        <v>4</v>
      </c>
      <c r="H453" s="7">
        <v>4</v>
      </c>
      <c r="I453" s="7">
        <v>16</v>
      </c>
      <c r="J453" s="7">
        <v>104</v>
      </c>
      <c r="U453" s="20"/>
    </row>
    <row r="454" spans="1:21" x14ac:dyDescent="0.25">
      <c r="A454" s="7" t="s">
        <v>35</v>
      </c>
      <c r="B454" s="7" t="s">
        <v>36</v>
      </c>
      <c r="C454" s="7">
        <v>3</v>
      </c>
      <c r="D454" s="7" t="s">
        <v>48</v>
      </c>
      <c r="E454" s="7">
        <v>2018</v>
      </c>
      <c r="F454" s="7">
        <v>1</v>
      </c>
      <c r="G454" s="7">
        <v>5</v>
      </c>
      <c r="H454" s="7">
        <v>5</v>
      </c>
      <c r="I454" s="7">
        <v>17</v>
      </c>
      <c r="J454" s="7">
        <v>105</v>
      </c>
      <c r="U454" s="20"/>
    </row>
    <row r="455" spans="1:21" x14ac:dyDescent="0.25">
      <c r="A455" s="7" t="s">
        <v>35</v>
      </c>
      <c r="B455" s="7" t="s">
        <v>36</v>
      </c>
      <c r="C455" s="7">
        <v>3</v>
      </c>
      <c r="D455" s="7" t="s">
        <v>41</v>
      </c>
      <c r="E455" s="7">
        <v>2016</v>
      </c>
      <c r="F455" s="7">
        <v>1</v>
      </c>
      <c r="G455" s="7">
        <v>6</v>
      </c>
      <c r="H455" s="7">
        <v>6</v>
      </c>
      <c r="I455" s="7">
        <v>24</v>
      </c>
      <c r="J455" s="7">
        <v>106</v>
      </c>
      <c r="U455" s="20"/>
    </row>
    <row r="456" spans="1:21" x14ac:dyDescent="0.25">
      <c r="A456" s="7" t="s">
        <v>50</v>
      </c>
      <c r="B456" s="7" t="s">
        <v>51</v>
      </c>
      <c r="C456" s="7">
        <v>4</v>
      </c>
      <c r="D456" s="7" t="s">
        <v>60</v>
      </c>
      <c r="E456" s="7">
        <v>2001</v>
      </c>
      <c r="F456" s="7">
        <v>1</v>
      </c>
      <c r="G456" s="7">
        <v>7</v>
      </c>
      <c r="H456" s="7">
        <v>7</v>
      </c>
      <c r="I456" s="7">
        <v>25</v>
      </c>
      <c r="J456" s="7">
        <v>107</v>
      </c>
      <c r="U456" s="20"/>
    </row>
    <row r="457" spans="1:21" x14ac:dyDescent="0.25">
      <c r="A457" s="7" t="s">
        <v>50</v>
      </c>
      <c r="B457" s="7" t="s">
        <v>51</v>
      </c>
      <c r="C457" s="7">
        <v>4</v>
      </c>
      <c r="D457" s="7" t="s">
        <v>53</v>
      </c>
      <c r="E457" s="7">
        <v>2020</v>
      </c>
      <c r="F457" s="7">
        <v>1</v>
      </c>
      <c r="G457" s="7">
        <v>8</v>
      </c>
      <c r="H457" s="7">
        <v>8</v>
      </c>
      <c r="I457" s="7">
        <v>32</v>
      </c>
      <c r="J457" s="7">
        <v>108</v>
      </c>
      <c r="U457" s="20"/>
    </row>
    <row r="458" spans="1:21" x14ac:dyDescent="0.25">
      <c r="A458" s="7" t="s">
        <v>35</v>
      </c>
      <c r="B458" s="7" t="s">
        <v>36</v>
      </c>
      <c r="C458" s="7">
        <v>5</v>
      </c>
      <c r="D458" s="7" t="s">
        <v>39</v>
      </c>
      <c r="E458" s="7">
        <v>2002</v>
      </c>
      <c r="F458" s="7">
        <v>1</v>
      </c>
      <c r="G458" s="7">
        <v>9</v>
      </c>
      <c r="H458" s="7">
        <v>9</v>
      </c>
      <c r="I458" s="7">
        <v>33</v>
      </c>
      <c r="J458" s="7">
        <v>109</v>
      </c>
      <c r="U458" s="20"/>
    </row>
    <row r="459" spans="1:21" x14ac:dyDescent="0.25">
      <c r="A459" s="7" t="s">
        <v>35</v>
      </c>
      <c r="B459" s="7" t="s">
        <v>36</v>
      </c>
      <c r="C459" s="7">
        <v>5</v>
      </c>
      <c r="D459" s="7" t="s">
        <v>46</v>
      </c>
      <c r="E459" s="7">
        <v>1999</v>
      </c>
      <c r="F459" s="7">
        <v>1</v>
      </c>
      <c r="G459" s="7">
        <v>10</v>
      </c>
      <c r="H459" s="7">
        <v>10</v>
      </c>
      <c r="I459" s="7">
        <v>40</v>
      </c>
      <c r="J459" s="7">
        <v>110</v>
      </c>
      <c r="U459" s="20"/>
    </row>
    <row r="460" spans="1:21" x14ac:dyDescent="0.25">
      <c r="A460" s="7" t="s">
        <v>50</v>
      </c>
      <c r="B460" s="7" t="s">
        <v>51</v>
      </c>
      <c r="C460" s="7">
        <v>6</v>
      </c>
      <c r="D460" s="7" t="s">
        <v>59</v>
      </c>
      <c r="E460" s="7">
        <v>1989</v>
      </c>
      <c r="F460" s="7">
        <v>1</v>
      </c>
      <c r="G460" s="7">
        <v>11</v>
      </c>
      <c r="H460" s="7">
        <v>11</v>
      </c>
      <c r="I460" s="7">
        <v>41</v>
      </c>
      <c r="J460" s="7">
        <v>111</v>
      </c>
      <c r="U460" s="20"/>
    </row>
    <row r="461" spans="1:21" x14ac:dyDescent="0.25">
      <c r="A461" s="7" t="s">
        <v>50</v>
      </c>
      <c r="B461" s="7" t="s">
        <v>51</v>
      </c>
      <c r="C461" s="7">
        <v>6</v>
      </c>
      <c r="D461" s="7" t="s">
        <v>54</v>
      </c>
      <c r="E461" s="7">
        <v>2016</v>
      </c>
      <c r="F461" s="7">
        <v>1</v>
      </c>
      <c r="G461" s="7">
        <v>12</v>
      </c>
      <c r="H461" s="7">
        <v>12</v>
      </c>
      <c r="I461" s="7">
        <v>48</v>
      </c>
      <c r="J461" s="7">
        <v>112</v>
      </c>
      <c r="U461" s="20"/>
    </row>
    <row r="462" spans="1:21" x14ac:dyDescent="0.25">
      <c r="A462" s="7" t="s">
        <v>35</v>
      </c>
      <c r="B462" s="7" t="s">
        <v>36</v>
      </c>
      <c r="C462" s="7">
        <v>7</v>
      </c>
      <c r="D462" s="7" t="s">
        <v>49</v>
      </c>
      <c r="E462" s="7">
        <v>1985</v>
      </c>
      <c r="F462" s="7">
        <v>1</v>
      </c>
      <c r="G462" s="7">
        <v>13</v>
      </c>
      <c r="H462" s="7">
        <v>13</v>
      </c>
      <c r="I462" s="7">
        <v>49</v>
      </c>
      <c r="J462" s="7">
        <v>113</v>
      </c>
      <c r="U462" s="20"/>
    </row>
    <row r="463" spans="1:21" x14ac:dyDescent="0.25">
      <c r="A463" s="7" t="s">
        <v>35</v>
      </c>
      <c r="B463" s="7" t="s">
        <v>36</v>
      </c>
      <c r="C463" s="7">
        <v>7</v>
      </c>
      <c r="D463" s="7" t="s">
        <v>42</v>
      </c>
      <c r="E463" s="7">
        <v>2023</v>
      </c>
      <c r="F463" s="7">
        <v>1</v>
      </c>
      <c r="G463" s="7">
        <v>14</v>
      </c>
      <c r="H463" s="7">
        <v>14</v>
      </c>
      <c r="I463" s="7">
        <v>56</v>
      </c>
      <c r="J463" s="7">
        <v>114</v>
      </c>
      <c r="U463" s="20"/>
    </row>
    <row r="464" spans="1:21" x14ac:dyDescent="0.25">
      <c r="A464" s="7" t="s">
        <v>50</v>
      </c>
      <c r="B464" s="7" t="s">
        <v>51</v>
      </c>
      <c r="C464" s="7">
        <v>8</v>
      </c>
      <c r="D464" s="7" t="s">
        <v>55</v>
      </c>
      <c r="E464" s="7">
        <v>2008</v>
      </c>
      <c r="F464" s="7">
        <v>1</v>
      </c>
      <c r="G464" s="7">
        <v>15</v>
      </c>
      <c r="H464" s="7">
        <v>15</v>
      </c>
      <c r="I464" s="7">
        <v>57</v>
      </c>
      <c r="J464" s="7">
        <v>115</v>
      </c>
      <c r="U464" s="20"/>
    </row>
    <row r="465" spans="1:21" x14ac:dyDescent="0.25">
      <c r="A465" s="7" t="s">
        <v>50</v>
      </c>
      <c r="B465" s="7" t="s">
        <v>51</v>
      </c>
      <c r="C465" s="7">
        <v>8</v>
      </c>
      <c r="D465" s="7" t="s">
        <v>57</v>
      </c>
      <c r="E465" s="7">
        <v>2004</v>
      </c>
      <c r="F465" s="7">
        <v>1</v>
      </c>
      <c r="G465" s="7">
        <v>16</v>
      </c>
      <c r="H465" s="7">
        <v>16</v>
      </c>
      <c r="I465" s="7">
        <v>64</v>
      </c>
      <c r="J465" s="7">
        <v>116</v>
      </c>
      <c r="U465" s="20"/>
    </row>
    <row r="466" spans="1:21" x14ac:dyDescent="0.25">
      <c r="A466" s="7" t="s">
        <v>50</v>
      </c>
      <c r="B466" s="7" t="s">
        <v>51</v>
      </c>
      <c r="C466" s="7">
        <v>8</v>
      </c>
      <c r="D466" s="7" t="s">
        <v>60</v>
      </c>
      <c r="E466" s="7">
        <v>2001</v>
      </c>
      <c r="F466" s="7">
        <v>2</v>
      </c>
      <c r="G466" s="7">
        <v>16</v>
      </c>
      <c r="H466" s="7">
        <v>17</v>
      </c>
      <c r="I466" s="7">
        <v>63</v>
      </c>
      <c r="J466" s="7">
        <v>216</v>
      </c>
      <c r="U466" s="20"/>
    </row>
    <row r="467" spans="1:21" x14ac:dyDescent="0.25">
      <c r="A467" s="7" t="s">
        <v>50</v>
      </c>
      <c r="B467" s="7" t="s">
        <v>51</v>
      </c>
      <c r="C467" s="7">
        <v>8</v>
      </c>
      <c r="D467" s="7" t="s">
        <v>59</v>
      </c>
      <c r="E467" s="7">
        <v>1989</v>
      </c>
      <c r="F467" s="7">
        <v>2</v>
      </c>
      <c r="G467" s="7">
        <v>15</v>
      </c>
      <c r="H467" s="7">
        <v>18</v>
      </c>
      <c r="I467" s="7">
        <v>58</v>
      </c>
      <c r="J467" s="7">
        <v>215</v>
      </c>
      <c r="U467" s="20"/>
    </row>
    <row r="468" spans="1:21" x14ac:dyDescent="0.25">
      <c r="A468" s="7" t="s">
        <v>35</v>
      </c>
      <c r="B468" s="7" t="s">
        <v>36</v>
      </c>
      <c r="C468" s="7">
        <v>7</v>
      </c>
      <c r="D468" s="7" t="s">
        <v>48</v>
      </c>
      <c r="E468" s="7">
        <v>2018</v>
      </c>
      <c r="F468" s="7">
        <v>2</v>
      </c>
      <c r="G468" s="7">
        <v>14</v>
      </c>
      <c r="H468" s="7">
        <v>19</v>
      </c>
      <c r="I468" s="7">
        <v>55</v>
      </c>
      <c r="J468" s="7">
        <v>214</v>
      </c>
      <c r="U468" s="20"/>
    </row>
    <row r="469" spans="1:21" x14ac:dyDescent="0.25">
      <c r="A469" s="7" t="s">
        <v>35</v>
      </c>
      <c r="B469" s="7" t="s">
        <v>36</v>
      </c>
      <c r="C469" s="7">
        <v>7</v>
      </c>
      <c r="D469" s="7" t="s">
        <v>44</v>
      </c>
      <c r="E469" s="7">
        <v>1983</v>
      </c>
      <c r="F469" s="7">
        <v>2</v>
      </c>
      <c r="G469" s="7">
        <v>13</v>
      </c>
      <c r="H469" s="7">
        <v>20</v>
      </c>
      <c r="I469" s="7">
        <v>50</v>
      </c>
      <c r="J469" s="7">
        <v>213</v>
      </c>
      <c r="U469" s="20"/>
    </row>
    <row r="470" spans="1:21" x14ac:dyDescent="0.25">
      <c r="A470" s="7" t="s">
        <v>50</v>
      </c>
      <c r="B470" s="7" t="s">
        <v>51</v>
      </c>
      <c r="C470" s="7">
        <v>6</v>
      </c>
      <c r="D470" s="7" t="s">
        <v>55</v>
      </c>
      <c r="E470" s="7">
        <v>2008</v>
      </c>
      <c r="F470" s="7">
        <v>2</v>
      </c>
      <c r="G470" s="7">
        <v>12</v>
      </c>
      <c r="H470" s="7">
        <v>21</v>
      </c>
      <c r="I470" s="7">
        <v>47</v>
      </c>
      <c r="J470" s="7">
        <v>212</v>
      </c>
      <c r="U470" s="20"/>
    </row>
    <row r="471" spans="1:21" x14ac:dyDescent="0.25">
      <c r="A471" s="7" t="s">
        <v>50</v>
      </c>
      <c r="B471" s="7" t="s">
        <v>51</v>
      </c>
      <c r="C471" s="7">
        <v>6</v>
      </c>
      <c r="D471" s="7" t="s">
        <v>52</v>
      </c>
      <c r="E471" s="7">
        <v>1999</v>
      </c>
      <c r="F471" s="7">
        <v>2</v>
      </c>
      <c r="G471" s="7">
        <v>11</v>
      </c>
      <c r="H471" s="7">
        <v>22</v>
      </c>
      <c r="I471" s="7">
        <v>42</v>
      </c>
      <c r="J471" s="7">
        <v>211</v>
      </c>
      <c r="U471" s="20"/>
    </row>
    <row r="472" spans="1:21" x14ac:dyDescent="0.25">
      <c r="A472" s="7" t="s">
        <v>35</v>
      </c>
      <c r="B472" s="7" t="s">
        <v>36</v>
      </c>
      <c r="C472" s="7">
        <v>5</v>
      </c>
      <c r="D472" s="7" t="s">
        <v>49</v>
      </c>
      <c r="E472" s="7">
        <v>1985</v>
      </c>
      <c r="F472" s="7">
        <v>2</v>
      </c>
      <c r="G472" s="7">
        <v>10</v>
      </c>
      <c r="H472" s="7">
        <v>23</v>
      </c>
      <c r="I472" s="7">
        <v>39</v>
      </c>
      <c r="J472" s="7">
        <v>210</v>
      </c>
      <c r="U472" s="20"/>
    </row>
    <row r="473" spans="1:21" x14ac:dyDescent="0.25">
      <c r="A473" s="7" t="s">
        <v>35</v>
      </c>
      <c r="B473" s="7" t="s">
        <v>36</v>
      </c>
      <c r="C473" s="7">
        <v>5</v>
      </c>
      <c r="D473" s="7" t="s">
        <v>41</v>
      </c>
      <c r="E473" s="7">
        <v>2016</v>
      </c>
      <c r="F473" s="7">
        <v>2</v>
      </c>
      <c r="G473" s="7">
        <v>9</v>
      </c>
      <c r="H473" s="7">
        <v>24</v>
      </c>
      <c r="I473" s="7">
        <v>34</v>
      </c>
      <c r="J473" s="7">
        <v>209</v>
      </c>
      <c r="U473" s="20"/>
    </row>
    <row r="474" spans="1:21" x14ac:dyDescent="0.25">
      <c r="A474" s="7" t="s">
        <v>50</v>
      </c>
      <c r="B474" s="7" t="s">
        <v>51</v>
      </c>
      <c r="C474" s="7">
        <v>4</v>
      </c>
      <c r="D474" s="7" t="s">
        <v>56</v>
      </c>
      <c r="E474" s="7">
        <v>1984</v>
      </c>
      <c r="F474" s="7">
        <v>2</v>
      </c>
      <c r="G474" s="7">
        <v>8</v>
      </c>
      <c r="H474" s="7">
        <v>25</v>
      </c>
      <c r="I474" s="7">
        <v>31</v>
      </c>
      <c r="J474" s="7">
        <v>208</v>
      </c>
      <c r="U474" s="20"/>
    </row>
    <row r="475" spans="1:21" x14ac:dyDescent="0.25">
      <c r="A475" s="7" t="s">
        <v>50</v>
      </c>
      <c r="B475" s="7" t="s">
        <v>51</v>
      </c>
      <c r="C475" s="7">
        <v>4</v>
      </c>
      <c r="D475" s="7" t="s">
        <v>54</v>
      </c>
      <c r="E475" s="7">
        <v>2016</v>
      </c>
      <c r="F475" s="7">
        <v>2</v>
      </c>
      <c r="G475" s="7">
        <v>7</v>
      </c>
      <c r="H475" s="7">
        <v>26</v>
      </c>
      <c r="I475" s="7">
        <v>26</v>
      </c>
      <c r="J475" s="7">
        <v>207</v>
      </c>
      <c r="U475" s="20"/>
    </row>
    <row r="476" spans="1:21" x14ac:dyDescent="0.25">
      <c r="A476" s="7" t="s">
        <v>35</v>
      </c>
      <c r="B476" s="7" t="s">
        <v>36</v>
      </c>
      <c r="C476" s="7">
        <v>3</v>
      </c>
      <c r="D476" s="7" t="s">
        <v>37</v>
      </c>
      <c r="E476" s="7">
        <v>1998</v>
      </c>
      <c r="F476" s="7">
        <v>2</v>
      </c>
      <c r="G476" s="7">
        <v>6</v>
      </c>
      <c r="H476" s="7">
        <v>27</v>
      </c>
      <c r="I476" s="7">
        <v>23</v>
      </c>
      <c r="J476" s="7">
        <v>206</v>
      </c>
      <c r="U476" s="20"/>
    </row>
    <row r="477" spans="1:21" x14ac:dyDescent="0.25">
      <c r="A477" s="7" t="s">
        <v>35</v>
      </c>
      <c r="B477" s="7" t="s">
        <v>36</v>
      </c>
      <c r="C477" s="7">
        <v>3</v>
      </c>
      <c r="D477" s="7" t="s">
        <v>42</v>
      </c>
      <c r="E477" s="7">
        <v>2023</v>
      </c>
      <c r="F477" s="7">
        <v>2</v>
      </c>
      <c r="G477" s="7">
        <v>5</v>
      </c>
      <c r="H477" s="7">
        <v>28</v>
      </c>
      <c r="I477" s="7">
        <v>18</v>
      </c>
      <c r="J477" s="7">
        <v>205</v>
      </c>
      <c r="U477" s="20"/>
    </row>
    <row r="478" spans="1:21" x14ac:dyDescent="0.25">
      <c r="A478" s="7" t="s">
        <v>50</v>
      </c>
      <c r="B478" s="7" t="s">
        <v>51</v>
      </c>
      <c r="C478" s="7">
        <v>2</v>
      </c>
      <c r="D478" s="7" t="s">
        <v>57</v>
      </c>
      <c r="E478" s="7">
        <v>2004</v>
      </c>
      <c r="F478" s="7">
        <v>2</v>
      </c>
      <c r="G478" s="7">
        <v>4</v>
      </c>
      <c r="H478" s="7">
        <v>29</v>
      </c>
      <c r="I478" s="7">
        <v>15</v>
      </c>
      <c r="J478" s="7">
        <v>204</v>
      </c>
      <c r="U478" s="20"/>
    </row>
    <row r="479" spans="1:21" x14ac:dyDescent="0.25">
      <c r="A479" s="7" t="s">
        <v>50</v>
      </c>
      <c r="B479" s="7" t="s">
        <v>51</v>
      </c>
      <c r="C479" s="7">
        <v>2</v>
      </c>
      <c r="D479" s="7" t="s">
        <v>53</v>
      </c>
      <c r="E479" s="7">
        <v>2020</v>
      </c>
      <c r="F479" s="7">
        <v>2</v>
      </c>
      <c r="G479" s="7">
        <v>3</v>
      </c>
      <c r="H479" s="7">
        <v>30</v>
      </c>
      <c r="I479" s="7">
        <v>10</v>
      </c>
      <c r="J479" s="7">
        <v>203</v>
      </c>
      <c r="U479" s="20"/>
    </row>
    <row r="480" spans="1:21" x14ac:dyDescent="0.25">
      <c r="A480" s="7" t="s">
        <v>35</v>
      </c>
      <c r="B480" s="7" t="s">
        <v>36</v>
      </c>
      <c r="C480" s="7">
        <v>1</v>
      </c>
      <c r="D480" s="7" t="s">
        <v>46</v>
      </c>
      <c r="E480" s="7">
        <v>1999</v>
      </c>
      <c r="F480" s="7">
        <v>2</v>
      </c>
      <c r="G480" s="7">
        <v>2</v>
      </c>
      <c r="H480" s="7">
        <v>31</v>
      </c>
      <c r="I480" s="7">
        <v>7</v>
      </c>
      <c r="J480" s="7">
        <v>202</v>
      </c>
      <c r="U480" s="20"/>
    </row>
    <row r="481" spans="1:21" x14ac:dyDescent="0.25">
      <c r="A481" s="7" t="s">
        <v>35</v>
      </c>
      <c r="B481" s="7" t="s">
        <v>36</v>
      </c>
      <c r="C481" s="7">
        <v>1</v>
      </c>
      <c r="D481" s="7" t="s">
        <v>39</v>
      </c>
      <c r="E481" s="7">
        <v>2002</v>
      </c>
      <c r="F481" s="7">
        <v>2</v>
      </c>
      <c r="G481" s="7">
        <v>1</v>
      </c>
      <c r="H481" s="7">
        <v>32</v>
      </c>
      <c r="I481" s="7">
        <v>2</v>
      </c>
      <c r="J481" s="7">
        <v>201</v>
      </c>
      <c r="U481" s="20"/>
    </row>
    <row r="482" spans="1:21" x14ac:dyDescent="0.25">
      <c r="A482" s="7" t="s">
        <v>35</v>
      </c>
      <c r="B482" s="7" t="s">
        <v>36</v>
      </c>
      <c r="C482" s="7">
        <v>1</v>
      </c>
      <c r="D482" s="7" t="s">
        <v>41</v>
      </c>
      <c r="E482" s="7">
        <v>2016</v>
      </c>
      <c r="F482" s="7">
        <v>3</v>
      </c>
      <c r="G482" s="7">
        <v>1</v>
      </c>
      <c r="H482" s="7">
        <v>33</v>
      </c>
      <c r="I482" s="7">
        <v>3</v>
      </c>
      <c r="J482" s="7">
        <v>301</v>
      </c>
      <c r="U482" s="20"/>
    </row>
    <row r="483" spans="1:21" x14ac:dyDescent="0.25">
      <c r="A483" s="7" t="s">
        <v>35</v>
      </c>
      <c r="B483" s="7" t="s">
        <v>36</v>
      </c>
      <c r="C483" s="7">
        <v>1</v>
      </c>
      <c r="D483" s="7" t="s">
        <v>48</v>
      </c>
      <c r="E483" s="7">
        <v>2018</v>
      </c>
      <c r="F483" s="7">
        <v>3</v>
      </c>
      <c r="G483" s="7">
        <v>2</v>
      </c>
      <c r="H483" s="7">
        <v>34</v>
      </c>
      <c r="I483" s="7">
        <v>6</v>
      </c>
      <c r="J483" s="7">
        <v>302</v>
      </c>
      <c r="U483" s="20"/>
    </row>
    <row r="484" spans="1:21" x14ac:dyDescent="0.25">
      <c r="A484" s="7" t="s">
        <v>50</v>
      </c>
      <c r="B484" s="7" t="s">
        <v>51</v>
      </c>
      <c r="C484" s="7">
        <v>2</v>
      </c>
      <c r="D484" s="7" t="s">
        <v>54</v>
      </c>
      <c r="E484" s="7">
        <v>2016</v>
      </c>
      <c r="F484" s="7">
        <v>3</v>
      </c>
      <c r="G484" s="7">
        <v>3</v>
      </c>
      <c r="H484" s="7">
        <v>35</v>
      </c>
      <c r="I484" s="7">
        <v>11</v>
      </c>
      <c r="J484" s="7">
        <v>303</v>
      </c>
      <c r="U484" s="20"/>
    </row>
    <row r="485" spans="1:21" x14ac:dyDescent="0.25">
      <c r="A485" s="7" t="s">
        <v>50</v>
      </c>
      <c r="B485" s="7" t="s">
        <v>51</v>
      </c>
      <c r="C485" s="7">
        <v>2</v>
      </c>
      <c r="D485" s="7" t="s">
        <v>59</v>
      </c>
      <c r="E485" s="7">
        <v>1989</v>
      </c>
      <c r="F485" s="7">
        <v>3</v>
      </c>
      <c r="G485" s="7">
        <v>4</v>
      </c>
      <c r="H485" s="7">
        <v>36</v>
      </c>
      <c r="I485" s="7">
        <v>14</v>
      </c>
      <c r="J485" s="7">
        <v>304</v>
      </c>
      <c r="U485" s="20"/>
    </row>
    <row r="486" spans="1:21" x14ac:dyDescent="0.25">
      <c r="A486" s="7" t="s">
        <v>35</v>
      </c>
      <c r="B486" s="7" t="s">
        <v>36</v>
      </c>
      <c r="C486" s="7">
        <v>3</v>
      </c>
      <c r="D486" s="7" t="s">
        <v>39</v>
      </c>
      <c r="E486" s="7">
        <v>2002</v>
      </c>
      <c r="F486" s="7">
        <v>3</v>
      </c>
      <c r="G486" s="7">
        <v>5</v>
      </c>
      <c r="H486" s="7">
        <v>37</v>
      </c>
      <c r="I486" s="7">
        <v>19</v>
      </c>
      <c r="J486" s="7">
        <v>305</v>
      </c>
      <c r="U486" s="20"/>
    </row>
    <row r="487" spans="1:21" x14ac:dyDescent="0.25">
      <c r="A487" s="7" t="s">
        <v>35</v>
      </c>
      <c r="B487" s="7" t="s">
        <v>36</v>
      </c>
      <c r="C487" s="7">
        <v>3</v>
      </c>
      <c r="D487" s="7" t="s">
        <v>49</v>
      </c>
      <c r="E487" s="7">
        <v>1985</v>
      </c>
      <c r="F487" s="7">
        <v>3</v>
      </c>
      <c r="G487" s="7">
        <v>6</v>
      </c>
      <c r="H487" s="7">
        <v>38</v>
      </c>
      <c r="I487" s="7">
        <v>22</v>
      </c>
      <c r="J487" s="7">
        <v>306</v>
      </c>
      <c r="U487" s="20"/>
    </row>
    <row r="488" spans="1:21" x14ac:dyDescent="0.25">
      <c r="A488" s="7" t="s">
        <v>50</v>
      </c>
      <c r="B488" s="7" t="s">
        <v>51</v>
      </c>
      <c r="C488" s="7">
        <v>4</v>
      </c>
      <c r="D488" s="7" t="s">
        <v>55</v>
      </c>
      <c r="E488" s="7">
        <v>2008</v>
      </c>
      <c r="F488" s="7">
        <v>3</v>
      </c>
      <c r="G488" s="7">
        <v>7</v>
      </c>
      <c r="H488" s="7">
        <v>39</v>
      </c>
      <c r="I488" s="7">
        <v>27</v>
      </c>
      <c r="J488" s="7">
        <v>307</v>
      </c>
      <c r="U488" s="20"/>
    </row>
    <row r="489" spans="1:21" x14ac:dyDescent="0.25">
      <c r="A489" s="7" t="s">
        <v>50</v>
      </c>
      <c r="B489" s="7" t="s">
        <v>51</v>
      </c>
      <c r="C489" s="7">
        <v>4</v>
      </c>
      <c r="D489" s="7" t="s">
        <v>57</v>
      </c>
      <c r="E489" s="7">
        <v>2004</v>
      </c>
      <c r="F489" s="7">
        <v>3</v>
      </c>
      <c r="G489" s="7">
        <v>8</v>
      </c>
      <c r="H489" s="7">
        <v>40</v>
      </c>
      <c r="I489" s="7">
        <v>30</v>
      </c>
      <c r="J489" s="7">
        <v>308</v>
      </c>
      <c r="U489" s="20"/>
    </row>
    <row r="490" spans="1:21" x14ac:dyDescent="0.25">
      <c r="A490" s="7" t="s">
        <v>35</v>
      </c>
      <c r="B490" s="7" t="s">
        <v>36</v>
      </c>
      <c r="C490" s="7">
        <v>5</v>
      </c>
      <c r="D490" s="7" t="s">
        <v>42</v>
      </c>
      <c r="E490" s="7">
        <v>2023</v>
      </c>
      <c r="F490" s="7">
        <v>3</v>
      </c>
      <c r="G490" s="7">
        <v>9</v>
      </c>
      <c r="H490" s="7">
        <v>41</v>
      </c>
      <c r="I490" s="7">
        <v>35</v>
      </c>
      <c r="J490" s="7">
        <v>309</v>
      </c>
      <c r="U490" s="20"/>
    </row>
    <row r="491" spans="1:21" x14ac:dyDescent="0.25">
      <c r="A491" s="7" t="s">
        <v>35</v>
      </c>
      <c r="B491" s="7" t="s">
        <v>36</v>
      </c>
      <c r="C491" s="7">
        <v>5</v>
      </c>
      <c r="D491" s="7" t="s">
        <v>44</v>
      </c>
      <c r="E491" s="7">
        <v>1983</v>
      </c>
      <c r="F491" s="7">
        <v>3</v>
      </c>
      <c r="G491" s="7">
        <v>10</v>
      </c>
      <c r="H491" s="7">
        <v>42</v>
      </c>
      <c r="I491" s="7">
        <v>38</v>
      </c>
      <c r="J491" s="7">
        <v>310</v>
      </c>
      <c r="U491" s="20"/>
    </row>
    <row r="492" spans="1:21" x14ac:dyDescent="0.25">
      <c r="A492" s="7" t="s">
        <v>50</v>
      </c>
      <c r="B492" s="7" t="s">
        <v>51</v>
      </c>
      <c r="C492" s="7">
        <v>6</v>
      </c>
      <c r="D492" s="7" t="s">
        <v>56</v>
      </c>
      <c r="E492" s="7">
        <v>1984</v>
      </c>
      <c r="F492" s="7">
        <v>3</v>
      </c>
      <c r="G492" s="7">
        <v>11</v>
      </c>
      <c r="H492" s="7">
        <v>43</v>
      </c>
      <c r="I492" s="7">
        <v>43</v>
      </c>
      <c r="J492" s="7">
        <v>311</v>
      </c>
      <c r="U492" s="20"/>
    </row>
    <row r="493" spans="1:21" x14ac:dyDescent="0.25">
      <c r="A493" s="7" t="s">
        <v>50</v>
      </c>
      <c r="B493" s="7" t="s">
        <v>51</v>
      </c>
      <c r="C493" s="7">
        <v>6</v>
      </c>
      <c r="D493" s="7" t="s">
        <v>60</v>
      </c>
      <c r="E493" s="7">
        <v>2001</v>
      </c>
      <c r="F493" s="7">
        <v>3</v>
      </c>
      <c r="G493" s="7">
        <v>12</v>
      </c>
      <c r="H493" s="7">
        <v>44</v>
      </c>
      <c r="I493" s="7">
        <v>46</v>
      </c>
      <c r="J493" s="7">
        <v>312</v>
      </c>
      <c r="U493" s="20"/>
    </row>
    <row r="494" spans="1:21" x14ac:dyDescent="0.25">
      <c r="A494" s="7" t="s">
        <v>35</v>
      </c>
      <c r="B494" s="7" t="s">
        <v>36</v>
      </c>
      <c r="C494" s="7">
        <v>7</v>
      </c>
      <c r="D494" s="7" t="s">
        <v>46</v>
      </c>
      <c r="E494" s="7">
        <v>1999</v>
      </c>
      <c r="F494" s="7">
        <v>3</v>
      </c>
      <c r="G494" s="7">
        <v>13</v>
      </c>
      <c r="H494" s="7">
        <v>45</v>
      </c>
      <c r="I494" s="7">
        <v>51</v>
      </c>
      <c r="J494" s="7">
        <v>313</v>
      </c>
      <c r="U494" s="20"/>
    </row>
    <row r="495" spans="1:21" x14ac:dyDescent="0.25">
      <c r="A495" s="7" t="s">
        <v>35</v>
      </c>
      <c r="B495" s="7" t="s">
        <v>36</v>
      </c>
      <c r="C495" s="7">
        <v>7</v>
      </c>
      <c r="D495" s="7" t="s">
        <v>37</v>
      </c>
      <c r="E495" s="7">
        <v>1998</v>
      </c>
      <c r="F495" s="7">
        <v>3</v>
      </c>
      <c r="G495" s="7">
        <v>14</v>
      </c>
      <c r="H495" s="7">
        <v>46</v>
      </c>
      <c r="I495" s="7">
        <v>54</v>
      </c>
      <c r="J495" s="7">
        <v>314</v>
      </c>
      <c r="U495" s="20"/>
    </row>
    <row r="496" spans="1:21" x14ac:dyDescent="0.25">
      <c r="A496" s="7" t="s">
        <v>50</v>
      </c>
      <c r="B496" s="7" t="s">
        <v>51</v>
      </c>
      <c r="C496" s="7">
        <v>8</v>
      </c>
      <c r="D496" s="7" t="s">
        <v>52</v>
      </c>
      <c r="E496" s="7">
        <v>1999</v>
      </c>
      <c r="F496" s="7">
        <v>3</v>
      </c>
      <c r="G496" s="7">
        <v>15</v>
      </c>
      <c r="H496" s="7">
        <v>47</v>
      </c>
      <c r="I496" s="7">
        <v>59</v>
      </c>
      <c r="J496" s="7">
        <v>315</v>
      </c>
      <c r="U496" s="20"/>
    </row>
    <row r="497" spans="1:21" x14ac:dyDescent="0.25">
      <c r="A497" s="7" t="s">
        <v>50</v>
      </c>
      <c r="B497" s="7" t="s">
        <v>51</v>
      </c>
      <c r="C497" s="7">
        <v>8</v>
      </c>
      <c r="D497" s="7" t="s">
        <v>53</v>
      </c>
      <c r="E497" s="7">
        <v>2020</v>
      </c>
      <c r="F497" s="7">
        <v>3</v>
      </c>
      <c r="G497" s="7">
        <v>16</v>
      </c>
      <c r="H497" s="7">
        <v>48</v>
      </c>
      <c r="I497" s="7">
        <v>62</v>
      </c>
      <c r="J497" s="7">
        <v>316</v>
      </c>
      <c r="U497" s="20"/>
    </row>
    <row r="498" spans="1:21" x14ac:dyDescent="0.25">
      <c r="A498" s="7" t="s">
        <v>50</v>
      </c>
      <c r="B498" s="7" t="s">
        <v>51</v>
      </c>
      <c r="C498" s="7">
        <v>8</v>
      </c>
      <c r="D498" s="7" t="s">
        <v>56</v>
      </c>
      <c r="E498" s="7">
        <v>1984</v>
      </c>
      <c r="F498" s="7">
        <v>4</v>
      </c>
      <c r="G498" s="7">
        <v>16</v>
      </c>
      <c r="H498" s="7">
        <v>49</v>
      </c>
      <c r="I498" s="7">
        <v>61</v>
      </c>
      <c r="J498" s="7">
        <v>416</v>
      </c>
      <c r="U498" s="20"/>
    </row>
    <row r="499" spans="1:21" x14ac:dyDescent="0.25">
      <c r="A499" s="7" t="s">
        <v>50</v>
      </c>
      <c r="B499" s="7" t="s">
        <v>51</v>
      </c>
      <c r="C499" s="7">
        <v>8</v>
      </c>
      <c r="D499" s="7" t="s">
        <v>54</v>
      </c>
      <c r="E499" s="7">
        <v>2016</v>
      </c>
      <c r="F499" s="7">
        <v>4</v>
      </c>
      <c r="G499" s="7">
        <v>15</v>
      </c>
      <c r="H499" s="7">
        <v>50</v>
      </c>
      <c r="I499" s="7">
        <v>60</v>
      </c>
      <c r="J499" s="7">
        <v>415</v>
      </c>
      <c r="U499" s="20"/>
    </row>
    <row r="500" spans="1:21" x14ac:dyDescent="0.25">
      <c r="A500" s="7" t="s">
        <v>35</v>
      </c>
      <c r="B500" s="7" t="s">
        <v>36</v>
      </c>
      <c r="C500" s="7">
        <v>7</v>
      </c>
      <c r="D500" s="7" t="s">
        <v>39</v>
      </c>
      <c r="E500" s="7">
        <v>2002</v>
      </c>
      <c r="F500" s="7">
        <v>4</v>
      </c>
      <c r="G500" s="7">
        <v>14</v>
      </c>
      <c r="H500" s="7">
        <v>51</v>
      </c>
      <c r="I500" s="7">
        <v>53</v>
      </c>
      <c r="J500" s="7">
        <v>414</v>
      </c>
      <c r="U500" s="20"/>
    </row>
    <row r="501" spans="1:21" x14ac:dyDescent="0.25">
      <c r="A501" s="7" t="s">
        <v>35</v>
      </c>
      <c r="B501" s="7" t="s">
        <v>36</v>
      </c>
      <c r="C501" s="7">
        <v>7</v>
      </c>
      <c r="D501" s="7" t="s">
        <v>41</v>
      </c>
      <c r="E501" s="7">
        <v>2016</v>
      </c>
      <c r="F501" s="7">
        <v>4</v>
      </c>
      <c r="G501" s="7">
        <v>13</v>
      </c>
      <c r="H501" s="7">
        <v>52</v>
      </c>
      <c r="I501" s="7">
        <v>52</v>
      </c>
      <c r="J501" s="7">
        <v>413</v>
      </c>
      <c r="U501" s="20"/>
    </row>
    <row r="502" spans="1:21" x14ac:dyDescent="0.25">
      <c r="A502" s="7" t="s">
        <v>50</v>
      </c>
      <c r="B502" s="7" t="s">
        <v>51</v>
      </c>
      <c r="C502" s="7">
        <v>6</v>
      </c>
      <c r="D502" s="7" t="s">
        <v>53</v>
      </c>
      <c r="E502" s="7">
        <v>2020</v>
      </c>
      <c r="F502" s="7">
        <v>4</v>
      </c>
      <c r="G502" s="7">
        <v>12</v>
      </c>
      <c r="H502" s="7">
        <v>53</v>
      </c>
      <c r="I502" s="7">
        <v>45</v>
      </c>
      <c r="J502" s="7">
        <v>412</v>
      </c>
      <c r="U502" s="20"/>
    </row>
    <row r="503" spans="1:21" x14ac:dyDescent="0.25">
      <c r="A503" s="7" t="s">
        <v>50</v>
      </c>
      <c r="B503" s="7" t="s">
        <v>51</v>
      </c>
      <c r="C503" s="7">
        <v>6</v>
      </c>
      <c r="D503" s="7" t="s">
        <v>57</v>
      </c>
      <c r="E503" s="7">
        <v>2004</v>
      </c>
      <c r="F503" s="7">
        <v>4</v>
      </c>
      <c r="G503" s="7">
        <v>11</v>
      </c>
      <c r="H503" s="7">
        <v>54</v>
      </c>
      <c r="I503" s="7">
        <v>44</v>
      </c>
      <c r="J503" s="7">
        <v>411</v>
      </c>
      <c r="U503" s="20"/>
    </row>
    <row r="504" spans="1:21" x14ac:dyDescent="0.25">
      <c r="A504" s="7" t="s">
        <v>35</v>
      </c>
      <c r="B504" s="7" t="s">
        <v>36</v>
      </c>
      <c r="C504" s="7">
        <v>5</v>
      </c>
      <c r="D504" s="7" t="s">
        <v>48</v>
      </c>
      <c r="E504" s="7">
        <v>2018</v>
      </c>
      <c r="F504" s="7">
        <v>4</v>
      </c>
      <c r="G504" s="7">
        <v>10</v>
      </c>
      <c r="H504" s="7">
        <v>55</v>
      </c>
      <c r="I504" s="7">
        <v>37</v>
      </c>
      <c r="J504" s="7">
        <v>410</v>
      </c>
      <c r="U504" s="20"/>
    </row>
    <row r="505" spans="1:21" x14ac:dyDescent="0.25">
      <c r="A505" s="7" t="s">
        <v>35</v>
      </c>
      <c r="B505" s="7" t="s">
        <v>36</v>
      </c>
      <c r="C505" s="7">
        <v>5</v>
      </c>
      <c r="D505" s="7" t="s">
        <v>37</v>
      </c>
      <c r="E505" s="7">
        <v>1998</v>
      </c>
      <c r="F505" s="7">
        <v>4</v>
      </c>
      <c r="G505" s="7">
        <v>9</v>
      </c>
      <c r="H505" s="7">
        <v>56</v>
      </c>
      <c r="I505" s="7">
        <v>37</v>
      </c>
      <c r="J505" s="7">
        <v>409</v>
      </c>
      <c r="U505" s="20"/>
    </row>
    <row r="506" spans="1:21" x14ac:dyDescent="0.25">
      <c r="A506" s="7" t="s">
        <v>50</v>
      </c>
      <c r="B506" s="7" t="s">
        <v>51</v>
      </c>
      <c r="C506" s="7">
        <v>4</v>
      </c>
      <c r="D506" s="7" t="s">
        <v>52</v>
      </c>
      <c r="E506" s="7">
        <v>1999</v>
      </c>
      <c r="F506" s="7">
        <v>4</v>
      </c>
      <c r="G506" s="7">
        <v>8</v>
      </c>
      <c r="H506" s="7">
        <v>57</v>
      </c>
      <c r="I506" s="7">
        <v>29</v>
      </c>
      <c r="J506" s="7">
        <v>408</v>
      </c>
      <c r="U506" s="20"/>
    </row>
    <row r="507" spans="1:21" x14ac:dyDescent="0.25">
      <c r="A507" s="7" t="s">
        <v>50</v>
      </c>
      <c r="B507" s="7" t="s">
        <v>51</v>
      </c>
      <c r="C507" s="7">
        <v>4</v>
      </c>
      <c r="D507" s="7" t="s">
        <v>59</v>
      </c>
      <c r="E507" s="7">
        <v>1989</v>
      </c>
      <c r="F507" s="7">
        <v>4</v>
      </c>
      <c r="G507" s="7">
        <v>7</v>
      </c>
      <c r="H507" s="7">
        <v>58</v>
      </c>
      <c r="I507" s="7">
        <v>28</v>
      </c>
      <c r="J507" s="7">
        <v>407</v>
      </c>
      <c r="U507" s="20"/>
    </row>
    <row r="508" spans="1:21" x14ac:dyDescent="0.25">
      <c r="A508" s="7" t="s">
        <v>35</v>
      </c>
      <c r="B508" s="7" t="s">
        <v>36</v>
      </c>
      <c r="C508" s="7">
        <v>3</v>
      </c>
      <c r="D508" s="7" t="s">
        <v>44</v>
      </c>
      <c r="E508" s="7">
        <v>1983</v>
      </c>
      <c r="F508" s="7">
        <v>4</v>
      </c>
      <c r="G508" s="7">
        <v>6</v>
      </c>
      <c r="H508" s="7">
        <v>59</v>
      </c>
      <c r="I508" s="7">
        <v>21</v>
      </c>
      <c r="J508" s="7">
        <v>406</v>
      </c>
      <c r="U508" s="20"/>
    </row>
    <row r="509" spans="1:21" x14ac:dyDescent="0.25">
      <c r="A509" s="7" t="s">
        <v>35</v>
      </c>
      <c r="B509" s="7" t="s">
        <v>36</v>
      </c>
      <c r="C509" s="7">
        <v>3</v>
      </c>
      <c r="D509" s="7" t="s">
        <v>46</v>
      </c>
      <c r="E509" s="7">
        <v>1999</v>
      </c>
      <c r="F509" s="7">
        <v>4</v>
      </c>
      <c r="G509" s="7">
        <v>5</v>
      </c>
      <c r="H509" s="7">
        <v>60</v>
      </c>
      <c r="I509" s="7">
        <v>20</v>
      </c>
      <c r="J509" s="7">
        <v>405</v>
      </c>
      <c r="U509" s="20"/>
    </row>
    <row r="510" spans="1:21" x14ac:dyDescent="0.25">
      <c r="A510" s="7" t="s">
        <v>50</v>
      </c>
      <c r="B510" s="7" t="s">
        <v>51</v>
      </c>
      <c r="C510" s="7">
        <v>2</v>
      </c>
      <c r="D510" s="7" t="s">
        <v>60</v>
      </c>
      <c r="E510" s="7">
        <v>2001</v>
      </c>
      <c r="F510" s="7">
        <v>4</v>
      </c>
      <c r="G510" s="7">
        <v>4</v>
      </c>
      <c r="H510" s="7">
        <v>61</v>
      </c>
      <c r="I510" s="7">
        <v>13</v>
      </c>
      <c r="J510" s="7">
        <v>404</v>
      </c>
      <c r="U510" s="20"/>
    </row>
    <row r="511" spans="1:21" x14ac:dyDescent="0.25">
      <c r="A511" s="7" t="s">
        <v>50</v>
      </c>
      <c r="B511" s="7" t="s">
        <v>51</v>
      </c>
      <c r="C511" s="7">
        <v>2</v>
      </c>
      <c r="D511" s="7" t="s">
        <v>55</v>
      </c>
      <c r="E511" s="7">
        <v>2008</v>
      </c>
      <c r="F511" s="7">
        <v>4</v>
      </c>
      <c r="G511" s="7">
        <v>3</v>
      </c>
      <c r="H511" s="7">
        <v>62</v>
      </c>
      <c r="I511" s="7">
        <v>12</v>
      </c>
      <c r="J511" s="7">
        <v>403</v>
      </c>
      <c r="U511" s="20"/>
    </row>
    <row r="512" spans="1:21" x14ac:dyDescent="0.25">
      <c r="A512" s="7" t="s">
        <v>35</v>
      </c>
      <c r="B512" s="7" t="s">
        <v>36</v>
      </c>
      <c r="C512" s="7">
        <v>1</v>
      </c>
      <c r="D512" s="7" t="s">
        <v>49</v>
      </c>
      <c r="E512" s="7">
        <v>1985</v>
      </c>
      <c r="F512" s="7">
        <v>4</v>
      </c>
      <c r="G512" s="7">
        <v>2</v>
      </c>
      <c r="H512" s="7">
        <v>63</v>
      </c>
      <c r="I512" s="7">
        <v>5</v>
      </c>
      <c r="J512" s="7">
        <v>402</v>
      </c>
      <c r="U512" s="20"/>
    </row>
    <row r="513" spans="1:21" x14ac:dyDescent="0.25">
      <c r="A513" s="7" t="s">
        <v>35</v>
      </c>
      <c r="B513" s="7" t="s">
        <v>36</v>
      </c>
      <c r="C513" s="7">
        <v>1</v>
      </c>
      <c r="D513" s="7" t="s">
        <v>42</v>
      </c>
      <c r="E513" s="7">
        <v>2023</v>
      </c>
      <c r="F513" s="7">
        <v>4</v>
      </c>
      <c r="G513" s="7">
        <v>1</v>
      </c>
      <c r="H513" s="7">
        <v>64</v>
      </c>
      <c r="I513" s="7">
        <v>4</v>
      </c>
      <c r="J513" s="7">
        <v>401</v>
      </c>
      <c r="U513" s="20"/>
    </row>
    <row r="514" spans="1:21" x14ac:dyDescent="0.25">
      <c r="A514" s="7" t="s">
        <v>35</v>
      </c>
      <c r="B514" s="7" t="s">
        <v>36</v>
      </c>
      <c r="C514" s="7">
        <v>1</v>
      </c>
      <c r="D514" s="7" t="s">
        <v>37</v>
      </c>
      <c r="E514" s="7">
        <v>1998</v>
      </c>
      <c r="F514" s="7">
        <v>1</v>
      </c>
      <c r="G514" s="7">
        <v>1</v>
      </c>
      <c r="H514" s="7">
        <v>1</v>
      </c>
      <c r="I514" s="7">
        <v>1</v>
      </c>
      <c r="J514" s="7">
        <v>101</v>
      </c>
      <c r="U514" s="20"/>
    </row>
    <row r="515" spans="1:21" x14ac:dyDescent="0.25">
      <c r="A515" s="7" t="s">
        <v>35</v>
      </c>
      <c r="B515" s="7" t="s">
        <v>36</v>
      </c>
      <c r="C515" s="7">
        <v>1</v>
      </c>
      <c r="D515" s="7" t="s">
        <v>44</v>
      </c>
      <c r="E515" s="7">
        <v>1983</v>
      </c>
      <c r="F515" s="7">
        <v>1</v>
      </c>
      <c r="G515" s="7">
        <v>2</v>
      </c>
      <c r="H515" s="7">
        <v>2</v>
      </c>
      <c r="I515" s="7">
        <v>8</v>
      </c>
      <c r="J515" s="7">
        <v>102</v>
      </c>
      <c r="U515" s="20"/>
    </row>
    <row r="516" spans="1:21" x14ac:dyDescent="0.25">
      <c r="A516" s="7" t="s">
        <v>50</v>
      </c>
      <c r="B516" s="7" t="s">
        <v>51</v>
      </c>
      <c r="C516" s="7">
        <v>2</v>
      </c>
      <c r="D516" s="7" t="s">
        <v>52</v>
      </c>
      <c r="E516" s="7">
        <v>1999</v>
      </c>
      <c r="F516" s="7">
        <v>1</v>
      </c>
      <c r="G516" s="7">
        <v>3</v>
      </c>
      <c r="H516" s="7">
        <v>3</v>
      </c>
      <c r="I516" s="7">
        <v>9</v>
      </c>
      <c r="J516" s="7">
        <v>103</v>
      </c>
      <c r="U516" s="20"/>
    </row>
    <row r="517" spans="1:21" x14ac:dyDescent="0.25">
      <c r="A517" s="7" t="s">
        <v>50</v>
      </c>
      <c r="B517" s="7" t="s">
        <v>51</v>
      </c>
      <c r="C517" s="7">
        <v>2</v>
      </c>
      <c r="D517" s="7" t="s">
        <v>56</v>
      </c>
      <c r="E517" s="7">
        <v>1984</v>
      </c>
      <c r="F517" s="7">
        <v>1</v>
      </c>
      <c r="G517" s="7">
        <v>4</v>
      </c>
      <c r="H517" s="7">
        <v>4</v>
      </c>
      <c r="I517" s="7">
        <v>16</v>
      </c>
      <c r="J517" s="7">
        <v>104</v>
      </c>
      <c r="U517" s="20"/>
    </row>
    <row r="518" spans="1:21" x14ac:dyDescent="0.25">
      <c r="A518" s="7" t="s">
        <v>35</v>
      </c>
      <c r="B518" s="7" t="s">
        <v>36</v>
      </c>
      <c r="C518" s="7">
        <v>3</v>
      </c>
      <c r="D518" s="7" t="s">
        <v>48</v>
      </c>
      <c r="E518" s="7">
        <v>2018</v>
      </c>
      <c r="F518" s="7">
        <v>1</v>
      </c>
      <c r="G518" s="7">
        <v>5</v>
      </c>
      <c r="H518" s="7">
        <v>5</v>
      </c>
      <c r="I518" s="7">
        <v>17</v>
      </c>
      <c r="J518" s="7">
        <v>105</v>
      </c>
      <c r="U518" s="20"/>
    </row>
    <row r="519" spans="1:21" x14ac:dyDescent="0.25">
      <c r="A519" s="7" t="s">
        <v>35</v>
      </c>
      <c r="B519" s="7" t="s">
        <v>36</v>
      </c>
      <c r="C519" s="7">
        <v>3</v>
      </c>
      <c r="D519" s="7" t="s">
        <v>41</v>
      </c>
      <c r="E519" s="7">
        <v>2016</v>
      </c>
      <c r="F519" s="7">
        <v>1</v>
      </c>
      <c r="G519" s="7">
        <v>6</v>
      </c>
      <c r="H519" s="7">
        <v>6</v>
      </c>
      <c r="I519" s="7">
        <v>24</v>
      </c>
      <c r="J519" s="7">
        <v>106</v>
      </c>
      <c r="U519" s="20"/>
    </row>
    <row r="520" spans="1:21" x14ac:dyDescent="0.25">
      <c r="A520" s="7" t="s">
        <v>50</v>
      </c>
      <c r="B520" s="7" t="s">
        <v>51</v>
      </c>
      <c r="C520" s="7">
        <v>4</v>
      </c>
      <c r="D520" s="7" t="s">
        <v>60</v>
      </c>
      <c r="E520" s="7">
        <v>2001</v>
      </c>
      <c r="F520" s="7">
        <v>1</v>
      </c>
      <c r="G520" s="7">
        <v>7</v>
      </c>
      <c r="H520" s="7">
        <v>7</v>
      </c>
      <c r="I520" s="7">
        <v>25</v>
      </c>
      <c r="J520" s="7">
        <v>107</v>
      </c>
      <c r="U520" s="20"/>
    </row>
    <row r="521" spans="1:21" x14ac:dyDescent="0.25">
      <c r="A521" s="7" t="s">
        <v>50</v>
      </c>
      <c r="B521" s="7" t="s">
        <v>51</v>
      </c>
      <c r="C521" s="7">
        <v>4</v>
      </c>
      <c r="D521" s="7" t="s">
        <v>53</v>
      </c>
      <c r="E521" s="7">
        <v>2020</v>
      </c>
      <c r="F521" s="7">
        <v>1</v>
      </c>
      <c r="G521" s="7">
        <v>8</v>
      </c>
      <c r="H521" s="7">
        <v>8</v>
      </c>
      <c r="I521" s="7">
        <v>32</v>
      </c>
      <c r="J521" s="7">
        <v>108</v>
      </c>
      <c r="U521" s="20"/>
    </row>
    <row r="522" spans="1:21" x14ac:dyDescent="0.25">
      <c r="A522" s="7" t="s">
        <v>35</v>
      </c>
      <c r="B522" s="7" t="s">
        <v>36</v>
      </c>
      <c r="C522" s="7">
        <v>5</v>
      </c>
      <c r="D522" s="7" t="s">
        <v>39</v>
      </c>
      <c r="E522" s="7">
        <v>2002</v>
      </c>
      <c r="F522" s="7">
        <v>1</v>
      </c>
      <c r="G522" s="7">
        <v>9</v>
      </c>
      <c r="H522" s="7">
        <v>9</v>
      </c>
      <c r="I522" s="7">
        <v>33</v>
      </c>
      <c r="J522" s="7">
        <v>109</v>
      </c>
      <c r="U522" s="20"/>
    </row>
    <row r="523" spans="1:21" x14ac:dyDescent="0.25">
      <c r="A523" s="7" t="s">
        <v>35</v>
      </c>
      <c r="B523" s="7" t="s">
        <v>36</v>
      </c>
      <c r="C523" s="7">
        <v>5</v>
      </c>
      <c r="D523" s="7" t="s">
        <v>46</v>
      </c>
      <c r="E523" s="7">
        <v>1999</v>
      </c>
      <c r="F523" s="7">
        <v>1</v>
      </c>
      <c r="G523" s="7">
        <v>10</v>
      </c>
      <c r="H523" s="7">
        <v>10</v>
      </c>
      <c r="I523" s="7">
        <v>40</v>
      </c>
      <c r="J523" s="7">
        <v>110</v>
      </c>
      <c r="U523" s="20"/>
    </row>
    <row r="524" spans="1:21" x14ac:dyDescent="0.25">
      <c r="A524" s="7" t="s">
        <v>50</v>
      </c>
      <c r="B524" s="7" t="s">
        <v>51</v>
      </c>
      <c r="C524" s="7">
        <v>6</v>
      </c>
      <c r="D524" s="7" t="s">
        <v>59</v>
      </c>
      <c r="E524" s="7">
        <v>1989</v>
      </c>
      <c r="F524" s="7">
        <v>1</v>
      </c>
      <c r="G524" s="7">
        <v>11</v>
      </c>
      <c r="H524" s="7">
        <v>11</v>
      </c>
      <c r="I524" s="7">
        <v>41</v>
      </c>
      <c r="J524" s="7">
        <v>111</v>
      </c>
      <c r="U524" s="20"/>
    </row>
    <row r="525" spans="1:21" x14ac:dyDescent="0.25">
      <c r="A525" s="7" t="s">
        <v>50</v>
      </c>
      <c r="B525" s="7" t="s">
        <v>51</v>
      </c>
      <c r="C525" s="7">
        <v>6</v>
      </c>
      <c r="D525" s="7" t="s">
        <v>54</v>
      </c>
      <c r="E525" s="7">
        <v>2016</v>
      </c>
      <c r="F525" s="7">
        <v>1</v>
      </c>
      <c r="G525" s="7">
        <v>12</v>
      </c>
      <c r="H525" s="7">
        <v>12</v>
      </c>
      <c r="I525" s="7">
        <v>48</v>
      </c>
      <c r="J525" s="7">
        <v>112</v>
      </c>
      <c r="U525" s="20"/>
    </row>
    <row r="526" spans="1:21" x14ac:dyDescent="0.25">
      <c r="A526" s="7" t="s">
        <v>35</v>
      </c>
      <c r="B526" s="7" t="s">
        <v>36</v>
      </c>
      <c r="C526" s="7">
        <v>7</v>
      </c>
      <c r="D526" s="7" t="s">
        <v>49</v>
      </c>
      <c r="E526" s="7">
        <v>1985</v>
      </c>
      <c r="F526" s="7">
        <v>1</v>
      </c>
      <c r="G526" s="7">
        <v>13</v>
      </c>
      <c r="H526" s="7">
        <v>13</v>
      </c>
      <c r="I526" s="7">
        <v>49</v>
      </c>
      <c r="J526" s="7">
        <v>113</v>
      </c>
      <c r="U526" s="20"/>
    </row>
    <row r="527" spans="1:21" x14ac:dyDescent="0.25">
      <c r="A527" s="7" t="s">
        <v>35</v>
      </c>
      <c r="B527" s="7" t="s">
        <v>36</v>
      </c>
      <c r="C527" s="7">
        <v>7</v>
      </c>
      <c r="D527" s="7" t="s">
        <v>42</v>
      </c>
      <c r="E527" s="7">
        <v>2023</v>
      </c>
      <c r="F527" s="7">
        <v>1</v>
      </c>
      <c r="G527" s="7">
        <v>14</v>
      </c>
      <c r="H527" s="7">
        <v>14</v>
      </c>
      <c r="I527" s="7">
        <v>56</v>
      </c>
      <c r="J527" s="7">
        <v>114</v>
      </c>
      <c r="U527" s="20"/>
    </row>
    <row r="528" spans="1:21" x14ac:dyDescent="0.25">
      <c r="A528" s="7" t="s">
        <v>50</v>
      </c>
      <c r="B528" s="7" t="s">
        <v>51</v>
      </c>
      <c r="C528" s="7">
        <v>8</v>
      </c>
      <c r="D528" s="7" t="s">
        <v>55</v>
      </c>
      <c r="E528" s="7">
        <v>2008</v>
      </c>
      <c r="F528" s="7">
        <v>1</v>
      </c>
      <c r="G528" s="7">
        <v>15</v>
      </c>
      <c r="H528" s="7">
        <v>15</v>
      </c>
      <c r="I528" s="7">
        <v>57</v>
      </c>
      <c r="J528" s="7">
        <v>115</v>
      </c>
      <c r="U528" s="20"/>
    </row>
    <row r="529" spans="1:21" x14ac:dyDescent="0.25">
      <c r="A529" s="7" t="s">
        <v>50</v>
      </c>
      <c r="B529" s="7" t="s">
        <v>51</v>
      </c>
      <c r="C529" s="7">
        <v>8</v>
      </c>
      <c r="D529" s="7" t="s">
        <v>57</v>
      </c>
      <c r="E529" s="7">
        <v>2004</v>
      </c>
      <c r="F529" s="7">
        <v>1</v>
      </c>
      <c r="G529" s="7">
        <v>16</v>
      </c>
      <c r="H529" s="7">
        <v>16</v>
      </c>
      <c r="I529" s="7">
        <v>64</v>
      </c>
      <c r="J529" s="7">
        <v>116</v>
      </c>
      <c r="U529" s="20"/>
    </row>
    <row r="530" spans="1:21" x14ac:dyDescent="0.25">
      <c r="A530" s="7" t="s">
        <v>50</v>
      </c>
      <c r="B530" s="7" t="s">
        <v>51</v>
      </c>
      <c r="C530" s="7">
        <v>8</v>
      </c>
      <c r="D530" s="7" t="s">
        <v>60</v>
      </c>
      <c r="E530" s="7">
        <v>2001</v>
      </c>
      <c r="F530" s="7">
        <v>2</v>
      </c>
      <c r="G530" s="7">
        <v>16</v>
      </c>
      <c r="H530" s="7">
        <v>17</v>
      </c>
      <c r="I530" s="7">
        <v>63</v>
      </c>
      <c r="J530" s="7">
        <v>216</v>
      </c>
      <c r="U530" s="20"/>
    </row>
    <row r="531" spans="1:21" x14ac:dyDescent="0.25">
      <c r="A531" s="7" t="s">
        <v>50</v>
      </c>
      <c r="B531" s="7" t="s">
        <v>51</v>
      </c>
      <c r="C531" s="7">
        <v>8</v>
      </c>
      <c r="D531" s="7" t="s">
        <v>59</v>
      </c>
      <c r="E531" s="7">
        <v>1989</v>
      </c>
      <c r="F531" s="7">
        <v>2</v>
      </c>
      <c r="G531" s="7">
        <v>15</v>
      </c>
      <c r="H531" s="7">
        <v>18</v>
      </c>
      <c r="I531" s="7">
        <v>58</v>
      </c>
      <c r="J531" s="7">
        <v>215</v>
      </c>
      <c r="U531" s="20"/>
    </row>
    <row r="532" spans="1:21" x14ac:dyDescent="0.25">
      <c r="A532" s="7" t="s">
        <v>35</v>
      </c>
      <c r="B532" s="7" t="s">
        <v>36</v>
      </c>
      <c r="C532" s="7">
        <v>7</v>
      </c>
      <c r="D532" s="7" t="s">
        <v>48</v>
      </c>
      <c r="E532" s="7">
        <v>2018</v>
      </c>
      <c r="F532" s="7">
        <v>2</v>
      </c>
      <c r="G532" s="7">
        <v>14</v>
      </c>
      <c r="H532" s="7">
        <v>19</v>
      </c>
      <c r="I532" s="7">
        <v>55</v>
      </c>
      <c r="J532" s="7">
        <v>214</v>
      </c>
      <c r="U532" s="20"/>
    </row>
    <row r="533" spans="1:21" x14ac:dyDescent="0.25">
      <c r="A533" s="7" t="s">
        <v>35</v>
      </c>
      <c r="B533" s="7" t="s">
        <v>36</v>
      </c>
      <c r="C533" s="7">
        <v>7</v>
      </c>
      <c r="D533" s="7" t="s">
        <v>44</v>
      </c>
      <c r="E533" s="7">
        <v>1983</v>
      </c>
      <c r="F533" s="7">
        <v>2</v>
      </c>
      <c r="G533" s="7">
        <v>13</v>
      </c>
      <c r="H533" s="7">
        <v>20</v>
      </c>
      <c r="I533" s="7">
        <v>50</v>
      </c>
      <c r="J533" s="7">
        <v>213</v>
      </c>
      <c r="U533" s="20"/>
    </row>
    <row r="534" spans="1:21" x14ac:dyDescent="0.25">
      <c r="A534" s="7" t="s">
        <v>50</v>
      </c>
      <c r="B534" s="7" t="s">
        <v>51</v>
      </c>
      <c r="C534" s="7">
        <v>6</v>
      </c>
      <c r="D534" s="7" t="s">
        <v>55</v>
      </c>
      <c r="E534" s="7">
        <v>2008</v>
      </c>
      <c r="F534" s="7">
        <v>2</v>
      </c>
      <c r="G534" s="7">
        <v>12</v>
      </c>
      <c r="H534" s="7">
        <v>21</v>
      </c>
      <c r="I534" s="7">
        <v>47</v>
      </c>
      <c r="J534" s="7">
        <v>212</v>
      </c>
      <c r="U534" s="20"/>
    </row>
    <row r="535" spans="1:21" x14ac:dyDescent="0.25">
      <c r="A535" s="7" t="s">
        <v>50</v>
      </c>
      <c r="B535" s="7" t="s">
        <v>51</v>
      </c>
      <c r="C535" s="7">
        <v>6</v>
      </c>
      <c r="D535" s="7" t="s">
        <v>52</v>
      </c>
      <c r="E535" s="7">
        <v>1999</v>
      </c>
      <c r="F535" s="7">
        <v>2</v>
      </c>
      <c r="G535" s="7">
        <v>11</v>
      </c>
      <c r="H535" s="7">
        <v>22</v>
      </c>
      <c r="I535" s="7">
        <v>42</v>
      </c>
      <c r="J535" s="7">
        <v>211</v>
      </c>
      <c r="U535" s="20"/>
    </row>
    <row r="536" spans="1:21" x14ac:dyDescent="0.25">
      <c r="A536" s="7" t="s">
        <v>35</v>
      </c>
      <c r="B536" s="7" t="s">
        <v>36</v>
      </c>
      <c r="C536" s="7">
        <v>5</v>
      </c>
      <c r="D536" s="7" t="s">
        <v>49</v>
      </c>
      <c r="E536" s="7">
        <v>1985</v>
      </c>
      <c r="F536" s="7">
        <v>2</v>
      </c>
      <c r="G536" s="7">
        <v>10</v>
      </c>
      <c r="H536" s="7">
        <v>23</v>
      </c>
      <c r="I536" s="7">
        <v>39</v>
      </c>
      <c r="J536" s="7">
        <v>210</v>
      </c>
      <c r="U536" s="20"/>
    </row>
    <row r="537" spans="1:21" x14ac:dyDescent="0.25">
      <c r="A537" s="7" t="s">
        <v>35</v>
      </c>
      <c r="B537" s="7" t="s">
        <v>36</v>
      </c>
      <c r="C537" s="7">
        <v>5</v>
      </c>
      <c r="D537" s="7" t="s">
        <v>41</v>
      </c>
      <c r="E537" s="7">
        <v>2016</v>
      </c>
      <c r="F537" s="7">
        <v>2</v>
      </c>
      <c r="G537" s="7">
        <v>9</v>
      </c>
      <c r="H537" s="7">
        <v>24</v>
      </c>
      <c r="I537" s="7">
        <v>34</v>
      </c>
      <c r="J537" s="7">
        <v>209</v>
      </c>
      <c r="U537" s="20"/>
    </row>
    <row r="538" spans="1:21" x14ac:dyDescent="0.25">
      <c r="A538" s="7" t="s">
        <v>50</v>
      </c>
      <c r="B538" s="7" t="s">
        <v>51</v>
      </c>
      <c r="C538" s="7">
        <v>4</v>
      </c>
      <c r="D538" s="7" t="s">
        <v>56</v>
      </c>
      <c r="E538" s="7">
        <v>1984</v>
      </c>
      <c r="F538" s="7">
        <v>2</v>
      </c>
      <c r="G538" s="7">
        <v>8</v>
      </c>
      <c r="H538" s="7">
        <v>25</v>
      </c>
      <c r="I538" s="7">
        <v>31</v>
      </c>
      <c r="J538" s="7">
        <v>208</v>
      </c>
      <c r="U538" s="20"/>
    </row>
    <row r="539" spans="1:21" x14ac:dyDescent="0.25">
      <c r="A539" s="7" t="s">
        <v>50</v>
      </c>
      <c r="B539" s="7" t="s">
        <v>51</v>
      </c>
      <c r="C539" s="7">
        <v>4</v>
      </c>
      <c r="D539" s="7" t="s">
        <v>54</v>
      </c>
      <c r="E539" s="7">
        <v>2016</v>
      </c>
      <c r="F539" s="7">
        <v>2</v>
      </c>
      <c r="G539" s="7">
        <v>7</v>
      </c>
      <c r="H539" s="7">
        <v>26</v>
      </c>
      <c r="I539" s="7">
        <v>26</v>
      </c>
      <c r="J539" s="7">
        <v>207</v>
      </c>
      <c r="U539" s="20"/>
    </row>
    <row r="540" spans="1:21" x14ac:dyDescent="0.25">
      <c r="A540" s="7" t="s">
        <v>35</v>
      </c>
      <c r="B540" s="7" t="s">
        <v>36</v>
      </c>
      <c r="C540" s="7">
        <v>3</v>
      </c>
      <c r="D540" s="7" t="s">
        <v>37</v>
      </c>
      <c r="E540" s="7">
        <v>1998</v>
      </c>
      <c r="F540" s="7">
        <v>2</v>
      </c>
      <c r="G540" s="7">
        <v>6</v>
      </c>
      <c r="H540" s="7">
        <v>27</v>
      </c>
      <c r="I540" s="7">
        <v>23</v>
      </c>
      <c r="J540" s="7">
        <v>206</v>
      </c>
      <c r="U540" s="20"/>
    </row>
    <row r="541" spans="1:21" x14ac:dyDescent="0.25">
      <c r="A541" s="7" t="s">
        <v>35</v>
      </c>
      <c r="B541" s="7" t="s">
        <v>36</v>
      </c>
      <c r="C541" s="7">
        <v>3</v>
      </c>
      <c r="D541" s="7" t="s">
        <v>42</v>
      </c>
      <c r="E541" s="7">
        <v>2023</v>
      </c>
      <c r="F541" s="7">
        <v>2</v>
      </c>
      <c r="G541" s="7">
        <v>5</v>
      </c>
      <c r="H541" s="7">
        <v>28</v>
      </c>
      <c r="I541" s="7">
        <v>18</v>
      </c>
      <c r="J541" s="7">
        <v>205</v>
      </c>
      <c r="U541" s="20"/>
    </row>
    <row r="542" spans="1:21" x14ac:dyDescent="0.25">
      <c r="A542" s="7" t="s">
        <v>50</v>
      </c>
      <c r="B542" s="7" t="s">
        <v>51</v>
      </c>
      <c r="C542" s="7">
        <v>2</v>
      </c>
      <c r="D542" s="7" t="s">
        <v>57</v>
      </c>
      <c r="E542" s="7">
        <v>2004</v>
      </c>
      <c r="F542" s="7">
        <v>2</v>
      </c>
      <c r="G542" s="7">
        <v>4</v>
      </c>
      <c r="H542" s="7">
        <v>29</v>
      </c>
      <c r="I542" s="7">
        <v>15</v>
      </c>
      <c r="J542" s="7">
        <v>204</v>
      </c>
      <c r="U542" s="20"/>
    </row>
    <row r="543" spans="1:21" x14ac:dyDescent="0.25">
      <c r="A543" s="7" t="s">
        <v>50</v>
      </c>
      <c r="B543" s="7" t="s">
        <v>51</v>
      </c>
      <c r="C543" s="7">
        <v>2</v>
      </c>
      <c r="D543" s="7" t="s">
        <v>53</v>
      </c>
      <c r="E543" s="7">
        <v>2020</v>
      </c>
      <c r="F543" s="7">
        <v>2</v>
      </c>
      <c r="G543" s="7">
        <v>3</v>
      </c>
      <c r="H543" s="7">
        <v>30</v>
      </c>
      <c r="I543" s="7">
        <v>10</v>
      </c>
      <c r="J543" s="7">
        <v>203</v>
      </c>
      <c r="U543" s="20"/>
    </row>
    <row r="544" spans="1:21" x14ac:dyDescent="0.25">
      <c r="A544" s="7" t="s">
        <v>35</v>
      </c>
      <c r="B544" s="7" t="s">
        <v>36</v>
      </c>
      <c r="C544" s="7">
        <v>1</v>
      </c>
      <c r="D544" s="7" t="s">
        <v>46</v>
      </c>
      <c r="E544" s="7">
        <v>1999</v>
      </c>
      <c r="F544" s="7">
        <v>2</v>
      </c>
      <c r="G544" s="7">
        <v>2</v>
      </c>
      <c r="H544" s="7">
        <v>31</v>
      </c>
      <c r="I544" s="7">
        <v>7</v>
      </c>
      <c r="J544" s="7">
        <v>202</v>
      </c>
      <c r="U544" s="20"/>
    </row>
    <row r="545" spans="1:21" x14ac:dyDescent="0.25">
      <c r="A545" s="7" t="s">
        <v>35</v>
      </c>
      <c r="B545" s="7" t="s">
        <v>36</v>
      </c>
      <c r="C545" s="7">
        <v>1</v>
      </c>
      <c r="D545" s="7" t="s">
        <v>39</v>
      </c>
      <c r="E545" s="7">
        <v>2002</v>
      </c>
      <c r="F545" s="7">
        <v>2</v>
      </c>
      <c r="G545" s="7">
        <v>1</v>
      </c>
      <c r="H545" s="7">
        <v>32</v>
      </c>
      <c r="I545" s="7">
        <v>2</v>
      </c>
      <c r="J545" s="7">
        <v>201</v>
      </c>
      <c r="U545" s="20"/>
    </row>
    <row r="546" spans="1:21" x14ac:dyDescent="0.25">
      <c r="A546" s="7" t="s">
        <v>35</v>
      </c>
      <c r="B546" s="7" t="s">
        <v>36</v>
      </c>
      <c r="C546" s="7">
        <v>1</v>
      </c>
      <c r="D546" s="7" t="s">
        <v>41</v>
      </c>
      <c r="E546" s="7">
        <v>2016</v>
      </c>
      <c r="F546" s="7">
        <v>3</v>
      </c>
      <c r="G546" s="7">
        <v>1</v>
      </c>
      <c r="H546" s="7">
        <v>33</v>
      </c>
      <c r="I546" s="7">
        <v>3</v>
      </c>
      <c r="J546" s="7">
        <v>301</v>
      </c>
      <c r="U546" s="20"/>
    </row>
    <row r="547" spans="1:21" x14ac:dyDescent="0.25">
      <c r="A547" s="7" t="s">
        <v>35</v>
      </c>
      <c r="B547" s="7" t="s">
        <v>36</v>
      </c>
      <c r="C547" s="7">
        <v>1</v>
      </c>
      <c r="D547" s="7" t="s">
        <v>48</v>
      </c>
      <c r="E547" s="7">
        <v>2018</v>
      </c>
      <c r="F547" s="7">
        <v>3</v>
      </c>
      <c r="G547" s="7">
        <v>2</v>
      </c>
      <c r="H547" s="7">
        <v>34</v>
      </c>
      <c r="I547" s="7">
        <v>6</v>
      </c>
      <c r="J547" s="7">
        <v>302</v>
      </c>
      <c r="U547" s="20"/>
    </row>
    <row r="548" spans="1:21" x14ac:dyDescent="0.25">
      <c r="A548" s="7" t="s">
        <v>50</v>
      </c>
      <c r="B548" s="7" t="s">
        <v>51</v>
      </c>
      <c r="C548" s="7">
        <v>2</v>
      </c>
      <c r="D548" s="7" t="s">
        <v>54</v>
      </c>
      <c r="E548" s="7">
        <v>2016</v>
      </c>
      <c r="F548" s="7">
        <v>3</v>
      </c>
      <c r="G548" s="7">
        <v>3</v>
      </c>
      <c r="H548" s="7">
        <v>35</v>
      </c>
      <c r="I548" s="7">
        <v>11</v>
      </c>
      <c r="J548" s="7">
        <v>303</v>
      </c>
      <c r="U548" s="20"/>
    </row>
    <row r="549" spans="1:21" x14ac:dyDescent="0.25">
      <c r="A549" s="7" t="s">
        <v>50</v>
      </c>
      <c r="B549" s="7" t="s">
        <v>51</v>
      </c>
      <c r="C549" s="7">
        <v>2</v>
      </c>
      <c r="D549" s="7" t="s">
        <v>59</v>
      </c>
      <c r="E549" s="7">
        <v>1989</v>
      </c>
      <c r="F549" s="7">
        <v>3</v>
      </c>
      <c r="G549" s="7">
        <v>4</v>
      </c>
      <c r="H549" s="7">
        <v>36</v>
      </c>
      <c r="I549" s="7">
        <v>14</v>
      </c>
      <c r="J549" s="7">
        <v>304</v>
      </c>
      <c r="U549" s="20"/>
    </row>
    <row r="550" spans="1:21" x14ac:dyDescent="0.25">
      <c r="A550" s="7" t="s">
        <v>35</v>
      </c>
      <c r="B550" s="7" t="s">
        <v>36</v>
      </c>
      <c r="C550" s="7">
        <v>3</v>
      </c>
      <c r="D550" s="7" t="s">
        <v>39</v>
      </c>
      <c r="E550" s="7">
        <v>2002</v>
      </c>
      <c r="F550" s="7">
        <v>3</v>
      </c>
      <c r="G550" s="7">
        <v>5</v>
      </c>
      <c r="H550" s="7">
        <v>37</v>
      </c>
      <c r="I550" s="7">
        <v>19</v>
      </c>
      <c r="J550" s="7">
        <v>305</v>
      </c>
      <c r="U550" s="20"/>
    </row>
    <row r="551" spans="1:21" x14ac:dyDescent="0.25">
      <c r="A551" s="7" t="s">
        <v>35</v>
      </c>
      <c r="B551" s="7" t="s">
        <v>36</v>
      </c>
      <c r="C551" s="7">
        <v>3</v>
      </c>
      <c r="D551" s="7" t="s">
        <v>49</v>
      </c>
      <c r="E551" s="7">
        <v>1985</v>
      </c>
      <c r="F551" s="7">
        <v>3</v>
      </c>
      <c r="G551" s="7">
        <v>6</v>
      </c>
      <c r="H551" s="7">
        <v>38</v>
      </c>
      <c r="I551" s="7">
        <v>22</v>
      </c>
      <c r="J551" s="7">
        <v>306</v>
      </c>
      <c r="U551" s="20"/>
    </row>
    <row r="552" spans="1:21" x14ac:dyDescent="0.25">
      <c r="A552" s="7" t="s">
        <v>50</v>
      </c>
      <c r="B552" s="7" t="s">
        <v>51</v>
      </c>
      <c r="C552" s="7">
        <v>4</v>
      </c>
      <c r="D552" s="7" t="s">
        <v>55</v>
      </c>
      <c r="E552" s="7">
        <v>2008</v>
      </c>
      <c r="F552" s="7">
        <v>3</v>
      </c>
      <c r="G552" s="7">
        <v>7</v>
      </c>
      <c r="H552" s="7">
        <v>39</v>
      </c>
      <c r="I552" s="7">
        <v>27</v>
      </c>
      <c r="J552" s="7">
        <v>307</v>
      </c>
      <c r="U552" s="20"/>
    </row>
    <row r="553" spans="1:21" x14ac:dyDescent="0.25">
      <c r="A553" s="7" t="s">
        <v>50</v>
      </c>
      <c r="B553" s="7" t="s">
        <v>51</v>
      </c>
      <c r="C553" s="7">
        <v>4</v>
      </c>
      <c r="D553" s="7" t="s">
        <v>57</v>
      </c>
      <c r="E553" s="7">
        <v>2004</v>
      </c>
      <c r="F553" s="7">
        <v>3</v>
      </c>
      <c r="G553" s="7">
        <v>8</v>
      </c>
      <c r="H553" s="7">
        <v>40</v>
      </c>
      <c r="I553" s="7">
        <v>30</v>
      </c>
      <c r="J553" s="7">
        <v>308</v>
      </c>
      <c r="U553" s="20"/>
    </row>
    <row r="554" spans="1:21" x14ac:dyDescent="0.25">
      <c r="A554" s="7" t="s">
        <v>35</v>
      </c>
      <c r="B554" s="7" t="s">
        <v>36</v>
      </c>
      <c r="C554" s="7">
        <v>5</v>
      </c>
      <c r="D554" s="7" t="s">
        <v>42</v>
      </c>
      <c r="E554" s="7">
        <v>2023</v>
      </c>
      <c r="F554" s="7">
        <v>3</v>
      </c>
      <c r="G554" s="7">
        <v>9</v>
      </c>
      <c r="H554" s="7">
        <v>41</v>
      </c>
      <c r="I554" s="7">
        <v>35</v>
      </c>
      <c r="J554" s="7">
        <v>309</v>
      </c>
      <c r="U554" s="20"/>
    </row>
    <row r="555" spans="1:21" x14ac:dyDescent="0.25">
      <c r="A555" s="7" t="s">
        <v>35</v>
      </c>
      <c r="B555" s="7" t="s">
        <v>36</v>
      </c>
      <c r="C555" s="7">
        <v>5</v>
      </c>
      <c r="D555" s="7" t="s">
        <v>44</v>
      </c>
      <c r="E555" s="7">
        <v>1983</v>
      </c>
      <c r="F555" s="7">
        <v>3</v>
      </c>
      <c r="G555" s="7">
        <v>10</v>
      </c>
      <c r="H555" s="7">
        <v>42</v>
      </c>
      <c r="I555" s="7">
        <v>38</v>
      </c>
      <c r="J555" s="7">
        <v>310</v>
      </c>
      <c r="U555" s="20"/>
    </row>
    <row r="556" spans="1:21" x14ac:dyDescent="0.25">
      <c r="A556" s="7" t="s">
        <v>50</v>
      </c>
      <c r="B556" s="7" t="s">
        <v>51</v>
      </c>
      <c r="C556" s="7">
        <v>6</v>
      </c>
      <c r="D556" s="7" t="s">
        <v>56</v>
      </c>
      <c r="E556" s="7">
        <v>1984</v>
      </c>
      <c r="F556" s="7">
        <v>3</v>
      </c>
      <c r="G556" s="7">
        <v>11</v>
      </c>
      <c r="H556" s="7">
        <v>43</v>
      </c>
      <c r="I556" s="7">
        <v>43</v>
      </c>
      <c r="J556" s="7">
        <v>311</v>
      </c>
      <c r="U556" s="20"/>
    </row>
    <row r="557" spans="1:21" x14ac:dyDescent="0.25">
      <c r="A557" s="7" t="s">
        <v>50</v>
      </c>
      <c r="B557" s="7" t="s">
        <v>51</v>
      </c>
      <c r="C557" s="7">
        <v>6</v>
      </c>
      <c r="D557" s="7" t="s">
        <v>60</v>
      </c>
      <c r="E557" s="7">
        <v>2001</v>
      </c>
      <c r="F557" s="7">
        <v>3</v>
      </c>
      <c r="G557" s="7">
        <v>12</v>
      </c>
      <c r="H557" s="7">
        <v>44</v>
      </c>
      <c r="I557" s="7">
        <v>46</v>
      </c>
      <c r="J557" s="7">
        <v>312</v>
      </c>
      <c r="U557" s="20"/>
    </row>
    <row r="558" spans="1:21" x14ac:dyDescent="0.25">
      <c r="A558" s="7" t="s">
        <v>35</v>
      </c>
      <c r="B558" s="7" t="s">
        <v>36</v>
      </c>
      <c r="C558" s="7">
        <v>7</v>
      </c>
      <c r="D558" s="7" t="s">
        <v>46</v>
      </c>
      <c r="E558" s="7">
        <v>1999</v>
      </c>
      <c r="F558" s="7">
        <v>3</v>
      </c>
      <c r="G558" s="7">
        <v>13</v>
      </c>
      <c r="H558" s="7">
        <v>45</v>
      </c>
      <c r="I558" s="7">
        <v>51</v>
      </c>
      <c r="J558" s="7">
        <v>313</v>
      </c>
      <c r="U558" s="20"/>
    </row>
    <row r="559" spans="1:21" x14ac:dyDescent="0.25">
      <c r="A559" s="7" t="s">
        <v>35</v>
      </c>
      <c r="B559" s="7" t="s">
        <v>36</v>
      </c>
      <c r="C559" s="7">
        <v>7</v>
      </c>
      <c r="D559" s="7" t="s">
        <v>37</v>
      </c>
      <c r="E559" s="7">
        <v>1998</v>
      </c>
      <c r="F559" s="7">
        <v>3</v>
      </c>
      <c r="G559" s="7">
        <v>14</v>
      </c>
      <c r="H559" s="7">
        <v>46</v>
      </c>
      <c r="I559" s="7">
        <v>54</v>
      </c>
      <c r="J559" s="7">
        <v>314</v>
      </c>
      <c r="U559" s="20"/>
    </row>
    <row r="560" spans="1:21" x14ac:dyDescent="0.25">
      <c r="A560" s="7" t="s">
        <v>50</v>
      </c>
      <c r="B560" s="7" t="s">
        <v>51</v>
      </c>
      <c r="C560" s="7">
        <v>8</v>
      </c>
      <c r="D560" s="7" t="s">
        <v>52</v>
      </c>
      <c r="E560" s="7">
        <v>1999</v>
      </c>
      <c r="F560" s="7">
        <v>3</v>
      </c>
      <c r="G560" s="7">
        <v>15</v>
      </c>
      <c r="H560" s="7">
        <v>47</v>
      </c>
      <c r="I560" s="7">
        <v>59</v>
      </c>
      <c r="J560" s="7">
        <v>315</v>
      </c>
      <c r="U560" s="20"/>
    </row>
    <row r="561" spans="1:21" x14ac:dyDescent="0.25">
      <c r="A561" s="7" t="s">
        <v>50</v>
      </c>
      <c r="B561" s="7" t="s">
        <v>51</v>
      </c>
      <c r="C561" s="7">
        <v>8</v>
      </c>
      <c r="D561" s="7" t="s">
        <v>53</v>
      </c>
      <c r="E561" s="7">
        <v>2020</v>
      </c>
      <c r="F561" s="7">
        <v>3</v>
      </c>
      <c r="G561" s="7">
        <v>16</v>
      </c>
      <c r="H561" s="7">
        <v>48</v>
      </c>
      <c r="I561" s="7">
        <v>62</v>
      </c>
      <c r="J561" s="7">
        <v>316</v>
      </c>
      <c r="U561" s="20"/>
    </row>
    <row r="562" spans="1:21" x14ac:dyDescent="0.25">
      <c r="A562" s="7" t="s">
        <v>50</v>
      </c>
      <c r="B562" s="7" t="s">
        <v>51</v>
      </c>
      <c r="C562" s="7">
        <v>8</v>
      </c>
      <c r="D562" s="7" t="s">
        <v>56</v>
      </c>
      <c r="E562" s="7">
        <v>1984</v>
      </c>
      <c r="F562" s="7">
        <v>4</v>
      </c>
      <c r="G562" s="7">
        <v>16</v>
      </c>
      <c r="H562" s="7">
        <v>49</v>
      </c>
      <c r="I562" s="7">
        <v>61</v>
      </c>
      <c r="J562" s="7">
        <v>416</v>
      </c>
      <c r="U562" s="20"/>
    </row>
    <row r="563" spans="1:21" x14ac:dyDescent="0.25">
      <c r="A563" s="7" t="s">
        <v>50</v>
      </c>
      <c r="B563" s="7" t="s">
        <v>51</v>
      </c>
      <c r="C563" s="7">
        <v>8</v>
      </c>
      <c r="D563" s="7" t="s">
        <v>54</v>
      </c>
      <c r="E563" s="7">
        <v>2016</v>
      </c>
      <c r="F563" s="7">
        <v>4</v>
      </c>
      <c r="G563" s="7">
        <v>15</v>
      </c>
      <c r="H563" s="7">
        <v>50</v>
      </c>
      <c r="I563" s="7">
        <v>60</v>
      </c>
      <c r="J563" s="7">
        <v>415</v>
      </c>
      <c r="U563" s="20"/>
    </row>
    <row r="564" spans="1:21" x14ac:dyDescent="0.25">
      <c r="A564" s="7" t="s">
        <v>35</v>
      </c>
      <c r="B564" s="7" t="s">
        <v>36</v>
      </c>
      <c r="C564" s="7">
        <v>7</v>
      </c>
      <c r="D564" s="7" t="s">
        <v>39</v>
      </c>
      <c r="E564" s="7">
        <v>2002</v>
      </c>
      <c r="F564" s="7">
        <v>4</v>
      </c>
      <c r="G564" s="7">
        <v>14</v>
      </c>
      <c r="H564" s="7">
        <v>51</v>
      </c>
      <c r="I564" s="7">
        <v>53</v>
      </c>
      <c r="J564" s="7">
        <v>414</v>
      </c>
      <c r="U564" s="20"/>
    </row>
    <row r="565" spans="1:21" x14ac:dyDescent="0.25">
      <c r="A565" s="7" t="s">
        <v>35</v>
      </c>
      <c r="B565" s="7" t="s">
        <v>36</v>
      </c>
      <c r="C565" s="7">
        <v>7</v>
      </c>
      <c r="D565" s="7" t="s">
        <v>41</v>
      </c>
      <c r="E565" s="7">
        <v>2016</v>
      </c>
      <c r="F565" s="7">
        <v>4</v>
      </c>
      <c r="G565" s="7">
        <v>13</v>
      </c>
      <c r="H565" s="7">
        <v>52</v>
      </c>
      <c r="I565" s="7">
        <v>52</v>
      </c>
      <c r="J565" s="7">
        <v>413</v>
      </c>
      <c r="U565" s="20"/>
    </row>
    <row r="566" spans="1:21" x14ac:dyDescent="0.25">
      <c r="A566" s="7" t="s">
        <v>50</v>
      </c>
      <c r="B566" s="7" t="s">
        <v>51</v>
      </c>
      <c r="C566" s="7">
        <v>6</v>
      </c>
      <c r="D566" s="7" t="s">
        <v>53</v>
      </c>
      <c r="E566" s="7">
        <v>2020</v>
      </c>
      <c r="F566" s="7">
        <v>4</v>
      </c>
      <c r="G566" s="7">
        <v>12</v>
      </c>
      <c r="H566" s="7">
        <v>53</v>
      </c>
      <c r="I566" s="7">
        <v>45</v>
      </c>
      <c r="J566" s="7">
        <v>412</v>
      </c>
      <c r="U566" s="20"/>
    </row>
    <row r="567" spans="1:21" x14ac:dyDescent="0.25">
      <c r="A567" s="7" t="s">
        <v>50</v>
      </c>
      <c r="B567" s="7" t="s">
        <v>51</v>
      </c>
      <c r="C567" s="7">
        <v>6</v>
      </c>
      <c r="D567" s="7" t="s">
        <v>57</v>
      </c>
      <c r="E567" s="7">
        <v>2004</v>
      </c>
      <c r="F567" s="7">
        <v>4</v>
      </c>
      <c r="G567" s="7">
        <v>11</v>
      </c>
      <c r="H567" s="7">
        <v>54</v>
      </c>
      <c r="I567" s="7">
        <v>44</v>
      </c>
      <c r="J567" s="7">
        <v>411</v>
      </c>
      <c r="U567" s="20"/>
    </row>
    <row r="568" spans="1:21" x14ac:dyDescent="0.25">
      <c r="A568" s="7" t="s">
        <v>35</v>
      </c>
      <c r="B568" s="7" t="s">
        <v>36</v>
      </c>
      <c r="C568" s="7">
        <v>5</v>
      </c>
      <c r="D568" s="7" t="s">
        <v>48</v>
      </c>
      <c r="E568" s="7">
        <v>2018</v>
      </c>
      <c r="F568" s="7">
        <v>4</v>
      </c>
      <c r="G568" s="7">
        <v>10</v>
      </c>
      <c r="H568" s="7">
        <v>55</v>
      </c>
      <c r="I568" s="7">
        <v>37</v>
      </c>
      <c r="J568" s="7">
        <v>410</v>
      </c>
      <c r="U568" s="20"/>
    </row>
    <row r="569" spans="1:21" x14ac:dyDescent="0.25">
      <c r="A569" s="7" t="s">
        <v>35</v>
      </c>
      <c r="B569" s="7" t="s">
        <v>36</v>
      </c>
      <c r="C569" s="7">
        <v>5</v>
      </c>
      <c r="D569" s="7" t="s">
        <v>37</v>
      </c>
      <c r="E569" s="7">
        <v>1998</v>
      </c>
      <c r="F569" s="7">
        <v>4</v>
      </c>
      <c r="G569" s="7">
        <v>9</v>
      </c>
      <c r="H569" s="7">
        <v>56</v>
      </c>
      <c r="I569" s="7">
        <v>37</v>
      </c>
      <c r="J569" s="7">
        <v>409</v>
      </c>
      <c r="U569" s="20"/>
    </row>
    <row r="570" spans="1:21" x14ac:dyDescent="0.25">
      <c r="A570" s="7" t="s">
        <v>50</v>
      </c>
      <c r="B570" s="7" t="s">
        <v>51</v>
      </c>
      <c r="C570" s="7">
        <v>4</v>
      </c>
      <c r="D570" s="7" t="s">
        <v>52</v>
      </c>
      <c r="E570" s="7">
        <v>1999</v>
      </c>
      <c r="F570" s="7">
        <v>4</v>
      </c>
      <c r="G570" s="7">
        <v>8</v>
      </c>
      <c r="H570" s="7">
        <v>57</v>
      </c>
      <c r="I570" s="7">
        <v>29</v>
      </c>
      <c r="J570" s="7">
        <v>408</v>
      </c>
      <c r="U570" s="20"/>
    </row>
    <row r="571" spans="1:21" x14ac:dyDescent="0.25">
      <c r="A571" s="7" t="s">
        <v>50</v>
      </c>
      <c r="B571" s="7" t="s">
        <v>51</v>
      </c>
      <c r="C571" s="7">
        <v>4</v>
      </c>
      <c r="D571" s="7" t="s">
        <v>59</v>
      </c>
      <c r="E571" s="7">
        <v>1989</v>
      </c>
      <c r="F571" s="7">
        <v>4</v>
      </c>
      <c r="G571" s="7">
        <v>7</v>
      </c>
      <c r="H571" s="7">
        <v>58</v>
      </c>
      <c r="I571" s="7">
        <v>28</v>
      </c>
      <c r="J571" s="7">
        <v>407</v>
      </c>
      <c r="U571" s="20"/>
    </row>
    <row r="572" spans="1:21" x14ac:dyDescent="0.25">
      <c r="A572" s="7" t="s">
        <v>35</v>
      </c>
      <c r="B572" s="7" t="s">
        <v>36</v>
      </c>
      <c r="C572" s="7">
        <v>3</v>
      </c>
      <c r="D572" s="7" t="s">
        <v>44</v>
      </c>
      <c r="E572" s="7">
        <v>1983</v>
      </c>
      <c r="F572" s="7">
        <v>4</v>
      </c>
      <c r="G572" s="7">
        <v>6</v>
      </c>
      <c r="H572" s="7">
        <v>59</v>
      </c>
      <c r="I572" s="7">
        <v>21</v>
      </c>
      <c r="J572" s="7">
        <v>406</v>
      </c>
      <c r="U572" s="20"/>
    </row>
    <row r="573" spans="1:21" x14ac:dyDescent="0.25">
      <c r="A573" s="7" t="s">
        <v>35</v>
      </c>
      <c r="B573" s="7" t="s">
        <v>36</v>
      </c>
      <c r="C573" s="7">
        <v>3</v>
      </c>
      <c r="D573" s="7" t="s">
        <v>46</v>
      </c>
      <c r="E573" s="7">
        <v>1999</v>
      </c>
      <c r="F573" s="7">
        <v>4</v>
      </c>
      <c r="G573" s="7">
        <v>5</v>
      </c>
      <c r="H573" s="7">
        <v>60</v>
      </c>
      <c r="I573" s="7">
        <v>20</v>
      </c>
      <c r="J573" s="7">
        <v>405</v>
      </c>
      <c r="U573" s="20"/>
    </row>
    <row r="574" spans="1:21" x14ac:dyDescent="0.25">
      <c r="A574" s="7" t="s">
        <v>50</v>
      </c>
      <c r="B574" s="7" t="s">
        <v>51</v>
      </c>
      <c r="C574" s="7">
        <v>2</v>
      </c>
      <c r="D574" s="7" t="s">
        <v>60</v>
      </c>
      <c r="E574" s="7">
        <v>2001</v>
      </c>
      <c r="F574" s="7">
        <v>4</v>
      </c>
      <c r="G574" s="7">
        <v>4</v>
      </c>
      <c r="H574" s="7">
        <v>61</v>
      </c>
      <c r="I574" s="7">
        <v>13</v>
      </c>
      <c r="J574" s="7">
        <v>404</v>
      </c>
      <c r="U574" s="20"/>
    </row>
    <row r="575" spans="1:21" x14ac:dyDescent="0.25">
      <c r="A575" s="7" t="s">
        <v>50</v>
      </c>
      <c r="B575" s="7" t="s">
        <v>51</v>
      </c>
      <c r="C575" s="7">
        <v>2</v>
      </c>
      <c r="D575" s="7" t="s">
        <v>55</v>
      </c>
      <c r="E575" s="7">
        <v>2008</v>
      </c>
      <c r="F575" s="7">
        <v>4</v>
      </c>
      <c r="G575" s="7">
        <v>3</v>
      </c>
      <c r="H575" s="7">
        <v>62</v>
      </c>
      <c r="I575" s="7">
        <v>12</v>
      </c>
      <c r="J575" s="7">
        <v>403</v>
      </c>
      <c r="U575" s="20"/>
    </row>
    <row r="576" spans="1:21" x14ac:dyDescent="0.25">
      <c r="A576" s="7" t="s">
        <v>35</v>
      </c>
      <c r="B576" s="7" t="s">
        <v>36</v>
      </c>
      <c r="C576" s="7">
        <v>1</v>
      </c>
      <c r="D576" s="7" t="s">
        <v>49</v>
      </c>
      <c r="E576" s="7">
        <v>1985</v>
      </c>
      <c r="F576" s="7">
        <v>4</v>
      </c>
      <c r="G576" s="7">
        <v>2</v>
      </c>
      <c r="H576" s="7">
        <v>63</v>
      </c>
      <c r="I576" s="7">
        <v>5</v>
      </c>
      <c r="J576" s="7">
        <v>402</v>
      </c>
      <c r="U576" s="20"/>
    </row>
    <row r="577" spans="1:21" x14ac:dyDescent="0.25">
      <c r="A577" s="7" t="s">
        <v>35</v>
      </c>
      <c r="B577" s="7" t="s">
        <v>36</v>
      </c>
      <c r="C577" s="7">
        <v>1</v>
      </c>
      <c r="D577" s="7" t="s">
        <v>42</v>
      </c>
      <c r="E577" s="7">
        <v>2023</v>
      </c>
      <c r="F577" s="7">
        <v>4</v>
      </c>
      <c r="G577" s="7">
        <v>1</v>
      </c>
      <c r="H577" s="7">
        <v>64</v>
      </c>
      <c r="I577" s="7">
        <v>4</v>
      </c>
      <c r="J577" s="7">
        <v>401</v>
      </c>
      <c r="U577" s="20"/>
    </row>
    <row r="578" spans="1:21" x14ac:dyDescent="0.25">
      <c r="A578" s="7" t="s">
        <v>35</v>
      </c>
      <c r="B578" s="7" t="s">
        <v>36</v>
      </c>
      <c r="C578" s="7">
        <v>1</v>
      </c>
      <c r="D578" s="7" t="s">
        <v>37</v>
      </c>
      <c r="E578" s="7">
        <v>1998</v>
      </c>
      <c r="F578" s="7">
        <v>1</v>
      </c>
      <c r="G578" s="7">
        <v>1</v>
      </c>
      <c r="H578" s="7">
        <v>1</v>
      </c>
      <c r="I578" s="7">
        <v>1</v>
      </c>
      <c r="J578" s="7">
        <v>101</v>
      </c>
      <c r="U578" s="20"/>
    </row>
    <row r="579" spans="1:21" x14ac:dyDescent="0.25">
      <c r="A579" s="7" t="s">
        <v>35</v>
      </c>
      <c r="B579" s="7" t="s">
        <v>36</v>
      </c>
      <c r="C579" s="7">
        <v>1</v>
      </c>
      <c r="D579" s="7" t="s">
        <v>44</v>
      </c>
      <c r="E579" s="7">
        <v>1983</v>
      </c>
      <c r="F579" s="7">
        <v>1</v>
      </c>
      <c r="G579" s="7">
        <v>2</v>
      </c>
      <c r="H579" s="7">
        <v>2</v>
      </c>
      <c r="I579" s="7">
        <v>8</v>
      </c>
      <c r="J579" s="7">
        <v>102</v>
      </c>
      <c r="U579" s="20"/>
    </row>
    <row r="580" spans="1:21" x14ac:dyDescent="0.25">
      <c r="A580" s="7" t="s">
        <v>50</v>
      </c>
      <c r="B580" s="7" t="s">
        <v>51</v>
      </c>
      <c r="C580" s="7">
        <v>2</v>
      </c>
      <c r="D580" s="7" t="s">
        <v>52</v>
      </c>
      <c r="E580" s="7">
        <v>1999</v>
      </c>
      <c r="F580" s="7">
        <v>1</v>
      </c>
      <c r="G580" s="7">
        <v>3</v>
      </c>
      <c r="H580" s="7">
        <v>3</v>
      </c>
      <c r="I580" s="7">
        <v>9</v>
      </c>
      <c r="J580" s="7">
        <v>103</v>
      </c>
      <c r="U580" s="20"/>
    </row>
    <row r="581" spans="1:21" x14ac:dyDescent="0.25">
      <c r="A581" s="7" t="s">
        <v>50</v>
      </c>
      <c r="B581" s="7" t="s">
        <v>51</v>
      </c>
      <c r="C581" s="7">
        <v>2</v>
      </c>
      <c r="D581" s="7" t="s">
        <v>56</v>
      </c>
      <c r="E581" s="7">
        <v>1984</v>
      </c>
      <c r="F581" s="7">
        <v>1</v>
      </c>
      <c r="G581" s="7">
        <v>4</v>
      </c>
      <c r="H581" s="7">
        <v>4</v>
      </c>
      <c r="I581" s="7">
        <v>16</v>
      </c>
      <c r="J581" s="7">
        <v>104</v>
      </c>
      <c r="U581" s="20"/>
    </row>
    <row r="582" spans="1:21" x14ac:dyDescent="0.25">
      <c r="A582" s="7" t="s">
        <v>35</v>
      </c>
      <c r="B582" s="7" t="s">
        <v>36</v>
      </c>
      <c r="C582" s="7">
        <v>3</v>
      </c>
      <c r="D582" s="7" t="s">
        <v>48</v>
      </c>
      <c r="E582" s="7">
        <v>2018</v>
      </c>
      <c r="F582" s="7">
        <v>1</v>
      </c>
      <c r="G582" s="7">
        <v>5</v>
      </c>
      <c r="H582" s="7">
        <v>5</v>
      </c>
      <c r="I582" s="7">
        <v>17</v>
      </c>
      <c r="J582" s="7">
        <v>105</v>
      </c>
      <c r="U582" s="20"/>
    </row>
    <row r="583" spans="1:21" x14ac:dyDescent="0.25">
      <c r="A583" s="7" t="s">
        <v>35</v>
      </c>
      <c r="B583" s="7" t="s">
        <v>36</v>
      </c>
      <c r="C583" s="7">
        <v>3</v>
      </c>
      <c r="D583" s="7" t="s">
        <v>41</v>
      </c>
      <c r="E583" s="7">
        <v>2016</v>
      </c>
      <c r="F583" s="7">
        <v>1</v>
      </c>
      <c r="G583" s="7">
        <v>6</v>
      </c>
      <c r="H583" s="7">
        <v>6</v>
      </c>
      <c r="I583" s="7">
        <v>24</v>
      </c>
      <c r="J583" s="7">
        <v>106</v>
      </c>
      <c r="U583" s="20"/>
    </row>
    <row r="584" spans="1:21" x14ac:dyDescent="0.25">
      <c r="A584" s="7" t="s">
        <v>50</v>
      </c>
      <c r="B584" s="7" t="s">
        <v>51</v>
      </c>
      <c r="C584" s="7">
        <v>4</v>
      </c>
      <c r="D584" s="7" t="s">
        <v>60</v>
      </c>
      <c r="E584" s="7">
        <v>2001</v>
      </c>
      <c r="F584" s="7">
        <v>1</v>
      </c>
      <c r="G584" s="7">
        <v>7</v>
      </c>
      <c r="H584" s="7">
        <v>7</v>
      </c>
      <c r="I584" s="7">
        <v>25</v>
      </c>
      <c r="J584" s="7">
        <v>107</v>
      </c>
      <c r="U584" s="20"/>
    </row>
    <row r="585" spans="1:21" x14ac:dyDescent="0.25">
      <c r="A585" s="7" t="s">
        <v>50</v>
      </c>
      <c r="B585" s="7" t="s">
        <v>51</v>
      </c>
      <c r="C585" s="7">
        <v>4</v>
      </c>
      <c r="D585" s="7" t="s">
        <v>53</v>
      </c>
      <c r="E585" s="7">
        <v>2020</v>
      </c>
      <c r="F585" s="7">
        <v>1</v>
      </c>
      <c r="G585" s="7">
        <v>8</v>
      </c>
      <c r="H585" s="7">
        <v>8</v>
      </c>
      <c r="I585" s="7">
        <v>32</v>
      </c>
      <c r="J585" s="7">
        <v>108</v>
      </c>
      <c r="U585" s="20"/>
    </row>
    <row r="586" spans="1:21" x14ac:dyDescent="0.25">
      <c r="A586" s="7" t="s">
        <v>35</v>
      </c>
      <c r="B586" s="7" t="s">
        <v>36</v>
      </c>
      <c r="C586" s="7">
        <v>5</v>
      </c>
      <c r="D586" s="7" t="s">
        <v>39</v>
      </c>
      <c r="E586" s="7">
        <v>2002</v>
      </c>
      <c r="F586" s="7">
        <v>1</v>
      </c>
      <c r="G586" s="7">
        <v>9</v>
      </c>
      <c r="H586" s="7">
        <v>9</v>
      </c>
      <c r="I586" s="7">
        <v>33</v>
      </c>
      <c r="J586" s="7">
        <v>109</v>
      </c>
      <c r="U586" s="20"/>
    </row>
    <row r="587" spans="1:21" x14ac:dyDescent="0.25">
      <c r="A587" s="7" t="s">
        <v>35</v>
      </c>
      <c r="B587" s="7" t="s">
        <v>36</v>
      </c>
      <c r="C587" s="7">
        <v>5</v>
      </c>
      <c r="D587" s="7" t="s">
        <v>46</v>
      </c>
      <c r="E587" s="7">
        <v>1999</v>
      </c>
      <c r="F587" s="7">
        <v>1</v>
      </c>
      <c r="G587" s="7">
        <v>10</v>
      </c>
      <c r="H587" s="7">
        <v>10</v>
      </c>
      <c r="I587" s="7">
        <v>40</v>
      </c>
      <c r="J587" s="7">
        <v>110</v>
      </c>
      <c r="U587" s="20"/>
    </row>
    <row r="588" spans="1:21" x14ac:dyDescent="0.25">
      <c r="A588" s="7" t="s">
        <v>50</v>
      </c>
      <c r="B588" s="7" t="s">
        <v>51</v>
      </c>
      <c r="C588" s="7">
        <v>6</v>
      </c>
      <c r="D588" s="7" t="s">
        <v>59</v>
      </c>
      <c r="E588" s="7">
        <v>1989</v>
      </c>
      <c r="F588" s="7">
        <v>1</v>
      </c>
      <c r="G588" s="7">
        <v>11</v>
      </c>
      <c r="H588" s="7">
        <v>11</v>
      </c>
      <c r="I588" s="7">
        <v>41</v>
      </c>
      <c r="J588" s="7">
        <v>111</v>
      </c>
      <c r="U588" s="20"/>
    </row>
    <row r="589" spans="1:21" x14ac:dyDescent="0.25">
      <c r="A589" s="7" t="s">
        <v>50</v>
      </c>
      <c r="B589" s="7" t="s">
        <v>51</v>
      </c>
      <c r="C589" s="7">
        <v>6</v>
      </c>
      <c r="D589" s="7" t="s">
        <v>54</v>
      </c>
      <c r="E589" s="7">
        <v>2016</v>
      </c>
      <c r="F589" s="7">
        <v>1</v>
      </c>
      <c r="G589" s="7">
        <v>12</v>
      </c>
      <c r="H589" s="7">
        <v>12</v>
      </c>
      <c r="I589" s="7">
        <v>48</v>
      </c>
      <c r="J589" s="7">
        <v>112</v>
      </c>
      <c r="U589" s="20"/>
    </row>
    <row r="590" spans="1:21" x14ac:dyDescent="0.25">
      <c r="A590" s="7" t="s">
        <v>35</v>
      </c>
      <c r="B590" s="7" t="s">
        <v>36</v>
      </c>
      <c r="C590" s="7">
        <v>7</v>
      </c>
      <c r="D590" s="7" t="s">
        <v>49</v>
      </c>
      <c r="E590" s="7">
        <v>1985</v>
      </c>
      <c r="F590" s="7">
        <v>1</v>
      </c>
      <c r="G590" s="7">
        <v>13</v>
      </c>
      <c r="H590" s="7">
        <v>13</v>
      </c>
      <c r="I590" s="7">
        <v>49</v>
      </c>
      <c r="J590" s="7">
        <v>113</v>
      </c>
      <c r="U590" s="20"/>
    </row>
    <row r="591" spans="1:21" x14ac:dyDescent="0.25">
      <c r="A591" s="7" t="s">
        <v>35</v>
      </c>
      <c r="B591" s="7" t="s">
        <v>36</v>
      </c>
      <c r="C591" s="7">
        <v>7</v>
      </c>
      <c r="D591" s="7" t="s">
        <v>42</v>
      </c>
      <c r="E591" s="7">
        <v>2023</v>
      </c>
      <c r="F591" s="7">
        <v>1</v>
      </c>
      <c r="G591" s="7">
        <v>14</v>
      </c>
      <c r="H591" s="7">
        <v>14</v>
      </c>
      <c r="I591" s="7">
        <v>56</v>
      </c>
      <c r="J591" s="7">
        <v>114</v>
      </c>
      <c r="U591" s="20"/>
    </row>
    <row r="592" spans="1:21" x14ac:dyDescent="0.25">
      <c r="A592" s="7" t="s">
        <v>50</v>
      </c>
      <c r="B592" s="7" t="s">
        <v>51</v>
      </c>
      <c r="C592" s="7">
        <v>8</v>
      </c>
      <c r="D592" s="7" t="s">
        <v>55</v>
      </c>
      <c r="E592" s="7">
        <v>2008</v>
      </c>
      <c r="F592" s="7">
        <v>1</v>
      </c>
      <c r="G592" s="7">
        <v>15</v>
      </c>
      <c r="H592" s="7">
        <v>15</v>
      </c>
      <c r="I592" s="7">
        <v>57</v>
      </c>
      <c r="J592" s="7">
        <v>115</v>
      </c>
      <c r="U592" s="20"/>
    </row>
    <row r="593" spans="1:21" x14ac:dyDescent="0.25">
      <c r="A593" s="7" t="s">
        <v>50</v>
      </c>
      <c r="B593" s="7" t="s">
        <v>51</v>
      </c>
      <c r="C593" s="7">
        <v>8</v>
      </c>
      <c r="D593" s="7" t="s">
        <v>57</v>
      </c>
      <c r="E593" s="7">
        <v>2004</v>
      </c>
      <c r="F593" s="7">
        <v>1</v>
      </c>
      <c r="G593" s="7">
        <v>16</v>
      </c>
      <c r="H593" s="7">
        <v>16</v>
      </c>
      <c r="I593" s="7">
        <v>64</v>
      </c>
      <c r="J593" s="7">
        <v>116</v>
      </c>
      <c r="U593" s="20"/>
    </row>
    <row r="594" spans="1:21" x14ac:dyDescent="0.25">
      <c r="A594" s="7" t="s">
        <v>50</v>
      </c>
      <c r="B594" s="7" t="s">
        <v>51</v>
      </c>
      <c r="C594" s="7">
        <v>8</v>
      </c>
      <c r="D594" s="7" t="s">
        <v>60</v>
      </c>
      <c r="E594" s="7">
        <v>2001</v>
      </c>
      <c r="F594" s="7">
        <v>2</v>
      </c>
      <c r="G594" s="7">
        <v>16</v>
      </c>
      <c r="H594" s="7">
        <v>17</v>
      </c>
      <c r="I594" s="7">
        <v>63</v>
      </c>
      <c r="J594" s="7">
        <v>216</v>
      </c>
      <c r="U594" s="20"/>
    </row>
    <row r="595" spans="1:21" x14ac:dyDescent="0.25">
      <c r="A595" s="7" t="s">
        <v>50</v>
      </c>
      <c r="B595" s="7" t="s">
        <v>51</v>
      </c>
      <c r="C595" s="7">
        <v>8</v>
      </c>
      <c r="D595" s="7" t="s">
        <v>59</v>
      </c>
      <c r="E595" s="7">
        <v>1989</v>
      </c>
      <c r="F595" s="7">
        <v>2</v>
      </c>
      <c r="G595" s="7">
        <v>15</v>
      </c>
      <c r="H595" s="7">
        <v>18</v>
      </c>
      <c r="I595" s="7">
        <v>58</v>
      </c>
      <c r="J595" s="7">
        <v>215</v>
      </c>
      <c r="U595" s="20"/>
    </row>
    <row r="596" spans="1:21" x14ac:dyDescent="0.25">
      <c r="A596" s="7" t="s">
        <v>35</v>
      </c>
      <c r="B596" s="7" t="s">
        <v>36</v>
      </c>
      <c r="C596" s="7">
        <v>7</v>
      </c>
      <c r="D596" s="7" t="s">
        <v>48</v>
      </c>
      <c r="E596" s="7">
        <v>2018</v>
      </c>
      <c r="F596" s="7">
        <v>2</v>
      </c>
      <c r="G596" s="7">
        <v>14</v>
      </c>
      <c r="H596" s="7">
        <v>19</v>
      </c>
      <c r="I596" s="7">
        <v>55</v>
      </c>
      <c r="J596" s="7">
        <v>214</v>
      </c>
      <c r="U596" s="20"/>
    </row>
    <row r="597" spans="1:21" x14ac:dyDescent="0.25">
      <c r="A597" s="7" t="s">
        <v>35</v>
      </c>
      <c r="B597" s="7" t="s">
        <v>36</v>
      </c>
      <c r="C597" s="7">
        <v>7</v>
      </c>
      <c r="D597" s="7" t="s">
        <v>44</v>
      </c>
      <c r="E597" s="7">
        <v>1983</v>
      </c>
      <c r="F597" s="7">
        <v>2</v>
      </c>
      <c r="G597" s="7">
        <v>13</v>
      </c>
      <c r="H597" s="7">
        <v>20</v>
      </c>
      <c r="I597" s="7">
        <v>50</v>
      </c>
      <c r="J597" s="7">
        <v>213</v>
      </c>
      <c r="U597" s="20"/>
    </row>
    <row r="598" spans="1:21" x14ac:dyDescent="0.25">
      <c r="A598" s="7" t="s">
        <v>50</v>
      </c>
      <c r="B598" s="7" t="s">
        <v>51</v>
      </c>
      <c r="C598" s="7">
        <v>6</v>
      </c>
      <c r="D598" s="7" t="s">
        <v>55</v>
      </c>
      <c r="E598" s="7">
        <v>2008</v>
      </c>
      <c r="F598" s="7">
        <v>2</v>
      </c>
      <c r="G598" s="7">
        <v>12</v>
      </c>
      <c r="H598" s="7">
        <v>21</v>
      </c>
      <c r="I598" s="7">
        <v>47</v>
      </c>
      <c r="J598" s="7">
        <v>212</v>
      </c>
      <c r="U598" s="20"/>
    </row>
    <row r="599" spans="1:21" x14ac:dyDescent="0.25">
      <c r="A599" s="7" t="s">
        <v>50</v>
      </c>
      <c r="B599" s="7" t="s">
        <v>51</v>
      </c>
      <c r="C599" s="7">
        <v>6</v>
      </c>
      <c r="D599" s="7" t="s">
        <v>52</v>
      </c>
      <c r="E599" s="7">
        <v>1999</v>
      </c>
      <c r="F599" s="7">
        <v>2</v>
      </c>
      <c r="G599" s="7">
        <v>11</v>
      </c>
      <c r="H599" s="7">
        <v>22</v>
      </c>
      <c r="I599" s="7">
        <v>42</v>
      </c>
      <c r="J599" s="7">
        <v>211</v>
      </c>
      <c r="U599" s="20"/>
    </row>
    <row r="600" spans="1:21" x14ac:dyDescent="0.25">
      <c r="A600" s="7" t="s">
        <v>35</v>
      </c>
      <c r="B600" s="7" t="s">
        <v>36</v>
      </c>
      <c r="C600" s="7">
        <v>5</v>
      </c>
      <c r="D600" s="7" t="s">
        <v>49</v>
      </c>
      <c r="E600" s="7">
        <v>1985</v>
      </c>
      <c r="F600" s="7">
        <v>2</v>
      </c>
      <c r="G600" s="7">
        <v>10</v>
      </c>
      <c r="H600" s="7">
        <v>23</v>
      </c>
      <c r="I600" s="7">
        <v>39</v>
      </c>
      <c r="J600" s="7">
        <v>210</v>
      </c>
      <c r="U600" s="20"/>
    </row>
    <row r="601" spans="1:21" x14ac:dyDescent="0.25">
      <c r="A601" s="7" t="s">
        <v>35</v>
      </c>
      <c r="B601" s="7" t="s">
        <v>36</v>
      </c>
      <c r="C601" s="7">
        <v>5</v>
      </c>
      <c r="D601" s="7" t="s">
        <v>41</v>
      </c>
      <c r="E601" s="7">
        <v>2016</v>
      </c>
      <c r="F601" s="7">
        <v>2</v>
      </c>
      <c r="G601" s="7">
        <v>9</v>
      </c>
      <c r="H601" s="7">
        <v>24</v>
      </c>
      <c r="I601" s="7">
        <v>34</v>
      </c>
      <c r="J601" s="7">
        <v>209</v>
      </c>
      <c r="U601" s="20"/>
    </row>
    <row r="602" spans="1:21" x14ac:dyDescent="0.25">
      <c r="A602" s="7" t="s">
        <v>50</v>
      </c>
      <c r="B602" s="7" t="s">
        <v>51</v>
      </c>
      <c r="C602" s="7">
        <v>4</v>
      </c>
      <c r="D602" s="7" t="s">
        <v>56</v>
      </c>
      <c r="E602" s="7">
        <v>1984</v>
      </c>
      <c r="F602" s="7">
        <v>2</v>
      </c>
      <c r="G602" s="7">
        <v>8</v>
      </c>
      <c r="H602" s="7">
        <v>25</v>
      </c>
      <c r="I602" s="7">
        <v>31</v>
      </c>
      <c r="J602" s="7">
        <v>208</v>
      </c>
      <c r="U602" s="20"/>
    </row>
    <row r="603" spans="1:21" x14ac:dyDescent="0.25">
      <c r="A603" s="7" t="s">
        <v>50</v>
      </c>
      <c r="B603" s="7" t="s">
        <v>51</v>
      </c>
      <c r="C603" s="7">
        <v>4</v>
      </c>
      <c r="D603" s="7" t="s">
        <v>54</v>
      </c>
      <c r="E603" s="7">
        <v>2016</v>
      </c>
      <c r="F603" s="7">
        <v>2</v>
      </c>
      <c r="G603" s="7">
        <v>7</v>
      </c>
      <c r="H603" s="7">
        <v>26</v>
      </c>
      <c r="I603" s="7">
        <v>26</v>
      </c>
      <c r="J603" s="7">
        <v>207</v>
      </c>
      <c r="U603" s="20"/>
    </row>
    <row r="604" spans="1:21" x14ac:dyDescent="0.25">
      <c r="A604" s="7" t="s">
        <v>35</v>
      </c>
      <c r="B604" s="7" t="s">
        <v>36</v>
      </c>
      <c r="C604" s="7">
        <v>3</v>
      </c>
      <c r="D604" s="7" t="s">
        <v>37</v>
      </c>
      <c r="E604" s="7">
        <v>1998</v>
      </c>
      <c r="F604" s="7">
        <v>2</v>
      </c>
      <c r="G604" s="7">
        <v>6</v>
      </c>
      <c r="H604" s="7">
        <v>27</v>
      </c>
      <c r="I604" s="7">
        <v>23</v>
      </c>
      <c r="J604" s="7">
        <v>206</v>
      </c>
      <c r="U604" s="20"/>
    </row>
    <row r="605" spans="1:21" x14ac:dyDescent="0.25">
      <c r="A605" s="7" t="s">
        <v>35</v>
      </c>
      <c r="B605" s="7" t="s">
        <v>36</v>
      </c>
      <c r="C605" s="7">
        <v>3</v>
      </c>
      <c r="D605" s="7" t="s">
        <v>42</v>
      </c>
      <c r="E605" s="7">
        <v>2023</v>
      </c>
      <c r="F605" s="7">
        <v>2</v>
      </c>
      <c r="G605" s="7">
        <v>5</v>
      </c>
      <c r="H605" s="7">
        <v>28</v>
      </c>
      <c r="I605" s="7">
        <v>18</v>
      </c>
      <c r="J605" s="7">
        <v>205</v>
      </c>
      <c r="U605" s="20"/>
    </row>
    <row r="606" spans="1:21" x14ac:dyDescent="0.25">
      <c r="A606" s="7" t="s">
        <v>50</v>
      </c>
      <c r="B606" s="7" t="s">
        <v>51</v>
      </c>
      <c r="C606" s="7">
        <v>2</v>
      </c>
      <c r="D606" s="7" t="s">
        <v>57</v>
      </c>
      <c r="E606" s="7">
        <v>2004</v>
      </c>
      <c r="F606" s="7">
        <v>2</v>
      </c>
      <c r="G606" s="7">
        <v>4</v>
      </c>
      <c r="H606" s="7">
        <v>29</v>
      </c>
      <c r="I606" s="7">
        <v>15</v>
      </c>
      <c r="J606" s="7">
        <v>204</v>
      </c>
      <c r="U606" s="20"/>
    </row>
    <row r="607" spans="1:21" x14ac:dyDescent="0.25">
      <c r="A607" s="7" t="s">
        <v>50</v>
      </c>
      <c r="B607" s="7" t="s">
        <v>51</v>
      </c>
      <c r="C607" s="7">
        <v>2</v>
      </c>
      <c r="D607" s="7" t="s">
        <v>53</v>
      </c>
      <c r="E607" s="7">
        <v>2020</v>
      </c>
      <c r="F607" s="7">
        <v>2</v>
      </c>
      <c r="G607" s="7">
        <v>3</v>
      </c>
      <c r="H607" s="7">
        <v>30</v>
      </c>
      <c r="I607" s="7">
        <v>10</v>
      </c>
      <c r="J607" s="7">
        <v>203</v>
      </c>
      <c r="U607" s="20"/>
    </row>
    <row r="608" spans="1:21" x14ac:dyDescent="0.25">
      <c r="A608" s="7" t="s">
        <v>35</v>
      </c>
      <c r="B608" s="7" t="s">
        <v>36</v>
      </c>
      <c r="C608" s="7">
        <v>1</v>
      </c>
      <c r="D608" s="7" t="s">
        <v>46</v>
      </c>
      <c r="E608" s="7">
        <v>1999</v>
      </c>
      <c r="F608" s="7">
        <v>2</v>
      </c>
      <c r="G608" s="7">
        <v>2</v>
      </c>
      <c r="H608" s="7">
        <v>31</v>
      </c>
      <c r="I608" s="7">
        <v>7</v>
      </c>
      <c r="J608" s="7">
        <v>202</v>
      </c>
      <c r="U608" s="20"/>
    </row>
    <row r="609" spans="1:21" x14ac:dyDescent="0.25">
      <c r="A609" s="7" t="s">
        <v>35</v>
      </c>
      <c r="B609" s="7" t="s">
        <v>36</v>
      </c>
      <c r="C609" s="7">
        <v>1</v>
      </c>
      <c r="D609" s="7" t="s">
        <v>39</v>
      </c>
      <c r="E609" s="7">
        <v>2002</v>
      </c>
      <c r="F609" s="7">
        <v>2</v>
      </c>
      <c r="G609" s="7">
        <v>1</v>
      </c>
      <c r="H609" s="7">
        <v>32</v>
      </c>
      <c r="I609" s="7">
        <v>2</v>
      </c>
      <c r="J609" s="7">
        <v>201</v>
      </c>
      <c r="U609" s="20"/>
    </row>
    <row r="610" spans="1:21" x14ac:dyDescent="0.25">
      <c r="A610" s="7" t="s">
        <v>35</v>
      </c>
      <c r="B610" s="7" t="s">
        <v>36</v>
      </c>
      <c r="C610" s="7">
        <v>1</v>
      </c>
      <c r="D610" s="7" t="s">
        <v>41</v>
      </c>
      <c r="E610" s="7">
        <v>2016</v>
      </c>
      <c r="F610" s="7">
        <v>3</v>
      </c>
      <c r="G610" s="7">
        <v>1</v>
      </c>
      <c r="H610" s="7">
        <v>33</v>
      </c>
      <c r="I610" s="7">
        <v>3</v>
      </c>
      <c r="J610" s="7">
        <v>301</v>
      </c>
      <c r="U610" s="20"/>
    </row>
    <row r="611" spans="1:21" x14ac:dyDescent="0.25">
      <c r="A611" s="7" t="s">
        <v>35</v>
      </c>
      <c r="B611" s="7" t="s">
        <v>36</v>
      </c>
      <c r="C611" s="7">
        <v>1</v>
      </c>
      <c r="D611" s="7" t="s">
        <v>48</v>
      </c>
      <c r="E611" s="7">
        <v>2018</v>
      </c>
      <c r="F611" s="7">
        <v>3</v>
      </c>
      <c r="G611" s="7">
        <v>2</v>
      </c>
      <c r="H611" s="7">
        <v>34</v>
      </c>
      <c r="I611" s="7">
        <v>6</v>
      </c>
      <c r="J611" s="7">
        <v>302</v>
      </c>
      <c r="U611" s="20"/>
    </row>
    <row r="612" spans="1:21" x14ac:dyDescent="0.25">
      <c r="A612" s="7" t="s">
        <v>50</v>
      </c>
      <c r="B612" s="7" t="s">
        <v>51</v>
      </c>
      <c r="C612" s="7">
        <v>2</v>
      </c>
      <c r="D612" s="7" t="s">
        <v>54</v>
      </c>
      <c r="E612" s="7">
        <v>2016</v>
      </c>
      <c r="F612" s="7">
        <v>3</v>
      </c>
      <c r="G612" s="7">
        <v>3</v>
      </c>
      <c r="H612" s="7">
        <v>35</v>
      </c>
      <c r="I612" s="7">
        <v>11</v>
      </c>
      <c r="J612" s="7">
        <v>303</v>
      </c>
      <c r="U612" s="20"/>
    </row>
    <row r="613" spans="1:21" x14ac:dyDescent="0.25">
      <c r="A613" s="7" t="s">
        <v>50</v>
      </c>
      <c r="B613" s="7" t="s">
        <v>51</v>
      </c>
      <c r="C613" s="7">
        <v>2</v>
      </c>
      <c r="D613" s="7" t="s">
        <v>59</v>
      </c>
      <c r="E613" s="7">
        <v>1989</v>
      </c>
      <c r="F613" s="7">
        <v>3</v>
      </c>
      <c r="G613" s="7">
        <v>4</v>
      </c>
      <c r="H613" s="7">
        <v>36</v>
      </c>
      <c r="I613" s="7">
        <v>14</v>
      </c>
      <c r="J613" s="7">
        <v>304</v>
      </c>
      <c r="U613" s="20"/>
    </row>
    <row r="614" spans="1:21" x14ac:dyDescent="0.25">
      <c r="A614" s="7" t="s">
        <v>35</v>
      </c>
      <c r="B614" s="7" t="s">
        <v>36</v>
      </c>
      <c r="C614" s="7">
        <v>3</v>
      </c>
      <c r="D614" s="7" t="s">
        <v>39</v>
      </c>
      <c r="E614" s="7">
        <v>2002</v>
      </c>
      <c r="F614" s="7">
        <v>3</v>
      </c>
      <c r="G614" s="7">
        <v>5</v>
      </c>
      <c r="H614" s="7">
        <v>37</v>
      </c>
      <c r="I614" s="7">
        <v>19</v>
      </c>
      <c r="J614" s="7">
        <v>305</v>
      </c>
      <c r="U614" s="20"/>
    </row>
    <row r="615" spans="1:21" x14ac:dyDescent="0.25">
      <c r="A615" s="7" t="s">
        <v>35</v>
      </c>
      <c r="B615" s="7" t="s">
        <v>36</v>
      </c>
      <c r="C615" s="7">
        <v>3</v>
      </c>
      <c r="D615" s="7" t="s">
        <v>49</v>
      </c>
      <c r="E615" s="7">
        <v>1985</v>
      </c>
      <c r="F615" s="7">
        <v>3</v>
      </c>
      <c r="G615" s="7">
        <v>6</v>
      </c>
      <c r="H615" s="7">
        <v>38</v>
      </c>
      <c r="I615" s="7">
        <v>22</v>
      </c>
      <c r="J615" s="7">
        <v>306</v>
      </c>
      <c r="U615" s="20"/>
    </row>
    <row r="616" spans="1:21" x14ac:dyDescent="0.25">
      <c r="A616" s="7" t="s">
        <v>50</v>
      </c>
      <c r="B616" s="7" t="s">
        <v>51</v>
      </c>
      <c r="C616" s="7">
        <v>4</v>
      </c>
      <c r="D616" s="7" t="s">
        <v>55</v>
      </c>
      <c r="E616" s="7">
        <v>2008</v>
      </c>
      <c r="F616" s="7">
        <v>3</v>
      </c>
      <c r="G616" s="7">
        <v>7</v>
      </c>
      <c r="H616" s="7">
        <v>39</v>
      </c>
      <c r="I616" s="7">
        <v>27</v>
      </c>
      <c r="J616" s="7">
        <v>307</v>
      </c>
      <c r="U616" s="20"/>
    </row>
    <row r="617" spans="1:21" x14ac:dyDescent="0.25">
      <c r="A617" s="7" t="s">
        <v>50</v>
      </c>
      <c r="B617" s="7" t="s">
        <v>51</v>
      </c>
      <c r="C617" s="7">
        <v>4</v>
      </c>
      <c r="D617" s="7" t="s">
        <v>57</v>
      </c>
      <c r="E617" s="7">
        <v>2004</v>
      </c>
      <c r="F617" s="7">
        <v>3</v>
      </c>
      <c r="G617" s="7">
        <v>8</v>
      </c>
      <c r="H617" s="7">
        <v>40</v>
      </c>
      <c r="I617" s="7">
        <v>30</v>
      </c>
      <c r="J617" s="7">
        <v>308</v>
      </c>
      <c r="U617" s="20"/>
    </row>
    <row r="618" spans="1:21" x14ac:dyDescent="0.25">
      <c r="A618" s="7" t="s">
        <v>35</v>
      </c>
      <c r="B618" s="7" t="s">
        <v>36</v>
      </c>
      <c r="C618" s="7">
        <v>5</v>
      </c>
      <c r="D618" s="7" t="s">
        <v>42</v>
      </c>
      <c r="E618" s="7">
        <v>2023</v>
      </c>
      <c r="F618" s="7">
        <v>3</v>
      </c>
      <c r="G618" s="7">
        <v>9</v>
      </c>
      <c r="H618" s="7">
        <v>41</v>
      </c>
      <c r="I618" s="7">
        <v>35</v>
      </c>
      <c r="J618" s="7">
        <v>309</v>
      </c>
      <c r="U618" s="20"/>
    </row>
    <row r="619" spans="1:21" x14ac:dyDescent="0.25">
      <c r="A619" s="7" t="s">
        <v>35</v>
      </c>
      <c r="B619" s="7" t="s">
        <v>36</v>
      </c>
      <c r="C619" s="7">
        <v>5</v>
      </c>
      <c r="D619" s="7" t="s">
        <v>44</v>
      </c>
      <c r="E619" s="7">
        <v>1983</v>
      </c>
      <c r="F619" s="7">
        <v>3</v>
      </c>
      <c r="G619" s="7">
        <v>10</v>
      </c>
      <c r="H619" s="7">
        <v>42</v>
      </c>
      <c r="I619" s="7">
        <v>38</v>
      </c>
      <c r="J619" s="7">
        <v>310</v>
      </c>
      <c r="U619" s="20"/>
    </row>
    <row r="620" spans="1:21" x14ac:dyDescent="0.25">
      <c r="A620" s="7" t="s">
        <v>50</v>
      </c>
      <c r="B620" s="7" t="s">
        <v>51</v>
      </c>
      <c r="C620" s="7">
        <v>6</v>
      </c>
      <c r="D620" s="7" t="s">
        <v>56</v>
      </c>
      <c r="E620" s="7">
        <v>1984</v>
      </c>
      <c r="F620" s="7">
        <v>3</v>
      </c>
      <c r="G620" s="7">
        <v>11</v>
      </c>
      <c r="H620" s="7">
        <v>43</v>
      </c>
      <c r="I620" s="7">
        <v>43</v>
      </c>
      <c r="J620" s="7">
        <v>311</v>
      </c>
      <c r="U620" s="20"/>
    </row>
    <row r="621" spans="1:21" x14ac:dyDescent="0.25">
      <c r="A621" s="7" t="s">
        <v>50</v>
      </c>
      <c r="B621" s="7" t="s">
        <v>51</v>
      </c>
      <c r="C621" s="7">
        <v>6</v>
      </c>
      <c r="D621" s="7" t="s">
        <v>60</v>
      </c>
      <c r="E621" s="7">
        <v>2001</v>
      </c>
      <c r="F621" s="7">
        <v>3</v>
      </c>
      <c r="G621" s="7">
        <v>12</v>
      </c>
      <c r="H621" s="7">
        <v>44</v>
      </c>
      <c r="I621" s="7">
        <v>46</v>
      </c>
      <c r="J621" s="7">
        <v>312</v>
      </c>
      <c r="U621" s="20"/>
    </row>
    <row r="622" spans="1:21" x14ac:dyDescent="0.25">
      <c r="A622" s="7" t="s">
        <v>35</v>
      </c>
      <c r="B622" s="7" t="s">
        <v>36</v>
      </c>
      <c r="C622" s="7">
        <v>7</v>
      </c>
      <c r="D622" s="7" t="s">
        <v>46</v>
      </c>
      <c r="E622" s="7">
        <v>1999</v>
      </c>
      <c r="F622" s="7">
        <v>3</v>
      </c>
      <c r="G622" s="7">
        <v>13</v>
      </c>
      <c r="H622" s="7">
        <v>45</v>
      </c>
      <c r="I622" s="7">
        <v>51</v>
      </c>
      <c r="J622" s="7">
        <v>313</v>
      </c>
      <c r="U622" s="20"/>
    </row>
    <row r="623" spans="1:21" x14ac:dyDescent="0.25">
      <c r="A623" s="7" t="s">
        <v>35</v>
      </c>
      <c r="B623" s="7" t="s">
        <v>36</v>
      </c>
      <c r="C623" s="7">
        <v>7</v>
      </c>
      <c r="D623" s="7" t="s">
        <v>37</v>
      </c>
      <c r="E623" s="7">
        <v>1998</v>
      </c>
      <c r="F623" s="7">
        <v>3</v>
      </c>
      <c r="G623" s="7">
        <v>14</v>
      </c>
      <c r="H623" s="7">
        <v>46</v>
      </c>
      <c r="I623" s="7">
        <v>54</v>
      </c>
      <c r="J623" s="7">
        <v>314</v>
      </c>
      <c r="U623" s="20"/>
    </row>
    <row r="624" spans="1:21" x14ac:dyDescent="0.25">
      <c r="A624" s="7" t="s">
        <v>50</v>
      </c>
      <c r="B624" s="7" t="s">
        <v>51</v>
      </c>
      <c r="C624" s="7">
        <v>8</v>
      </c>
      <c r="D624" s="7" t="s">
        <v>52</v>
      </c>
      <c r="E624" s="7">
        <v>1999</v>
      </c>
      <c r="F624" s="7">
        <v>3</v>
      </c>
      <c r="G624" s="7">
        <v>15</v>
      </c>
      <c r="H624" s="7">
        <v>47</v>
      </c>
      <c r="I624" s="7">
        <v>59</v>
      </c>
      <c r="J624" s="7">
        <v>315</v>
      </c>
      <c r="U624" s="20"/>
    </row>
    <row r="625" spans="1:21" x14ac:dyDescent="0.25">
      <c r="A625" s="7" t="s">
        <v>50</v>
      </c>
      <c r="B625" s="7" t="s">
        <v>51</v>
      </c>
      <c r="C625" s="7">
        <v>8</v>
      </c>
      <c r="D625" s="7" t="s">
        <v>53</v>
      </c>
      <c r="E625" s="7">
        <v>2020</v>
      </c>
      <c r="F625" s="7">
        <v>3</v>
      </c>
      <c r="G625" s="7">
        <v>16</v>
      </c>
      <c r="H625" s="7">
        <v>48</v>
      </c>
      <c r="I625" s="7">
        <v>62</v>
      </c>
      <c r="J625" s="7">
        <v>316</v>
      </c>
      <c r="U625" s="20"/>
    </row>
    <row r="626" spans="1:21" x14ac:dyDescent="0.25">
      <c r="A626" s="7" t="s">
        <v>50</v>
      </c>
      <c r="B626" s="7" t="s">
        <v>51</v>
      </c>
      <c r="C626" s="7">
        <v>8</v>
      </c>
      <c r="D626" s="7" t="s">
        <v>56</v>
      </c>
      <c r="E626" s="7">
        <v>1984</v>
      </c>
      <c r="F626" s="7">
        <v>4</v>
      </c>
      <c r="G626" s="7">
        <v>16</v>
      </c>
      <c r="H626" s="7">
        <v>49</v>
      </c>
      <c r="I626" s="7">
        <v>61</v>
      </c>
      <c r="J626" s="7">
        <v>416</v>
      </c>
      <c r="U626" s="20"/>
    </row>
    <row r="627" spans="1:21" x14ac:dyDescent="0.25">
      <c r="A627" s="7" t="s">
        <v>50</v>
      </c>
      <c r="B627" s="7" t="s">
        <v>51</v>
      </c>
      <c r="C627" s="7">
        <v>8</v>
      </c>
      <c r="D627" s="7" t="s">
        <v>54</v>
      </c>
      <c r="E627" s="7">
        <v>2016</v>
      </c>
      <c r="F627" s="7">
        <v>4</v>
      </c>
      <c r="G627" s="7">
        <v>15</v>
      </c>
      <c r="H627" s="7">
        <v>50</v>
      </c>
      <c r="I627" s="7">
        <v>60</v>
      </c>
      <c r="J627" s="7">
        <v>415</v>
      </c>
      <c r="U627" s="20"/>
    </row>
    <row r="628" spans="1:21" x14ac:dyDescent="0.25">
      <c r="A628" s="7" t="s">
        <v>35</v>
      </c>
      <c r="B628" s="7" t="s">
        <v>36</v>
      </c>
      <c r="C628" s="7">
        <v>7</v>
      </c>
      <c r="D628" s="7" t="s">
        <v>39</v>
      </c>
      <c r="E628" s="7">
        <v>2002</v>
      </c>
      <c r="F628" s="7">
        <v>4</v>
      </c>
      <c r="G628" s="7">
        <v>14</v>
      </c>
      <c r="H628" s="7">
        <v>51</v>
      </c>
      <c r="I628" s="7">
        <v>53</v>
      </c>
      <c r="J628" s="7">
        <v>414</v>
      </c>
      <c r="U628" s="20"/>
    </row>
    <row r="629" spans="1:21" x14ac:dyDescent="0.25">
      <c r="A629" s="7" t="s">
        <v>35</v>
      </c>
      <c r="B629" s="7" t="s">
        <v>36</v>
      </c>
      <c r="C629" s="7">
        <v>7</v>
      </c>
      <c r="D629" s="7" t="s">
        <v>41</v>
      </c>
      <c r="E629" s="7">
        <v>2016</v>
      </c>
      <c r="F629" s="7">
        <v>4</v>
      </c>
      <c r="G629" s="7">
        <v>13</v>
      </c>
      <c r="H629" s="7">
        <v>52</v>
      </c>
      <c r="I629" s="7">
        <v>52</v>
      </c>
      <c r="J629" s="7">
        <v>413</v>
      </c>
      <c r="U629" s="20"/>
    </row>
    <row r="630" spans="1:21" x14ac:dyDescent="0.25">
      <c r="A630" s="7" t="s">
        <v>50</v>
      </c>
      <c r="B630" s="7" t="s">
        <v>51</v>
      </c>
      <c r="C630" s="7">
        <v>6</v>
      </c>
      <c r="D630" s="7" t="s">
        <v>53</v>
      </c>
      <c r="E630" s="7">
        <v>2020</v>
      </c>
      <c r="F630" s="7">
        <v>4</v>
      </c>
      <c r="G630" s="7">
        <v>12</v>
      </c>
      <c r="H630" s="7">
        <v>53</v>
      </c>
      <c r="I630" s="7">
        <v>45</v>
      </c>
      <c r="J630" s="7">
        <v>412</v>
      </c>
      <c r="U630" s="20"/>
    </row>
    <row r="631" spans="1:21" x14ac:dyDescent="0.25">
      <c r="A631" s="7" t="s">
        <v>50</v>
      </c>
      <c r="B631" s="7" t="s">
        <v>51</v>
      </c>
      <c r="C631" s="7">
        <v>6</v>
      </c>
      <c r="D631" s="7" t="s">
        <v>57</v>
      </c>
      <c r="E631" s="7">
        <v>2004</v>
      </c>
      <c r="F631" s="7">
        <v>4</v>
      </c>
      <c r="G631" s="7">
        <v>11</v>
      </c>
      <c r="H631" s="7">
        <v>54</v>
      </c>
      <c r="I631" s="7">
        <v>44</v>
      </c>
      <c r="J631" s="7">
        <v>411</v>
      </c>
      <c r="U631" s="20"/>
    </row>
    <row r="632" spans="1:21" x14ac:dyDescent="0.25">
      <c r="A632" s="7" t="s">
        <v>35</v>
      </c>
      <c r="B632" s="7" t="s">
        <v>36</v>
      </c>
      <c r="C632" s="7">
        <v>5</v>
      </c>
      <c r="D632" s="7" t="s">
        <v>48</v>
      </c>
      <c r="E632" s="7">
        <v>2018</v>
      </c>
      <c r="F632" s="7">
        <v>4</v>
      </c>
      <c r="G632" s="7">
        <v>10</v>
      </c>
      <c r="H632" s="7">
        <v>55</v>
      </c>
      <c r="I632" s="7">
        <v>37</v>
      </c>
      <c r="J632" s="7">
        <v>410</v>
      </c>
      <c r="U632" s="20"/>
    </row>
    <row r="633" spans="1:21" x14ac:dyDescent="0.25">
      <c r="A633" s="7" t="s">
        <v>35</v>
      </c>
      <c r="B633" s="7" t="s">
        <v>36</v>
      </c>
      <c r="C633" s="7">
        <v>5</v>
      </c>
      <c r="D633" s="7" t="s">
        <v>37</v>
      </c>
      <c r="E633" s="7">
        <v>1998</v>
      </c>
      <c r="F633" s="7">
        <v>4</v>
      </c>
      <c r="G633" s="7">
        <v>9</v>
      </c>
      <c r="H633" s="7">
        <v>56</v>
      </c>
      <c r="I633" s="7">
        <v>37</v>
      </c>
      <c r="J633" s="7">
        <v>409</v>
      </c>
      <c r="U633" s="20"/>
    </row>
    <row r="634" spans="1:21" x14ac:dyDescent="0.25">
      <c r="A634" s="7" t="s">
        <v>50</v>
      </c>
      <c r="B634" s="7" t="s">
        <v>51</v>
      </c>
      <c r="C634" s="7">
        <v>4</v>
      </c>
      <c r="D634" s="7" t="s">
        <v>52</v>
      </c>
      <c r="E634" s="7">
        <v>1999</v>
      </c>
      <c r="F634" s="7">
        <v>4</v>
      </c>
      <c r="G634" s="7">
        <v>8</v>
      </c>
      <c r="H634" s="7">
        <v>57</v>
      </c>
      <c r="I634" s="7">
        <v>29</v>
      </c>
      <c r="J634" s="7">
        <v>408</v>
      </c>
      <c r="U634" s="20"/>
    </row>
    <row r="635" spans="1:21" x14ac:dyDescent="0.25">
      <c r="A635" s="7" t="s">
        <v>50</v>
      </c>
      <c r="B635" s="7" t="s">
        <v>51</v>
      </c>
      <c r="C635" s="7">
        <v>4</v>
      </c>
      <c r="D635" s="7" t="s">
        <v>59</v>
      </c>
      <c r="E635" s="7">
        <v>1989</v>
      </c>
      <c r="F635" s="7">
        <v>4</v>
      </c>
      <c r="G635" s="7">
        <v>7</v>
      </c>
      <c r="H635" s="7">
        <v>58</v>
      </c>
      <c r="I635" s="7">
        <v>28</v>
      </c>
      <c r="J635" s="7">
        <v>407</v>
      </c>
      <c r="U635" s="20"/>
    </row>
    <row r="636" spans="1:21" x14ac:dyDescent="0.25">
      <c r="A636" s="7" t="s">
        <v>35</v>
      </c>
      <c r="B636" s="7" t="s">
        <v>36</v>
      </c>
      <c r="C636" s="7">
        <v>3</v>
      </c>
      <c r="D636" s="7" t="s">
        <v>44</v>
      </c>
      <c r="E636" s="7">
        <v>1983</v>
      </c>
      <c r="F636" s="7">
        <v>4</v>
      </c>
      <c r="G636" s="7">
        <v>6</v>
      </c>
      <c r="H636" s="7">
        <v>59</v>
      </c>
      <c r="I636" s="7">
        <v>21</v>
      </c>
      <c r="J636" s="7">
        <v>406</v>
      </c>
      <c r="U636" s="20"/>
    </row>
    <row r="637" spans="1:21" x14ac:dyDescent="0.25">
      <c r="A637" s="7" t="s">
        <v>35</v>
      </c>
      <c r="B637" s="7" t="s">
        <v>36</v>
      </c>
      <c r="C637" s="7">
        <v>3</v>
      </c>
      <c r="D637" s="7" t="s">
        <v>46</v>
      </c>
      <c r="E637" s="7">
        <v>1999</v>
      </c>
      <c r="F637" s="7">
        <v>4</v>
      </c>
      <c r="G637" s="7">
        <v>5</v>
      </c>
      <c r="H637" s="7">
        <v>60</v>
      </c>
      <c r="I637" s="7">
        <v>20</v>
      </c>
      <c r="J637" s="7">
        <v>405</v>
      </c>
      <c r="U637" s="20"/>
    </row>
    <row r="638" spans="1:21" x14ac:dyDescent="0.25">
      <c r="A638" s="7" t="s">
        <v>50</v>
      </c>
      <c r="B638" s="7" t="s">
        <v>51</v>
      </c>
      <c r="C638" s="7">
        <v>2</v>
      </c>
      <c r="D638" s="7" t="s">
        <v>60</v>
      </c>
      <c r="E638" s="7">
        <v>2001</v>
      </c>
      <c r="F638" s="7">
        <v>4</v>
      </c>
      <c r="G638" s="7">
        <v>4</v>
      </c>
      <c r="H638" s="7">
        <v>61</v>
      </c>
      <c r="I638" s="7">
        <v>13</v>
      </c>
      <c r="J638" s="7">
        <v>404</v>
      </c>
      <c r="U638" s="20"/>
    </row>
    <row r="639" spans="1:21" x14ac:dyDescent="0.25">
      <c r="A639" s="7" t="s">
        <v>50</v>
      </c>
      <c r="B639" s="7" t="s">
        <v>51</v>
      </c>
      <c r="C639" s="7">
        <v>2</v>
      </c>
      <c r="D639" s="7" t="s">
        <v>55</v>
      </c>
      <c r="E639" s="7">
        <v>2008</v>
      </c>
      <c r="F639" s="7">
        <v>4</v>
      </c>
      <c r="G639" s="7">
        <v>3</v>
      </c>
      <c r="H639" s="7">
        <v>62</v>
      </c>
      <c r="I639" s="7">
        <v>12</v>
      </c>
      <c r="J639" s="7">
        <v>403</v>
      </c>
      <c r="U639" s="20"/>
    </row>
    <row r="640" spans="1:21" x14ac:dyDescent="0.25">
      <c r="A640" s="7" t="s">
        <v>35</v>
      </c>
      <c r="B640" s="7" t="s">
        <v>36</v>
      </c>
      <c r="C640" s="7">
        <v>1</v>
      </c>
      <c r="D640" s="7" t="s">
        <v>49</v>
      </c>
      <c r="E640" s="7">
        <v>1985</v>
      </c>
      <c r="F640" s="7">
        <v>4</v>
      </c>
      <c r="G640" s="7">
        <v>2</v>
      </c>
      <c r="H640" s="7">
        <v>63</v>
      </c>
      <c r="I640" s="7">
        <v>5</v>
      </c>
      <c r="J640" s="7">
        <v>402</v>
      </c>
      <c r="U640" s="20"/>
    </row>
    <row r="641" spans="1:21" x14ac:dyDescent="0.25">
      <c r="A641" s="7" t="s">
        <v>35</v>
      </c>
      <c r="B641" s="7" t="s">
        <v>36</v>
      </c>
      <c r="C641" s="7">
        <v>1</v>
      </c>
      <c r="D641" s="7" t="s">
        <v>42</v>
      </c>
      <c r="E641" s="7">
        <v>2023</v>
      </c>
      <c r="F641" s="7">
        <v>4</v>
      </c>
      <c r="G641" s="7">
        <v>1</v>
      </c>
      <c r="H641" s="7">
        <v>64</v>
      </c>
      <c r="I641" s="7">
        <v>4</v>
      </c>
      <c r="J641" s="7">
        <v>401</v>
      </c>
      <c r="U641" s="20"/>
    </row>
  </sheetData>
  <conditionalFormatting pivot="1" sqref="X20:X27">
    <cfRule type="colorScale" priority="16">
      <colorScale>
        <cfvo type="min"/>
        <cfvo type="percentile" val="50"/>
        <cfvo type="max"/>
        <color rgb="FFF8696B"/>
        <color rgb="FFFFEB84"/>
        <color rgb="FF63BE7B"/>
      </colorScale>
    </cfRule>
  </conditionalFormatting>
  <conditionalFormatting pivot="1" sqref="Y20:Y27">
    <cfRule type="colorScale" priority="15">
      <colorScale>
        <cfvo type="min"/>
        <cfvo type="percentile" val="50"/>
        <cfvo type="max"/>
        <color rgb="FFF8696B"/>
        <color rgb="FFFFEB84"/>
        <color rgb="FF63BE7B"/>
      </colorScale>
    </cfRule>
  </conditionalFormatting>
  <conditionalFormatting pivot="1" sqref="X44:X51">
    <cfRule type="colorScale" priority="14">
      <colorScale>
        <cfvo type="min"/>
        <cfvo type="percentile" val="50"/>
        <cfvo type="max"/>
        <color rgb="FFF8696B"/>
        <color rgb="FFFFEB84"/>
        <color rgb="FF63BE7B"/>
      </colorScale>
    </cfRule>
  </conditionalFormatting>
  <conditionalFormatting pivot="1" sqref="Y44:Y51">
    <cfRule type="colorScale" priority="13">
      <colorScale>
        <cfvo type="min"/>
        <cfvo type="percentile" val="50"/>
        <cfvo type="max"/>
        <color rgb="FFF8696B"/>
        <color rgb="FFFFEB84"/>
        <color rgb="FF63BE7B"/>
      </colorScale>
    </cfRule>
  </conditionalFormatting>
  <conditionalFormatting pivot="1" sqref="AA20:AA27">
    <cfRule type="colorScale" priority="12">
      <colorScale>
        <cfvo type="min"/>
        <cfvo type="percentile" val="50"/>
        <cfvo type="max"/>
        <color rgb="FFF8696B"/>
        <color rgb="FFFFEB84"/>
        <color rgb="FF63BE7B"/>
      </colorScale>
    </cfRule>
  </conditionalFormatting>
  <conditionalFormatting pivot="1" sqref="AA44:AA51">
    <cfRule type="colorScale" priority="11">
      <colorScale>
        <cfvo type="min"/>
        <cfvo type="percentile" val="50"/>
        <cfvo type="max"/>
        <color rgb="FFF8696B"/>
        <color rgb="FFFFEB84"/>
        <color rgb="FF63BE7B"/>
      </colorScale>
    </cfRule>
  </conditionalFormatting>
  <conditionalFormatting pivot="1" sqref="Z20:Z27">
    <cfRule type="colorScale" priority="10">
      <colorScale>
        <cfvo type="min"/>
        <cfvo type="percentile" val="50"/>
        <cfvo type="max"/>
        <color rgb="FFF8696B"/>
        <color rgb="FFFFEB84"/>
        <color rgb="FF63BE7B"/>
      </colorScale>
    </cfRule>
  </conditionalFormatting>
  <conditionalFormatting pivot="1" sqref="X11:X18">
    <cfRule type="colorScale" priority="9">
      <colorScale>
        <cfvo type="min"/>
        <cfvo type="percentile" val="50"/>
        <cfvo type="max"/>
        <color rgb="FFF8696B"/>
        <color rgb="FFFFEB84"/>
        <color rgb="FF63BE7B"/>
      </colorScale>
    </cfRule>
  </conditionalFormatting>
  <conditionalFormatting pivot="1" sqref="Y11:Y18">
    <cfRule type="colorScale" priority="8">
      <colorScale>
        <cfvo type="min"/>
        <cfvo type="percentile" val="50"/>
        <cfvo type="max"/>
        <color rgb="FFF8696B"/>
        <color rgb="FFFFEB84"/>
        <color rgb="FF63BE7B"/>
      </colorScale>
    </cfRule>
  </conditionalFormatting>
  <conditionalFormatting pivot="1" sqref="Z11:Z18">
    <cfRule type="colorScale" priority="7">
      <colorScale>
        <cfvo type="min"/>
        <cfvo type="percentile" val="50"/>
        <cfvo type="max"/>
        <color rgb="FFF8696B"/>
        <color rgb="FFFFEB84"/>
        <color rgb="FF63BE7B"/>
      </colorScale>
    </cfRule>
  </conditionalFormatting>
  <conditionalFormatting pivot="1" sqref="AA11:AA18">
    <cfRule type="colorScale" priority="6">
      <colorScale>
        <cfvo type="min"/>
        <cfvo type="percentile" val="50"/>
        <cfvo type="max"/>
        <color rgb="FFF8696B"/>
        <color rgb="FFFFEB84"/>
        <color rgb="FF63BE7B"/>
      </colorScale>
    </cfRule>
  </conditionalFormatting>
  <conditionalFormatting pivot="1" sqref="Z44:Z51">
    <cfRule type="colorScale" priority="5">
      <colorScale>
        <cfvo type="min"/>
        <cfvo type="percentile" val="50"/>
        <cfvo type="max"/>
        <color rgb="FFF8696B"/>
        <color rgb="FFFFEB84"/>
        <color rgb="FF63BE7B"/>
      </colorScale>
    </cfRule>
  </conditionalFormatting>
  <conditionalFormatting pivot="1" sqref="X35:X42">
    <cfRule type="colorScale" priority="4">
      <colorScale>
        <cfvo type="min"/>
        <cfvo type="percentile" val="50"/>
        <cfvo type="max"/>
        <color rgb="FFF8696B"/>
        <color rgb="FFFFEB84"/>
        <color rgb="FF63BE7B"/>
      </colorScale>
    </cfRule>
  </conditionalFormatting>
  <conditionalFormatting pivot="1" sqref="Y35:Y42">
    <cfRule type="colorScale" priority="3">
      <colorScale>
        <cfvo type="min"/>
        <cfvo type="percentile" val="50"/>
        <cfvo type="max"/>
        <color rgb="FFF8696B"/>
        <color rgb="FFFFEB84"/>
        <color rgb="FF63BE7B"/>
      </colorScale>
    </cfRule>
  </conditionalFormatting>
  <conditionalFormatting pivot="1" sqref="Z35:Z42">
    <cfRule type="colorScale" priority="2">
      <colorScale>
        <cfvo type="min"/>
        <cfvo type="percentile" val="50"/>
        <cfvo type="max"/>
        <color rgb="FFF8696B"/>
        <color rgb="FFFFEB84"/>
        <color rgb="FF63BE7B"/>
      </colorScale>
    </cfRule>
  </conditionalFormatting>
  <conditionalFormatting pivot="1" sqref="AA35:AA42">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360" verticalDpi="360" r:id="rId3"/>
  <legacy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E4EE-8C49-490B-AD55-66952341A45B}">
  <dimension ref="A1:Y323"/>
  <sheetViews>
    <sheetView topLeftCell="B1" zoomScaleNormal="100" workbookViewId="0">
      <selection activeCell="K17" sqref="K17"/>
    </sheetView>
  </sheetViews>
  <sheetFormatPr defaultRowHeight="15" x14ac:dyDescent="0.25"/>
  <cols>
    <col min="3" max="3" width="9.42578125" style="7"/>
    <col min="4" max="4" width="13.5703125" customWidth="1"/>
    <col min="6" max="10" width="9.42578125" style="7"/>
    <col min="11" max="11" width="12.42578125" customWidth="1"/>
    <col min="12" max="12" width="10.5703125" bestFit="1" customWidth="1"/>
    <col min="13" max="13" width="9.5703125" style="14" customWidth="1"/>
    <col min="14" max="14" width="16.42578125" style="14" customWidth="1"/>
    <col min="15" max="15" width="9.42578125" style="14"/>
    <col min="18" max="18" width="12.42578125" bestFit="1" customWidth="1"/>
    <col min="19" max="19" width="15.5703125" bestFit="1" customWidth="1"/>
    <col min="20" max="20" width="13" bestFit="1" customWidth="1"/>
    <col min="21" max="24" width="14.42578125" customWidth="1"/>
    <col min="26" max="26" width="11" bestFit="1" customWidth="1"/>
  </cols>
  <sheetData>
    <row r="1" spans="1:25" ht="68.25" customHeight="1" x14ac:dyDescent="0.25">
      <c r="A1" s="5" t="s">
        <v>23</v>
      </c>
      <c r="B1" s="5" t="s">
        <v>24</v>
      </c>
      <c r="C1" s="6" t="s">
        <v>25</v>
      </c>
      <c r="D1" s="5" t="s">
        <v>31</v>
      </c>
      <c r="E1" s="5" t="s">
        <v>32</v>
      </c>
      <c r="F1" s="6" t="s">
        <v>26</v>
      </c>
      <c r="G1" s="6" t="s">
        <v>27</v>
      </c>
      <c r="H1" s="6" t="s">
        <v>28</v>
      </c>
      <c r="I1" s="6" t="s">
        <v>29</v>
      </c>
      <c r="J1" s="6" t="s">
        <v>30</v>
      </c>
      <c r="K1" s="6" t="s">
        <v>844</v>
      </c>
      <c r="L1" s="6" t="s">
        <v>845</v>
      </c>
      <c r="M1" s="16" t="s">
        <v>846</v>
      </c>
      <c r="N1" s="16" t="s">
        <v>847</v>
      </c>
      <c r="O1" s="16" t="s">
        <v>848</v>
      </c>
      <c r="P1" s="1"/>
      <c r="R1" s="30" t="s">
        <v>849</v>
      </c>
      <c r="T1" s="30" t="s">
        <v>845</v>
      </c>
    </row>
    <row r="2" spans="1:25" x14ac:dyDescent="0.25">
      <c r="A2" t="s">
        <v>35</v>
      </c>
      <c r="B2" t="s">
        <v>36</v>
      </c>
      <c r="C2" s="7">
        <v>1</v>
      </c>
      <c r="D2" t="s">
        <v>37</v>
      </c>
      <c r="E2">
        <v>1998</v>
      </c>
      <c r="F2" s="7">
        <v>1</v>
      </c>
      <c r="G2" s="7">
        <v>1</v>
      </c>
      <c r="H2" s="7">
        <v>1</v>
      </c>
      <c r="I2" s="7">
        <v>1</v>
      </c>
      <c r="J2" s="7">
        <v>101</v>
      </c>
      <c r="K2" s="7">
        <v>1</v>
      </c>
      <c r="L2" s="21">
        <v>45538</v>
      </c>
      <c r="M2" s="14">
        <v>61</v>
      </c>
      <c r="N2" s="14">
        <v>12</v>
      </c>
      <c r="O2" s="14">
        <f>(N2/M2)*100</f>
        <v>19.672131147540984</v>
      </c>
      <c r="P2" s="20"/>
      <c r="R2" s="30" t="s">
        <v>24</v>
      </c>
      <c r="S2" s="30" t="s">
        <v>31</v>
      </c>
      <c r="T2" s="21">
        <v>45538</v>
      </c>
      <c r="U2" s="21">
        <v>45540</v>
      </c>
      <c r="V2" s="21">
        <v>45543</v>
      </c>
      <c r="W2" s="21">
        <v>45546</v>
      </c>
      <c r="X2" s="21">
        <v>45548</v>
      </c>
      <c r="Y2" t="s">
        <v>850</v>
      </c>
    </row>
    <row r="3" spans="1:25" x14ac:dyDescent="0.25">
      <c r="A3" t="s">
        <v>35</v>
      </c>
      <c r="B3" t="s">
        <v>36</v>
      </c>
      <c r="C3" s="7">
        <v>1</v>
      </c>
      <c r="D3" t="s">
        <v>44</v>
      </c>
      <c r="E3">
        <v>1983</v>
      </c>
      <c r="F3" s="7">
        <v>1</v>
      </c>
      <c r="G3" s="7">
        <v>2</v>
      </c>
      <c r="H3" s="7">
        <v>2</v>
      </c>
      <c r="I3" s="7">
        <v>8</v>
      </c>
      <c r="J3" s="7">
        <v>102</v>
      </c>
      <c r="K3" s="7">
        <v>1</v>
      </c>
      <c r="L3" s="21">
        <v>45538</v>
      </c>
      <c r="M3" s="14">
        <v>79</v>
      </c>
      <c r="N3" s="14">
        <v>1</v>
      </c>
      <c r="O3" s="14">
        <f t="shared" ref="O3:O66" si="0">(N3/M3)*100</f>
        <v>1.2658227848101267</v>
      </c>
      <c r="P3" s="20"/>
      <c r="R3" t="s">
        <v>36</v>
      </c>
      <c r="S3" s="75" t="s">
        <v>39</v>
      </c>
      <c r="T3" s="79">
        <v>4.274891774891775</v>
      </c>
      <c r="U3" s="79">
        <v>18.344155844155846</v>
      </c>
      <c r="V3" s="79">
        <v>42.288961038961034</v>
      </c>
      <c r="W3" s="79">
        <v>64.213564213564212</v>
      </c>
      <c r="X3" s="79"/>
      <c r="Y3" s="98">
        <v>45544</v>
      </c>
    </row>
    <row r="4" spans="1:25" x14ac:dyDescent="0.25">
      <c r="A4" t="s">
        <v>50</v>
      </c>
      <c r="B4" t="s">
        <v>51</v>
      </c>
      <c r="C4" s="7">
        <v>2</v>
      </c>
      <c r="D4" t="s">
        <v>52</v>
      </c>
      <c r="E4">
        <v>1999</v>
      </c>
      <c r="F4" s="7">
        <v>1</v>
      </c>
      <c r="G4" s="7">
        <v>3</v>
      </c>
      <c r="H4" s="7">
        <v>3</v>
      </c>
      <c r="I4" s="7">
        <v>9</v>
      </c>
      <c r="J4" s="7">
        <v>103</v>
      </c>
      <c r="K4" s="7">
        <v>1</v>
      </c>
      <c r="L4" s="21">
        <v>45538</v>
      </c>
      <c r="M4" s="14">
        <v>51</v>
      </c>
      <c r="N4" s="14">
        <v>0</v>
      </c>
      <c r="O4" s="14">
        <f t="shared" si="0"/>
        <v>0</v>
      </c>
      <c r="P4" s="20"/>
      <c r="S4" s="75" t="s">
        <v>48</v>
      </c>
      <c r="T4" s="79">
        <v>11.434782608695652</v>
      </c>
      <c r="U4" s="79">
        <v>31.112134610660775</v>
      </c>
      <c r="V4" s="79">
        <v>47.202129046165254</v>
      </c>
      <c r="W4" s="79">
        <v>82.404614019520849</v>
      </c>
      <c r="X4" s="79"/>
      <c r="Y4" s="98">
        <v>45544</v>
      </c>
    </row>
    <row r="5" spans="1:25" x14ac:dyDescent="0.25">
      <c r="A5" t="s">
        <v>50</v>
      </c>
      <c r="B5" t="s">
        <v>51</v>
      </c>
      <c r="C5" s="7">
        <v>2</v>
      </c>
      <c r="D5" t="s">
        <v>56</v>
      </c>
      <c r="E5">
        <v>1984</v>
      </c>
      <c r="F5" s="7">
        <v>1</v>
      </c>
      <c r="G5" s="7">
        <v>4</v>
      </c>
      <c r="H5" s="7">
        <v>4</v>
      </c>
      <c r="I5" s="7">
        <v>16</v>
      </c>
      <c r="J5" s="7">
        <v>104</v>
      </c>
      <c r="K5" s="7">
        <v>1</v>
      </c>
      <c r="L5" s="21">
        <v>45538</v>
      </c>
      <c r="M5" s="14">
        <v>48</v>
      </c>
      <c r="N5" s="14">
        <v>0</v>
      </c>
      <c r="O5" s="14">
        <f t="shared" si="0"/>
        <v>0</v>
      </c>
      <c r="P5" s="20"/>
      <c r="S5" s="75" t="s">
        <v>41</v>
      </c>
      <c r="T5" s="79">
        <v>0</v>
      </c>
      <c r="U5" s="79">
        <v>0</v>
      </c>
      <c r="V5" s="79">
        <v>8.348101265822784</v>
      </c>
      <c r="W5" s="79">
        <v>35.196490218642118</v>
      </c>
      <c r="X5" s="79">
        <v>59.081415420023021</v>
      </c>
      <c r="Y5" s="98">
        <v>45547</v>
      </c>
    </row>
    <row r="6" spans="1:25" x14ac:dyDescent="0.25">
      <c r="A6" t="s">
        <v>35</v>
      </c>
      <c r="B6" t="s">
        <v>36</v>
      </c>
      <c r="C6" s="7">
        <v>3</v>
      </c>
      <c r="D6" t="s">
        <v>48</v>
      </c>
      <c r="E6">
        <v>2018</v>
      </c>
      <c r="F6" s="7">
        <v>1</v>
      </c>
      <c r="G6" s="7">
        <v>5</v>
      </c>
      <c r="H6" s="7">
        <v>5</v>
      </c>
      <c r="I6" s="7">
        <v>17</v>
      </c>
      <c r="J6" s="7">
        <v>105</v>
      </c>
      <c r="K6" s="7">
        <v>1</v>
      </c>
      <c r="L6" s="21">
        <v>45538</v>
      </c>
      <c r="M6" s="14">
        <v>46</v>
      </c>
      <c r="N6" s="14">
        <v>10</v>
      </c>
      <c r="O6" s="14">
        <f t="shared" si="0"/>
        <v>21.739130434782609</v>
      </c>
      <c r="P6" s="20"/>
      <c r="S6" s="75" t="s">
        <v>42</v>
      </c>
      <c r="T6" s="79">
        <v>41.615191335690568</v>
      </c>
      <c r="U6" s="79">
        <v>79.721253370034503</v>
      </c>
      <c r="V6" s="79">
        <v>82.637665088127946</v>
      </c>
      <c r="W6" s="79">
        <v>83.473219402029187</v>
      </c>
      <c r="X6" s="79"/>
      <c r="Y6" s="98">
        <v>45539</v>
      </c>
    </row>
    <row r="7" spans="1:25" x14ac:dyDescent="0.25">
      <c r="A7" t="s">
        <v>35</v>
      </c>
      <c r="B7" t="s">
        <v>36</v>
      </c>
      <c r="C7" s="7">
        <v>3</v>
      </c>
      <c r="D7" t="s">
        <v>41</v>
      </c>
      <c r="E7">
        <v>2016</v>
      </c>
      <c r="F7" s="7">
        <v>1</v>
      </c>
      <c r="G7" s="7">
        <v>6</v>
      </c>
      <c r="H7" s="7">
        <v>6</v>
      </c>
      <c r="I7" s="7">
        <v>24</v>
      </c>
      <c r="J7" s="7">
        <v>106</v>
      </c>
      <c r="K7" s="7">
        <v>1</v>
      </c>
      <c r="L7" s="21">
        <v>45538</v>
      </c>
      <c r="M7" s="14">
        <v>44</v>
      </c>
      <c r="N7" s="14">
        <v>0</v>
      </c>
      <c r="O7" s="14">
        <f t="shared" si="0"/>
        <v>0</v>
      </c>
      <c r="P7" s="20"/>
      <c r="S7" s="75" t="s">
        <v>44</v>
      </c>
      <c r="T7" s="79">
        <v>2.6350753497903714</v>
      </c>
      <c r="U7" s="79">
        <v>10.871711556617491</v>
      </c>
      <c r="V7" s="79">
        <v>31.445799271559036</v>
      </c>
      <c r="W7" s="79">
        <v>54.623843913177716</v>
      </c>
      <c r="X7" s="79"/>
      <c r="Y7" s="98">
        <v>45545</v>
      </c>
    </row>
    <row r="8" spans="1:25" x14ac:dyDescent="0.25">
      <c r="A8" t="s">
        <v>50</v>
      </c>
      <c r="B8" t="s">
        <v>51</v>
      </c>
      <c r="C8" s="7">
        <v>4</v>
      </c>
      <c r="D8" t="s">
        <v>60</v>
      </c>
      <c r="E8">
        <v>2001</v>
      </c>
      <c r="F8" s="7">
        <v>1</v>
      </c>
      <c r="G8" s="7">
        <v>7</v>
      </c>
      <c r="H8" s="7">
        <v>7</v>
      </c>
      <c r="I8" s="7">
        <v>25</v>
      </c>
      <c r="J8" s="7">
        <v>107</v>
      </c>
      <c r="K8" s="7">
        <v>1</v>
      </c>
      <c r="L8" s="21">
        <v>45538</v>
      </c>
      <c r="M8" s="14">
        <v>64</v>
      </c>
      <c r="N8" s="14">
        <v>0</v>
      </c>
      <c r="O8" s="14">
        <f t="shared" si="0"/>
        <v>0</v>
      </c>
      <c r="P8" s="20"/>
      <c r="S8" s="75" t="s">
        <v>49</v>
      </c>
      <c r="T8" s="79">
        <v>2.9505813953488373</v>
      </c>
      <c r="U8" s="79">
        <v>11.460871170173496</v>
      </c>
      <c r="V8" s="79">
        <v>21.058508674787742</v>
      </c>
      <c r="W8" s="79">
        <v>37.999261720191946</v>
      </c>
      <c r="X8" s="79"/>
      <c r="Y8" s="98">
        <v>45547</v>
      </c>
    </row>
    <row r="9" spans="1:25" x14ac:dyDescent="0.25">
      <c r="A9" t="s">
        <v>50</v>
      </c>
      <c r="B9" t="s">
        <v>51</v>
      </c>
      <c r="C9" s="7">
        <v>4</v>
      </c>
      <c r="D9" t="s">
        <v>53</v>
      </c>
      <c r="E9">
        <v>2020</v>
      </c>
      <c r="F9" s="7">
        <v>1</v>
      </c>
      <c r="G9" s="7">
        <v>8</v>
      </c>
      <c r="H9" s="7">
        <v>8</v>
      </c>
      <c r="I9" s="7">
        <v>32</v>
      </c>
      <c r="J9" s="7">
        <v>108</v>
      </c>
      <c r="K9" s="7">
        <v>1</v>
      </c>
      <c r="L9" s="21">
        <v>45538</v>
      </c>
      <c r="M9" s="14">
        <v>44</v>
      </c>
      <c r="N9" s="14">
        <v>0</v>
      </c>
      <c r="O9" s="14">
        <f t="shared" si="0"/>
        <v>0</v>
      </c>
      <c r="P9" s="20"/>
      <c r="S9" s="75" t="s">
        <v>37</v>
      </c>
      <c r="T9" s="79">
        <v>31.479381349891881</v>
      </c>
      <c r="U9" s="79">
        <v>60.963794290684604</v>
      </c>
      <c r="V9" s="79">
        <v>77.384751853373118</v>
      </c>
      <c r="W9" s="79">
        <v>91.205601092896174</v>
      </c>
      <c r="X9" s="79"/>
      <c r="Y9" s="98">
        <v>45539</v>
      </c>
    </row>
    <row r="10" spans="1:25" x14ac:dyDescent="0.25">
      <c r="A10" t="s">
        <v>35</v>
      </c>
      <c r="B10" t="s">
        <v>36</v>
      </c>
      <c r="C10" s="7">
        <v>5</v>
      </c>
      <c r="D10" t="s">
        <v>39</v>
      </c>
      <c r="E10">
        <v>2002</v>
      </c>
      <c r="F10" s="7">
        <v>1</v>
      </c>
      <c r="G10" s="7">
        <v>9</v>
      </c>
      <c r="H10" s="7">
        <v>9</v>
      </c>
      <c r="I10" s="7">
        <v>33</v>
      </c>
      <c r="J10" s="7">
        <v>109</v>
      </c>
      <c r="K10" s="7">
        <v>1</v>
      </c>
      <c r="L10" s="21">
        <v>45538</v>
      </c>
      <c r="M10" s="14">
        <v>66</v>
      </c>
      <c r="N10" s="14">
        <v>2</v>
      </c>
      <c r="O10" s="14">
        <f t="shared" si="0"/>
        <v>3.0303030303030303</v>
      </c>
      <c r="P10" s="20"/>
      <c r="S10" s="75" t="s">
        <v>46</v>
      </c>
      <c r="T10" s="79">
        <v>0</v>
      </c>
      <c r="U10" s="79">
        <v>2.1604938271604937</v>
      </c>
      <c r="V10" s="79">
        <v>22.491589968827366</v>
      </c>
      <c r="W10" s="79">
        <v>51.91865916549461</v>
      </c>
      <c r="X10" s="79"/>
      <c r="Y10" s="98">
        <v>45546</v>
      </c>
    </row>
    <row r="11" spans="1:25" x14ac:dyDescent="0.25">
      <c r="A11" t="s">
        <v>35</v>
      </c>
      <c r="B11" t="s">
        <v>36</v>
      </c>
      <c r="C11" s="7">
        <v>5</v>
      </c>
      <c r="D11" t="s">
        <v>46</v>
      </c>
      <c r="E11">
        <v>1999</v>
      </c>
      <c r="F11" s="7">
        <v>1</v>
      </c>
      <c r="G11" s="7">
        <v>10</v>
      </c>
      <c r="H11" s="7">
        <v>10</v>
      </c>
      <c r="I11" s="7">
        <v>40</v>
      </c>
      <c r="J11" s="7">
        <v>110</v>
      </c>
      <c r="K11" s="7">
        <v>1</v>
      </c>
      <c r="L11" s="21">
        <v>45538</v>
      </c>
      <c r="M11" s="14">
        <v>81</v>
      </c>
      <c r="N11" s="14">
        <v>0</v>
      </c>
      <c r="O11" s="14">
        <f t="shared" si="0"/>
        <v>0</v>
      </c>
      <c r="P11" s="20"/>
      <c r="R11" t="s">
        <v>51</v>
      </c>
      <c r="S11" s="75" t="s">
        <v>57</v>
      </c>
      <c r="T11" s="79">
        <v>0</v>
      </c>
      <c r="U11" s="79">
        <v>0.92592592592592582</v>
      </c>
      <c r="V11" s="79">
        <v>8.038720538720538</v>
      </c>
      <c r="W11" s="79">
        <v>36.684553872053868</v>
      </c>
      <c r="X11" s="79"/>
      <c r="Y11" s="98">
        <v>45548</v>
      </c>
    </row>
    <row r="12" spans="1:25" x14ac:dyDescent="0.25">
      <c r="A12" t="s">
        <v>50</v>
      </c>
      <c r="B12" t="s">
        <v>51</v>
      </c>
      <c r="C12" s="7">
        <v>6</v>
      </c>
      <c r="D12" t="s">
        <v>59</v>
      </c>
      <c r="E12">
        <v>1989</v>
      </c>
      <c r="F12" s="7">
        <v>1</v>
      </c>
      <c r="G12" s="7">
        <v>11</v>
      </c>
      <c r="H12" s="7">
        <v>11</v>
      </c>
      <c r="I12" s="7">
        <v>41</v>
      </c>
      <c r="J12" s="7">
        <v>111</v>
      </c>
      <c r="K12" s="7">
        <v>1</v>
      </c>
      <c r="L12" s="21">
        <v>45538</v>
      </c>
      <c r="M12" s="14">
        <v>39</v>
      </c>
      <c r="N12" s="14">
        <v>2</v>
      </c>
      <c r="O12" s="14">
        <f t="shared" si="0"/>
        <v>5.1282051282051277</v>
      </c>
      <c r="P12" s="20"/>
      <c r="S12" s="75" t="s">
        <v>59</v>
      </c>
      <c r="T12" s="79">
        <v>3.6817168338907464</v>
      </c>
      <c r="U12" s="79">
        <v>10.968938607619267</v>
      </c>
      <c r="V12" s="79">
        <v>29.099392611386616</v>
      </c>
      <c r="W12" s="79">
        <v>60.44593088071349</v>
      </c>
      <c r="X12" s="79"/>
      <c r="Y12" s="98">
        <v>45545</v>
      </c>
    </row>
    <row r="13" spans="1:25" x14ac:dyDescent="0.25">
      <c r="A13" t="s">
        <v>50</v>
      </c>
      <c r="B13" t="s">
        <v>51</v>
      </c>
      <c r="C13" s="7">
        <v>6</v>
      </c>
      <c r="D13" t="s">
        <v>54</v>
      </c>
      <c r="E13">
        <v>2016</v>
      </c>
      <c r="F13" s="7">
        <v>1</v>
      </c>
      <c r="G13" s="7">
        <v>12</v>
      </c>
      <c r="H13" s="7">
        <v>12</v>
      </c>
      <c r="I13" s="7">
        <v>48</v>
      </c>
      <c r="J13" s="7">
        <v>112</v>
      </c>
      <c r="K13" s="7">
        <v>1</v>
      </c>
      <c r="L13" s="21">
        <v>45538</v>
      </c>
      <c r="M13" s="14">
        <v>38</v>
      </c>
      <c r="N13" s="14">
        <v>0</v>
      </c>
      <c r="O13" s="14">
        <f t="shared" si="0"/>
        <v>0</v>
      </c>
      <c r="P13" s="20"/>
      <c r="S13" s="75" t="s">
        <v>55</v>
      </c>
      <c r="T13" s="79">
        <v>11.357762946607789</v>
      </c>
      <c r="U13" s="79">
        <v>33.885320487086844</v>
      </c>
      <c r="V13" s="79">
        <v>70.915085976180919</v>
      </c>
      <c r="W13" s="79">
        <v>83.221541995628698</v>
      </c>
      <c r="X13" s="79"/>
      <c r="Y13" s="98">
        <v>45541</v>
      </c>
    </row>
    <row r="14" spans="1:25" x14ac:dyDescent="0.25">
      <c r="A14" t="s">
        <v>35</v>
      </c>
      <c r="B14" t="s">
        <v>36</v>
      </c>
      <c r="C14" s="7">
        <v>7</v>
      </c>
      <c r="D14" t="s">
        <v>49</v>
      </c>
      <c r="E14">
        <v>1985</v>
      </c>
      <c r="F14" s="7">
        <v>1</v>
      </c>
      <c r="G14" s="7">
        <v>13</v>
      </c>
      <c r="H14" s="7">
        <v>13</v>
      </c>
      <c r="I14" s="7">
        <v>49</v>
      </c>
      <c r="J14" s="7">
        <v>113</v>
      </c>
      <c r="K14" s="7">
        <v>1</v>
      </c>
      <c r="L14" s="21">
        <v>45538</v>
      </c>
      <c r="M14" s="14">
        <v>86</v>
      </c>
      <c r="N14" s="14">
        <v>8</v>
      </c>
      <c r="O14" s="14">
        <f t="shared" si="0"/>
        <v>9.3023255813953494</v>
      </c>
      <c r="P14" s="20"/>
      <c r="S14" s="75" t="s">
        <v>56</v>
      </c>
      <c r="T14" s="79">
        <v>0</v>
      </c>
      <c r="U14" s="79">
        <v>1.1194029850746268</v>
      </c>
      <c r="V14" s="79">
        <v>10.024397244546497</v>
      </c>
      <c r="W14" s="79">
        <v>33.14763594614341</v>
      </c>
      <c r="X14" s="79">
        <v>44.56302404063598</v>
      </c>
      <c r="Y14" s="98">
        <v>45548</v>
      </c>
    </row>
    <row r="15" spans="1:25" x14ac:dyDescent="0.25">
      <c r="A15" t="s">
        <v>35</v>
      </c>
      <c r="B15" t="s">
        <v>36</v>
      </c>
      <c r="C15" s="7">
        <v>7</v>
      </c>
      <c r="D15" t="s">
        <v>42</v>
      </c>
      <c r="E15">
        <v>2023</v>
      </c>
      <c r="F15" s="7">
        <v>1</v>
      </c>
      <c r="G15" s="7">
        <v>14</v>
      </c>
      <c r="H15" s="7">
        <v>14</v>
      </c>
      <c r="I15" s="7">
        <v>56</v>
      </c>
      <c r="J15" s="7">
        <v>114</v>
      </c>
      <c r="K15" s="7">
        <v>1</v>
      </c>
      <c r="L15" s="21">
        <v>45538</v>
      </c>
      <c r="M15" s="14">
        <v>87</v>
      </c>
      <c r="N15" s="14">
        <v>26</v>
      </c>
      <c r="O15" s="14">
        <f t="shared" si="0"/>
        <v>29.885057471264371</v>
      </c>
      <c r="P15" s="20"/>
      <c r="S15" s="75" t="s">
        <v>54</v>
      </c>
      <c r="T15" s="79">
        <v>10.359408033826639</v>
      </c>
      <c r="U15" s="79">
        <v>26.256908126553171</v>
      </c>
      <c r="V15" s="79">
        <v>62.628426245317307</v>
      </c>
      <c r="W15" s="79">
        <v>79.519954749452921</v>
      </c>
      <c r="X15" s="79"/>
      <c r="Y15" s="98">
        <v>45542</v>
      </c>
    </row>
    <row r="16" spans="1:25" x14ac:dyDescent="0.25">
      <c r="A16" t="s">
        <v>50</v>
      </c>
      <c r="B16" t="s">
        <v>51</v>
      </c>
      <c r="C16" s="7">
        <v>8</v>
      </c>
      <c r="D16" t="s">
        <v>55</v>
      </c>
      <c r="E16">
        <v>2008</v>
      </c>
      <c r="F16" s="7">
        <v>1</v>
      </c>
      <c r="G16" s="7">
        <v>15</v>
      </c>
      <c r="H16" s="7">
        <v>15</v>
      </c>
      <c r="I16" s="7">
        <v>57</v>
      </c>
      <c r="J16" s="7">
        <v>115</v>
      </c>
      <c r="K16" s="7">
        <v>1</v>
      </c>
      <c r="L16" s="21">
        <v>45538</v>
      </c>
      <c r="M16" s="14">
        <v>47</v>
      </c>
      <c r="N16" s="14">
        <v>6</v>
      </c>
      <c r="O16" s="14">
        <f t="shared" si="0"/>
        <v>12.76595744680851</v>
      </c>
      <c r="P16" s="20"/>
      <c r="S16" s="75" t="s">
        <v>53</v>
      </c>
      <c r="T16" s="79">
        <v>0</v>
      </c>
      <c r="U16" s="79">
        <v>0.54347826086956519</v>
      </c>
      <c r="V16" s="79">
        <v>21.260141460370292</v>
      </c>
      <c r="W16" s="79">
        <v>50.477804359383306</v>
      </c>
      <c r="X16" s="79"/>
      <c r="Y16" s="98">
        <v>45546</v>
      </c>
    </row>
    <row r="17" spans="1:25" x14ac:dyDescent="0.25">
      <c r="A17" t="s">
        <v>50</v>
      </c>
      <c r="B17" t="s">
        <v>51</v>
      </c>
      <c r="C17" s="7">
        <v>8</v>
      </c>
      <c r="D17" t="s">
        <v>57</v>
      </c>
      <c r="E17">
        <v>2004</v>
      </c>
      <c r="F17" s="7">
        <v>1</v>
      </c>
      <c r="G17" s="7">
        <v>16</v>
      </c>
      <c r="H17" s="7">
        <v>16</v>
      </c>
      <c r="I17" s="7">
        <v>64</v>
      </c>
      <c r="J17" s="7">
        <v>116</v>
      </c>
      <c r="K17" s="7">
        <v>1</v>
      </c>
      <c r="L17" s="21">
        <v>45538</v>
      </c>
      <c r="M17" s="14">
        <v>44</v>
      </c>
      <c r="N17" s="14">
        <v>0</v>
      </c>
      <c r="O17" s="14">
        <f t="shared" si="0"/>
        <v>0</v>
      </c>
      <c r="P17" s="20"/>
      <c r="S17" s="75" t="s">
        <v>60</v>
      </c>
      <c r="T17" s="79">
        <v>1.7543859649122806</v>
      </c>
      <c r="U17" s="79">
        <v>3.5244360902255636</v>
      </c>
      <c r="V17" s="79">
        <v>19.057953042328041</v>
      </c>
      <c r="W17" s="79">
        <v>55.312652290448341</v>
      </c>
      <c r="X17" s="79"/>
      <c r="Y17" s="98">
        <v>45546</v>
      </c>
    </row>
    <row r="18" spans="1:25" x14ac:dyDescent="0.25">
      <c r="A18" t="s">
        <v>50</v>
      </c>
      <c r="B18" t="s">
        <v>51</v>
      </c>
      <c r="C18" s="7">
        <v>8</v>
      </c>
      <c r="D18" t="s">
        <v>60</v>
      </c>
      <c r="E18">
        <v>2001</v>
      </c>
      <c r="F18" s="7">
        <v>2</v>
      </c>
      <c r="G18" s="7">
        <v>16</v>
      </c>
      <c r="H18" s="7">
        <v>17</v>
      </c>
      <c r="I18" s="7">
        <v>63</v>
      </c>
      <c r="J18" s="7">
        <v>216</v>
      </c>
      <c r="K18" s="7">
        <v>1</v>
      </c>
      <c r="L18" s="21">
        <v>45538</v>
      </c>
      <c r="M18" s="14">
        <v>57</v>
      </c>
      <c r="N18" s="14">
        <v>4</v>
      </c>
      <c r="O18" s="14">
        <f t="shared" si="0"/>
        <v>7.0175438596491224</v>
      </c>
      <c r="P18" s="20"/>
      <c r="S18" s="75" t="s">
        <v>52</v>
      </c>
      <c r="T18" s="79">
        <v>1.5625</v>
      </c>
      <c r="U18" s="79">
        <v>5.708607456140351</v>
      </c>
      <c r="V18" s="79">
        <v>22.115260577915375</v>
      </c>
      <c r="W18" s="79">
        <v>52.349796826625386</v>
      </c>
      <c r="X18" s="79"/>
      <c r="Y18" s="98">
        <v>45546</v>
      </c>
    </row>
    <row r="19" spans="1:25" x14ac:dyDescent="0.25">
      <c r="A19" t="s">
        <v>50</v>
      </c>
      <c r="B19" t="s">
        <v>51</v>
      </c>
      <c r="C19" s="7">
        <v>8</v>
      </c>
      <c r="D19" t="s">
        <v>59</v>
      </c>
      <c r="E19">
        <v>1989</v>
      </c>
      <c r="F19" s="7">
        <v>2</v>
      </c>
      <c r="G19" s="7">
        <v>15</v>
      </c>
      <c r="H19" s="7">
        <v>18</v>
      </c>
      <c r="I19" s="7">
        <v>58</v>
      </c>
      <c r="J19" s="7">
        <v>215</v>
      </c>
      <c r="K19" s="7">
        <v>1</v>
      </c>
      <c r="L19" s="21">
        <v>45538</v>
      </c>
      <c r="M19" s="14">
        <v>65</v>
      </c>
      <c r="N19" s="14">
        <v>2</v>
      </c>
      <c r="O19" s="14">
        <f t="shared" si="0"/>
        <v>3.0769230769230771</v>
      </c>
      <c r="P19" s="20"/>
      <c r="R19" t="s">
        <v>801</v>
      </c>
      <c r="T19" s="31">
        <v>7.6941048495966582</v>
      </c>
      <c r="U19" s="31">
        <v>18.597964538061412</v>
      </c>
      <c r="V19" s="31">
        <v>35.999805244024373</v>
      </c>
      <c r="W19" s="31">
        <v>57.121661324953962</v>
      </c>
      <c r="X19" s="31">
        <v>51.822219730329508</v>
      </c>
    </row>
    <row r="20" spans="1:25" x14ac:dyDescent="0.25">
      <c r="A20" t="s">
        <v>35</v>
      </c>
      <c r="B20" t="s">
        <v>36</v>
      </c>
      <c r="C20" s="7">
        <v>7</v>
      </c>
      <c r="D20" t="s">
        <v>48</v>
      </c>
      <c r="E20">
        <v>2018</v>
      </c>
      <c r="F20" s="7">
        <v>2</v>
      </c>
      <c r="G20" s="7">
        <v>14</v>
      </c>
      <c r="H20" s="7">
        <v>19</v>
      </c>
      <c r="I20" s="7">
        <v>55</v>
      </c>
      <c r="J20" s="7">
        <v>214</v>
      </c>
      <c r="K20" s="7">
        <v>1</v>
      </c>
      <c r="L20" s="21">
        <v>45538</v>
      </c>
      <c r="M20" s="14">
        <v>49</v>
      </c>
      <c r="N20" s="14">
        <v>0</v>
      </c>
      <c r="O20" s="14">
        <f t="shared" si="0"/>
        <v>0</v>
      </c>
      <c r="P20" s="20"/>
    </row>
    <row r="21" spans="1:25" x14ac:dyDescent="0.25">
      <c r="A21" t="s">
        <v>35</v>
      </c>
      <c r="B21" t="s">
        <v>36</v>
      </c>
      <c r="C21" s="7">
        <v>7</v>
      </c>
      <c r="D21" t="s">
        <v>44</v>
      </c>
      <c r="E21">
        <v>1983</v>
      </c>
      <c r="F21" s="7">
        <v>2</v>
      </c>
      <c r="G21" s="7">
        <v>13</v>
      </c>
      <c r="H21" s="7">
        <v>20</v>
      </c>
      <c r="I21" s="7">
        <v>50</v>
      </c>
      <c r="J21" s="7">
        <v>213</v>
      </c>
      <c r="K21" s="7">
        <v>1</v>
      </c>
      <c r="L21" s="21">
        <v>45538</v>
      </c>
      <c r="M21" s="14">
        <v>82</v>
      </c>
      <c r="N21" s="14">
        <v>3</v>
      </c>
      <c r="O21" s="14">
        <f t="shared" si="0"/>
        <v>3.6585365853658534</v>
      </c>
      <c r="P21" s="20"/>
    </row>
    <row r="22" spans="1:25" x14ac:dyDescent="0.25">
      <c r="A22" t="s">
        <v>50</v>
      </c>
      <c r="B22" t="s">
        <v>51</v>
      </c>
      <c r="C22" s="7">
        <v>6</v>
      </c>
      <c r="D22" t="s">
        <v>55</v>
      </c>
      <c r="E22">
        <v>2008</v>
      </c>
      <c r="F22" s="7">
        <v>2</v>
      </c>
      <c r="G22" s="7">
        <v>12</v>
      </c>
      <c r="H22" s="7">
        <v>21</v>
      </c>
      <c r="I22" s="7">
        <v>47</v>
      </c>
      <c r="J22" s="7">
        <v>212</v>
      </c>
      <c r="K22" s="7">
        <v>1</v>
      </c>
      <c r="L22" s="21">
        <v>45538</v>
      </c>
      <c r="M22" s="14">
        <v>48</v>
      </c>
      <c r="N22" s="14">
        <v>3</v>
      </c>
      <c r="O22" s="14">
        <f t="shared" si="0"/>
        <v>6.25</v>
      </c>
      <c r="P22" s="20"/>
    </row>
    <row r="23" spans="1:25" x14ac:dyDescent="0.25">
      <c r="A23" t="s">
        <v>50</v>
      </c>
      <c r="B23" t="s">
        <v>51</v>
      </c>
      <c r="C23" s="7">
        <v>6</v>
      </c>
      <c r="D23" t="s">
        <v>52</v>
      </c>
      <c r="E23">
        <v>1999</v>
      </c>
      <c r="F23" s="7">
        <v>2</v>
      </c>
      <c r="G23" s="7">
        <v>11</v>
      </c>
      <c r="H23" s="7">
        <v>22</v>
      </c>
      <c r="I23" s="7">
        <v>42</v>
      </c>
      <c r="J23" s="7">
        <v>211</v>
      </c>
      <c r="K23" s="7">
        <v>1</v>
      </c>
      <c r="L23" s="21">
        <v>45538</v>
      </c>
      <c r="M23" s="14">
        <v>32</v>
      </c>
      <c r="N23" s="14">
        <v>0</v>
      </c>
      <c r="O23" s="14">
        <f t="shared" si="0"/>
        <v>0</v>
      </c>
      <c r="P23" s="20"/>
    </row>
    <row r="24" spans="1:25" x14ac:dyDescent="0.25">
      <c r="A24" t="s">
        <v>35</v>
      </c>
      <c r="B24" t="s">
        <v>36</v>
      </c>
      <c r="C24" s="7">
        <v>5</v>
      </c>
      <c r="D24" t="s">
        <v>49</v>
      </c>
      <c r="E24">
        <v>1985</v>
      </c>
      <c r="F24" s="7">
        <v>2</v>
      </c>
      <c r="G24" s="7">
        <v>10</v>
      </c>
      <c r="H24" s="7">
        <v>23</v>
      </c>
      <c r="I24" s="7">
        <v>39</v>
      </c>
      <c r="J24" s="7">
        <v>210</v>
      </c>
      <c r="K24" s="7">
        <v>1</v>
      </c>
      <c r="L24" s="21">
        <v>45538</v>
      </c>
      <c r="M24" s="14">
        <v>63</v>
      </c>
      <c r="N24" s="14">
        <v>0</v>
      </c>
      <c r="O24" s="14">
        <f t="shared" si="0"/>
        <v>0</v>
      </c>
      <c r="P24" s="20"/>
    </row>
    <row r="25" spans="1:25" x14ac:dyDescent="0.25">
      <c r="A25" t="s">
        <v>35</v>
      </c>
      <c r="B25" t="s">
        <v>36</v>
      </c>
      <c r="C25" s="7">
        <v>5</v>
      </c>
      <c r="D25" t="s">
        <v>41</v>
      </c>
      <c r="E25">
        <v>2016</v>
      </c>
      <c r="F25" s="7">
        <v>2</v>
      </c>
      <c r="G25" s="7">
        <v>9</v>
      </c>
      <c r="H25" s="7">
        <v>24</v>
      </c>
      <c r="I25" s="7">
        <v>34</v>
      </c>
      <c r="J25" s="7">
        <v>209</v>
      </c>
      <c r="K25" s="7">
        <v>1</v>
      </c>
      <c r="L25" s="21">
        <v>45538</v>
      </c>
      <c r="M25" s="14">
        <v>75</v>
      </c>
      <c r="N25" s="14">
        <v>0</v>
      </c>
      <c r="O25" s="14">
        <f t="shared" si="0"/>
        <v>0</v>
      </c>
      <c r="P25" s="20"/>
      <c r="S25" t="s">
        <v>33</v>
      </c>
      <c r="T25" s="68">
        <v>45538</v>
      </c>
      <c r="U25" s="68">
        <v>45540</v>
      </c>
      <c r="V25" s="68">
        <v>45543</v>
      </c>
      <c r="W25" s="68">
        <v>45546</v>
      </c>
      <c r="X25" s="68">
        <v>45548</v>
      </c>
    </row>
    <row r="26" spans="1:25" x14ac:dyDescent="0.25">
      <c r="A26" t="s">
        <v>50</v>
      </c>
      <c r="B26" t="s">
        <v>51</v>
      </c>
      <c r="C26" s="7">
        <v>4</v>
      </c>
      <c r="D26" t="s">
        <v>56</v>
      </c>
      <c r="E26">
        <v>1984</v>
      </c>
      <c r="F26" s="7">
        <v>2</v>
      </c>
      <c r="G26" s="7">
        <v>8</v>
      </c>
      <c r="H26" s="7">
        <v>25</v>
      </c>
      <c r="I26" s="7">
        <v>31</v>
      </c>
      <c r="J26" s="7">
        <v>208</v>
      </c>
      <c r="K26" s="7">
        <v>1</v>
      </c>
      <c r="L26" s="21">
        <v>45538</v>
      </c>
      <c r="M26" s="14">
        <v>55</v>
      </c>
      <c r="N26" s="14">
        <v>0</v>
      </c>
      <c r="O26" s="14">
        <f t="shared" si="0"/>
        <v>0</v>
      </c>
      <c r="P26" s="20"/>
      <c r="S26" s="54" t="s">
        <v>39</v>
      </c>
      <c r="T26" s="31">
        <v>4.274891774891775</v>
      </c>
      <c r="U26" s="31">
        <v>18.344155844155846</v>
      </c>
      <c r="V26" s="31">
        <v>42.288961038961034</v>
      </c>
      <c r="W26" s="71">
        <v>64.213564213564212</v>
      </c>
      <c r="X26" s="31"/>
    </row>
    <row r="27" spans="1:25" x14ac:dyDescent="0.25">
      <c r="A27" t="s">
        <v>50</v>
      </c>
      <c r="B27" t="s">
        <v>51</v>
      </c>
      <c r="C27" s="7">
        <v>4</v>
      </c>
      <c r="D27" t="s">
        <v>54</v>
      </c>
      <c r="E27">
        <v>2016</v>
      </c>
      <c r="F27" s="7">
        <v>2</v>
      </c>
      <c r="G27" s="7">
        <v>7</v>
      </c>
      <c r="H27" s="7">
        <v>26</v>
      </c>
      <c r="I27" s="7">
        <v>26</v>
      </c>
      <c r="J27" s="7">
        <v>207</v>
      </c>
      <c r="K27" s="7">
        <v>1</v>
      </c>
      <c r="L27" s="21">
        <v>45538</v>
      </c>
      <c r="M27" s="14">
        <v>43</v>
      </c>
      <c r="N27" s="14">
        <v>8</v>
      </c>
      <c r="O27" s="14">
        <f t="shared" si="0"/>
        <v>18.604651162790699</v>
      </c>
      <c r="P27" s="20"/>
      <c r="S27" s="54" t="s">
        <v>48</v>
      </c>
      <c r="T27" s="31">
        <v>11.434782608695652</v>
      </c>
      <c r="U27" s="31">
        <v>31.112134610660775</v>
      </c>
      <c r="V27" s="31">
        <v>47.202129046165254</v>
      </c>
      <c r="W27" s="71">
        <v>82.404614019520849</v>
      </c>
      <c r="X27" s="31"/>
    </row>
    <row r="28" spans="1:25" x14ac:dyDescent="0.25">
      <c r="A28" t="s">
        <v>35</v>
      </c>
      <c r="B28" t="s">
        <v>36</v>
      </c>
      <c r="C28" s="7">
        <v>3</v>
      </c>
      <c r="D28" t="s">
        <v>37</v>
      </c>
      <c r="E28">
        <v>1998</v>
      </c>
      <c r="F28" s="7">
        <v>2</v>
      </c>
      <c r="G28" s="7">
        <v>6</v>
      </c>
      <c r="H28" s="7">
        <v>27</v>
      </c>
      <c r="I28" s="7">
        <v>23</v>
      </c>
      <c r="J28" s="7">
        <v>206</v>
      </c>
      <c r="K28" s="7">
        <v>1</v>
      </c>
      <c r="L28" s="21">
        <v>45538</v>
      </c>
      <c r="M28" s="14">
        <v>48</v>
      </c>
      <c r="N28" s="14">
        <v>20</v>
      </c>
      <c r="O28" s="14">
        <f t="shared" si="0"/>
        <v>41.666666666666671</v>
      </c>
      <c r="P28" s="20"/>
      <c r="S28" t="s">
        <v>41</v>
      </c>
      <c r="T28" s="31"/>
      <c r="U28" s="31"/>
      <c r="V28" s="31">
        <v>8.348101265822784</v>
      </c>
      <c r="W28" s="31">
        <v>35.196490218642118</v>
      </c>
      <c r="X28" s="31">
        <v>59.081415420023021</v>
      </c>
    </row>
    <row r="29" spans="1:25" x14ac:dyDescent="0.25">
      <c r="A29" t="s">
        <v>35</v>
      </c>
      <c r="B29" t="s">
        <v>36</v>
      </c>
      <c r="C29" s="7">
        <v>3</v>
      </c>
      <c r="D29" t="s">
        <v>42</v>
      </c>
      <c r="E29">
        <v>2023</v>
      </c>
      <c r="F29" s="7">
        <v>2</v>
      </c>
      <c r="G29" s="7">
        <v>5</v>
      </c>
      <c r="H29" s="7">
        <v>28</v>
      </c>
      <c r="I29" s="7">
        <v>18</v>
      </c>
      <c r="J29" s="7">
        <v>205</v>
      </c>
      <c r="K29" s="7">
        <v>1</v>
      </c>
      <c r="L29" s="21">
        <v>45538</v>
      </c>
      <c r="M29" s="14">
        <v>55</v>
      </c>
      <c r="N29" s="14">
        <v>30</v>
      </c>
      <c r="O29" s="14">
        <f t="shared" si="0"/>
        <v>54.54545454545454</v>
      </c>
      <c r="P29" s="20"/>
      <c r="S29" s="54" t="s">
        <v>42</v>
      </c>
      <c r="T29" s="31">
        <v>41.615191335690568</v>
      </c>
      <c r="U29" s="31">
        <v>79.721253370034503</v>
      </c>
      <c r="V29" s="31"/>
      <c r="W29" s="71"/>
      <c r="X29" s="31"/>
    </row>
    <row r="30" spans="1:25" x14ac:dyDescent="0.25">
      <c r="A30" t="s">
        <v>50</v>
      </c>
      <c r="B30" t="s">
        <v>51</v>
      </c>
      <c r="C30" s="7">
        <v>2</v>
      </c>
      <c r="D30" t="s">
        <v>57</v>
      </c>
      <c r="E30">
        <v>2004</v>
      </c>
      <c r="F30" s="7">
        <v>2</v>
      </c>
      <c r="G30" s="7">
        <v>4</v>
      </c>
      <c r="H30" s="7">
        <v>29</v>
      </c>
      <c r="I30" s="7">
        <v>15</v>
      </c>
      <c r="J30" s="7">
        <v>204</v>
      </c>
      <c r="K30" s="7">
        <v>1</v>
      </c>
      <c r="L30" s="21">
        <v>45538</v>
      </c>
      <c r="M30" s="14">
        <v>48</v>
      </c>
      <c r="N30" s="14">
        <v>0</v>
      </c>
      <c r="O30" s="14">
        <f t="shared" si="0"/>
        <v>0</v>
      </c>
      <c r="P30" s="20"/>
      <c r="S30" s="54" t="s">
        <v>44</v>
      </c>
      <c r="T30" s="71">
        <v>2.6350753497903714</v>
      </c>
      <c r="U30" s="71">
        <v>10.871711556617491</v>
      </c>
      <c r="V30" s="71">
        <v>31.445799271559036</v>
      </c>
      <c r="W30" s="71">
        <v>54.623843913177716</v>
      </c>
      <c r="X30" s="71"/>
    </row>
    <row r="31" spans="1:25" x14ac:dyDescent="0.25">
      <c r="A31" t="s">
        <v>50</v>
      </c>
      <c r="B31" t="s">
        <v>51</v>
      </c>
      <c r="C31" s="7">
        <v>2</v>
      </c>
      <c r="D31" t="s">
        <v>53</v>
      </c>
      <c r="E31">
        <v>2020</v>
      </c>
      <c r="F31" s="7">
        <v>2</v>
      </c>
      <c r="G31" s="7">
        <v>3</v>
      </c>
      <c r="H31" s="7">
        <v>30</v>
      </c>
      <c r="I31" s="7">
        <v>10</v>
      </c>
      <c r="J31" s="7">
        <v>203</v>
      </c>
      <c r="K31" s="7">
        <v>1</v>
      </c>
      <c r="L31" s="21">
        <v>45538</v>
      </c>
      <c r="M31" s="14">
        <v>38</v>
      </c>
      <c r="N31" s="14">
        <v>0</v>
      </c>
      <c r="O31" s="14">
        <f t="shared" si="0"/>
        <v>0</v>
      </c>
      <c r="P31" s="20"/>
      <c r="S31" s="54" t="s">
        <v>49</v>
      </c>
      <c r="T31" s="71">
        <v>2.9505813953488373</v>
      </c>
      <c r="U31" s="71">
        <v>11.460871170173496</v>
      </c>
      <c r="V31" s="71">
        <v>21.058508674787742</v>
      </c>
      <c r="W31" s="71">
        <v>37.999261720191946</v>
      </c>
      <c r="X31" s="71"/>
    </row>
    <row r="32" spans="1:25" x14ac:dyDescent="0.25">
      <c r="A32" t="s">
        <v>35</v>
      </c>
      <c r="B32" t="s">
        <v>36</v>
      </c>
      <c r="C32" s="7">
        <v>1</v>
      </c>
      <c r="D32" t="s">
        <v>46</v>
      </c>
      <c r="E32">
        <v>1999</v>
      </c>
      <c r="F32" s="7">
        <v>2</v>
      </c>
      <c r="G32" s="7">
        <v>2</v>
      </c>
      <c r="H32" s="7">
        <v>31</v>
      </c>
      <c r="I32" s="7">
        <v>7</v>
      </c>
      <c r="J32" s="7">
        <v>202</v>
      </c>
      <c r="K32" s="7">
        <v>1</v>
      </c>
      <c r="L32" s="21">
        <v>45538</v>
      </c>
      <c r="M32" s="14">
        <v>79</v>
      </c>
      <c r="N32" s="14">
        <v>0</v>
      </c>
      <c r="O32" s="14">
        <f t="shared" si="0"/>
        <v>0</v>
      </c>
      <c r="P32" s="20"/>
      <c r="S32" s="54" t="s">
        <v>37</v>
      </c>
      <c r="T32" s="31">
        <v>31.479381349891881</v>
      </c>
      <c r="U32" s="31">
        <v>60.963794290684604</v>
      </c>
      <c r="V32" s="31">
        <v>77.384751853373118</v>
      </c>
      <c r="W32" s="71">
        <v>91.205601092896174</v>
      </c>
      <c r="X32" s="31"/>
    </row>
    <row r="33" spans="1:24" x14ac:dyDescent="0.25">
      <c r="A33" t="s">
        <v>35</v>
      </c>
      <c r="B33" t="s">
        <v>36</v>
      </c>
      <c r="C33" s="7">
        <v>1</v>
      </c>
      <c r="D33" t="s">
        <v>39</v>
      </c>
      <c r="E33">
        <v>2002</v>
      </c>
      <c r="F33" s="7">
        <v>2</v>
      </c>
      <c r="G33" s="7">
        <v>1</v>
      </c>
      <c r="H33" s="7">
        <v>32</v>
      </c>
      <c r="I33" s="7">
        <v>2</v>
      </c>
      <c r="J33" s="7">
        <v>201</v>
      </c>
      <c r="K33" s="7">
        <v>1</v>
      </c>
      <c r="L33" s="21">
        <v>45538</v>
      </c>
      <c r="M33" s="14">
        <v>56</v>
      </c>
      <c r="N33" s="14">
        <v>4</v>
      </c>
      <c r="O33" s="14">
        <f t="shared" si="0"/>
        <v>7.1428571428571423</v>
      </c>
      <c r="P33" s="20"/>
      <c r="S33" s="54" t="s">
        <v>46</v>
      </c>
      <c r="T33" s="31"/>
      <c r="U33" s="31">
        <v>2.1604938271604937</v>
      </c>
      <c r="V33" s="31">
        <v>22.491589968827366</v>
      </c>
      <c r="W33" s="71">
        <v>51.91865916549461</v>
      </c>
      <c r="X33" s="31"/>
    </row>
    <row r="34" spans="1:24" x14ac:dyDescent="0.25">
      <c r="A34" t="s">
        <v>35</v>
      </c>
      <c r="B34" t="s">
        <v>36</v>
      </c>
      <c r="C34" s="7">
        <v>1</v>
      </c>
      <c r="D34" t="s">
        <v>41</v>
      </c>
      <c r="E34">
        <v>2016</v>
      </c>
      <c r="F34" s="7">
        <v>3</v>
      </c>
      <c r="G34" s="7">
        <v>1</v>
      </c>
      <c r="H34" s="7">
        <v>33</v>
      </c>
      <c r="I34" s="7">
        <v>3</v>
      </c>
      <c r="J34" s="7">
        <v>301</v>
      </c>
      <c r="K34" s="7">
        <v>1</v>
      </c>
      <c r="L34" s="21">
        <v>45538</v>
      </c>
      <c r="M34" s="14">
        <v>79</v>
      </c>
      <c r="N34" s="14">
        <v>0</v>
      </c>
      <c r="O34" s="14">
        <f t="shared" si="0"/>
        <v>0</v>
      </c>
      <c r="P34" s="20"/>
    </row>
    <row r="35" spans="1:24" x14ac:dyDescent="0.25">
      <c r="A35" t="s">
        <v>35</v>
      </c>
      <c r="B35" t="s">
        <v>36</v>
      </c>
      <c r="C35" s="7">
        <v>1</v>
      </c>
      <c r="D35" t="s">
        <v>48</v>
      </c>
      <c r="E35">
        <v>2018</v>
      </c>
      <c r="F35" s="7">
        <v>3</v>
      </c>
      <c r="G35" s="7">
        <v>2</v>
      </c>
      <c r="H35" s="7">
        <v>34</v>
      </c>
      <c r="I35" s="7">
        <v>6</v>
      </c>
      <c r="J35" s="7">
        <v>302</v>
      </c>
      <c r="K35" s="7">
        <v>1</v>
      </c>
      <c r="L35" s="21">
        <v>45538</v>
      </c>
      <c r="M35" s="14">
        <v>75</v>
      </c>
      <c r="N35" s="14">
        <v>18</v>
      </c>
      <c r="O35" s="14">
        <f t="shared" si="0"/>
        <v>24</v>
      </c>
      <c r="P35" s="20"/>
    </row>
    <row r="36" spans="1:24" x14ac:dyDescent="0.25">
      <c r="A36" t="s">
        <v>50</v>
      </c>
      <c r="B36" t="s">
        <v>51</v>
      </c>
      <c r="C36" s="7">
        <v>2</v>
      </c>
      <c r="D36" t="s">
        <v>54</v>
      </c>
      <c r="E36">
        <v>2016</v>
      </c>
      <c r="F36" s="7">
        <v>3</v>
      </c>
      <c r="G36" s="7">
        <v>3</v>
      </c>
      <c r="H36" s="7">
        <v>35</v>
      </c>
      <c r="I36" s="7">
        <v>11</v>
      </c>
      <c r="J36" s="7">
        <v>303</v>
      </c>
      <c r="K36" s="7">
        <v>1</v>
      </c>
      <c r="L36" s="21">
        <v>45538</v>
      </c>
      <c r="M36" s="14">
        <v>43</v>
      </c>
      <c r="N36" s="14">
        <v>2</v>
      </c>
      <c r="O36" s="14">
        <f t="shared" si="0"/>
        <v>4.6511627906976747</v>
      </c>
      <c r="P36" s="20"/>
    </row>
    <row r="37" spans="1:24" x14ac:dyDescent="0.25">
      <c r="A37" t="s">
        <v>50</v>
      </c>
      <c r="B37" t="s">
        <v>51</v>
      </c>
      <c r="C37" s="7">
        <v>2</v>
      </c>
      <c r="D37" t="s">
        <v>59</v>
      </c>
      <c r="E37">
        <v>1989</v>
      </c>
      <c r="F37" s="7">
        <v>3</v>
      </c>
      <c r="G37" s="7">
        <v>4</v>
      </c>
      <c r="H37" s="7">
        <v>36</v>
      </c>
      <c r="I37" s="7">
        <v>14</v>
      </c>
      <c r="J37" s="7">
        <v>304</v>
      </c>
      <c r="K37" s="7">
        <v>1</v>
      </c>
      <c r="L37" s="21">
        <v>45538</v>
      </c>
      <c r="M37" s="14">
        <v>58</v>
      </c>
      <c r="N37" s="14">
        <v>0</v>
      </c>
      <c r="O37" s="14">
        <f t="shared" si="0"/>
        <v>0</v>
      </c>
      <c r="P37" s="20"/>
      <c r="S37" t="s">
        <v>33</v>
      </c>
      <c r="T37" s="68">
        <v>45538</v>
      </c>
      <c r="U37" s="68">
        <v>45540</v>
      </c>
      <c r="V37" s="68">
        <v>45543</v>
      </c>
      <c r="W37" s="68">
        <v>45546</v>
      </c>
      <c r="X37" s="68">
        <v>45548</v>
      </c>
    </row>
    <row r="38" spans="1:24" x14ac:dyDescent="0.25">
      <c r="A38" t="s">
        <v>35</v>
      </c>
      <c r="B38" t="s">
        <v>36</v>
      </c>
      <c r="C38" s="7">
        <v>3</v>
      </c>
      <c r="D38" t="s">
        <v>39</v>
      </c>
      <c r="E38">
        <v>2002</v>
      </c>
      <c r="F38" s="7">
        <v>3</v>
      </c>
      <c r="G38" s="7">
        <v>5</v>
      </c>
      <c r="H38" s="7">
        <v>37</v>
      </c>
      <c r="I38" s="7">
        <v>19</v>
      </c>
      <c r="J38" s="7">
        <v>305</v>
      </c>
      <c r="K38" s="7">
        <v>1</v>
      </c>
      <c r="L38" s="21">
        <v>45538</v>
      </c>
      <c r="M38" s="14">
        <v>42</v>
      </c>
      <c r="N38" s="14">
        <v>1</v>
      </c>
      <c r="O38" s="14">
        <f t="shared" si="0"/>
        <v>2.3809523809523809</v>
      </c>
      <c r="P38" s="20"/>
      <c r="S38" s="54" t="s">
        <v>57</v>
      </c>
      <c r="T38" s="71"/>
      <c r="U38" s="71">
        <v>0.92592592592592582</v>
      </c>
      <c r="V38" s="71">
        <v>8.038720538720538</v>
      </c>
      <c r="W38" s="71">
        <v>36.684553872053868</v>
      </c>
      <c r="X38" s="71"/>
    </row>
    <row r="39" spans="1:24" x14ac:dyDescent="0.25">
      <c r="A39" t="s">
        <v>35</v>
      </c>
      <c r="B39" t="s">
        <v>36</v>
      </c>
      <c r="C39" s="7">
        <v>3</v>
      </c>
      <c r="D39" t="s">
        <v>49</v>
      </c>
      <c r="E39">
        <v>1985</v>
      </c>
      <c r="F39" s="7">
        <v>3</v>
      </c>
      <c r="G39" s="7">
        <v>6</v>
      </c>
      <c r="H39" s="7">
        <v>38</v>
      </c>
      <c r="I39" s="7">
        <v>22</v>
      </c>
      <c r="J39" s="7">
        <v>306</v>
      </c>
      <c r="K39" s="7">
        <v>1</v>
      </c>
      <c r="L39" s="21">
        <v>45538</v>
      </c>
      <c r="M39" s="14">
        <v>40</v>
      </c>
      <c r="N39" s="14">
        <v>1</v>
      </c>
      <c r="O39" s="14">
        <f t="shared" si="0"/>
        <v>2.5</v>
      </c>
      <c r="P39" s="20"/>
      <c r="S39" s="54" t="s">
        <v>59</v>
      </c>
      <c r="T39" s="31">
        <v>3.6817168338907464</v>
      </c>
      <c r="U39" s="31">
        <v>10.968938607619267</v>
      </c>
      <c r="V39" s="31">
        <v>29.099392611386616</v>
      </c>
      <c r="W39" s="71">
        <v>60.44593088071349</v>
      </c>
      <c r="X39" s="31"/>
    </row>
    <row r="40" spans="1:24" x14ac:dyDescent="0.25">
      <c r="A40" t="s">
        <v>50</v>
      </c>
      <c r="B40" t="s">
        <v>51</v>
      </c>
      <c r="C40" s="7">
        <v>4</v>
      </c>
      <c r="D40" t="s">
        <v>55</v>
      </c>
      <c r="E40">
        <v>2008</v>
      </c>
      <c r="F40" s="7">
        <v>3</v>
      </c>
      <c r="G40" s="7">
        <v>7</v>
      </c>
      <c r="H40" s="7">
        <v>39</v>
      </c>
      <c r="I40" s="7">
        <v>27</v>
      </c>
      <c r="J40" s="7">
        <v>307</v>
      </c>
      <c r="K40" s="7">
        <v>1</v>
      </c>
      <c r="L40" s="21">
        <v>45538</v>
      </c>
      <c r="M40" s="14">
        <v>53</v>
      </c>
      <c r="N40" s="14">
        <v>5</v>
      </c>
      <c r="O40" s="14">
        <f t="shared" si="0"/>
        <v>9.433962264150944</v>
      </c>
      <c r="P40" s="20"/>
      <c r="S40" s="54" t="s">
        <v>55</v>
      </c>
      <c r="T40" s="31">
        <v>11.357762946607789</v>
      </c>
      <c r="U40" s="31">
        <v>33.885320487086844</v>
      </c>
      <c r="V40" s="31">
        <v>70.915085976180919</v>
      </c>
      <c r="W40" s="71"/>
      <c r="X40" s="31"/>
    </row>
    <row r="41" spans="1:24" x14ac:dyDescent="0.25">
      <c r="A41" t="s">
        <v>50</v>
      </c>
      <c r="B41" t="s">
        <v>51</v>
      </c>
      <c r="C41" s="7">
        <v>4</v>
      </c>
      <c r="D41" t="s">
        <v>57</v>
      </c>
      <c r="E41">
        <v>2004</v>
      </c>
      <c r="F41" s="7">
        <v>3</v>
      </c>
      <c r="G41" s="7">
        <v>8</v>
      </c>
      <c r="H41" s="7">
        <v>40</v>
      </c>
      <c r="I41" s="7">
        <v>30</v>
      </c>
      <c r="J41" s="7">
        <v>308</v>
      </c>
      <c r="K41" s="7">
        <v>1</v>
      </c>
      <c r="L41" s="21">
        <v>45538</v>
      </c>
      <c r="M41" s="14">
        <v>54</v>
      </c>
      <c r="N41" s="14">
        <v>0</v>
      </c>
      <c r="O41" s="14">
        <f t="shared" si="0"/>
        <v>0</v>
      </c>
      <c r="P41" s="20"/>
      <c r="S41" t="s">
        <v>56</v>
      </c>
      <c r="T41" s="31"/>
      <c r="U41" s="31">
        <v>1.1194029850746268</v>
      </c>
      <c r="V41" s="31">
        <v>10.024397244546497</v>
      </c>
      <c r="W41" s="31">
        <v>33.14763594614341</v>
      </c>
      <c r="X41" s="31">
        <v>44.56302404063598</v>
      </c>
    </row>
    <row r="42" spans="1:24" x14ac:dyDescent="0.25">
      <c r="A42" t="s">
        <v>35</v>
      </c>
      <c r="B42" t="s">
        <v>36</v>
      </c>
      <c r="C42" s="7">
        <v>5</v>
      </c>
      <c r="D42" t="s">
        <v>42</v>
      </c>
      <c r="E42">
        <v>2023</v>
      </c>
      <c r="F42" s="7">
        <v>3</v>
      </c>
      <c r="G42" s="7">
        <v>9</v>
      </c>
      <c r="H42" s="7">
        <v>41</v>
      </c>
      <c r="I42" s="7">
        <v>35</v>
      </c>
      <c r="J42" s="7">
        <v>309</v>
      </c>
      <c r="K42" s="7">
        <v>1</v>
      </c>
      <c r="L42" s="21">
        <v>45538</v>
      </c>
      <c r="M42" s="14">
        <v>59</v>
      </c>
      <c r="N42" s="14">
        <v>30</v>
      </c>
      <c r="O42" s="14">
        <f t="shared" si="0"/>
        <v>50.847457627118644</v>
      </c>
      <c r="P42" s="20"/>
      <c r="S42" s="54" t="s">
        <v>54</v>
      </c>
      <c r="T42" s="31">
        <v>10.359408033826639</v>
      </c>
      <c r="U42" s="31">
        <v>26.256908126553171</v>
      </c>
      <c r="V42" s="31">
        <v>62.628426245317307</v>
      </c>
      <c r="W42" s="71">
        <v>79.519954749452921</v>
      </c>
      <c r="X42" s="31"/>
    </row>
    <row r="43" spans="1:24" x14ac:dyDescent="0.25">
      <c r="A43" t="s">
        <v>35</v>
      </c>
      <c r="B43" t="s">
        <v>36</v>
      </c>
      <c r="C43" s="7">
        <v>5</v>
      </c>
      <c r="D43" t="s">
        <v>44</v>
      </c>
      <c r="E43">
        <v>1983</v>
      </c>
      <c r="F43" s="7">
        <v>3</v>
      </c>
      <c r="G43" s="7">
        <v>10</v>
      </c>
      <c r="H43" s="7">
        <v>42</v>
      </c>
      <c r="I43" s="7">
        <v>38</v>
      </c>
      <c r="J43" s="7">
        <v>310</v>
      </c>
      <c r="K43" s="7">
        <v>1</v>
      </c>
      <c r="L43" s="21">
        <v>45538</v>
      </c>
      <c r="M43" s="14">
        <v>69</v>
      </c>
      <c r="N43" s="14">
        <v>1</v>
      </c>
      <c r="O43" s="14">
        <f t="shared" si="0"/>
        <v>1.4492753623188406</v>
      </c>
      <c r="P43" s="20"/>
      <c r="S43" s="54" t="s">
        <v>53</v>
      </c>
      <c r="T43" s="71"/>
      <c r="U43" s="71">
        <v>0.54347826086956519</v>
      </c>
      <c r="V43" s="71">
        <v>21.260141460370292</v>
      </c>
      <c r="W43" s="71">
        <v>50.477804359383306</v>
      </c>
      <c r="X43" s="71"/>
    </row>
    <row r="44" spans="1:24" x14ac:dyDescent="0.25">
      <c r="A44" t="s">
        <v>50</v>
      </c>
      <c r="B44" t="s">
        <v>51</v>
      </c>
      <c r="C44" s="7">
        <v>6</v>
      </c>
      <c r="D44" t="s">
        <v>56</v>
      </c>
      <c r="E44">
        <v>1984</v>
      </c>
      <c r="F44" s="7">
        <v>3</v>
      </c>
      <c r="G44" s="7">
        <v>11</v>
      </c>
      <c r="H44" s="7">
        <v>43</v>
      </c>
      <c r="I44" s="7">
        <v>43</v>
      </c>
      <c r="J44" s="7">
        <v>311</v>
      </c>
      <c r="K44" s="7">
        <v>1</v>
      </c>
      <c r="L44" s="21">
        <v>45538</v>
      </c>
      <c r="M44" s="14">
        <v>67</v>
      </c>
      <c r="N44" s="14">
        <v>0</v>
      </c>
      <c r="O44" s="14">
        <f t="shared" si="0"/>
        <v>0</v>
      </c>
      <c r="P44" s="20"/>
      <c r="S44" s="54" t="s">
        <v>60</v>
      </c>
      <c r="T44" s="31">
        <v>1.7543859649122806</v>
      </c>
      <c r="U44" s="31">
        <v>3.5244360902255636</v>
      </c>
      <c r="V44" s="31">
        <v>19.057953042328041</v>
      </c>
      <c r="W44" s="71">
        <v>55.312652290448341</v>
      </c>
      <c r="X44" s="31"/>
    </row>
    <row r="45" spans="1:24" x14ac:dyDescent="0.25">
      <c r="A45" t="s">
        <v>50</v>
      </c>
      <c r="B45" t="s">
        <v>51</v>
      </c>
      <c r="C45" s="7">
        <v>6</v>
      </c>
      <c r="D45" t="s">
        <v>60</v>
      </c>
      <c r="E45">
        <v>2001</v>
      </c>
      <c r="F45" s="7">
        <v>3</v>
      </c>
      <c r="G45" s="7">
        <v>12</v>
      </c>
      <c r="H45" s="7">
        <v>44</v>
      </c>
      <c r="I45" s="7">
        <v>46</v>
      </c>
      <c r="J45" s="7">
        <v>312</v>
      </c>
      <c r="K45" s="7">
        <v>1</v>
      </c>
      <c r="L45" s="21">
        <v>45538</v>
      </c>
      <c r="M45" s="14">
        <v>54</v>
      </c>
      <c r="N45" s="14">
        <v>0</v>
      </c>
      <c r="O45" s="14">
        <f t="shared" si="0"/>
        <v>0</v>
      </c>
      <c r="P45" s="20"/>
      <c r="S45" s="54" t="s">
        <v>52</v>
      </c>
      <c r="T45" s="71">
        <v>1.5625</v>
      </c>
      <c r="U45" s="71">
        <v>5.708607456140351</v>
      </c>
      <c r="V45" s="71">
        <v>22.115260577915375</v>
      </c>
      <c r="W45" s="71">
        <v>52.349796826625386</v>
      </c>
      <c r="X45" s="71"/>
    </row>
    <row r="46" spans="1:24" x14ac:dyDescent="0.25">
      <c r="A46" t="s">
        <v>35</v>
      </c>
      <c r="B46" t="s">
        <v>36</v>
      </c>
      <c r="C46" s="7">
        <v>7</v>
      </c>
      <c r="D46" t="s">
        <v>46</v>
      </c>
      <c r="E46">
        <v>1999</v>
      </c>
      <c r="F46" s="7">
        <v>3</v>
      </c>
      <c r="G46" s="7">
        <v>13</v>
      </c>
      <c r="H46" s="7">
        <v>45</v>
      </c>
      <c r="I46" s="7">
        <v>51</v>
      </c>
      <c r="J46" s="7">
        <v>313</v>
      </c>
      <c r="K46" s="7">
        <v>1</v>
      </c>
      <c r="L46" s="21">
        <v>45538</v>
      </c>
      <c r="M46" s="14">
        <v>95</v>
      </c>
      <c r="N46" s="14">
        <v>0</v>
      </c>
      <c r="O46" s="14">
        <f t="shared" si="0"/>
        <v>0</v>
      </c>
      <c r="P46" s="20"/>
    </row>
    <row r="47" spans="1:24" x14ac:dyDescent="0.25">
      <c r="A47" t="s">
        <v>35</v>
      </c>
      <c r="B47" t="s">
        <v>36</v>
      </c>
      <c r="C47" s="7">
        <v>7</v>
      </c>
      <c r="D47" t="s">
        <v>37</v>
      </c>
      <c r="E47">
        <v>1998</v>
      </c>
      <c r="F47" s="7">
        <v>3</v>
      </c>
      <c r="G47" s="7">
        <v>14</v>
      </c>
      <c r="H47" s="7">
        <v>46</v>
      </c>
      <c r="I47" s="7">
        <v>54</v>
      </c>
      <c r="J47" s="7">
        <v>314</v>
      </c>
      <c r="K47" s="7">
        <v>1</v>
      </c>
      <c r="L47" s="21">
        <v>45538</v>
      </c>
      <c r="M47" s="14">
        <v>59</v>
      </c>
      <c r="N47" s="14">
        <v>21</v>
      </c>
      <c r="O47" s="14">
        <f t="shared" si="0"/>
        <v>35.593220338983052</v>
      </c>
      <c r="P47" s="20"/>
    </row>
    <row r="48" spans="1:24" x14ac:dyDescent="0.25">
      <c r="A48" t="s">
        <v>50</v>
      </c>
      <c r="B48" t="s">
        <v>51</v>
      </c>
      <c r="C48" s="7">
        <v>8</v>
      </c>
      <c r="D48" t="s">
        <v>52</v>
      </c>
      <c r="E48">
        <v>1999</v>
      </c>
      <c r="F48" s="7">
        <v>3</v>
      </c>
      <c r="G48" s="7">
        <v>15</v>
      </c>
      <c r="H48" s="7">
        <v>47</v>
      </c>
      <c r="I48" s="7">
        <v>59</v>
      </c>
      <c r="J48" s="7">
        <v>315</v>
      </c>
      <c r="K48" s="7">
        <v>1</v>
      </c>
      <c r="L48" s="21">
        <v>45538</v>
      </c>
      <c r="M48" s="14">
        <v>64</v>
      </c>
      <c r="N48" s="14">
        <v>4</v>
      </c>
      <c r="O48" s="14">
        <f t="shared" si="0"/>
        <v>6.25</v>
      </c>
      <c r="P48" s="20"/>
    </row>
    <row r="49" spans="1:16" x14ac:dyDescent="0.25">
      <c r="A49" t="s">
        <v>50</v>
      </c>
      <c r="B49" t="s">
        <v>51</v>
      </c>
      <c r="C49" s="7">
        <v>8</v>
      </c>
      <c r="D49" t="s">
        <v>53</v>
      </c>
      <c r="E49">
        <v>2020</v>
      </c>
      <c r="F49" s="7">
        <v>3</v>
      </c>
      <c r="G49" s="7">
        <v>16</v>
      </c>
      <c r="H49" s="7">
        <v>48</v>
      </c>
      <c r="I49" s="7">
        <v>62</v>
      </c>
      <c r="J49" s="7">
        <v>316</v>
      </c>
      <c r="K49" s="7">
        <v>1</v>
      </c>
      <c r="L49" s="21">
        <v>45538</v>
      </c>
      <c r="M49" s="14">
        <v>45</v>
      </c>
      <c r="N49" s="14">
        <v>0</v>
      </c>
      <c r="O49" s="14">
        <f t="shared" si="0"/>
        <v>0</v>
      </c>
      <c r="P49" s="20"/>
    </row>
    <row r="50" spans="1:16" x14ac:dyDescent="0.25">
      <c r="A50" t="s">
        <v>50</v>
      </c>
      <c r="B50" t="s">
        <v>51</v>
      </c>
      <c r="C50" s="7">
        <v>8</v>
      </c>
      <c r="D50" t="s">
        <v>56</v>
      </c>
      <c r="E50">
        <v>1984</v>
      </c>
      <c r="F50" s="7">
        <v>4</v>
      </c>
      <c r="G50" s="7">
        <v>16</v>
      </c>
      <c r="H50" s="7">
        <v>49</v>
      </c>
      <c r="I50" s="7">
        <v>61</v>
      </c>
      <c r="J50" s="7">
        <v>416</v>
      </c>
      <c r="K50" s="7">
        <v>1</v>
      </c>
      <c r="L50" s="21">
        <v>45538</v>
      </c>
      <c r="M50" s="14">
        <v>52</v>
      </c>
      <c r="N50" s="14">
        <v>0</v>
      </c>
      <c r="O50" s="14">
        <f t="shared" si="0"/>
        <v>0</v>
      </c>
      <c r="P50" s="20"/>
    </row>
    <row r="51" spans="1:16" x14ac:dyDescent="0.25">
      <c r="A51" t="s">
        <v>50</v>
      </c>
      <c r="B51" t="s">
        <v>51</v>
      </c>
      <c r="C51" s="7">
        <v>8</v>
      </c>
      <c r="D51" t="s">
        <v>54</v>
      </c>
      <c r="E51">
        <v>2016</v>
      </c>
      <c r="F51" s="7">
        <v>4</v>
      </c>
      <c r="G51" s="7">
        <v>15</v>
      </c>
      <c r="H51" s="7">
        <v>50</v>
      </c>
      <c r="I51" s="7">
        <v>60</v>
      </c>
      <c r="J51" s="7">
        <v>415</v>
      </c>
      <c r="K51" s="7">
        <v>1</v>
      </c>
      <c r="L51" s="21">
        <v>45538</v>
      </c>
      <c r="M51" s="14">
        <v>33</v>
      </c>
      <c r="N51" s="14">
        <v>6</v>
      </c>
      <c r="O51" s="14">
        <f t="shared" si="0"/>
        <v>18.181818181818183</v>
      </c>
      <c r="P51" s="20"/>
    </row>
    <row r="52" spans="1:16" x14ac:dyDescent="0.25">
      <c r="A52" t="s">
        <v>35</v>
      </c>
      <c r="B52" t="s">
        <v>36</v>
      </c>
      <c r="C52" s="7">
        <v>7</v>
      </c>
      <c r="D52" t="s">
        <v>39</v>
      </c>
      <c r="E52">
        <v>2002</v>
      </c>
      <c r="F52" s="7">
        <v>4</v>
      </c>
      <c r="G52" s="7">
        <v>14</v>
      </c>
      <c r="H52" s="7">
        <v>51</v>
      </c>
      <c r="I52" s="7">
        <v>53</v>
      </c>
      <c r="J52" s="7">
        <v>414</v>
      </c>
      <c r="K52" s="7">
        <v>1</v>
      </c>
      <c r="L52" s="21">
        <v>45538</v>
      </c>
      <c r="M52" s="14">
        <v>66</v>
      </c>
      <c r="N52" s="14">
        <v>3</v>
      </c>
      <c r="O52" s="14">
        <f t="shared" si="0"/>
        <v>4.5454545454545459</v>
      </c>
      <c r="P52" s="20"/>
    </row>
    <row r="53" spans="1:16" x14ac:dyDescent="0.25">
      <c r="A53" t="s">
        <v>35</v>
      </c>
      <c r="B53" t="s">
        <v>36</v>
      </c>
      <c r="C53" s="7">
        <v>7</v>
      </c>
      <c r="D53" t="s">
        <v>41</v>
      </c>
      <c r="E53">
        <v>2016</v>
      </c>
      <c r="F53" s="7">
        <v>4</v>
      </c>
      <c r="G53" s="7">
        <v>13</v>
      </c>
      <c r="H53" s="7">
        <v>52</v>
      </c>
      <c r="I53" s="7">
        <v>52</v>
      </c>
      <c r="J53" s="7">
        <v>413</v>
      </c>
      <c r="K53" s="7">
        <v>1</v>
      </c>
      <c r="L53" s="21">
        <v>45538</v>
      </c>
      <c r="M53" s="14">
        <v>50</v>
      </c>
      <c r="N53" s="14">
        <v>0</v>
      </c>
      <c r="O53" s="14">
        <f t="shared" si="0"/>
        <v>0</v>
      </c>
      <c r="P53" s="20"/>
    </row>
    <row r="54" spans="1:16" x14ac:dyDescent="0.25">
      <c r="A54" t="s">
        <v>50</v>
      </c>
      <c r="B54" t="s">
        <v>51</v>
      </c>
      <c r="C54" s="7">
        <v>6</v>
      </c>
      <c r="D54" t="s">
        <v>53</v>
      </c>
      <c r="E54">
        <v>2020</v>
      </c>
      <c r="F54" s="7">
        <v>4</v>
      </c>
      <c r="G54" s="7">
        <v>12</v>
      </c>
      <c r="H54" s="7">
        <v>53</v>
      </c>
      <c r="I54" s="7">
        <v>45</v>
      </c>
      <c r="J54" s="7">
        <v>412</v>
      </c>
      <c r="K54" s="7">
        <v>1</v>
      </c>
      <c r="L54" s="21">
        <v>45538</v>
      </c>
      <c r="M54" s="14">
        <v>46</v>
      </c>
      <c r="N54" s="14">
        <v>0</v>
      </c>
      <c r="O54" s="14">
        <f t="shared" si="0"/>
        <v>0</v>
      </c>
      <c r="P54" s="20"/>
    </row>
    <row r="55" spans="1:16" x14ac:dyDescent="0.25">
      <c r="A55" t="s">
        <v>50</v>
      </c>
      <c r="B55" t="s">
        <v>51</v>
      </c>
      <c r="C55" s="7">
        <v>6</v>
      </c>
      <c r="D55" t="s">
        <v>57</v>
      </c>
      <c r="E55">
        <v>2004</v>
      </c>
      <c r="F55" s="7">
        <v>4</v>
      </c>
      <c r="G55" s="7">
        <v>11</v>
      </c>
      <c r="H55" s="7">
        <v>54</v>
      </c>
      <c r="I55" s="7">
        <v>44</v>
      </c>
      <c r="J55" s="7">
        <v>411</v>
      </c>
      <c r="K55" s="7">
        <v>1</v>
      </c>
      <c r="L55" s="21">
        <v>45538</v>
      </c>
      <c r="M55" s="14">
        <v>54</v>
      </c>
      <c r="N55" s="14">
        <v>0</v>
      </c>
      <c r="O55" s="14">
        <f t="shared" si="0"/>
        <v>0</v>
      </c>
      <c r="P55" s="20"/>
    </row>
    <row r="56" spans="1:16" x14ac:dyDescent="0.25">
      <c r="A56" t="s">
        <v>35</v>
      </c>
      <c r="B56" t="s">
        <v>36</v>
      </c>
      <c r="C56" s="7">
        <v>5</v>
      </c>
      <c r="D56" t="s">
        <v>48</v>
      </c>
      <c r="E56">
        <v>2018</v>
      </c>
      <c r="F56" s="7">
        <v>4</v>
      </c>
      <c r="G56" s="7">
        <v>10</v>
      </c>
      <c r="H56" s="7">
        <v>55</v>
      </c>
      <c r="I56" s="7">
        <v>37</v>
      </c>
      <c r="J56" s="7">
        <v>410</v>
      </c>
      <c r="K56" s="7">
        <v>1</v>
      </c>
      <c r="L56" s="21">
        <v>45538</v>
      </c>
      <c r="M56" s="14">
        <v>59</v>
      </c>
      <c r="N56" s="14">
        <v>0</v>
      </c>
      <c r="O56" s="14">
        <f t="shared" si="0"/>
        <v>0</v>
      </c>
      <c r="P56" s="20"/>
    </row>
    <row r="57" spans="1:16" x14ac:dyDescent="0.25">
      <c r="A57" t="s">
        <v>35</v>
      </c>
      <c r="B57" t="s">
        <v>36</v>
      </c>
      <c r="C57" s="7">
        <v>5</v>
      </c>
      <c r="D57" t="s">
        <v>37</v>
      </c>
      <c r="E57">
        <v>1998</v>
      </c>
      <c r="F57" s="7">
        <v>4</v>
      </c>
      <c r="G57" s="7">
        <v>9</v>
      </c>
      <c r="H57" s="7">
        <v>56</v>
      </c>
      <c r="I57" s="7">
        <v>37</v>
      </c>
      <c r="J57" s="7">
        <v>409</v>
      </c>
      <c r="K57" s="7">
        <v>1</v>
      </c>
      <c r="L57" s="21">
        <v>45538</v>
      </c>
      <c r="M57" s="14">
        <v>69</v>
      </c>
      <c r="N57" s="14">
        <v>20</v>
      </c>
      <c r="O57" s="14">
        <f t="shared" si="0"/>
        <v>28.985507246376812</v>
      </c>
      <c r="P57" s="20"/>
    </row>
    <row r="58" spans="1:16" x14ac:dyDescent="0.25">
      <c r="A58" t="s">
        <v>50</v>
      </c>
      <c r="B58" t="s">
        <v>51</v>
      </c>
      <c r="C58" s="7">
        <v>4</v>
      </c>
      <c r="D58" t="s">
        <v>52</v>
      </c>
      <c r="E58">
        <v>1999</v>
      </c>
      <c r="F58" s="7">
        <v>4</v>
      </c>
      <c r="G58" s="7">
        <v>8</v>
      </c>
      <c r="H58" s="7">
        <v>57</v>
      </c>
      <c r="I58" s="7">
        <v>29</v>
      </c>
      <c r="J58" s="7">
        <v>408</v>
      </c>
      <c r="K58" s="7">
        <v>1</v>
      </c>
      <c r="L58" s="21">
        <v>45538</v>
      </c>
      <c r="M58" s="14">
        <v>57</v>
      </c>
      <c r="N58" s="14">
        <v>0</v>
      </c>
      <c r="O58" s="14">
        <f t="shared" si="0"/>
        <v>0</v>
      </c>
      <c r="P58" s="20"/>
    </row>
    <row r="59" spans="1:16" x14ac:dyDescent="0.25">
      <c r="A59" t="s">
        <v>50</v>
      </c>
      <c r="B59" t="s">
        <v>51</v>
      </c>
      <c r="C59" s="7">
        <v>4</v>
      </c>
      <c r="D59" t="s">
        <v>59</v>
      </c>
      <c r="E59">
        <v>1989</v>
      </c>
      <c r="F59" s="7">
        <v>4</v>
      </c>
      <c r="G59" s="7">
        <v>7</v>
      </c>
      <c r="H59" s="7">
        <v>58</v>
      </c>
      <c r="I59" s="7">
        <v>28</v>
      </c>
      <c r="J59" s="7">
        <v>407</v>
      </c>
      <c r="K59" s="7">
        <v>1</v>
      </c>
      <c r="L59" s="21">
        <v>45538</v>
      </c>
      <c r="M59" s="14">
        <v>46</v>
      </c>
      <c r="N59" s="14">
        <v>3</v>
      </c>
      <c r="O59" s="14">
        <f t="shared" si="0"/>
        <v>6.5217391304347823</v>
      </c>
      <c r="P59" s="20"/>
    </row>
    <row r="60" spans="1:16" x14ac:dyDescent="0.25">
      <c r="A60" t="s">
        <v>35</v>
      </c>
      <c r="B60" t="s">
        <v>36</v>
      </c>
      <c r="C60" s="7">
        <v>3</v>
      </c>
      <c r="D60" t="s">
        <v>44</v>
      </c>
      <c r="E60">
        <v>1983</v>
      </c>
      <c r="F60" s="7">
        <v>4</v>
      </c>
      <c r="G60" s="7">
        <v>6</v>
      </c>
      <c r="H60" s="7">
        <v>59</v>
      </c>
      <c r="I60" s="7">
        <v>21</v>
      </c>
      <c r="J60" s="7">
        <v>406</v>
      </c>
      <c r="K60" s="7">
        <v>1</v>
      </c>
      <c r="L60" s="21">
        <v>45538</v>
      </c>
      <c r="M60" s="14">
        <v>48</v>
      </c>
      <c r="N60" s="14">
        <v>2</v>
      </c>
      <c r="O60" s="14">
        <f t="shared" si="0"/>
        <v>4.1666666666666661</v>
      </c>
      <c r="P60" s="20"/>
    </row>
    <row r="61" spans="1:16" x14ac:dyDescent="0.25">
      <c r="A61" t="s">
        <v>35</v>
      </c>
      <c r="B61" t="s">
        <v>36</v>
      </c>
      <c r="C61" s="7">
        <v>3</v>
      </c>
      <c r="D61" t="s">
        <v>46</v>
      </c>
      <c r="E61">
        <v>1999</v>
      </c>
      <c r="F61" s="7">
        <v>4</v>
      </c>
      <c r="G61" s="7">
        <v>5</v>
      </c>
      <c r="H61" s="7">
        <v>60</v>
      </c>
      <c r="I61" s="7">
        <v>20</v>
      </c>
      <c r="J61" s="7">
        <v>405</v>
      </c>
      <c r="K61" s="7">
        <v>1</v>
      </c>
      <c r="L61" s="21">
        <v>45538</v>
      </c>
      <c r="M61" s="14">
        <v>38</v>
      </c>
      <c r="N61" s="14">
        <v>0</v>
      </c>
      <c r="O61" s="14">
        <f t="shared" si="0"/>
        <v>0</v>
      </c>
      <c r="P61" s="20"/>
    </row>
    <row r="62" spans="1:16" x14ac:dyDescent="0.25">
      <c r="A62" t="s">
        <v>50</v>
      </c>
      <c r="B62" t="s">
        <v>51</v>
      </c>
      <c r="C62" s="7">
        <v>2</v>
      </c>
      <c r="D62" t="s">
        <v>60</v>
      </c>
      <c r="E62">
        <v>2001</v>
      </c>
      <c r="F62" s="7">
        <v>4</v>
      </c>
      <c r="G62" s="7">
        <v>4</v>
      </c>
      <c r="H62" s="7">
        <v>61</v>
      </c>
      <c r="I62" s="7">
        <v>13</v>
      </c>
      <c r="J62" s="7">
        <v>404</v>
      </c>
      <c r="K62" s="7">
        <v>1</v>
      </c>
      <c r="L62" s="21">
        <v>45538</v>
      </c>
      <c r="M62" s="14">
        <v>56</v>
      </c>
      <c r="N62" s="14">
        <v>0</v>
      </c>
      <c r="O62" s="14">
        <f t="shared" si="0"/>
        <v>0</v>
      </c>
      <c r="P62" s="20"/>
    </row>
    <row r="63" spans="1:16" x14ac:dyDescent="0.25">
      <c r="A63" t="s">
        <v>50</v>
      </c>
      <c r="B63" t="s">
        <v>51</v>
      </c>
      <c r="C63" s="7">
        <v>2</v>
      </c>
      <c r="D63" t="s">
        <v>55</v>
      </c>
      <c r="E63">
        <v>2008</v>
      </c>
      <c r="F63" s="7">
        <v>4</v>
      </c>
      <c r="G63" s="7">
        <v>3</v>
      </c>
      <c r="H63" s="7">
        <v>62</v>
      </c>
      <c r="I63" s="7">
        <v>12</v>
      </c>
      <c r="J63" s="7">
        <v>403</v>
      </c>
      <c r="K63" s="7">
        <v>1</v>
      </c>
      <c r="L63" s="21">
        <v>45538</v>
      </c>
      <c r="M63" s="14">
        <v>53</v>
      </c>
      <c r="N63" s="14">
        <v>9</v>
      </c>
      <c r="O63" s="14">
        <f t="shared" si="0"/>
        <v>16.981132075471699</v>
      </c>
      <c r="P63" s="20"/>
    </row>
    <row r="64" spans="1:16" x14ac:dyDescent="0.25">
      <c r="A64" t="s">
        <v>35</v>
      </c>
      <c r="B64" t="s">
        <v>36</v>
      </c>
      <c r="C64" s="7">
        <v>1</v>
      </c>
      <c r="D64" t="s">
        <v>49</v>
      </c>
      <c r="E64">
        <v>1985</v>
      </c>
      <c r="F64" s="7">
        <v>4</v>
      </c>
      <c r="G64" s="7">
        <v>2</v>
      </c>
      <c r="H64" s="7">
        <v>63</v>
      </c>
      <c r="I64" s="7">
        <v>5</v>
      </c>
      <c r="J64" s="7">
        <v>402</v>
      </c>
      <c r="K64" s="7">
        <v>1</v>
      </c>
      <c r="L64" s="21">
        <v>45538</v>
      </c>
      <c r="M64" s="14">
        <v>63</v>
      </c>
      <c r="N64" s="14">
        <v>0</v>
      </c>
      <c r="O64" s="14">
        <f t="shared" si="0"/>
        <v>0</v>
      </c>
      <c r="P64" s="20"/>
    </row>
    <row r="65" spans="1:16" x14ac:dyDescent="0.25">
      <c r="A65" t="s">
        <v>35</v>
      </c>
      <c r="B65" t="s">
        <v>36</v>
      </c>
      <c r="C65" s="7">
        <v>1</v>
      </c>
      <c r="D65" t="s">
        <v>42</v>
      </c>
      <c r="E65">
        <v>2023</v>
      </c>
      <c r="F65" s="7">
        <v>4</v>
      </c>
      <c r="G65" s="7">
        <v>1</v>
      </c>
      <c r="H65" s="7">
        <v>64</v>
      </c>
      <c r="I65" s="7">
        <v>4</v>
      </c>
      <c r="J65" s="7">
        <v>401</v>
      </c>
      <c r="K65" s="7">
        <v>1</v>
      </c>
      <c r="L65" s="21">
        <v>45538</v>
      </c>
      <c r="M65" s="14">
        <v>93</v>
      </c>
      <c r="N65" s="14">
        <v>29</v>
      </c>
      <c r="O65" s="14">
        <f t="shared" si="0"/>
        <v>31.182795698924732</v>
      </c>
      <c r="P65" s="20"/>
    </row>
    <row r="66" spans="1:16" x14ac:dyDescent="0.25">
      <c r="A66" t="s">
        <v>35</v>
      </c>
      <c r="B66" t="s">
        <v>36</v>
      </c>
      <c r="C66" s="7">
        <v>1</v>
      </c>
      <c r="D66" t="s">
        <v>37</v>
      </c>
      <c r="E66">
        <v>1998</v>
      </c>
      <c r="F66" s="7">
        <v>1</v>
      </c>
      <c r="G66" s="7">
        <v>1</v>
      </c>
      <c r="H66" s="7">
        <v>1</v>
      </c>
      <c r="I66" s="7">
        <v>1</v>
      </c>
      <c r="J66" s="7">
        <v>101</v>
      </c>
      <c r="K66" s="7">
        <v>2</v>
      </c>
      <c r="L66" s="21">
        <v>45540</v>
      </c>
      <c r="M66" s="14">
        <v>61</v>
      </c>
      <c r="N66" s="14">
        <v>33</v>
      </c>
      <c r="O66" s="14">
        <f t="shared" si="0"/>
        <v>54.098360655737707</v>
      </c>
      <c r="P66" s="20"/>
    </row>
    <row r="67" spans="1:16" x14ac:dyDescent="0.25">
      <c r="A67" t="s">
        <v>35</v>
      </c>
      <c r="B67" t="s">
        <v>36</v>
      </c>
      <c r="C67" s="7">
        <v>1</v>
      </c>
      <c r="D67" t="s">
        <v>44</v>
      </c>
      <c r="E67">
        <v>1983</v>
      </c>
      <c r="F67" s="7">
        <v>1</v>
      </c>
      <c r="G67" s="7">
        <v>2</v>
      </c>
      <c r="H67" s="7">
        <v>2</v>
      </c>
      <c r="I67" s="7">
        <v>8</v>
      </c>
      <c r="J67" s="7">
        <v>102</v>
      </c>
      <c r="K67" s="7">
        <v>2</v>
      </c>
      <c r="L67" s="21">
        <v>45540</v>
      </c>
      <c r="M67" s="14">
        <v>79</v>
      </c>
      <c r="N67" s="14">
        <v>3</v>
      </c>
      <c r="O67" s="14">
        <f t="shared" ref="O67:O80" si="1">(N67/M67)*100</f>
        <v>3.79746835443038</v>
      </c>
      <c r="P67" s="20"/>
    </row>
    <row r="68" spans="1:16" x14ac:dyDescent="0.25">
      <c r="A68" t="s">
        <v>50</v>
      </c>
      <c r="B68" t="s">
        <v>51</v>
      </c>
      <c r="C68" s="7">
        <v>2</v>
      </c>
      <c r="D68" t="s">
        <v>52</v>
      </c>
      <c r="E68">
        <v>1999</v>
      </c>
      <c r="F68" s="7">
        <v>1</v>
      </c>
      <c r="G68" s="7">
        <v>3</v>
      </c>
      <c r="H68" s="7">
        <v>3</v>
      </c>
      <c r="I68" s="7">
        <v>9</v>
      </c>
      <c r="J68" s="7">
        <v>103</v>
      </c>
      <c r="K68" s="7">
        <v>2</v>
      </c>
      <c r="L68" s="21">
        <v>45540</v>
      </c>
      <c r="M68" s="14">
        <v>51</v>
      </c>
      <c r="N68" s="14">
        <v>0</v>
      </c>
      <c r="O68" s="14">
        <f t="shared" si="1"/>
        <v>0</v>
      </c>
      <c r="P68" s="20"/>
    </row>
    <row r="69" spans="1:16" x14ac:dyDescent="0.25">
      <c r="A69" t="s">
        <v>50</v>
      </c>
      <c r="B69" t="s">
        <v>51</v>
      </c>
      <c r="C69" s="7">
        <v>2</v>
      </c>
      <c r="D69" t="s">
        <v>56</v>
      </c>
      <c r="E69">
        <v>1984</v>
      </c>
      <c r="F69" s="7">
        <v>1</v>
      </c>
      <c r="G69" s="7">
        <v>4</v>
      </c>
      <c r="H69" s="7">
        <v>4</v>
      </c>
      <c r="I69" s="7">
        <v>16</v>
      </c>
      <c r="J69" s="7">
        <v>104</v>
      </c>
      <c r="K69" s="7">
        <v>2</v>
      </c>
      <c r="L69" s="21">
        <v>45540</v>
      </c>
      <c r="M69" s="14">
        <v>48</v>
      </c>
      <c r="N69" s="14">
        <v>0</v>
      </c>
      <c r="O69" s="14">
        <f t="shared" si="1"/>
        <v>0</v>
      </c>
      <c r="P69" s="20"/>
    </row>
    <row r="70" spans="1:16" x14ac:dyDescent="0.25">
      <c r="A70" t="s">
        <v>35</v>
      </c>
      <c r="B70" t="s">
        <v>36</v>
      </c>
      <c r="C70" s="7">
        <v>3</v>
      </c>
      <c r="D70" t="s">
        <v>48</v>
      </c>
      <c r="E70">
        <v>2018</v>
      </c>
      <c r="F70" s="7">
        <v>1</v>
      </c>
      <c r="G70" s="7">
        <v>5</v>
      </c>
      <c r="H70" s="7">
        <v>5</v>
      </c>
      <c r="I70" s="7">
        <v>17</v>
      </c>
      <c r="J70" s="7">
        <v>105</v>
      </c>
      <c r="K70" s="7">
        <v>2</v>
      </c>
      <c r="L70" s="21">
        <v>45540</v>
      </c>
      <c r="M70" s="14">
        <v>46</v>
      </c>
      <c r="N70" s="14">
        <v>35</v>
      </c>
      <c r="O70" s="14">
        <f t="shared" si="1"/>
        <v>76.08695652173914</v>
      </c>
      <c r="P70" s="20"/>
    </row>
    <row r="71" spans="1:16" x14ac:dyDescent="0.25">
      <c r="A71" t="s">
        <v>35</v>
      </c>
      <c r="B71" t="s">
        <v>36</v>
      </c>
      <c r="C71" s="7">
        <v>3</v>
      </c>
      <c r="D71" t="s">
        <v>41</v>
      </c>
      <c r="E71">
        <v>2016</v>
      </c>
      <c r="F71" s="7">
        <v>1</v>
      </c>
      <c r="G71" s="7">
        <v>6</v>
      </c>
      <c r="H71" s="7">
        <v>6</v>
      </c>
      <c r="I71" s="7">
        <v>24</v>
      </c>
      <c r="J71" s="7">
        <v>106</v>
      </c>
      <c r="K71" s="7">
        <v>2</v>
      </c>
      <c r="L71" s="21">
        <v>45540</v>
      </c>
      <c r="M71" s="14">
        <v>44</v>
      </c>
      <c r="N71" s="14">
        <v>0</v>
      </c>
      <c r="O71" s="14">
        <f t="shared" si="1"/>
        <v>0</v>
      </c>
      <c r="P71" s="20"/>
    </row>
    <row r="72" spans="1:16" x14ac:dyDescent="0.25">
      <c r="A72" t="s">
        <v>50</v>
      </c>
      <c r="B72" t="s">
        <v>51</v>
      </c>
      <c r="C72" s="7">
        <v>4</v>
      </c>
      <c r="D72" t="s">
        <v>60</v>
      </c>
      <c r="E72">
        <v>2001</v>
      </c>
      <c r="F72" s="7">
        <v>1</v>
      </c>
      <c r="G72" s="7">
        <v>7</v>
      </c>
      <c r="H72" s="7">
        <v>7</v>
      </c>
      <c r="I72" s="7">
        <v>25</v>
      </c>
      <c r="J72" s="7">
        <v>107</v>
      </c>
      <c r="K72" s="7">
        <v>2</v>
      </c>
      <c r="L72" s="21">
        <v>45540</v>
      </c>
      <c r="M72" s="14">
        <v>64</v>
      </c>
      <c r="N72" s="14">
        <v>0</v>
      </c>
      <c r="O72" s="14">
        <f t="shared" si="1"/>
        <v>0</v>
      </c>
      <c r="P72" s="20"/>
    </row>
    <row r="73" spans="1:16" x14ac:dyDescent="0.25">
      <c r="A73" t="s">
        <v>50</v>
      </c>
      <c r="B73" t="s">
        <v>51</v>
      </c>
      <c r="C73" s="7">
        <v>4</v>
      </c>
      <c r="D73" t="s">
        <v>53</v>
      </c>
      <c r="E73">
        <v>2020</v>
      </c>
      <c r="F73" s="7">
        <v>1</v>
      </c>
      <c r="G73" s="7">
        <v>8</v>
      </c>
      <c r="H73" s="7">
        <v>8</v>
      </c>
      <c r="I73" s="7">
        <v>32</v>
      </c>
      <c r="J73" s="7">
        <v>108</v>
      </c>
      <c r="K73" s="7">
        <v>2</v>
      </c>
      <c r="L73" s="21">
        <v>45540</v>
      </c>
      <c r="M73" s="14">
        <v>44</v>
      </c>
      <c r="N73" s="14">
        <v>0</v>
      </c>
      <c r="O73" s="14">
        <f t="shared" si="1"/>
        <v>0</v>
      </c>
      <c r="P73" s="20"/>
    </row>
    <row r="74" spans="1:16" x14ac:dyDescent="0.25">
      <c r="A74" t="s">
        <v>35</v>
      </c>
      <c r="B74" t="s">
        <v>36</v>
      </c>
      <c r="C74" s="7">
        <v>5</v>
      </c>
      <c r="D74" t="s">
        <v>39</v>
      </c>
      <c r="E74">
        <v>2002</v>
      </c>
      <c r="F74" s="7">
        <v>1</v>
      </c>
      <c r="G74" s="7">
        <v>9</v>
      </c>
      <c r="H74" s="7">
        <v>9</v>
      </c>
      <c r="I74" s="7">
        <v>33</v>
      </c>
      <c r="J74" s="7">
        <v>109</v>
      </c>
      <c r="K74" s="7">
        <v>2</v>
      </c>
      <c r="L74" s="21">
        <v>45540</v>
      </c>
      <c r="M74" s="14">
        <v>66</v>
      </c>
      <c r="N74" s="14">
        <v>5</v>
      </c>
      <c r="O74" s="14">
        <f t="shared" si="1"/>
        <v>7.5757575757575761</v>
      </c>
      <c r="P74" s="20"/>
    </row>
    <row r="75" spans="1:16" x14ac:dyDescent="0.25">
      <c r="A75" t="s">
        <v>35</v>
      </c>
      <c r="B75" t="s">
        <v>36</v>
      </c>
      <c r="C75" s="7">
        <v>5</v>
      </c>
      <c r="D75" t="s">
        <v>46</v>
      </c>
      <c r="E75">
        <v>1999</v>
      </c>
      <c r="F75" s="7">
        <v>1</v>
      </c>
      <c r="G75" s="7">
        <v>10</v>
      </c>
      <c r="H75" s="7">
        <v>10</v>
      </c>
      <c r="I75" s="7">
        <v>40</v>
      </c>
      <c r="J75" s="7">
        <v>110</v>
      </c>
      <c r="K75" s="7">
        <v>2</v>
      </c>
      <c r="L75" s="21">
        <v>45540</v>
      </c>
      <c r="M75" s="14">
        <v>81</v>
      </c>
      <c r="N75" s="14">
        <v>7</v>
      </c>
      <c r="O75" s="14">
        <f t="shared" si="1"/>
        <v>8.6419753086419746</v>
      </c>
      <c r="P75" s="20"/>
    </row>
    <row r="76" spans="1:16" x14ac:dyDescent="0.25">
      <c r="A76" t="s">
        <v>50</v>
      </c>
      <c r="B76" t="s">
        <v>51</v>
      </c>
      <c r="C76" s="7">
        <v>6</v>
      </c>
      <c r="D76" t="s">
        <v>59</v>
      </c>
      <c r="E76">
        <v>1989</v>
      </c>
      <c r="F76" s="7">
        <v>1</v>
      </c>
      <c r="G76" s="7">
        <v>11</v>
      </c>
      <c r="H76" s="7">
        <v>11</v>
      </c>
      <c r="I76" s="7">
        <v>41</v>
      </c>
      <c r="J76" s="7">
        <v>111</v>
      </c>
      <c r="K76" s="7">
        <v>2</v>
      </c>
      <c r="L76" s="21">
        <v>45540</v>
      </c>
      <c r="M76" s="14">
        <v>39</v>
      </c>
      <c r="N76" s="14">
        <v>8</v>
      </c>
      <c r="O76" s="14">
        <f t="shared" si="1"/>
        <v>20.512820512820511</v>
      </c>
      <c r="P76" s="20"/>
    </row>
    <row r="77" spans="1:16" x14ac:dyDescent="0.25">
      <c r="A77" t="s">
        <v>50</v>
      </c>
      <c r="B77" t="s">
        <v>51</v>
      </c>
      <c r="C77" s="7">
        <v>6</v>
      </c>
      <c r="D77" t="s">
        <v>54</v>
      </c>
      <c r="E77">
        <v>2016</v>
      </c>
      <c r="F77" s="7">
        <v>1</v>
      </c>
      <c r="G77" s="7">
        <v>12</v>
      </c>
      <c r="H77" s="7">
        <v>12</v>
      </c>
      <c r="I77" s="7">
        <v>48</v>
      </c>
      <c r="J77" s="7">
        <v>112</v>
      </c>
      <c r="K77" s="7">
        <v>2</v>
      </c>
      <c r="L77" s="21">
        <v>45540</v>
      </c>
      <c r="M77" s="14">
        <v>38</v>
      </c>
      <c r="N77" s="14">
        <v>1</v>
      </c>
      <c r="O77" s="14">
        <f t="shared" si="1"/>
        <v>2.6315789473684208</v>
      </c>
      <c r="P77" s="20"/>
    </row>
    <row r="78" spans="1:16" x14ac:dyDescent="0.25">
      <c r="A78" t="s">
        <v>35</v>
      </c>
      <c r="B78" t="s">
        <v>36</v>
      </c>
      <c r="C78" s="7">
        <v>7</v>
      </c>
      <c r="D78" t="s">
        <v>49</v>
      </c>
      <c r="E78">
        <v>1985</v>
      </c>
      <c r="F78" s="7">
        <v>1</v>
      </c>
      <c r="G78" s="7">
        <v>13</v>
      </c>
      <c r="H78" s="7">
        <v>13</v>
      </c>
      <c r="I78" s="7">
        <v>49</v>
      </c>
      <c r="J78" s="7">
        <v>113</v>
      </c>
      <c r="K78" s="7">
        <v>2</v>
      </c>
      <c r="L78" s="21">
        <v>45540</v>
      </c>
      <c r="M78" s="14">
        <v>86</v>
      </c>
      <c r="N78" s="14">
        <v>24</v>
      </c>
      <c r="O78" s="14">
        <f t="shared" si="1"/>
        <v>27.906976744186046</v>
      </c>
      <c r="P78" s="20"/>
    </row>
    <row r="79" spans="1:16" x14ac:dyDescent="0.25">
      <c r="A79" t="s">
        <v>35</v>
      </c>
      <c r="B79" t="s">
        <v>36</v>
      </c>
      <c r="C79" s="7">
        <v>7</v>
      </c>
      <c r="D79" t="s">
        <v>42</v>
      </c>
      <c r="E79">
        <v>2023</v>
      </c>
      <c r="F79" s="7">
        <v>1</v>
      </c>
      <c r="G79" s="7">
        <v>14</v>
      </c>
      <c r="H79" s="7">
        <v>14</v>
      </c>
      <c r="I79" s="7">
        <v>56</v>
      </c>
      <c r="J79" s="7">
        <v>114</v>
      </c>
      <c r="K79" s="7">
        <v>2</v>
      </c>
      <c r="L79" s="21">
        <v>45540</v>
      </c>
      <c r="M79" s="14">
        <v>87</v>
      </c>
      <c r="N79" s="14">
        <v>67</v>
      </c>
      <c r="O79" s="14">
        <f t="shared" si="1"/>
        <v>77.011494252873561</v>
      </c>
      <c r="P79" s="20"/>
    </row>
    <row r="80" spans="1:16" x14ac:dyDescent="0.25">
      <c r="A80" t="s">
        <v>50</v>
      </c>
      <c r="B80" t="s">
        <v>51</v>
      </c>
      <c r="C80" s="7">
        <v>8</v>
      </c>
      <c r="D80" t="s">
        <v>55</v>
      </c>
      <c r="E80">
        <v>2008</v>
      </c>
      <c r="F80" s="7">
        <v>1</v>
      </c>
      <c r="G80" s="7">
        <v>15</v>
      </c>
      <c r="H80" s="7">
        <v>15</v>
      </c>
      <c r="I80" s="7">
        <v>57</v>
      </c>
      <c r="J80" s="7">
        <v>115</v>
      </c>
      <c r="K80" s="7">
        <v>2</v>
      </c>
      <c r="L80" s="21">
        <v>45540</v>
      </c>
      <c r="M80" s="14">
        <v>47</v>
      </c>
      <c r="N80" s="14">
        <v>17</v>
      </c>
      <c r="O80" s="14">
        <f t="shared" si="1"/>
        <v>36.170212765957451</v>
      </c>
      <c r="P80" s="20"/>
    </row>
    <row r="81" spans="1:16" x14ac:dyDescent="0.25">
      <c r="A81" t="s">
        <v>50</v>
      </c>
      <c r="B81" t="s">
        <v>51</v>
      </c>
      <c r="C81" s="7">
        <v>8</v>
      </c>
      <c r="D81" t="s">
        <v>57</v>
      </c>
      <c r="E81">
        <v>2004</v>
      </c>
      <c r="F81" s="7">
        <v>1</v>
      </c>
      <c r="G81" s="7">
        <v>16</v>
      </c>
      <c r="H81" s="7">
        <v>16</v>
      </c>
      <c r="I81" s="7">
        <v>64</v>
      </c>
      <c r="J81" s="7">
        <v>116</v>
      </c>
      <c r="K81" s="7">
        <v>2</v>
      </c>
      <c r="L81" s="21">
        <v>45540</v>
      </c>
      <c r="M81" s="14">
        <v>44</v>
      </c>
      <c r="N81" s="14">
        <v>0</v>
      </c>
      <c r="O81" s="14">
        <f t="shared" ref="O81:O130" si="2">(N81/M81)*100</f>
        <v>0</v>
      </c>
      <c r="P81" s="20"/>
    </row>
    <row r="82" spans="1:16" x14ac:dyDescent="0.25">
      <c r="A82" t="s">
        <v>50</v>
      </c>
      <c r="B82" t="s">
        <v>51</v>
      </c>
      <c r="C82" s="7">
        <v>8</v>
      </c>
      <c r="D82" t="s">
        <v>60</v>
      </c>
      <c r="E82">
        <v>2001</v>
      </c>
      <c r="F82" s="7">
        <v>2</v>
      </c>
      <c r="G82" s="7">
        <v>16</v>
      </c>
      <c r="H82" s="7">
        <v>17</v>
      </c>
      <c r="I82" s="7">
        <v>63</v>
      </c>
      <c r="J82" s="7">
        <v>216</v>
      </c>
      <c r="K82" s="7">
        <v>2</v>
      </c>
      <c r="L82" s="21">
        <v>45540</v>
      </c>
      <c r="M82" s="14">
        <v>57</v>
      </c>
      <c r="N82" s="14">
        <v>6</v>
      </c>
      <c r="O82" s="14">
        <f t="shared" si="2"/>
        <v>10.526315789473683</v>
      </c>
      <c r="P82" s="20"/>
    </row>
    <row r="83" spans="1:16" x14ac:dyDescent="0.25">
      <c r="A83" t="s">
        <v>50</v>
      </c>
      <c r="B83" t="s">
        <v>51</v>
      </c>
      <c r="C83" s="7">
        <v>8</v>
      </c>
      <c r="D83" t="s">
        <v>59</v>
      </c>
      <c r="E83">
        <v>1989</v>
      </c>
      <c r="F83" s="7">
        <v>2</v>
      </c>
      <c r="G83" s="7">
        <v>15</v>
      </c>
      <c r="H83" s="7">
        <v>18</v>
      </c>
      <c r="I83" s="7">
        <v>58</v>
      </c>
      <c r="J83" s="7">
        <v>215</v>
      </c>
      <c r="K83" s="7">
        <v>2</v>
      </c>
      <c r="L83" s="21">
        <v>45540</v>
      </c>
      <c r="M83" s="14">
        <v>65</v>
      </c>
      <c r="N83" s="14">
        <v>7</v>
      </c>
      <c r="O83" s="14">
        <f t="shared" si="2"/>
        <v>10.76923076923077</v>
      </c>
      <c r="P83" s="20"/>
    </row>
    <row r="84" spans="1:16" x14ac:dyDescent="0.25">
      <c r="A84" t="s">
        <v>35</v>
      </c>
      <c r="B84" t="s">
        <v>36</v>
      </c>
      <c r="C84" s="7">
        <v>7</v>
      </c>
      <c r="D84" t="s">
        <v>48</v>
      </c>
      <c r="E84">
        <v>2018</v>
      </c>
      <c r="F84" s="7">
        <v>2</v>
      </c>
      <c r="G84" s="7">
        <v>14</v>
      </c>
      <c r="H84" s="7">
        <v>19</v>
      </c>
      <c r="I84" s="7">
        <v>55</v>
      </c>
      <c r="J84" s="7">
        <v>214</v>
      </c>
      <c r="K84" s="7">
        <v>2</v>
      </c>
      <c r="L84" s="21">
        <v>45540</v>
      </c>
      <c r="M84" s="14">
        <v>49</v>
      </c>
      <c r="N84" s="14">
        <v>0</v>
      </c>
      <c r="O84" s="14">
        <f t="shared" si="2"/>
        <v>0</v>
      </c>
      <c r="P84" s="20"/>
    </row>
    <row r="85" spans="1:16" x14ac:dyDescent="0.25">
      <c r="A85" t="s">
        <v>35</v>
      </c>
      <c r="B85" t="s">
        <v>36</v>
      </c>
      <c r="C85" s="7">
        <v>7</v>
      </c>
      <c r="D85" t="s">
        <v>44</v>
      </c>
      <c r="E85">
        <v>1983</v>
      </c>
      <c r="F85" s="7">
        <v>2</v>
      </c>
      <c r="G85" s="7">
        <v>13</v>
      </c>
      <c r="H85" s="7">
        <v>20</v>
      </c>
      <c r="I85" s="7">
        <v>50</v>
      </c>
      <c r="J85" s="7">
        <v>213</v>
      </c>
      <c r="K85" s="7">
        <v>2</v>
      </c>
      <c r="L85" s="21">
        <v>45540</v>
      </c>
      <c r="M85" s="14">
        <v>82</v>
      </c>
      <c r="N85" s="14">
        <v>9</v>
      </c>
      <c r="O85" s="14">
        <f t="shared" si="2"/>
        <v>10.975609756097562</v>
      </c>
      <c r="P85" s="20"/>
    </row>
    <row r="86" spans="1:16" x14ac:dyDescent="0.25">
      <c r="A86" t="s">
        <v>50</v>
      </c>
      <c r="B86" t="s">
        <v>51</v>
      </c>
      <c r="C86" s="7">
        <v>6</v>
      </c>
      <c r="D86" t="s">
        <v>55</v>
      </c>
      <c r="E86">
        <v>2008</v>
      </c>
      <c r="F86" s="7">
        <v>2</v>
      </c>
      <c r="G86" s="7">
        <v>12</v>
      </c>
      <c r="H86" s="7">
        <v>21</v>
      </c>
      <c r="I86" s="7">
        <v>47</v>
      </c>
      <c r="J86" s="7">
        <v>212</v>
      </c>
      <c r="K86" s="7">
        <v>2</v>
      </c>
      <c r="L86" s="21">
        <v>45540</v>
      </c>
      <c r="M86" s="14">
        <v>48</v>
      </c>
      <c r="N86" s="14">
        <v>16</v>
      </c>
      <c r="O86" s="14">
        <f t="shared" si="2"/>
        <v>33.333333333333329</v>
      </c>
      <c r="P86" s="20"/>
    </row>
    <row r="87" spans="1:16" x14ac:dyDescent="0.25">
      <c r="A87" t="s">
        <v>50</v>
      </c>
      <c r="B87" t="s">
        <v>51</v>
      </c>
      <c r="C87" s="7">
        <v>6</v>
      </c>
      <c r="D87" t="s">
        <v>52</v>
      </c>
      <c r="E87">
        <v>1999</v>
      </c>
      <c r="F87" s="7">
        <v>2</v>
      </c>
      <c r="G87" s="7">
        <v>11</v>
      </c>
      <c r="H87" s="7">
        <v>22</v>
      </c>
      <c r="I87" s="7">
        <v>42</v>
      </c>
      <c r="J87" s="7">
        <v>211</v>
      </c>
      <c r="K87" s="7">
        <v>2</v>
      </c>
      <c r="L87" s="21">
        <v>45540</v>
      </c>
      <c r="M87" s="14">
        <v>32</v>
      </c>
      <c r="N87" s="14">
        <v>0</v>
      </c>
      <c r="O87" s="14">
        <f t="shared" si="2"/>
        <v>0</v>
      </c>
      <c r="P87" s="20"/>
    </row>
    <row r="88" spans="1:16" x14ac:dyDescent="0.25">
      <c r="A88" t="s">
        <v>35</v>
      </c>
      <c r="B88" t="s">
        <v>36</v>
      </c>
      <c r="C88" s="7">
        <v>5</v>
      </c>
      <c r="D88" t="s">
        <v>49</v>
      </c>
      <c r="E88">
        <v>1985</v>
      </c>
      <c r="F88" s="7">
        <v>2</v>
      </c>
      <c r="G88" s="7">
        <v>10</v>
      </c>
      <c r="H88" s="7">
        <v>23</v>
      </c>
      <c r="I88" s="7">
        <v>39</v>
      </c>
      <c r="J88" s="7">
        <v>210</v>
      </c>
      <c r="K88" s="7">
        <v>2</v>
      </c>
      <c r="L88" s="21">
        <v>45540</v>
      </c>
      <c r="M88" s="14">
        <v>63</v>
      </c>
      <c r="N88" s="14">
        <v>4</v>
      </c>
      <c r="O88" s="14">
        <f t="shared" si="2"/>
        <v>6.3492063492063489</v>
      </c>
      <c r="P88" s="20"/>
    </row>
    <row r="89" spans="1:16" x14ac:dyDescent="0.25">
      <c r="A89" t="s">
        <v>35</v>
      </c>
      <c r="B89" t="s">
        <v>36</v>
      </c>
      <c r="C89" s="7">
        <v>5</v>
      </c>
      <c r="D89" t="s">
        <v>41</v>
      </c>
      <c r="E89">
        <v>2016</v>
      </c>
      <c r="F89" s="7">
        <v>2</v>
      </c>
      <c r="G89" s="7">
        <v>9</v>
      </c>
      <c r="H89" s="7">
        <v>24</v>
      </c>
      <c r="I89" s="7">
        <v>34</v>
      </c>
      <c r="J89" s="7">
        <v>209</v>
      </c>
      <c r="K89" s="7">
        <v>2</v>
      </c>
      <c r="L89" s="21">
        <v>45540</v>
      </c>
      <c r="M89" s="14">
        <v>75</v>
      </c>
      <c r="N89" s="14">
        <v>0</v>
      </c>
      <c r="O89" s="14">
        <f t="shared" si="2"/>
        <v>0</v>
      </c>
      <c r="P89" s="20"/>
    </row>
    <row r="90" spans="1:16" x14ac:dyDescent="0.25">
      <c r="A90" t="s">
        <v>50</v>
      </c>
      <c r="B90" t="s">
        <v>51</v>
      </c>
      <c r="C90" s="7">
        <v>4</v>
      </c>
      <c r="D90" t="s">
        <v>56</v>
      </c>
      <c r="E90">
        <v>1984</v>
      </c>
      <c r="F90" s="7">
        <v>2</v>
      </c>
      <c r="G90" s="7">
        <v>8</v>
      </c>
      <c r="H90" s="7">
        <v>25</v>
      </c>
      <c r="I90" s="7">
        <v>31</v>
      </c>
      <c r="J90" s="7">
        <v>208</v>
      </c>
      <c r="K90" s="7">
        <v>2</v>
      </c>
      <c r="L90" s="21">
        <v>45540</v>
      </c>
      <c r="M90" s="14">
        <v>55</v>
      </c>
      <c r="N90" s="14">
        <v>0</v>
      </c>
      <c r="O90" s="14">
        <f t="shared" si="2"/>
        <v>0</v>
      </c>
      <c r="P90" s="20"/>
    </row>
    <row r="91" spans="1:16" x14ac:dyDescent="0.25">
      <c r="A91" t="s">
        <v>50</v>
      </c>
      <c r="B91" t="s">
        <v>51</v>
      </c>
      <c r="C91" s="7">
        <v>4</v>
      </c>
      <c r="D91" t="s">
        <v>54</v>
      </c>
      <c r="E91">
        <v>2016</v>
      </c>
      <c r="F91" s="7">
        <v>2</v>
      </c>
      <c r="G91" s="7">
        <v>7</v>
      </c>
      <c r="H91" s="7">
        <v>26</v>
      </c>
      <c r="I91" s="7">
        <v>26</v>
      </c>
      <c r="J91" s="7">
        <v>207</v>
      </c>
      <c r="K91" s="7">
        <v>2</v>
      </c>
      <c r="L91" s="21">
        <v>45540</v>
      </c>
      <c r="M91" s="14">
        <v>43</v>
      </c>
      <c r="N91" s="14">
        <v>14</v>
      </c>
      <c r="O91" s="14">
        <f t="shared" si="2"/>
        <v>32.558139534883722</v>
      </c>
      <c r="P91" s="20"/>
    </row>
    <row r="92" spans="1:16" x14ac:dyDescent="0.25">
      <c r="A92" t="s">
        <v>35</v>
      </c>
      <c r="B92" t="s">
        <v>36</v>
      </c>
      <c r="C92" s="7">
        <v>3</v>
      </c>
      <c r="D92" t="s">
        <v>37</v>
      </c>
      <c r="E92">
        <v>1998</v>
      </c>
      <c r="F92" s="7">
        <v>2</v>
      </c>
      <c r="G92" s="7">
        <v>6</v>
      </c>
      <c r="H92" s="7">
        <v>27</v>
      </c>
      <c r="I92" s="7">
        <v>23</v>
      </c>
      <c r="J92" s="7">
        <v>206</v>
      </c>
      <c r="K92" s="7">
        <v>2</v>
      </c>
      <c r="L92" s="21">
        <v>45540</v>
      </c>
      <c r="M92" s="14">
        <v>48</v>
      </c>
      <c r="N92" s="14">
        <v>32</v>
      </c>
      <c r="O92" s="14">
        <f t="shared" si="2"/>
        <v>66.666666666666657</v>
      </c>
      <c r="P92" s="20"/>
    </row>
    <row r="93" spans="1:16" x14ac:dyDescent="0.25">
      <c r="A93" t="s">
        <v>35</v>
      </c>
      <c r="B93" t="s">
        <v>36</v>
      </c>
      <c r="C93" s="7">
        <v>3</v>
      </c>
      <c r="D93" t="s">
        <v>42</v>
      </c>
      <c r="E93">
        <v>2023</v>
      </c>
      <c r="F93" s="7">
        <v>2</v>
      </c>
      <c r="G93" s="7">
        <v>5</v>
      </c>
      <c r="H93" s="7">
        <v>28</v>
      </c>
      <c r="I93" s="7">
        <v>18</v>
      </c>
      <c r="J93" s="7">
        <v>205</v>
      </c>
      <c r="K93" s="7">
        <v>2</v>
      </c>
      <c r="L93" s="21">
        <v>45540</v>
      </c>
      <c r="M93" s="14">
        <v>55</v>
      </c>
      <c r="N93" s="14">
        <v>44</v>
      </c>
      <c r="O93" s="14">
        <f t="shared" si="2"/>
        <v>80</v>
      </c>
      <c r="P93" s="20"/>
    </row>
    <row r="94" spans="1:16" x14ac:dyDescent="0.25">
      <c r="A94" t="s">
        <v>50</v>
      </c>
      <c r="B94" t="s">
        <v>51</v>
      </c>
      <c r="C94" s="7">
        <v>2</v>
      </c>
      <c r="D94" t="s">
        <v>57</v>
      </c>
      <c r="E94">
        <v>2004</v>
      </c>
      <c r="F94" s="7">
        <v>2</v>
      </c>
      <c r="G94" s="7">
        <v>4</v>
      </c>
      <c r="H94" s="7">
        <v>29</v>
      </c>
      <c r="I94" s="7">
        <v>15</v>
      </c>
      <c r="J94" s="7">
        <v>204</v>
      </c>
      <c r="K94" s="7">
        <v>2</v>
      </c>
      <c r="L94" s="21">
        <v>45540</v>
      </c>
      <c r="M94" s="14">
        <v>48</v>
      </c>
      <c r="N94" s="14">
        <v>0</v>
      </c>
      <c r="O94" s="14">
        <f t="shared" si="2"/>
        <v>0</v>
      </c>
      <c r="P94" s="20"/>
    </row>
    <row r="95" spans="1:16" x14ac:dyDescent="0.25">
      <c r="A95" t="s">
        <v>50</v>
      </c>
      <c r="B95" t="s">
        <v>51</v>
      </c>
      <c r="C95" s="7">
        <v>2</v>
      </c>
      <c r="D95" t="s">
        <v>53</v>
      </c>
      <c r="E95">
        <v>2020</v>
      </c>
      <c r="F95" s="7">
        <v>2</v>
      </c>
      <c r="G95" s="7">
        <v>3</v>
      </c>
      <c r="H95" s="7">
        <v>30</v>
      </c>
      <c r="I95" s="7">
        <v>10</v>
      </c>
      <c r="J95" s="7">
        <v>203</v>
      </c>
      <c r="K95" s="7">
        <v>2</v>
      </c>
      <c r="L95" s="21">
        <v>45540</v>
      </c>
      <c r="M95" s="14">
        <v>38</v>
      </c>
      <c r="N95" s="14">
        <v>0</v>
      </c>
      <c r="O95" s="14">
        <f t="shared" si="2"/>
        <v>0</v>
      </c>
      <c r="P95" s="20"/>
    </row>
    <row r="96" spans="1:16" x14ac:dyDescent="0.25">
      <c r="A96" t="s">
        <v>35</v>
      </c>
      <c r="B96" t="s">
        <v>36</v>
      </c>
      <c r="C96" s="7">
        <v>1</v>
      </c>
      <c r="D96" t="s">
        <v>46</v>
      </c>
      <c r="E96">
        <v>1999</v>
      </c>
      <c r="F96" s="7">
        <v>2</v>
      </c>
      <c r="G96" s="7">
        <v>2</v>
      </c>
      <c r="H96" s="7">
        <v>31</v>
      </c>
      <c r="I96" s="7">
        <v>7</v>
      </c>
      <c r="J96" s="7">
        <v>202</v>
      </c>
      <c r="K96" s="7">
        <v>2</v>
      </c>
      <c r="L96" s="21">
        <v>45540</v>
      </c>
      <c r="M96" s="14">
        <v>79</v>
      </c>
      <c r="N96" s="14">
        <v>0</v>
      </c>
      <c r="O96" s="14">
        <f t="shared" si="2"/>
        <v>0</v>
      </c>
      <c r="P96" s="20"/>
    </row>
    <row r="97" spans="1:16" x14ac:dyDescent="0.25">
      <c r="A97" t="s">
        <v>35</v>
      </c>
      <c r="B97" t="s">
        <v>36</v>
      </c>
      <c r="C97" s="7">
        <v>1</v>
      </c>
      <c r="D97" t="s">
        <v>39</v>
      </c>
      <c r="E97">
        <v>2002</v>
      </c>
      <c r="F97" s="7">
        <v>2</v>
      </c>
      <c r="G97" s="7">
        <v>1</v>
      </c>
      <c r="H97" s="7">
        <v>32</v>
      </c>
      <c r="I97" s="7">
        <v>2</v>
      </c>
      <c r="J97" s="7">
        <v>201</v>
      </c>
      <c r="K97" s="7">
        <v>2</v>
      </c>
      <c r="L97" s="21">
        <v>45540</v>
      </c>
      <c r="M97" s="14">
        <v>56</v>
      </c>
      <c r="N97" s="14">
        <v>20</v>
      </c>
      <c r="O97" s="14">
        <f t="shared" si="2"/>
        <v>35.714285714285715</v>
      </c>
      <c r="P97" s="20"/>
    </row>
    <row r="98" spans="1:16" x14ac:dyDescent="0.25">
      <c r="A98" t="s">
        <v>35</v>
      </c>
      <c r="B98" t="s">
        <v>36</v>
      </c>
      <c r="C98" s="7">
        <v>1</v>
      </c>
      <c r="D98" t="s">
        <v>41</v>
      </c>
      <c r="E98">
        <v>2016</v>
      </c>
      <c r="F98" s="7">
        <v>3</v>
      </c>
      <c r="G98" s="7">
        <v>1</v>
      </c>
      <c r="H98" s="7">
        <v>33</v>
      </c>
      <c r="I98" s="7">
        <v>3</v>
      </c>
      <c r="J98" s="7">
        <v>301</v>
      </c>
      <c r="K98" s="7">
        <v>2</v>
      </c>
      <c r="L98" s="21">
        <v>45540</v>
      </c>
      <c r="M98" s="14">
        <v>79</v>
      </c>
      <c r="N98" s="14">
        <v>0</v>
      </c>
      <c r="O98" s="14">
        <f t="shared" si="2"/>
        <v>0</v>
      </c>
      <c r="P98" s="20"/>
    </row>
    <row r="99" spans="1:16" x14ac:dyDescent="0.25">
      <c r="A99" t="s">
        <v>35</v>
      </c>
      <c r="B99" t="s">
        <v>36</v>
      </c>
      <c r="C99" s="7">
        <v>1</v>
      </c>
      <c r="D99" t="s">
        <v>48</v>
      </c>
      <c r="E99">
        <v>2018</v>
      </c>
      <c r="F99" s="7">
        <v>3</v>
      </c>
      <c r="G99" s="7">
        <v>2</v>
      </c>
      <c r="H99" s="7">
        <v>34</v>
      </c>
      <c r="I99" s="7">
        <v>6</v>
      </c>
      <c r="J99" s="7">
        <v>302</v>
      </c>
      <c r="K99" s="7">
        <v>2</v>
      </c>
      <c r="L99" s="21">
        <v>45540</v>
      </c>
      <c r="M99" s="14">
        <v>75</v>
      </c>
      <c r="N99" s="14">
        <v>35</v>
      </c>
      <c r="O99" s="14">
        <f t="shared" si="2"/>
        <v>46.666666666666664</v>
      </c>
      <c r="P99" s="20"/>
    </row>
    <row r="100" spans="1:16" x14ac:dyDescent="0.25">
      <c r="A100" t="s">
        <v>50</v>
      </c>
      <c r="B100" t="s">
        <v>51</v>
      </c>
      <c r="C100" s="7">
        <v>2</v>
      </c>
      <c r="D100" t="s">
        <v>54</v>
      </c>
      <c r="E100">
        <v>2016</v>
      </c>
      <c r="F100" s="7">
        <v>3</v>
      </c>
      <c r="G100" s="7">
        <v>3</v>
      </c>
      <c r="H100" s="7">
        <v>35</v>
      </c>
      <c r="I100" s="7">
        <v>11</v>
      </c>
      <c r="J100" s="7">
        <v>303</v>
      </c>
      <c r="K100" s="7">
        <v>2</v>
      </c>
      <c r="L100" s="21">
        <v>45540</v>
      </c>
      <c r="M100" s="14">
        <v>43</v>
      </c>
      <c r="N100" s="14">
        <v>17</v>
      </c>
      <c r="O100" s="14">
        <f t="shared" si="2"/>
        <v>39.534883720930232</v>
      </c>
      <c r="P100" s="20"/>
    </row>
    <row r="101" spans="1:16" x14ac:dyDescent="0.25">
      <c r="A101" t="s">
        <v>50</v>
      </c>
      <c r="B101" t="s">
        <v>51</v>
      </c>
      <c r="C101" s="7">
        <v>2</v>
      </c>
      <c r="D101" t="s">
        <v>59</v>
      </c>
      <c r="E101">
        <v>1989</v>
      </c>
      <c r="F101" s="7">
        <v>3</v>
      </c>
      <c r="G101" s="7">
        <v>4</v>
      </c>
      <c r="H101" s="7">
        <v>36</v>
      </c>
      <c r="I101" s="7">
        <v>14</v>
      </c>
      <c r="J101" s="7">
        <v>304</v>
      </c>
      <c r="K101" s="7">
        <v>2</v>
      </c>
      <c r="L101" s="21">
        <v>45540</v>
      </c>
      <c r="M101" s="14">
        <v>58</v>
      </c>
      <c r="N101" s="14">
        <v>1</v>
      </c>
      <c r="O101" s="14">
        <f t="shared" si="2"/>
        <v>1.7241379310344827</v>
      </c>
      <c r="P101" s="20"/>
    </row>
    <row r="102" spans="1:16" x14ac:dyDescent="0.25">
      <c r="A102" t="s">
        <v>35</v>
      </c>
      <c r="B102" t="s">
        <v>36</v>
      </c>
      <c r="C102" s="7">
        <v>3</v>
      </c>
      <c r="D102" t="s">
        <v>39</v>
      </c>
      <c r="E102">
        <v>2002</v>
      </c>
      <c r="F102" s="7">
        <v>3</v>
      </c>
      <c r="G102" s="7">
        <v>5</v>
      </c>
      <c r="H102" s="7">
        <v>37</v>
      </c>
      <c r="I102" s="7">
        <v>19</v>
      </c>
      <c r="J102" s="7">
        <v>305</v>
      </c>
      <c r="K102" s="7">
        <v>2</v>
      </c>
      <c r="L102" s="21">
        <v>45540</v>
      </c>
      <c r="M102" s="14">
        <v>42</v>
      </c>
      <c r="N102" s="14">
        <v>5</v>
      </c>
      <c r="O102" s="14">
        <f t="shared" si="2"/>
        <v>11.904761904761903</v>
      </c>
      <c r="P102" s="20"/>
    </row>
    <row r="103" spans="1:16" x14ac:dyDescent="0.25">
      <c r="A103" t="s">
        <v>35</v>
      </c>
      <c r="B103" t="s">
        <v>36</v>
      </c>
      <c r="C103" s="7">
        <v>3</v>
      </c>
      <c r="D103" t="s">
        <v>49</v>
      </c>
      <c r="E103">
        <v>1985</v>
      </c>
      <c r="F103" s="7">
        <v>3</v>
      </c>
      <c r="G103" s="7">
        <v>6</v>
      </c>
      <c r="H103" s="7">
        <v>38</v>
      </c>
      <c r="I103" s="7">
        <v>22</v>
      </c>
      <c r="J103" s="7">
        <v>306</v>
      </c>
      <c r="K103" s="7">
        <v>2</v>
      </c>
      <c r="L103" s="21">
        <v>45540</v>
      </c>
      <c r="M103" s="14">
        <v>40</v>
      </c>
      <c r="N103" s="14">
        <v>4</v>
      </c>
      <c r="O103" s="14">
        <f t="shared" si="2"/>
        <v>10</v>
      </c>
      <c r="P103" s="20"/>
    </row>
    <row r="104" spans="1:16" x14ac:dyDescent="0.25">
      <c r="A104" t="s">
        <v>50</v>
      </c>
      <c r="B104" t="s">
        <v>51</v>
      </c>
      <c r="C104" s="7">
        <v>4</v>
      </c>
      <c r="D104" t="s">
        <v>55</v>
      </c>
      <c r="E104">
        <v>2008</v>
      </c>
      <c r="F104" s="7">
        <v>3</v>
      </c>
      <c r="G104" s="7">
        <v>7</v>
      </c>
      <c r="H104" s="7">
        <v>39</v>
      </c>
      <c r="I104" s="7">
        <v>27</v>
      </c>
      <c r="J104" s="7">
        <v>307</v>
      </c>
      <c r="K104" s="7">
        <v>2</v>
      </c>
      <c r="L104" s="21">
        <v>45540</v>
      </c>
      <c r="M104" s="14">
        <v>53</v>
      </c>
      <c r="N104" s="14">
        <v>20</v>
      </c>
      <c r="O104" s="14">
        <f t="shared" si="2"/>
        <v>37.735849056603776</v>
      </c>
      <c r="P104" s="20"/>
    </row>
    <row r="105" spans="1:16" x14ac:dyDescent="0.25">
      <c r="A105" t="s">
        <v>50</v>
      </c>
      <c r="B105" t="s">
        <v>51</v>
      </c>
      <c r="C105" s="7">
        <v>4</v>
      </c>
      <c r="D105" t="s">
        <v>57</v>
      </c>
      <c r="E105">
        <v>2004</v>
      </c>
      <c r="F105" s="7">
        <v>3</v>
      </c>
      <c r="G105" s="7">
        <v>8</v>
      </c>
      <c r="H105" s="7">
        <v>40</v>
      </c>
      <c r="I105" s="7">
        <v>30</v>
      </c>
      <c r="J105" s="7">
        <v>308</v>
      </c>
      <c r="K105" s="7">
        <v>2</v>
      </c>
      <c r="L105" s="21">
        <v>45540</v>
      </c>
      <c r="M105" s="14">
        <v>54</v>
      </c>
      <c r="N105" s="14">
        <v>0</v>
      </c>
      <c r="O105" s="14">
        <f t="shared" si="2"/>
        <v>0</v>
      </c>
      <c r="P105" s="20"/>
    </row>
    <row r="106" spans="1:16" x14ac:dyDescent="0.25">
      <c r="A106" t="s">
        <v>35</v>
      </c>
      <c r="B106" t="s">
        <v>36</v>
      </c>
      <c r="C106" s="7">
        <v>5</v>
      </c>
      <c r="D106" t="s">
        <v>42</v>
      </c>
      <c r="E106">
        <v>2023</v>
      </c>
      <c r="F106" s="7">
        <v>3</v>
      </c>
      <c r="G106" s="7">
        <v>9</v>
      </c>
      <c r="H106" s="7">
        <v>41</v>
      </c>
      <c r="I106" s="7">
        <v>35</v>
      </c>
      <c r="J106" s="7">
        <v>309</v>
      </c>
      <c r="K106" s="7">
        <v>2</v>
      </c>
      <c r="L106" s="21">
        <v>45540</v>
      </c>
      <c r="M106" s="14">
        <v>59</v>
      </c>
      <c r="N106" s="14">
        <v>53</v>
      </c>
      <c r="O106" s="14">
        <f t="shared" si="2"/>
        <v>89.830508474576277</v>
      </c>
      <c r="P106" s="20"/>
    </row>
    <row r="107" spans="1:16" x14ac:dyDescent="0.25">
      <c r="A107" t="s">
        <v>35</v>
      </c>
      <c r="B107" t="s">
        <v>36</v>
      </c>
      <c r="C107" s="7">
        <v>5</v>
      </c>
      <c r="D107" t="s">
        <v>44</v>
      </c>
      <c r="E107">
        <v>1983</v>
      </c>
      <c r="F107" s="7">
        <v>3</v>
      </c>
      <c r="G107" s="7">
        <v>10</v>
      </c>
      <c r="H107" s="7">
        <v>42</v>
      </c>
      <c r="I107" s="7">
        <v>38</v>
      </c>
      <c r="J107" s="7">
        <v>310</v>
      </c>
      <c r="K107" s="7">
        <v>2</v>
      </c>
      <c r="L107" s="21">
        <v>45540</v>
      </c>
      <c r="M107" s="14">
        <v>69</v>
      </c>
      <c r="N107" s="14">
        <v>4</v>
      </c>
      <c r="O107" s="14">
        <f t="shared" si="2"/>
        <v>5.7971014492753623</v>
      </c>
      <c r="P107" s="20"/>
    </row>
    <row r="108" spans="1:16" x14ac:dyDescent="0.25">
      <c r="A108" t="s">
        <v>50</v>
      </c>
      <c r="B108" t="s">
        <v>51</v>
      </c>
      <c r="C108" s="7">
        <v>6</v>
      </c>
      <c r="D108" t="s">
        <v>56</v>
      </c>
      <c r="E108">
        <v>1984</v>
      </c>
      <c r="F108" s="7">
        <v>3</v>
      </c>
      <c r="G108" s="7">
        <v>11</v>
      </c>
      <c r="H108" s="7">
        <v>43</v>
      </c>
      <c r="I108" s="7">
        <v>43</v>
      </c>
      <c r="J108" s="7">
        <v>311</v>
      </c>
      <c r="K108" s="7">
        <v>2</v>
      </c>
      <c r="L108" s="21">
        <v>45540</v>
      </c>
      <c r="M108" s="14">
        <v>67</v>
      </c>
      <c r="N108" s="14">
        <v>3</v>
      </c>
      <c r="O108" s="14">
        <f t="shared" si="2"/>
        <v>4.4776119402985071</v>
      </c>
      <c r="P108" s="20"/>
    </row>
    <row r="109" spans="1:16" x14ac:dyDescent="0.25">
      <c r="A109" t="s">
        <v>50</v>
      </c>
      <c r="B109" t="s">
        <v>51</v>
      </c>
      <c r="C109" s="7">
        <v>6</v>
      </c>
      <c r="D109" t="s">
        <v>60</v>
      </c>
      <c r="E109">
        <v>2001</v>
      </c>
      <c r="F109" s="7">
        <v>3</v>
      </c>
      <c r="G109" s="7">
        <v>12</v>
      </c>
      <c r="H109" s="7">
        <v>44</v>
      </c>
      <c r="I109" s="7">
        <v>46</v>
      </c>
      <c r="J109" s="7">
        <v>312</v>
      </c>
      <c r="K109" s="7">
        <v>2</v>
      </c>
      <c r="L109" s="21">
        <v>45540</v>
      </c>
      <c r="M109" s="14">
        <v>54</v>
      </c>
      <c r="N109" s="14">
        <v>0</v>
      </c>
      <c r="O109" s="14">
        <f t="shared" si="2"/>
        <v>0</v>
      </c>
      <c r="P109" s="20"/>
    </row>
    <row r="110" spans="1:16" x14ac:dyDescent="0.25">
      <c r="A110" t="s">
        <v>35</v>
      </c>
      <c r="B110" t="s">
        <v>36</v>
      </c>
      <c r="C110" s="7">
        <v>7</v>
      </c>
      <c r="D110" t="s">
        <v>46</v>
      </c>
      <c r="E110">
        <v>1999</v>
      </c>
      <c r="F110" s="7">
        <v>3</v>
      </c>
      <c r="G110" s="7">
        <v>13</v>
      </c>
      <c r="H110" s="7">
        <v>45</v>
      </c>
      <c r="I110" s="7">
        <v>51</v>
      </c>
      <c r="J110" s="7">
        <v>313</v>
      </c>
      <c r="K110" s="7">
        <v>2</v>
      </c>
      <c r="L110" s="21">
        <v>45540</v>
      </c>
      <c r="M110" s="14">
        <v>95</v>
      </c>
      <c r="N110" s="14">
        <v>0</v>
      </c>
      <c r="O110" s="14">
        <f t="shared" si="2"/>
        <v>0</v>
      </c>
      <c r="P110" s="20"/>
    </row>
    <row r="111" spans="1:16" x14ac:dyDescent="0.25">
      <c r="A111" t="s">
        <v>35</v>
      </c>
      <c r="B111" t="s">
        <v>36</v>
      </c>
      <c r="C111" s="7">
        <v>7</v>
      </c>
      <c r="D111" t="s">
        <v>37</v>
      </c>
      <c r="E111">
        <v>1998</v>
      </c>
      <c r="F111" s="7">
        <v>3</v>
      </c>
      <c r="G111" s="7">
        <v>14</v>
      </c>
      <c r="H111" s="7">
        <v>46</v>
      </c>
      <c r="I111" s="7">
        <v>54</v>
      </c>
      <c r="J111" s="7">
        <v>314</v>
      </c>
      <c r="K111" s="7">
        <v>2</v>
      </c>
      <c r="L111" s="21">
        <v>45540</v>
      </c>
      <c r="M111" s="14">
        <v>59</v>
      </c>
      <c r="N111" s="14">
        <v>35</v>
      </c>
      <c r="O111" s="14">
        <f t="shared" si="2"/>
        <v>59.322033898305079</v>
      </c>
      <c r="P111" s="20"/>
    </row>
    <row r="112" spans="1:16" x14ac:dyDescent="0.25">
      <c r="A112" t="s">
        <v>50</v>
      </c>
      <c r="B112" t="s">
        <v>51</v>
      </c>
      <c r="C112" s="7">
        <v>8</v>
      </c>
      <c r="D112" t="s">
        <v>52</v>
      </c>
      <c r="E112">
        <v>1999</v>
      </c>
      <c r="F112" s="7">
        <v>3</v>
      </c>
      <c r="G112" s="7">
        <v>15</v>
      </c>
      <c r="H112" s="7">
        <v>47</v>
      </c>
      <c r="I112" s="7">
        <v>59</v>
      </c>
      <c r="J112" s="7">
        <v>315</v>
      </c>
      <c r="K112" s="7">
        <v>2</v>
      </c>
      <c r="L112" s="21">
        <v>45540</v>
      </c>
      <c r="M112" s="14">
        <v>64</v>
      </c>
      <c r="N112" s="14">
        <v>9</v>
      </c>
      <c r="O112" s="14">
        <f t="shared" si="2"/>
        <v>14.0625</v>
      </c>
      <c r="P112" s="20"/>
    </row>
    <row r="113" spans="1:16" x14ac:dyDescent="0.25">
      <c r="A113" t="s">
        <v>50</v>
      </c>
      <c r="B113" t="s">
        <v>51</v>
      </c>
      <c r="C113" s="7">
        <v>8</v>
      </c>
      <c r="D113" t="s">
        <v>53</v>
      </c>
      <c r="E113">
        <v>2020</v>
      </c>
      <c r="F113" s="7">
        <v>3</v>
      </c>
      <c r="G113" s="7">
        <v>16</v>
      </c>
      <c r="H113" s="7">
        <v>48</v>
      </c>
      <c r="I113" s="7">
        <v>62</v>
      </c>
      <c r="J113" s="7">
        <v>316</v>
      </c>
      <c r="K113" s="7">
        <v>2</v>
      </c>
      <c r="L113" s="21">
        <v>45540</v>
      </c>
      <c r="M113" s="14">
        <v>45</v>
      </c>
      <c r="N113" s="14">
        <v>0</v>
      </c>
      <c r="O113" s="14">
        <f t="shared" si="2"/>
        <v>0</v>
      </c>
      <c r="P113" s="20"/>
    </row>
    <row r="114" spans="1:16" x14ac:dyDescent="0.25">
      <c r="A114" t="s">
        <v>50</v>
      </c>
      <c r="B114" t="s">
        <v>51</v>
      </c>
      <c r="C114" s="7">
        <v>8</v>
      </c>
      <c r="D114" t="s">
        <v>56</v>
      </c>
      <c r="E114">
        <v>1984</v>
      </c>
      <c r="F114" s="7">
        <v>4</v>
      </c>
      <c r="G114" s="7">
        <v>16</v>
      </c>
      <c r="H114" s="7">
        <v>49</v>
      </c>
      <c r="I114" s="7">
        <v>61</v>
      </c>
      <c r="J114" s="7">
        <v>416</v>
      </c>
      <c r="K114" s="7">
        <v>2</v>
      </c>
      <c r="L114" s="21">
        <v>45540</v>
      </c>
      <c r="M114" s="14">
        <v>52</v>
      </c>
      <c r="N114" s="14">
        <v>0</v>
      </c>
      <c r="O114" s="14">
        <f t="shared" si="2"/>
        <v>0</v>
      </c>
      <c r="P114" s="20"/>
    </row>
    <row r="115" spans="1:16" x14ac:dyDescent="0.25">
      <c r="A115" t="s">
        <v>50</v>
      </c>
      <c r="B115" t="s">
        <v>51</v>
      </c>
      <c r="C115" s="7">
        <v>8</v>
      </c>
      <c r="D115" t="s">
        <v>54</v>
      </c>
      <c r="E115">
        <v>2016</v>
      </c>
      <c r="F115" s="7">
        <v>4</v>
      </c>
      <c r="G115" s="7">
        <v>15</v>
      </c>
      <c r="H115" s="7">
        <v>50</v>
      </c>
      <c r="I115" s="7">
        <v>60</v>
      </c>
      <c r="J115" s="7">
        <v>415</v>
      </c>
      <c r="K115" s="7">
        <v>2</v>
      </c>
      <c r="L115" s="21">
        <v>45540</v>
      </c>
      <c r="M115" s="14">
        <v>33</v>
      </c>
      <c r="N115" s="14">
        <v>10</v>
      </c>
      <c r="O115" s="14">
        <f t="shared" si="2"/>
        <v>30.303030303030305</v>
      </c>
      <c r="P115" s="20"/>
    </row>
    <row r="116" spans="1:16" x14ac:dyDescent="0.25">
      <c r="A116" t="s">
        <v>35</v>
      </c>
      <c r="B116" t="s">
        <v>36</v>
      </c>
      <c r="C116" s="7">
        <v>7</v>
      </c>
      <c r="D116" t="s">
        <v>39</v>
      </c>
      <c r="E116">
        <v>2002</v>
      </c>
      <c r="F116" s="7">
        <v>4</v>
      </c>
      <c r="G116" s="7">
        <v>14</v>
      </c>
      <c r="H116" s="7">
        <v>51</v>
      </c>
      <c r="I116" s="7">
        <v>53</v>
      </c>
      <c r="J116" s="7">
        <v>414</v>
      </c>
      <c r="K116" s="7">
        <v>2</v>
      </c>
      <c r="L116" s="21">
        <v>45540</v>
      </c>
      <c r="M116" s="14">
        <v>66</v>
      </c>
      <c r="N116" s="14">
        <v>12</v>
      </c>
      <c r="O116" s="14">
        <f t="shared" si="2"/>
        <v>18.181818181818183</v>
      </c>
      <c r="P116" s="20"/>
    </row>
    <row r="117" spans="1:16" x14ac:dyDescent="0.25">
      <c r="A117" t="s">
        <v>35</v>
      </c>
      <c r="B117" t="s">
        <v>36</v>
      </c>
      <c r="C117" s="7">
        <v>7</v>
      </c>
      <c r="D117" t="s">
        <v>41</v>
      </c>
      <c r="E117">
        <v>2016</v>
      </c>
      <c r="F117" s="7">
        <v>4</v>
      </c>
      <c r="G117" s="7">
        <v>13</v>
      </c>
      <c r="H117" s="7">
        <v>52</v>
      </c>
      <c r="I117" s="7">
        <v>52</v>
      </c>
      <c r="J117" s="7">
        <v>413</v>
      </c>
      <c r="K117" s="7">
        <v>2</v>
      </c>
      <c r="L117" s="21">
        <v>45540</v>
      </c>
      <c r="M117" s="14">
        <v>50</v>
      </c>
      <c r="N117" s="14">
        <v>0</v>
      </c>
      <c r="O117" s="14">
        <f t="shared" si="2"/>
        <v>0</v>
      </c>
      <c r="P117" s="20"/>
    </row>
    <row r="118" spans="1:16" x14ac:dyDescent="0.25">
      <c r="A118" t="s">
        <v>50</v>
      </c>
      <c r="B118" t="s">
        <v>51</v>
      </c>
      <c r="C118" s="7">
        <v>6</v>
      </c>
      <c r="D118" t="s">
        <v>53</v>
      </c>
      <c r="E118">
        <v>2020</v>
      </c>
      <c r="F118" s="7">
        <v>4</v>
      </c>
      <c r="G118" s="7">
        <v>12</v>
      </c>
      <c r="H118" s="7">
        <v>53</v>
      </c>
      <c r="I118" s="7">
        <v>45</v>
      </c>
      <c r="J118" s="7">
        <v>412</v>
      </c>
      <c r="K118" s="7">
        <v>2</v>
      </c>
      <c r="L118" s="21">
        <v>45540</v>
      </c>
      <c r="M118" s="14">
        <v>46</v>
      </c>
      <c r="N118" s="14">
        <v>1</v>
      </c>
      <c r="O118" s="14">
        <f t="shared" si="2"/>
        <v>2.1739130434782608</v>
      </c>
      <c r="P118" s="20"/>
    </row>
    <row r="119" spans="1:16" x14ac:dyDescent="0.25">
      <c r="A119" t="s">
        <v>50</v>
      </c>
      <c r="B119" t="s">
        <v>51</v>
      </c>
      <c r="C119" s="7">
        <v>6</v>
      </c>
      <c r="D119" t="s">
        <v>57</v>
      </c>
      <c r="E119">
        <v>2004</v>
      </c>
      <c r="F119" s="7">
        <v>4</v>
      </c>
      <c r="G119" s="7">
        <v>11</v>
      </c>
      <c r="H119" s="7">
        <v>54</v>
      </c>
      <c r="I119" s="7">
        <v>44</v>
      </c>
      <c r="J119" s="7">
        <v>411</v>
      </c>
      <c r="K119" s="7">
        <v>2</v>
      </c>
      <c r="L119" s="21">
        <v>45540</v>
      </c>
      <c r="M119" s="14">
        <v>54</v>
      </c>
      <c r="N119" s="14">
        <v>2</v>
      </c>
      <c r="O119" s="14">
        <f t="shared" si="2"/>
        <v>3.7037037037037033</v>
      </c>
      <c r="P119" s="20"/>
    </row>
    <row r="120" spans="1:16" x14ac:dyDescent="0.25">
      <c r="A120" t="s">
        <v>35</v>
      </c>
      <c r="B120" t="s">
        <v>36</v>
      </c>
      <c r="C120" s="7">
        <v>5</v>
      </c>
      <c r="D120" t="s">
        <v>48</v>
      </c>
      <c r="E120">
        <v>2018</v>
      </c>
      <c r="F120" s="7">
        <v>4</v>
      </c>
      <c r="G120" s="7">
        <v>10</v>
      </c>
      <c r="H120" s="7">
        <v>55</v>
      </c>
      <c r="I120" s="7">
        <v>37</v>
      </c>
      <c r="J120" s="7">
        <v>410</v>
      </c>
      <c r="K120" s="7">
        <v>2</v>
      </c>
      <c r="L120" s="21">
        <v>45540</v>
      </c>
      <c r="M120" s="14">
        <v>59</v>
      </c>
      <c r="N120" s="14">
        <v>1</v>
      </c>
      <c r="O120" s="14">
        <f t="shared" si="2"/>
        <v>1.6949152542372881</v>
      </c>
      <c r="P120" s="20"/>
    </row>
    <row r="121" spans="1:16" x14ac:dyDescent="0.25">
      <c r="A121" t="s">
        <v>35</v>
      </c>
      <c r="B121" t="s">
        <v>36</v>
      </c>
      <c r="C121" s="7">
        <v>5</v>
      </c>
      <c r="D121" t="s">
        <v>37</v>
      </c>
      <c r="E121">
        <v>1998</v>
      </c>
      <c r="F121" s="7">
        <v>4</v>
      </c>
      <c r="G121" s="7">
        <v>9</v>
      </c>
      <c r="H121" s="7">
        <v>56</v>
      </c>
      <c r="I121" s="7">
        <v>37</v>
      </c>
      <c r="J121" s="7">
        <v>409</v>
      </c>
      <c r="K121" s="7">
        <v>2</v>
      </c>
      <c r="L121" s="21">
        <v>45540</v>
      </c>
      <c r="M121" s="14">
        <v>69</v>
      </c>
      <c r="N121" s="14">
        <v>44</v>
      </c>
      <c r="O121" s="14">
        <f t="shared" si="2"/>
        <v>63.768115942028977</v>
      </c>
      <c r="P121" s="20"/>
    </row>
    <row r="122" spans="1:16" x14ac:dyDescent="0.25">
      <c r="A122" t="s">
        <v>50</v>
      </c>
      <c r="B122" t="s">
        <v>51</v>
      </c>
      <c r="C122" s="7">
        <v>4</v>
      </c>
      <c r="D122" t="s">
        <v>52</v>
      </c>
      <c r="E122">
        <v>1999</v>
      </c>
      <c r="F122" s="7">
        <v>4</v>
      </c>
      <c r="G122" s="7">
        <v>8</v>
      </c>
      <c r="H122" s="7">
        <v>57</v>
      </c>
      <c r="I122" s="7">
        <v>29</v>
      </c>
      <c r="J122" s="7">
        <v>408</v>
      </c>
      <c r="K122" s="7">
        <v>2</v>
      </c>
      <c r="L122" s="21">
        <v>45540</v>
      </c>
      <c r="M122" s="14">
        <v>57</v>
      </c>
      <c r="N122" s="14">
        <v>5</v>
      </c>
      <c r="O122" s="14">
        <f t="shared" si="2"/>
        <v>8.7719298245614024</v>
      </c>
      <c r="P122" s="20"/>
    </row>
    <row r="123" spans="1:16" x14ac:dyDescent="0.25">
      <c r="A123" t="s">
        <v>50</v>
      </c>
      <c r="B123" t="s">
        <v>51</v>
      </c>
      <c r="C123" s="7">
        <v>4</v>
      </c>
      <c r="D123" t="s">
        <v>59</v>
      </c>
      <c r="E123">
        <v>1989</v>
      </c>
      <c r="F123" s="7">
        <v>4</v>
      </c>
      <c r="G123" s="7">
        <v>7</v>
      </c>
      <c r="H123" s="7">
        <v>58</v>
      </c>
      <c r="I123" s="7">
        <v>28</v>
      </c>
      <c r="J123" s="7">
        <v>407</v>
      </c>
      <c r="K123" s="7">
        <v>2</v>
      </c>
      <c r="L123" s="21">
        <v>45540</v>
      </c>
      <c r="M123" s="14">
        <v>46</v>
      </c>
      <c r="N123" s="14">
        <v>5</v>
      </c>
      <c r="O123" s="14">
        <f t="shared" si="2"/>
        <v>10.869565217391305</v>
      </c>
      <c r="P123" s="20"/>
    </row>
    <row r="124" spans="1:16" x14ac:dyDescent="0.25">
      <c r="A124" t="s">
        <v>35</v>
      </c>
      <c r="B124" t="s">
        <v>36</v>
      </c>
      <c r="C124" s="7">
        <v>3</v>
      </c>
      <c r="D124" t="s">
        <v>44</v>
      </c>
      <c r="E124">
        <v>1983</v>
      </c>
      <c r="F124" s="7">
        <v>4</v>
      </c>
      <c r="G124" s="7">
        <v>6</v>
      </c>
      <c r="H124" s="7">
        <v>59</v>
      </c>
      <c r="I124" s="7">
        <v>21</v>
      </c>
      <c r="J124" s="7">
        <v>406</v>
      </c>
      <c r="K124" s="7">
        <v>2</v>
      </c>
      <c r="L124" s="21">
        <v>45540</v>
      </c>
      <c r="M124" s="14">
        <v>48</v>
      </c>
      <c r="N124" s="14">
        <v>11</v>
      </c>
      <c r="O124" s="14">
        <f t="shared" si="2"/>
        <v>22.916666666666664</v>
      </c>
      <c r="P124" s="20"/>
    </row>
    <row r="125" spans="1:16" x14ac:dyDescent="0.25">
      <c r="A125" t="s">
        <v>35</v>
      </c>
      <c r="B125" t="s">
        <v>36</v>
      </c>
      <c r="C125" s="7">
        <v>3</v>
      </c>
      <c r="D125" t="s">
        <v>46</v>
      </c>
      <c r="E125">
        <v>1999</v>
      </c>
      <c r="F125" s="7">
        <v>4</v>
      </c>
      <c r="G125" s="7">
        <v>5</v>
      </c>
      <c r="H125" s="7">
        <v>60</v>
      </c>
      <c r="I125" s="7">
        <v>20</v>
      </c>
      <c r="J125" s="7">
        <v>405</v>
      </c>
      <c r="K125" s="7">
        <v>2</v>
      </c>
      <c r="L125" s="21">
        <v>45540</v>
      </c>
      <c r="M125" s="14">
        <v>38</v>
      </c>
      <c r="N125" s="14">
        <v>0</v>
      </c>
      <c r="O125" s="14">
        <f t="shared" si="2"/>
        <v>0</v>
      </c>
      <c r="P125" s="20"/>
    </row>
    <row r="126" spans="1:16" x14ac:dyDescent="0.25">
      <c r="A126" t="s">
        <v>50</v>
      </c>
      <c r="B126" t="s">
        <v>51</v>
      </c>
      <c r="C126" s="7">
        <v>2</v>
      </c>
      <c r="D126" t="s">
        <v>60</v>
      </c>
      <c r="E126">
        <v>2001</v>
      </c>
      <c r="F126" s="7">
        <v>4</v>
      </c>
      <c r="G126" s="7">
        <v>4</v>
      </c>
      <c r="H126" s="7">
        <v>61</v>
      </c>
      <c r="I126" s="7">
        <v>13</v>
      </c>
      <c r="J126" s="7">
        <v>404</v>
      </c>
      <c r="K126" s="7">
        <v>2</v>
      </c>
      <c r="L126" s="21">
        <v>45540</v>
      </c>
      <c r="M126" s="14">
        <v>56</v>
      </c>
      <c r="N126" s="14">
        <v>2</v>
      </c>
      <c r="O126" s="14">
        <f t="shared" si="2"/>
        <v>3.5714285714285712</v>
      </c>
      <c r="P126" s="20"/>
    </row>
    <row r="127" spans="1:16" x14ac:dyDescent="0.25">
      <c r="A127" t="s">
        <v>50</v>
      </c>
      <c r="B127" t="s">
        <v>51</v>
      </c>
      <c r="C127" s="7">
        <v>2</v>
      </c>
      <c r="D127" t="s">
        <v>55</v>
      </c>
      <c r="E127">
        <v>2008</v>
      </c>
      <c r="F127" s="7">
        <v>4</v>
      </c>
      <c r="G127" s="7">
        <v>3</v>
      </c>
      <c r="H127" s="7">
        <v>62</v>
      </c>
      <c r="I127" s="7">
        <v>12</v>
      </c>
      <c r="J127" s="7">
        <v>403</v>
      </c>
      <c r="K127" s="7">
        <v>2</v>
      </c>
      <c r="L127" s="21">
        <v>45540</v>
      </c>
      <c r="M127" s="14">
        <v>53</v>
      </c>
      <c r="N127" s="14">
        <v>15</v>
      </c>
      <c r="O127" s="14">
        <f t="shared" si="2"/>
        <v>28.30188679245283</v>
      </c>
      <c r="P127" s="20"/>
    </row>
    <row r="128" spans="1:16" x14ac:dyDescent="0.25">
      <c r="A128" t="s">
        <v>35</v>
      </c>
      <c r="B128" t="s">
        <v>36</v>
      </c>
      <c r="C128" s="7">
        <v>1</v>
      </c>
      <c r="D128" t="s">
        <v>49</v>
      </c>
      <c r="E128">
        <v>1985</v>
      </c>
      <c r="F128" s="7">
        <v>4</v>
      </c>
      <c r="G128" s="7">
        <v>2</v>
      </c>
      <c r="H128" s="7">
        <v>63</v>
      </c>
      <c r="I128" s="7">
        <v>5</v>
      </c>
      <c r="J128" s="7">
        <v>402</v>
      </c>
      <c r="K128" s="7">
        <v>2</v>
      </c>
      <c r="L128" s="21">
        <v>45540</v>
      </c>
      <c r="M128" s="14">
        <v>63</v>
      </c>
      <c r="N128" s="14">
        <v>1</v>
      </c>
      <c r="O128" s="14">
        <f t="shared" si="2"/>
        <v>1.5873015873015872</v>
      </c>
      <c r="P128" s="20"/>
    </row>
    <row r="129" spans="1:16" x14ac:dyDescent="0.25">
      <c r="A129" t="s">
        <v>35</v>
      </c>
      <c r="B129" t="s">
        <v>36</v>
      </c>
      <c r="C129" s="7">
        <v>1</v>
      </c>
      <c r="D129" t="s">
        <v>42</v>
      </c>
      <c r="E129">
        <v>2023</v>
      </c>
      <c r="F129" s="7">
        <v>4</v>
      </c>
      <c r="G129" s="7">
        <v>1</v>
      </c>
      <c r="H129" s="7">
        <v>64</v>
      </c>
      <c r="I129" s="7">
        <v>4</v>
      </c>
      <c r="J129" s="7">
        <v>401</v>
      </c>
      <c r="K129" s="7">
        <v>2</v>
      </c>
      <c r="L129" s="21">
        <v>45540</v>
      </c>
      <c r="M129" s="14">
        <v>93</v>
      </c>
      <c r="N129" s="14">
        <v>67</v>
      </c>
      <c r="O129" s="14">
        <f t="shared" si="2"/>
        <v>72.043010752688176</v>
      </c>
      <c r="P129" s="20"/>
    </row>
    <row r="130" spans="1:16" x14ac:dyDescent="0.25">
      <c r="A130" t="s">
        <v>35</v>
      </c>
      <c r="B130" t="s">
        <v>36</v>
      </c>
      <c r="C130" s="7">
        <v>1</v>
      </c>
      <c r="D130" t="s">
        <v>37</v>
      </c>
      <c r="E130">
        <v>1998</v>
      </c>
      <c r="F130" s="7">
        <v>1</v>
      </c>
      <c r="G130" s="7">
        <v>1</v>
      </c>
      <c r="H130" s="7">
        <v>1</v>
      </c>
      <c r="I130" s="7">
        <v>1</v>
      </c>
      <c r="J130" s="7">
        <v>101</v>
      </c>
      <c r="K130" s="7">
        <v>3</v>
      </c>
      <c r="L130" s="21">
        <v>45543</v>
      </c>
      <c r="M130" s="14">
        <v>61</v>
      </c>
      <c r="N130" s="14">
        <v>39</v>
      </c>
      <c r="O130" s="14">
        <f t="shared" si="2"/>
        <v>63.934426229508205</v>
      </c>
      <c r="P130" s="20"/>
    </row>
    <row r="131" spans="1:16" x14ac:dyDescent="0.25">
      <c r="A131" t="s">
        <v>35</v>
      </c>
      <c r="B131" t="s">
        <v>36</v>
      </c>
      <c r="C131" s="7">
        <v>1</v>
      </c>
      <c r="D131" t="s">
        <v>44</v>
      </c>
      <c r="E131">
        <v>1983</v>
      </c>
      <c r="F131" s="7">
        <v>1</v>
      </c>
      <c r="G131" s="7">
        <v>2</v>
      </c>
      <c r="H131" s="7">
        <v>2</v>
      </c>
      <c r="I131" s="7">
        <v>8</v>
      </c>
      <c r="J131" s="7">
        <v>102</v>
      </c>
      <c r="K131" s="7">
        <v>3</v>
      </c>
      <c r="L131" s="21">
        <v>45543</v>
      </c>
      <c r="M131" s="14">
        <v>79</v>
      </c>
      <c r="N131" s="14">
        <v>13</v>
      </c>
      <c r="O131" s="14">
        <f t="shared" ref="O131:O194" si="3">(N131/M131)*100</f>
        <v>16.455696202531644</v>
      </c>
      <c r="P131" s="20"/>
    </row>
    <row r="132" spans="1:16" x14ac:dyDescent="0.25">
      <c r="A132" t="s">
        <v>50</v>
      </c>
      <c r="B132" t="s">
        <v>51</v>
      </c>
      <c r="C132" s="7">
        <v>2</v>
      </c>
      <c r="D132" t="s">
        <v>52</v>
      </c>
      <c r="E132">
        <v>1999</v>
      </c>
      <c r="F132" s="7">
        <v>1</v>
      </c>
      <c r="G132" s="7">
        <v>3</v>
      </c>
      <c r="H132" s="7">
        <v>3</v>
      </c>
      <c r="I132" s="7">
        <v>9</v>
      </c>
      <c r="J132" s="7">
        <v>103</v>
      </c>
      <c r="K132" s="7">
        <v>3</v>
      </c>
      <c r="L132" s="21">
        <v>45543</v>
      </c>
      <c r="M132" s="14">
        <v>51</v>
      </c>
      <c r="N132" s="14">
        <v>2</v>
      </c>
      <c r="O132" s="14">
        <f t="shared" si="3"/>
        <v>3.9215686274509802</v>
      </c>
      <c r="P132" s="20"/>
    </row>
    <row r="133" spans="1:16" x14ac:dyDescent="0.25">
      <c r="A133" t="s">
        <v>50</v>
      </c>
      <c r="B133" t="s">
        <v>51</v>
      </c>
      <c r="C133" s="7">
        <v>2</v>
      </c>
      <c r="D133" t="s">
        <v>56</v>
      </c>
      <c r="E133">
        <v>1984</v>
      </c>
      <c r="F133" s="7">
        <v>1</v>
      </c>
      <c r="G133" s="7">
        <v>4</v>
      </c>
      <c r="H133" s="7">
        <v>4</v>
      </c>
      <c r="I133" s="7">
        <v>16</v>
      </c>
      <c r="J133" s="7">
        <v>104</v>
      </c>
      <c r="K133" s="7">
        <v>3</v>
      </c>
      <c r="L133" s="21">
        <v>45543</v>
      </c>
      <c r="M133" s="14">
        <v>48</v>
      </c>
      <c r="N133" s="14">
        <v>0</v>
      </c>
      <c r="O133" s="14">
        <f t="shared" si="3"/>
        <v>0</v>
      </c>
      <c r="P133" s="20"/>
    </row>
    <row r="134" spans="1:16" x14ac:dyDescent="0.25">
      <c r="A134" t="s">
        <v>35</v>
      </c>
      <c r="B134" t="s">
        <v>36</v>
      </c>
      <c r="C134" s="7">
        <v>3</v>
      </c>
      <c r="D134" t="s">
        <v>48</v>
      </c>
      <c r="E134">
        <v>2018</v>
      </c>
      <c r="F134" s="7">
        <v>1</v>
      </c>
      <c r="G134" s="7">
        <v>5</v>
      </c>
      <c r="H134" s="7">
        <v>5</v>
      </c>
      <c r="I134" s="7">
        <v>17</v>
      </c>
      <c r="J134" s="7">
        <v>105</v>
      </c>
      <c r="K134" s="7">
        <v>3</v>
      </c>
      <c r="L134" s="21">
        <v>45543</v>
      </c>
      <c r="M134" s="14">
        <v>46</v>
      </c>
      <c r="N134" s="14">
        <v>41</v>
      </c>
      <c r="O134" s="14">
        <f t="shared" si="3"/>
        <v>89.130434782608688</v>
      </c>
      <c r="P134" s="20"/>
    </row>
    <row r="135" spans="1:16" x14ac:dyDescent="0.25">
      <c r="A135" t="s">
        <v>35</v>
      </c>
      <c r="B135" t="s">
        <v>36</v>
      </c>
      <c r="C135" s="7">
        <v>3</v>
      </c>
      <c r="D135" t="s">
        <v>41</v>
      </c>
      <c r="E135">
        <v>2016</v>
      </c>
      <c r="F135" s="7">
        <v>1</v>
      </c>
      <c r="G135" s="7">
        <v>6</v>
      </c>
      <c r="H135" s="7">
        <v>6</v>
      </c>
      <c r="I135" s="7">
        <v>24</v>
      </c>
      <c r="J135" s="7">
        <v>106</v>
      </c>
      <c r="K135" s="7">
        <v>3</v>
      </c>
      <c r="L135" s="21">
        <v>45543</v>
      </c>
      <c r="M135" s="14">
        <v>44</v>
      </c>
      <c r="N135" s="14">
        <v>0</v>
      </c>
      <c r="O135" s="14">
        <f t="shared" si="3"/>
        <v>0</v>
      </c>
      <c r="P135" s="20"/>
    </row>
    <row r="136" spans="1:16" x14ac:dyDescent="0.25">
      <c r="A136" t="s">
        <v>50</v>
      </c>
      <c r="B136" t="s">
        <v>51</v>
      </c>
      <c r="C136" s="7">
        <v>4</v>
      </c>
      <c r="D136" t="s">
        <v>60</v>
      </c>
      <c r="E136">
        <v>2001</v>
      </c>
      <c r="F136" s="7">
        <v>1</v>
      </c>
      <c r="G136" s="7">
        <v>7</v>
      </c>
      <c r="H136" s="7">
        <v>7</v>
      </c>
      <c r="I136" s="7">
        <v>25</v>
      </c>
      <c r="J136" s="7">
        <v>107</v>
      </c>
      <c r="K136" s="7">
        <v>3</v>
      </c>
      <c r="L136" s="21">
        <v>45543</v>
      </c>
      <c r="M136" s="14">
        <v>64</v>
      </c>
      <c r="N136" s="14">
        <v>9</v>
      </c>
      <c r="O136" s="14">
        <f t="shared" si="3"/>
        <v>14.0625</v>
      </c>
      <c r="P136" s="20"/>
    </row>
    <row r="137" spans="1:16" x14ac:dyDescent="0.25">
      <c r="A137" t="s">
        <v>50</v>
      </c>
      <c r="B137" t="s">
        <v>51</v>
      </c>
      <c r="C137" s="7">
        <v>4</v>
      </c>
      <c r="D137" t="s">
        <v>53</v>
      </c>
      <c r="E137">
        <v>2020</v>
      </c>
      <c r="F137" s="7">
        <v>1</v>
      </c>
      <c r="G137" s="7">
        <v>8</v>
      </c>
      <c r="H137" s="7">
        <v>8</v>
      </c>
      <c r="I137" s="7">
        <v>32</v>
      </c>
      <c r="J137" s="7">
        <v>108</v>
      </c>
      <c r="K137" s="7">
        <v>3</v>
      </c>
      <c r="L137" s="21">
        <v>45543</v>
      </c>
      <c r="M137" s="14">
        <v>44</v>
      </c>
      <c r="N137" s="14">
        <v>4</v>
      </c>
      <c r="O137" s="14">
        <f t="shared" si="3"/>
        <v>9.0909090909090917</v>
      </c>
      <c r="P137" s="20"/>
    </row>
    <row r="138" spans="1:16" x14ac:dyDescent="0.25">
      <c r="A138" t="s">
        <v>35</v>
      </c>
      <c r="B138" t="s">
        <v>36</v>
      </c>
      <c r="C138" s="7">
        <v>5</v>
      </c>
      <c r="D138" t="s">
        <v>39</v>
      </c>
      <c r="E138">
        <v>2002</v>
      </c>
      <c r="F138" s="7">
        <v>1</v>
      </c>
      <c r="G138" s="7">
        <v>9</v>
      </c>
      <c r="H138" s="7">
        <v>9</v>
      </c>
      <c r="I138" s="7">
        <v>33</v>
      </c>
      <c r="J138" s="7">
        <v>109</v>
      </c>
      <c r="K138" s="7">
        <v>3</v>
      </c>
      <c r="L138" s="21">
        <v>45543</v>
      </c>
      <c r="M138" s="14">
        <v>66</v>
      </c>
      <c r="N138" s="14">
        <v>22</v>
      </c>
      <c r="O138" s="14">
        <f t="shared" si="3"/>
        <v>33.333333333333329</v>
      </c>
      <c r="P138" s="20"/>
    </row>
    <row r="139" spans="1:16" x14ac:dyDescent="0.25">
      <c r="A139" t="s">
        <v>35</v>
      </c>
      <c r="B139" t="s">
        <v>36</v>
      </c>
      <c r="C139" s="7">
        <v>5</v>
      </c>
      <c r="D139" t="s">
        <v>46</v>
      </c>
      <c r="E139">
        <v>1999</v>
      </c>
      <c r="F139" s="7">
        <v>1</v>
      </c>
      <c r="G139" s="7">
        <v>10</v>
      </c>
      <c r="H139" s="7">
        <v>10</v>
      </c>
      <c r="I139" s="7">
        <v>40</v>
      </c>
      <c r="J139" s="7">
        <v>110</v>
      </c>
      <c r="K139" s="7">
        <v>3</v>
      </c>
      <c r="L139" s="21">
        <v>45543</v>
      </c>
      <c r="M139" s="14">
        <v>81</v>
      </c>
      <c r="N139" s="14">
        <v>29</v>
      </c>
      <c r="O139" s="14">
        <f t="shared" si="3"/>
        <v>35.802469135802468</v>
      </c>
      <c r="P139" s="20"/>
    </row>
    <row r="140" spans="1:16" x14ac:dyDescent="0.25">
      <c r="A140" t="s">
        <v>50</v>
      </c>
      <c r="B140" t="s">
        <v>51</v>
      </c>
      <c r="C140" s="7">
        <v>6</v>
      </c>
      <c r="D140" t="s">
        <v>59</v>
      </c>
      <c r="E140">
        <v>1989</v>
      </c>
      <c r="F140" s="7">
        <v>1</v>
      </c>
      <c r="G140" s="7">
        <v>11</v>
      </c>
      <c r="H140" s="7">
        <v>11</v>
      </c>
      <c r="I140" s="7">
        <v>41</v>
      </c>
      <c r="J140" s="7">
        <v>111</v>
      </c>
      <c r="K140" s="7">
        <v>3</v>
      </c>
      <c r="L140" s="21">
        <v>45543</v>
      </c>
      <c r="M140" s="14">
        <v>39</v>
      </c>
      <c r="N140" s="14">
        <v>16</v>
      </c>
      <c r="O140" s="14">
        <f t="shared" si="3"/>
        <v>41.025641025641022</v>
      </c>
      <c r="P140" s="20"/>
    </row>
    <row r="141" spans="1:16" x14ac:dyDescent="0.25">
      <c r="A141" t="s">
        <v>50</v>
      </c>
      <c r="B141" t="s">
        <v>51</v>
      </c>
      <c r="C141" s="7">
        <v>6</v>
      </c>
      <c r="D141" t="s">
        <v>54</v>
      </c>
      <c r="E141">
        <v>2016</v>
      </c>
      <c r="F141" s="7">
        <v>1</v>
      </c>
      <c r="G141" s="7">
        <v>12</v>
      </c>
      <c r="H141" s="7">
        <v>12</v>
      </c>
      <c r="I141" s="7">
        <v>48</v>
      </c>
      <c r="J141" s="7">
        <v>112</v>
      </c>
      <c r="K141" s="7">
        <v>3</v>
      </c>
      <c r="L141" s="21">
        <v>45543</v>
      </c>
      <c r="M141" s="14">
        <v>38</v>
      </c>
      <c r="N141" s="14">
        <v>14</v>
      </c>
      <c r="O141" s="14">
        <f t="shared" si="3"/>
        <v>36.84210526315789</v>
      </c>
      <c r="P141" s="20"/>
    </row>
    <row r="142" spans="1:16" x14ac:dyDescent="0.25">
      <c r="A142" t="s">
        <v>35</v>
      </c>
      <c r="B142" t="s">
        <v>36</v>
      </c>
      <c r="C142" s="7">
        <v>7</v>
      </c>
      <c r="D142" t="s">
        <v>49</v>
      </c>
      <c r="E142">
        <v>1985</v>
      </c>
      <c r="F142" s="7">
        <v>1</v>
      </c>
      <c r="G142" s="7">
        <v>13</v>
      </c>
      <c r="H142" s="7">
        <v>13</v>
      </c>
      <c r="I142" s="7">
        <v>49</v>
      </c>
      <c r="J142" s="7">
        <v>113</v>
      </c>
      <c r="K142" s="7">
        <v>3</v>
      </c>
      <c r="L142" s="21">
        <v>45543</v>
      </c>
      <c r="M142" s="14">
        <v>86</v>
      </c>
      <c r="N142" s="14">
        <v>42</v>
      </c>
      <c r="O142" s="14">
        <f t="shared" si="3"/>
        <v>48.837209302325576</v>
      </c>
      <c r="P142" s="20"/>
    </row>
    <row r="143" spans="1:16" x14ac:dyDescent="0.25">
      <c r="A143" t="s">
        <v>35</v>
      </c>
      <c r="B143" t="s">
        <v>36</v>
      </c>
      <c r="C143" s="7">
        <v>7</v>
      </c>
      <c r="D143" t="s">
        <v>42</v>
      </c>
      <c r="E143">
        <v>2023</v>
      </c>
      <c r="F143" s="7">
        <v>1</v>
      </c>
      <c r="G143" s="7">
        <v>14</v>
      </c>
      <c r="H143" s="7">
        <v>14</v>
      </c>
      <c r="I143" s="7">
        <v>56</v>
      </c>
      <c r="J143" s="7">
        <v>114</v>
      </c>
      <c r="K143" s="7">
        <v>3</v>
      </c>
      <c r="L143" s="21">
        <v>45543</v>
      </c>
      <c r="M143" s="14">
        <v>87</v>
      </c>
      <c r="N143" s="14">
        <v>71</v>
      </c>
      <c r="O143" s="14">
        <f t="shared" si="3"/>
        <v>81.609195402298852</v>
      </c>
      <c r="P143" s="20"/>
    </row>
    <row r="144" spans="1:16" x14ac:dyDescent="0.25">
      <c r="A144" t="s">
        <v>50</v>
      </c>
      <c r="B144" t="s">
        <v>51</v>
      </c>
      <c r="C144" s="7">
        <v>8</v>
      </c>
      <c r="D144" t="s">
        <v>55</v>
      </c>
      <c r="E144">
        <v>2008</v>
      </c>
      <c r="F144" s="7">
        <v>1</v>
      </c>
      <c r="G144" s="7">
        <v>15</v>
      </c>
      <c r="H144" s="7">
        <v>15</v>
      </c>
      <c r="I144" s="7">
        <v>57</v>
      </c>
      <c r="J144" s="7">
        <v>115</v>
      </c>
      <c r="K144" s="7">
        <v>3</v>
      </c>
      <c r="L144" s="21">
        <v>45543</v>
      </c>
      <c r="M144" s="14">
        <v>47</v>
      </c>
      <c r="N144" s="14">
        <v>26</v>
      </c>
      <c r="O144" s="14">
        <f t="shared" si="3"/>
        <v>55.319148936170215</v>
      </c>
      <c r="P144" s="20"/>
    </row>
    <row r="145" spans="1:16" x14ac:dyDescent="0.25">
      <c r="A145" t="s">
        <v>50</v>
      </c>
      <c r="B145" t="s">
        <v>51</v>
      </c>
      <c r="C145" s="7">
        <v>8</v>
      </c>
      <c r="D145" t="s">
        <v>57</v>
      </c>
      <c r="E145">
        <v>2004</v>
      </c>
      <c r="F145" s="7">
        <v>1</v>
      </c>
      <c r="G145" s="7">
        <v>16</v>
      </c>
      <c r="H145" s="7">
        <v>16</v>
      </c>
      <c r="I145" s="7">
        <v>64</v>
      </c>
      <c r="J145" s="7">
        <v>116</v>
      </c>
      <c r="K145" s="7">
        <v>3</v>
      </c>
      <c r="L145" s="21">
        <v>45543</v>
      </c>
      <c r="M145" s="14">
        <v>44</v>
      </c>
      <c r="N145" s="14">
        <v>6</v>
      </c>
      <c r="O145" s="14">
        <f t="shared" si="3"/>
        <v>13.636363636363635</v>
      </c>
      <c r="P145" s="20"/>
    </row>
    <row r="146" spans="1:16" x14ac:dyDescent="0.25">
      <c r="A146" t="s">
        <v>50</v>
      </c>
      <c r="B146" t="s">
        <v>51</v>
      </c>
      <c r="C146" s="7">
        <v>8</v>
      </c>
      <c r="D146" t="s">
        <v>60</v>
      </c>
      <c r="E146">
        <v>2001</v>
      </c>
      <c r="F146" s="7">
        <v>2</v>
      </c>
      <c r="G146" s="7">
        <v>16</v>
      </c>
      <c r="H146" s="7">
        <v>17</v>
      </c>
      <c r="I146" s="7">
        <v>63</v>
      </c>
      <c r="J146" s="7">
        <v>216</v>
      </c>
      <c r="K146" s="7">
        <v>3</v>
      </c>
      <c r="L146" s="21">
        <v>45543</v>
      </c>
      <c r="M146" s="14">
        <v>57</v>
      </c>
      <c r="N146" s="14">
        <v>19</v>
      </c>
      <c r="O146" s="14">
        <f t="shared" si="3"/>
        <v>33.333333333333329</v>
      </c>
      <c r="P146" s="20"/>
    </row>
    <row r="147" spans="1:16" x14ac:dyDescent="0.25">
      <c r="A147" t="s">
        <v>50</v>
      </c>
      <c r="B147" t="s">
        <v>51</v>
      </c>
      <c r="C147" s="7">
        <v>8</v>
      </c>
      <c r="D147" t="s">
        <v>59</v>
      </c>
      <c r="E147">
        <v>1989</v>
      </c>
      <c r="F147" s="7">
        <v>2</v>
      </c>
      <c r="G147" s="7">
        <v>15</v>
      </c>
      <c r="H147" s="7">
        <v>18</v>
      </c>
      <c r="I147" s="7">
        <v>58</v>
      </c>
      <c r="J147" s="7">
        <v>215</v>
      </c>
      <c r="K147" s="7">
        <v>3</v>
      </c>
      <c r="L147" s="21">
        <v>45543</v>
      </c>
      <c r="M147" s="14">
        <v>65</v>
      </c>
      <c r="N147" s="14">
        <v>20</v>
      </c>
      <c r="O147" s="14">
        <f t="shared" si="3"/>
        <v>30.76923076923077</v>
      </c>
      <c r="P147" s="20"/>
    </row>
    <row r="148" spans="1:16" x14ac:dyDescent="0.25">
      <c r="A148" t="s">
        <v>35</v>
      </c>
      <c r="B148" t="s">
        <v>36</v>
      </c>
      <c r="C148" s="7">
        <v>7</v>
      </c>
      <c r="D148" t="s">
        <v>48</v>
      </c>
      <c r="E148">
        <v>2018</v>
      </c>
      <c r="F148" s="7">
        <v>2</v>
      </c>
      <c r="G148" s="7">
        <v>14</v>
      </c>
      <c r="H148" s="7">
        <v>19</v>
      </c>
      <c r="I148" s="7">
        <v>55</v>
      </c>
      <c r="J148" s="7">
        <v>214</v>
      </c>
      <c r="K148" s="7">
        <v>3</v>
      </c>
      <c r="L148" s="21">
        <v>45543</v>
      </c>
      <c r="M148" s="14">
        <v>49</v>
      </c>
      <c r="N148" s="14">
        <v>9</v>
      </c>
      <c r="O148" s="14">
        <f t="shared" si="3"/>
        <v>18.367346938775512</v>
      </c>
      <c r="P148" s="20"/>
    </row>
    <row r="149" spans="1:16" x14ac:dyDescent="0.25">
      <c r="A149" t="s">
        <v>35</v>
      </c>
      <c r="B149" t="s">
        <v>36</v>
      </c>
      <c r="C149" s="7">
        <v>7</v>
      </c>
      <c r="D149" t="s">
        <v>44</v>
      </c>
      <c r="E149">
        <v>1983</v>
      </c>
      <c r="F149" s="7">
        <v>2</v>
      </c>
      <c r="G149" s="7">
        <v>13</v>
      </c>
      <c r="H149" s="7">
        <v>20</v>
      </c>
      <c r="I149" s="7">
        <v>50</v>
      </c>
      <c r="J149" s="7">
        <v>213</v>
      </c>
      <c r="K149" s="7">
        <v>3</v>
      </c>
      <c r="L149" s="21">
        <v>45543</v>
      </c>
      <c r="M149" s="14">
        <v>82</v>
      </c>
      <c r="N149" s="14">
        <v>28</v>
      </c>
      <c r="O149" s="14">
        <f t="shared" si="3"/>
        <v>34.146341463414636</v>
      </c>
      <c r="P149" s="20"/>
    </row>
    <row r="150" spans="1:16" x14ac:dyDescent="0.25">
      <c r="A150" t="s">
        <v>50</v>
      </c>
      <c r="B150" t="s">
        <v>51</v>
      </c>
      <c r="C150" s="7">
        <v>6</v>
      </c>
      <c r="D150" t="s">
        <v>55</v>
      </c>
      <c r="E150">
        <v>2008</v>
      </c>
      <c r="F150" s="7">
        <v>2</v>
      </c>
      <c r="G150" s="7">
        <v>12</v>
      </c>
      <c r="H150" s="7">
        <v>21</v>
      </c>
      <c r="I150" s="7">
        <v>47</v>
      </c>
      <c r="J150" s="7">
        <v>212</v>
      </c>
      <c r="K150" s="7">
        <v>3</v>
      </c>
      <c r="L150" s="21">
        <v>45543</v>
      </c>
      <c r="M150" s="14">
        <v>48</v>
      </c>
      <c r="N150" s="14">
        <v>29</v>
      </c>
      <c r="O150" s="14">
        <f t="shared" si="3"/>
        <v>60.416666666666664</v>
      </c>
      <c r="P150" s="20"/>
    </row>
    <row r="151" spans="1:16" x14ac:dyDescent="0.25">
      <c r="A151" t="s">
        <v>50</v>
      </c>
      <c r="B151" t="s">
        <v>51</v>
      </c>
      <c r="C151" s="7">
        <v>6</v>
      </c>
      <c r="D151" t="s">
        <v>52</v>
      </c>
      <c r="E151">
        <v>1999</v>
      </c>
      <c r="F151" s="7">
        <v>2</v>
      </c>
      <c r="G151" s="7">
        <v>11</v>
      </c>
      <c r="H151" s="7">
        <v>22</v>
      </c>
      <c r="I151" s="7">
        <v>42</v>
      </c>
      <c r="J151" s="7">
        <v>211</v>
      </c>
      <c r="K151" s="7">
        <v>3</v>
      </c>
      <c r="L151" s="21">
        <v>45543</v>
      </c>
      <c r="M151" s="14">
        <v>32</v>
      </c>
      <c r="N151" s="14">
        <v>9</v>
      </c>
      <c r="O151" s="14">
        <f t="shared" si="3"/>
        <v>28.125</v>
      </c>
      <c r="P151" s="20"/>
    </row>
    <row r="152" spans="1:16" x14ac:dyDescent="0.25">
      <c r="A152" t="s">
        <v>35</v>
      </c>
      <c r="B152" t="s">
        <v>36</v>
      </c>
      <c r="C152" s="7">
        <v>5</v>
      </c>
      <c r="D152" t="s">
        <v>49</v>
      </c>
      <c r="E152">
        <v>1985</v>
      </c>
      <c r="F152" s="7">
        <v>2</v>
      </c>
      <c r="G152" s="7">
        <v>10</v>
      </c>
      <c r="H152" s="7">
        <v>23</v>
      </c>
      <c r="I152" s="7">
        <v>39</v>
      </c>
      <c r="J152" s="7">
        <v>210</v>
      </c>
      <c r="K152" s="7">
        <v>3</v>
      </c>
      <c r="L152" s="21">
        <v>45543</v>
      </c>
      <c r="M152" s="14">
        <v>63</v>
      </c>
      <c r="N152" s="14">
        <v>15</v>
      </c>
      <c r="O152" s="14">
        <f t="shared" si="3"/>
        <v>23.809523809523807</v>
      </c>
      <c r="P152" s="20"/>
    </row>
    <row r="153" spans="1:16" x14ac:dyDescent="0.25">
      <c r="A153" t="s">
        <v>35</v>
      </c>
      <c r="B153" t="s">
        <v>36</v>
      </c>
      <c r="C153" s="7">
        <v>5</v>
      </c>
      <c r="D153" t="s">
        <v>41</v>
      </c>
      <c r="E153">
        <v>2016</v>
      </c>
      <c r="F153" s="7">
        <v>2</v>
      </c>
      <c r="G153" s="7">
        <v>9</v>
      </c>
      <c r="H153" s="7">
        <v>24</v>
      </c>
      <c r="I153" s="7">
        <v>34</v>
      </c>
      <c r="J153" s="7">
        <v>209</v>
      </c>
      <c r="K153" s="7">
        <v>3</v>
      </c>
      <c r="L153" s="21">
        <v>45543</v>
      </c>
      <c r="M153" s="14">
        <v>75</v>
      </c>
      <c r="N153" s="14">
        <v>15</v>
      </c>
      <c r="O153" s="14">
        <f t="shared" si="3"/>
        <v>20</v>
      </c>
      <c r="P153" s="20"/>
    </row>
    <row r="154" spans="1:16" x14ac:dyDescent="0.25">
      <c r="A154" t="s">
        <v>50</v>
      </c>
      <c r="B154" t="s">
        <v>51</v>
      </c>
      <c r="C154" s="7">
        <v>4</v>
      </c>
      <c r="D154" t="s">
        <v>56</v>
      </c>
      <c r="E154">
        <v>1984</v>
      </c>
      <c r="F154" s="7">
        <v>2</v>
      </c>
      <c r="G154" s="7">
        <v>8</v>
      </c>
      <c r="H154" s="7">
        <v>25</v>
      </c>
      <c r="I154" s="7">
        <v>31</v>
      </c>
      <c r="J154" s="7">
        <v>208</v>
      </c>
      <c r="K154" s="7">
        <v>3</v>
      </c>
      <c r="L154" s="21">
        <v>45543</v>
      </c>
      <c r="M154" s="14">
        <v>55</v>
      </c>
      <c r="N154" s="14">
        <v>0</v>
      </c>
      <c r="O154" s="14">
        <f t="shared" si="3"/>
        <v>0</v>
      </c>
      <c r="P154" s="20"/>
    </row>
    <row r="155" spans="1:16" x14ac:dyDescent="0.25">
      <c r="A155" t="s">
        <v>50</v>
      </c>
      <c r="B155" t="s">
        <v>51</v>
      </c>
      <c r="C155" s="7">
        <v>4</v>
      </c>
      <c r="D155" t="s">
        <v>54</v>
      </c>
      <c r="E155">
        <v>2016</v>
      </c>
      <c r="F155" s="7">
        <v>2</v>
      </c>
      <c r="G155" s="7">
        <v>7</v>
      </c>
      <c r="H155" s="7">
        <v>26</v>
      </c>
      <c r="I155" s="7">
        <v>26</v>
      </c>
      <c r="J155" s="7">
        <v>207</v>
      </c>
      <c r="K155" s="7">
        <v>3</v>
      </c>
      <c r="L155" s="21">
        <v>45543</v>
      </c>
      <c r="M155" s="14">
        <v>43</v>
      </c>
      <c r="N155" s="14">
        <v>32</v>
      </c>
      <c r="O155" s="14">
        <f t="shared" si="3"/>
        <v>74.418604651162795</v>
      </c>
      <c r="P155" s="20"/>
    </row>
    <row r="156" spans="1:16" x14ac:dyDescent="0.25">
      <c r="A156" t="s">
        <v>35</v>
      </c>
      <c r="B156" t="s">
        <v>36</v>
      </c>
      <c r="C156" s="7">
        <v>3</v>
      </c>
      <c r="D156" t="s">
        <v>37</v>
      </c>
      <c r="E156">
        <v>1998</v>
      </c>
      <c r="F156" s="7">
        <v>2</v>
      </c>
      <c r="G156" s="7">
        <v>6</v>
      </c>
      <c r="H156" s="7">
        <v>27</v>
      </c>
      <c r="I156" s="7">
        <v>23</v>
      </c>
      <c r="J156" s="7">
        <v>206</v>
      </c>
      <c r="K156" s="7">
        <v>3</v>
      </c>
      <c r="L156" s="21">
        <v>45543</v>
      </c>
      <c r="M156" s="14">
        <v>48</v>
      </c>
      <c r="N156" s="14">
        <v>45</v>
      </c>
      <c r="O156" s="14">
        <f t="shared" si="3"/>
        <v>93.75</v>
      </c>
      <c r="P156" s="20"/>
    </row>
    <row r="157" spans="1:16" x14ac:dyDescent="0.25">
      <c r="A157" t="s">
        <v>35</v>
      </c>
      <c r="B157" t="s">
        <v>36</v>
      </c>
      <c r="C157" s="7">
        <v>3</v>
      </c>
      <c r="D157" t="s">
        <v>42</v>
      </c>
      <c r="E157">
        <v>2023</v>
      </c>
      <c r="F157" s="7">
        <v>2</v>
      </c>
      <c r="G157" s="7">
        <v>5</v>
      </c>
      <c r="H157" s="7">
        <v>28</v>
      </c>
      <c r="I157" s="7">
        <v>18</v>
      </c>
      <c r="J157" s="7">
        <v>205</v>
      </c>
      <c r="K157" s="7">
        <v>3</v>
      </c>
      <c r="L157" s="21">
        <v>45543</v>
      </c>
      <c r="M157" s="14">
        <v>55</v>
      </c>
      <c r="N157" s="14">
        <v>49</v>
      </c>
      <c r="O157" s="14">
        <f t="shared" si="3"/>
        <v>89.090909090909093</v>
      </c>
      <c r="P157" s="20"/>
    </row>
    <row r="158" spans="1:16" x14ac:dyDescent="0.25">
      <c r="A158" t="s">
        <v>50</v>
      </c>
      <c r="B158" t="s">
        <v>51</v>
      </c>
      <c r="C158" s="7">
        <v>2</v>
      </c>
      <c r="D158" t="s">
        <v>57</v>
      </c>
      <c r="E158">
        <v>2004</v>
      </c>
      <c r="F158" s="7">
        <v>2</v>
      </c>
      <c r="G158" s="7">
        <v>4</v>
      </c>
      <c r="H158" s="7">
        <v>29</v>
      </c>
      <c r="I158" s="7">
        <v>15</v>
      </c>
      <c r="J158" s="7">
        <v>204</v>
      </c>
      <c r="K158" s="7">
        <v>3</v>
      </c>
      <c r="L158" s="21">
        <v>45543</v>
      </c>
      <c r="M158" s="14">
        <v>48</v>
      </c>
      <c r="N158" s="14">
        <v>0</v>
      </c>
      <c r="O158" s="14">
        <f t="shared" si="3"/>
        <v>0</v>
      </c>
      <c r="P158" s="20"/>
    </row>
    <row r="159" spans="1:16" x14ac:dyDescent="0.25">
      <c r="A159" t="s">
        <v>50</v>
      </c>
      <c r="B159" t="s">
        <v>51</v>
      </c>
      <c r="C159" s="7">
        <v>2</v>
      </c>
      <c r="D159" t="s">
        <v>53</v>
      </c>
      <c r="E159">
        <v>2020</v>
      </c>
      <c r="F159" s="7">
        <v>2</v>
      </c>
      <c r="G159" s="7">
        <v>3</v>
      </c>
      <c r="H159" s="7">
        <v>30</v>
      </c>
      <c r="I159" s="7">
        <v>10</v>
      </c>
      <c r="J159" s="7">
        <v>203</v>
      </c>
      <c r="K159" s="7">
        <v>3</v>
      </c>
      <c r="L159" s="21">
        <v>45543</v>
      </c>
      <c r="M159" s="14">
        <v>38</v>
      </c>
      <c r="N159" s="14">
        <v>13</v>
      </c>
      <c r="O159" s="14">
        <f t="shared" si="3"/>
        <v>34.210526315789473</v>
      </c>
      <c r="P159" s="20"/>
    </row>
    <row r="160" spans="1:16" x14ac:dyDescent="0.25">
      <c r="A160" t="s">
        <v>35</v>
      </c>
      <c r="B160" t="s">
        <v>36</v>
      </c>
      <c r="C160" s="7">
        <v>1</v>
      </c>
      <c r="D160" t="s">
        <v>46</v>
      </c>
      <c r="E160">
        <v>1999</v>
      </c>
      <c r="F160" s="7">
        <v>2</v>
      </c>
      <c r="G160" s="7">
        <v>2</v>
      </c>
      <c r="H160" s="7">
        <v>31</v>
      </c>
      <c r="I160" s="7">
        <v>7</v>
      </c>
      <c r="J160" s="7">
        <v>202</v>
      </c>
      <c r="K160" s="7">
        <v>3</v>
      </c>
      <c r="L160" s="21">
        <v>45543</v>
      </c>
      <c r="M160" s="14">
        <v>79</v>
      </c>
      <c r="N160" s="14">
        <v>22</v>
      </c>
      <c r="O160" s="14">
        <f t="shared" si="3"/>
        <v>27.848101265822784</v>
      </c>
      <c r="P160" s="20"/>
    </row>
    <row r="161" spans="1:16" x14ac:dyDescent="0.25">
      <c r="A161" t="s">
        <v>35</v>
      </c>
      <c r="B161" t="s">
        <v>36</v>
      </c>
      <c r="C161" s="7">
        <v>1</v>
      </c>
      <c r="D161" t="s">
        <v>39</v>
      </c>
      <c r="E161">
        <v>2002</v>
      </c>
      <c r="F161" s="7">
        <v>2</v>
      </c>
      <c r="G161" s="7">
        <v>1</v>
      </c>
      <c r="H161" s="7">
        <v>32</v>
      </c>
      <c r="I161" s="7">
        <v>2</v>
      </c>
      <c r="J161" s="7">
        <v>201</v>
      </c>
      <c r="K161" s="7">
        <v>3</v>
      </c>
      <c r="L161" s="21">
        <v>45543</v>
      </c>
      <c r="M161" s="14">
        <v>56</v>
      </c>
      <c r="N161" s="14">
        <v>26</v>
      </c>
      <c r="O161" s="14">
        <f t="shared" si="3"/>
        <v>46.428571428571431</v>
      </c>
      <c r="P161" s="20"/>
    </row>
    <row r="162" spans="1:16" x14ac:dyDescent="0.25">
      <c r="A162" t="s">
        <v>35</v>
      </c>
      <c r="B162" t="s">
        <v>36</v>
      </c>
      <c r="C162" s="7">
        <v>1</v>
      </c>
      <c r="D162" t="s">
        <v>41</v>
      </c>
      <c r="E162">
        <v>2016</v>
      </c>
      <c r="F162" s="7">
        <v>3</v>
      </c>
      <c r="G162" s="7">
        <v>1</v>
      </c>
      <c r="H162" s="7">
        <v>33</v>
      </c>
      <c r="I162" s="7">
        <v>3</v>
      </c>
      <c r="J162" s="7">
        <v>301</v>
      </c>
      <c r="K162" s="7">
        <v>3</v>
      </c>
      <c r="L162" s="21">
        <v>45543</v>
      </c>
      <c r="M162" s="14">
        <v>79</v>
      </c>
      <c r="N162" s="14">
        <v>9</v>
      </c>
      <c r="O162" s="14">
        <f t="shared" si="3"/>
        <v>11.39240506329114</v>
      </c>
      <c r="P162" s="20"/>
    </row>
    <row r="163" spans="1:16" x14ac:dyDescent="0.25">
      <c r="A163" t="s">
        <v>35</v>
      </c>
      <c r="B163" t="s">
        <v>36</v>
      </c>
      <c r="C163" s="7">
        <v>1</v>
      </c>
      <c r="D163" t="s">
        <v>48</v>
      </c>
      <c r="E163">
        <v>2018</v>
      </c>
      <c r="F163" s="7">
        <v>3</v>
      </c>
      <c r="G163" s="7">
        <v>2</v>
      </c>
      <c r="H163" s="7">
        <v>34</v>
      </c>
      <c r="I163" s="7">
        <v>6</v>
      </c>
      <c r="J163" s="7">
        <v>302</v>
      </c>
      <c r="K163" s="7">
        <v>3</v>
      </c>
      <c r="L163" s="21">
        <v>45543</v>
      </c>
      <c r="M163" s="14">
        <v>75</v>
      </c>
      <c r="N163" s="14">
        <v>47</v>
      </c>
      <c r="O163" s="14">
        <f t="shared" si="3"/>
        <v>62.666666666666671</v>
      </c>
      <c r="P163" s="20"/>
    </row>
    <row r="164" spans="1:16" x14ac:dyDescent="0.25">
      <c r="A164" t="s">
        <v>50</v>
      </c>
      <c r="B164" t="s">
        <v>51</v>
      </c>
      <c r="C164" s="7">
        <v>2</v>
      </c>
      <c r="D164" t="s">
        <v>54</v>
      </c>
      <c r="E164">
        <v>2016</v>
      </c>
      <c r="F164" s="7">
        <v>3</v>
      </c>
      <c r="G164" s="7">
        <v>3</v>
      </c>
      <c r="H164" s="7">
        <v>35</v>
      </c>
      <c r="I164" s="7">
        <v>11</v>
      </c>
      <c r="J164" s="7">
        <v>303</v>
      </c>
      <c r="K164" s="7">
        <v>3</v>
      </c>
      <c r="L164" s="21">
        <v>45543</v>
      </c>
      <c r="M164" s="14">
        <v>43</v>
      </c>
      <c r="N164" s="14">
        <v>26</v>
      </c>
      <c r="O164" s="14">
        <f t="shared" si="3"/>
        <v>60.465116279069761</v>
      </c>
      <c r="P164" s="20"/>
    </row>
    <row r="165" spans="1:16" x14ac:dyDescent="0.25">
      <c r="A165" t="s">
        <v>50</v>
      </c>
      <c r="B165" t="s">
        <v>51</v>
      </c>
      <c r="C165" s="7">
        <v>2</v>
      </c>
      <c r="D165" t="s">
        <v>59</v>
      </c>
      <c r="E165">
        <v>1989</v>
      </c>
      <c r="F165" s="7">
        <v>3</v>
      </c>
      <c r="G165" s="7">
        <v>4</v>
      </c>
      <c r="H165" s="7">
        <v>36</v>
      </c>
      <c r="I165" s="7">
        <v>14</v>
      </c>
      <c r="J165" s="7">
        <v>304</v>
      </c>
      <c r="K165" s="7">
        <v>3</v>
      </c>
      <c r="L165" s="21">
        <v>45543</v>
      </c>
      <c r="M165" s="14">
        <v>58</v>
      </c>
      <c r="N165" s="14">
        <v>12</v>
      </c>
      <c r="O165" s="14">
        <f t="shared" si="3"/>
        <v>20.689655172413794</v>
      </c>
      <c r="P165" s="20"/>
    </row>
    <row r="166" spans="1:16" x14ac:dyDescent="0.25">
      <c r="A166" t="s">
        <v>35</v>
      </c>
      <c r="B166" t="s">
        <v>36</v>
      </c>
      <c r="C166" s="7">
        <v>3</v>
      </c>
      <c r="D166" t="s">
        <v>39</v>
      </c>
      <c r="E166">
        <v>2002</v>
      </c>
      <c r="F166" s="7">
        <v>3</v>
      </c>
      <c r="G166" s="7">
        <v>5</v>
      </c>
      <c r="H166" s="7">
        <v>37</v>
      </c>
      <c r="I166" s="7">
        <v>19</v>
      </c>
      <c r="J166" s="7">
        <v>305</v>
      </c>
      <c r="K166" s="7">
        <v>3</v>
      </c>
      <c r="L166" s="21">
        <v>45543</v>
      </c>
      <c r="M166" s="14">
        <v>42</v>
      </c>
      <c r="N166" s="14">
        <v>14</v>
      </c>
      <c r="O166" s="14">
        <f t="shared" si="3"/>
        <v>33.333333333333329</v>
      </c>
      <c r="P166" s="20"/>
    </row>
    <row r="167" spans="1:16" x14ac:dyDescent="0.25">
      <c r="A167" t="s">
        <v>35</v>
      </c>
      <c r="B167" t="s">
        <v>36</v>
      </c>
      <c r="C167" s="7">
        <v>3</v>
      </c>
      <c r="D167" t="s">
        <v>49</v>
      </c>
      <c r="E167">
        <v>1985</v>
      </c>
      <c r="F167" s="7">
        <v>3</v>
      </c>
      <c r="G167" s="7">
        <v>6</v>
      </c>
      <c r="H167" s="7">
        <v>38</v>
      </c>
      <c r="I167" s="7">
        <v>22</v>
      </c>
      <c r="J167" s="7">
        <v>306</v>
      </c>
      <c r="K167" s="7">
        <v>3</v>
      </c>
      <c r="L167" s="21">
        <v>45543</v>
      </c>
      <c r="M167" s="14">
        <v>40</v>
      </c>
      <c r="N167" s="14">
        <v>4</v>
      </c>
      <c r="O167" s="14">
        <f t="shared" si="3"/>
        <v>10</v>
      </c>
      <c r="P167" s="20"/>
    </row>
    <row r="168" spans="1:16" x14ac:dyDescent="0.25">
      <c r="A168" t="s">
        <v>50</v>
      </c>
      <c r="B168" t="s">
        <v>51</v>
      </c>
      <c r="C168" s="7">
        <v>4</v>
      </c>
      <c r="D168" t="s">
        <v>55</v>
      </c>
      <c r="E168">
        <v>2008</v>
      </c>
      <c r="F168" s="7">
        <v>3</v>
      </c>
      <c r="G168" s="7">
        <v>7</v>
      </c>
      <c r="H168" s="7">
        <v>39</v>
      </c>
      <c r="I168" s="7">
        <v>27</v>
      </c>
      <c r="J168" s="7">
        <v>307</v>
      </c>
      <c r="K168" s="7">
        <v>3</v>
      </c>
      <c r="L168" s="21">
        <v>45543</v>
      </c>
      <c r="M168" s="14">
        <v>53</v>
      </c>
      <c r="N168" s="14">
        <v>37</v>
      </c>
      <c r="O168" s="14">
        <f t="shared" si="3"/>
        <v>69.811320754716974</v>
      </c>
      <c r="P168" s="20"/>
    </row>
    <row r="169" spans="1:16" x14ac:dyDescent="0.25">
      <c r="A169" t="s">
        <v>50</v>
      </c>
      <c r="B169" t="s">
        <v>51</v>
      </c>
      <c r="C169" s="7">
        <v>4</v>
      </c>
      <c r="D169" t="s">
        <v>57</v>
      </c>
      <c r="E169">
        <v>2004</v>
      </c>
      <c r="F169" s="7">
        <v>3</v>
      </c>
      <c r="G169" s="7">
        <v>8</v>
      </c>
      <c r="H169" s="7">
        <v>40</v>
      </c>
      <c r="I169" s="7">
        <v>30</v>
      </c>
      <c r="J169" s="7">
        <v>308</v>
      </c>
      <c r="K169" s="7">
        <v>3</v>
      </c>
      <c r="L169" s="21">
        <v>45543</v>
      </c>
      <c r="M169" s="14">
        <v>54</v>
      </c>
      <c r="N169" s="14">
        <v>0</v>
      </c>
      <c r="O169" s="14">
        <f t="shared" si="3"/>
        <v>0</v>
      </c>
      <c r="P169" s="20"/>
    </row>
    <row r="170" spans="1:16" x14ac:dyDescent="0.25">
      <c r="A170" t="s">
        <v>35</v>
      </c>
      <c r="B170" t="s">
        <v>36</v>
      </c>
      <c r="C170" s="7">
        <v>5</v>
      </c>
      <c r="D170" t="s">
        <v>42</v>
      </c>
      <c r="E170">
        <v>2023</v>
      </c>
      <c r="F170" s="7">
        <v>3</v>
      </c>
      <c r="G170" s="7">
        <v>9</v>
      </c>
      <c r="H170" s="7">
        <v>41</v>
      </c>
      <c r="I170" s="7">
        <v>35</v>
      </c>
      <c r="J170" s="7">
        <v>309</v>
      </c>
      <c r="K170" s="7">
        <v>3</v>
      </c>
      <c r="L170" s="21">
        <v>45543</v>
      </c>
      <c r="M170" s="14">
        <v>59</v>
      </c>
      <c r="N170" s="14">
        <v>48</v>
      </c>
      <c r="O170" s="14">
        <f t="shared" si="3"/>
        <v>81.355932203389841</v>
      </c>
      <c r="P170" s="20"/>
    </row>
    <row r="171" spans="1:16" x14ac:dyDescent="0.25">
      <c r="A171" t="s">
        <v>35</v>
      </c>
      <c r="B171" t="s">
        <v>36</v>
      </c>
      <c r="C171" s="7">
        <v>5</v>
      </c>
      <c r="D171" t="s">
        <v>44</v>
      </c>
      <c r="E171">
        <v>1983</v>
      </c>
      <c r="F171" s="7">
        <v>3</v>
      </c>
      <c r="G171" s="7">
        <v>10</v>
      </c>
      <c r="H171" s="7">
        <v>42</v>
      </c>
      <c r="I171" s="7">
        <v>38</v>
      </c>
      <c r="J171" s="7">
        <v>310</v>
      </c>
      <c r="K171" s="7">
        <v>3</v>
      </c>
      <c r="L171" s="21">
        <v>45543</v>
      </c>
      <c r="M171" s="14">
        <v>69</v>
      </c>
      <c r="N171" s="14">
        <v>26</v>
      </c>
      <c r="O171" s="14">
        <f t="shared" si="3"/>
        <v>37.681159420289859</v>
      </c>
      <c r="P171" s="20"/>
    </row>
    <row r="172" spans="1:16" x14ac:dyDescent="0.25">
      <c r="A172" t="s">
        <v>50</v>
      </c>
      <c r="B172" t="s">
        <v>51</v>
      </c>
      <c r="C172" s="7">
        <v>6</v>
      </c>
      <c r="D172" t="s">
        <v>56</v>
      </c>
      <c r="E172">
        <v>1984</v>
      </c>
      <c r="F172" s="7">
        <v>3</v>
      </c>
      <c r="G172" s="7">
        <v>11</v>
      </c>
      <c r="H172" s="7">
        <v>43</v>
      </c>
      <c r="I172" s="7">
        <v>43</v>
      </c>
      <c r="J172" s="7">
        <v>311</v>
      </c>
      <c r="K172" s="7">
        <v>3</v>
      </c>
      <c r="L172" s="21">
        <v>45543</v>
      </c>
      <c r="M172" s="14">
        <v>67</v>
      </c>
      <c r="N172" s="14">
        <v>23</v>
      </c>
      <c r="O172" s="14">
        <f t="shared" si="3"/>
        <v>34.328358208955223</v>
      </c>
      <c r="P172" s="20"/>
    </row>
    <row r="173" spans="1:16" x14ac:dyDescent="0.25">
      <c r="A173" t="s">
        <v>50</v>
      </c>
      <c r="B173" t="s">
        <v>51</v>
      </c>
      <c r="C173" s="7">
        <v>6</v>
      </c>
      <c r="D173" t="s">
        <v>60</v>
      </c>
      <c r="E173">
        <v>2001</v>
      </c>
      <c r="F173" s="7">
        <v>3</v>
      </c>
      <c r="G173" s="7">
        <v>12</v>
      </c>
      <c r="H173" s="7">
        <v>44</v>
      </c>
      <c r="I173" s="7">
        <v>46</v>
      </c>
      <c r="J173" s="7">
        <v>312</v>
      </c>
      <c r="K173" s="7">
        <v>3</v>
      </c>
      <c r="L173" s="21">
        <v>45543</v>
      </c>
      <c r="M173" s="14">
        <v>54</v>
      </c>
      <c r="N173" s="14">
        <v>4</v>
      </c>
      <c r="O173" s="14">
        <f t="shared" si="3"/>
        <v>7.4074074074074066</v>
      </c>
      <c r="P173" s="20"/>
    </row>
    <row r="174" spans="1:16" x14ac:dyDescent="0.25">
      <c r="A174" t="s">
        <v>35</v>
      </c>
      <c r="B174" t="s">
        <v>36</v>
      </c>
      <c r="C174" s="7">
        <v>7</v>
      </c>
      <c r="D174" t="s">
        <v>46</v>
      </c>
      <c r="E174">
        <v>1999</v>
      </c>
      <c r="F174" s="7">
        <v>3</v>
      </c>
      <c r="G174" s="7">
        <v>13</v>
      </c>
      <c r="H174" s="7">
        <v>45</v>
      </c>
      <c r="I174" s="7">
        <v>51</v>
      </c>
      <c r="J174" s="7">
        <v>313</v>
      </c>
      <c r="K174" s="7">
        <v>3</v>
      </c>
      <c r="L174" s="21">
        <v>45543</v>
      </c>
      <c r="M174" s="14">
        <v>95</v>
      </c>
      <c r="N174" s="14">
        <v>5</v>
      </c>
      <c r="O174" s="14">
        <f t="shared" si="3"/>
        <v>5.2631578947368416</v>
      </c>
      <c r="P174" s="20"/>
    </row>
    <row r="175" spans="1:16" x14ac:dyDescent="0.25">
      <c r="A175" t="s">
        <v>35</v>
      </c>
      <c r="B175" t="s">
        <v>36</v>
      </c>
      <c r="C175" s="7">
        <v>7</v>
      </c>
      <c r="D175" t="s">
        <v>37</v>
      </c>
      <c r="E175">
        <v>1998</v>
      </c>
      <c r="F175" s="7">
        <v>3</v>
      </c>
      <c r="G175" s="7">
        <v>14</v>
      </c>
      <c r="H175" s="7">
        <v>46</v>
      </c>
      <c r="I175" s="7">
        <v>54</v>
      </c>
      <c r="J175" s="7">
        <v>314</v>
      </c>
      <c r="K175" s="7">
        <v>3</v>
      </c>
      <c r="L175" s="21">
        <v>45543</v>
      </c>
      <c r="M175" s="14">
        <v>59</v>
      </c>
      <c r="N175" s="14">
        <v>40</v>
      </c>
      <c r="O175" s="14">
        <f t="shared" si="3"/>
        <v>67.796610169491515</v>
      </c>
      <c r="P175" s="20"/>
    </row>
    <row r="176" spans="1:16" x14ac:dyDescent="0.25">
      <c r="A176" t="s">
        <v>50</v>
      </c>
      <c r="B176" t="s">
        <v>51</v>
      </c>
      <c r="C176" s="7">
        <v>8</v>
      </c>
      <c r="D176" t="s">
        <v>52</v>
      </c>
      <c r="E176">
        <v>1999</v>
      </c>
      <c r="F176" s="7">
        <v>3</v>
      </c>
      <c r="G176" s="7">
        <v>15</v>
      </c>
      <c r="H176" s="7">
        <v>47</v>
      </c>
      <c r="I176" s="7">
        <v>59</v>
      </c>
      <c r="J176" s="7">
        <v>315</v>
      </c>
      <c r="K176" s="7">
        <v>3</v>
      </c>
      <c r="L176" s="21">
        <v>45543</v>
      </c>
      <c r="M176" s="14">
        <v>64</v>
      </c>
      <c r="N176" s="14">
        <v>26</v>
      </c>
      <c r="O176" s="14">
        <f t="shared" si="3"/>
        <v>40.625</v>
      </c>
      <c r="P176" s="20"/>
    </row>
    <row r="177" spans="1:16" x14ac:dyDescent="0.25">
      <c r="A177" t="s">
        <v>50</v>
      </c>
      <c r="B177" t="s">
        <v>51</v>
      </c>
      <c r="C177" s="7">
        <v>8</v>
      </c>
      <c r="D177" t="s">
        <v>53</v>
      </c>
      <c r="E177">
        <v>2020</v>
      </c>
      <c r="F177" s="7">
        <v>3</v>
      </c>
      <c r="G177" s="7">
        <v>16</v>
      </c>
      <c r="H177" s="7">
        <v>48</v>
      </c>
      <c r="I177" s="7">
        <v>62</v>
      </c>
      <c r="J177" s="7">
        <v>316</v>
      </c>
      <c r="K177" s="7">
        <v>3</v>
      </c>
      <c r="L177" s="21">
        <v>45543</v>
      </c>
      <c r="M177" s="14">
        <v>45</v>
      </c>
      <c r="N177" s="14">
        <v>9</v>
      </c>
      <c r="O177" s="14">
        <f t="shared" si="3"/>
        <v>20</v>
      </c>
      <c r="P177" s="20"/>
    </row>
    <row r="178" spans="1:16" x14ac:dyDescent="0.25">
      <c r="A178" t="s">
        <v>50</v>
      </c>
      <c r="B178" t="s">
        <v>51</v>
      </c>
      <c r="C178" s="7">
        <v>8</v>
      </c>
      <c r="D178" t="s">
        <v>56</v>
      </c>
      <c r="E178">
        <v>1984</v>
      </c>
      <c r="F178" s="7">
        <v>4</v>
      </c>
      <c r="G178" s="7">
        <v>16</v>
      </c>
      <c r="H178" s="7">
        <v>49</v>
      </c>
      <c r="I178" s="7">
        <v>61</v>
      </c>
      <c r="J178" s="7">
        <v>416</v>
      </c>
      <c r="K178" s="7">
        <v>3</v>
      </c>
      <c r="L178" s="21">
        <v>45543</v>
      </c>
      <c r="M178" s="14">
        <v>52</v>
      </c>
      <c r="N178" s="14">
        <v>3</v>
      </c>
      <c r="O178" s="14">
        <f t="shared" si="3"/>
        <v>5.7692307692307692</v>
      </c>
      <c r="P178" s="20"/>
    </row>
    <row r="179" spans="1:16" x14ac:dyDescent="0.25">
      <c r="A179" t="s">
        <v>50</v>
      </c>
      <c r="B179" t="s">
        <v>51</v>
      </c>
      <c r="C179" s="7">
        <v>8</v>
      </c>
      <c r="D179" t="s">
        <v>54</v>
      </c>
      <c r="E179">
        <v>2016</v>
      </c>
      <c r="F179" s="7">
        <v>4</v>
      </c>
      <c r="G179" s="7">
        <v>15</v>
      </c>
      <c r="H179" s="7">
        <v>50</v>
      </c>
      <c r="I179" s="7">
        <v>60</v>
      </c>
      <c r="J179" s="7">
        <v>415</v>
      </c>
      <c r="K179" s="7">
        <v>3</v>
      </c>
      <c r="L179" s="21">
        <v>45543</v>
      </c>
      <c r="M179" s="14">
        <v>33</v>
      </c>
      <c r="N179" s="14">
        <v>26</v>
      </c>
      <c r="O179" s="14">
        <f t="shared" si="3"/>
        <v>78.787878787878782</v>
      </c>
      <c r="P179" s="20"/>
    </row>
    <row r="180" spans="1:16" x14ac:dyDescent="0.25">
      <c r="A180" t="s">
        <v>35</v>
      </c>
      <c r="B180" t="s">
        <v>36</v>
      </c>
      <c r="C180" s="7">
        <v>7</v>
      </c>
      <c r="D180" t="s">
        <v>39</v>
      </c>
      <c r="E180">
        <v>2002</v>
      </c>
      <c r="F180" s="7">
        <v>4</v>
      </c>
      <c r="G180" s="7">
        <v>14</v>
      </c>
      <c r="H180" s="7">
        <v>51</v>
      </c>
      <c r="I180" s="7">
        <v>53</v>
      </c>
      <c r="J180" s="7">
        <v>414</v>
      </c>
      <c r="K180" s="7">
        <v>3</v>
      </c>
      <c r="L180" s="21">
        <v>45543</v>
      </c>
      <c r="M180" s="14">
        <v>66</v>
      </c>
      <c r="N180" s="14">
        <v>37</v>
      </c>
      <c r="O180" s="14">
        <f t="shared" si="3"/>
        <v>56.060606060606055</v>
      </c>
      <c r="P180" s="20"/>
    </row>
    <row r="181" spans="1:16" x14ac:dyDescent="0.25">
      <c r="A181" t="s">
        <v>35</v>
      </c>
      <c r="B181" t="s">
        <v>36</v>
      </c>
      <c r="C181" s="7">
        <v>7</v>
      </c>
      <c r="D181" t="s">
        <v>41</v>
      </c>
      <c r="E181">
        <v>2016</v>
      </c>
      <c r="F181" s="7">
        <v>4</v>
      </c>
      <c r="G181" s="7">
        <v>13</v>
      </c>
      <c r="H181" s="7">
        <v>52</v>
      </c>
      <c r="I181" s="7">
        <v>52</v>
      </c>
      <c r="J181" s="7">
        <v>413</v>
      </c>
      <c r="K181" s="7">
        <v>3</v>
      </c>
      <c r="L181" s="21">
        <v>45543</v>
      </c>
      <c r="M181" s="14">
        <v>50</v>
      </c>
      <c r="N181" s="14">
        <v>1</v>
      </c>
      <c r="O181" s="14">
        <f t="shared" si="3"/>
        <v>2</v>
      </c>
      <c r="P181" s="20"/>
    </row>
    <row r="182" spans="1:16" x14ac:dyDescent="0.25">
      <c r="A182" t="s">
        <v>50</v>
      </c>
      <c r="B182" t="s">
        <v>51</v>
      </c>
      <c r="C182" s="7">
        <v>6</v>
      </c>
      <c r="D182" t="s">
        <v>53</v>
      </c>
      <c r="E182">
        <v>2020</v>
      </c>
      <c r="F182" s="7">
        <v>4</v>
      </c>
      <c r="G182" s="7">
        <v>12</v>
      </c>
      <c r="H182" s="7">
        <v>53</v>
      </c>
      <c r="I182" s="7">
        <v>45</v>
      </c>
      <c r="J182" s="7">
        <v>412</v>
      </c>
      <c r="K182" s="7">
        <v>3</v>
      </c>
      <c r="L182" s="21">
        <v>45543</v>
      </c>
      <c r="M182" s="14">
        <v>46</v>
      </c>
      <c r="N182" s="14">
        <v>10</v>
      </c>
      <c r="O182" s="14">
        <f t="shared" si="3"/>
        <v>21.739130434782609</v>
      </c>
      <c r="P182" s="20"/>
    </row>
    <row r="183" spans="1:16" x14ac:dyDescent="0.25">
      <c r="A183" t="s">
        <v>50</v>
      </c>
      <c r="B183" t="s">
        <v>51</v>
      </c>
      <c r="C183" s="7">
        <v>6</v>
      </c>
      <c r="D183" t="s">
        <v>57</v>
      </c>
      <c r="E183">
        <v>2004</v>
      </c>
      <c r="F183" s="7">
        <v>4</v>
      </c>
      <c r="G183" s="7">
        <v>11</v>
      </c>
      <c r="H183" s="7">
        <v>54</v>
      </c>
      <c r="I183" s="7">
        <v>44</v>
      </c>
      <c r="J183" s="7">
        <v>411</v>
      </c>
      <c r="K183" s="7">
        <v>3</v>
      </c>
      <c r="L183" s="21">
        <v>45543</v>
      </c>
      <c r="M183" s="14">
        <v>54</v>
      </c>
      <c r="N183" s="14">
        <v>10</v>
      </c>
      <c r="O183" s="14">
        <f t="shared" si="3"/>
        <v>18.518518518518519</v>
      </c>
      <c r="P183" s="20"/>
    </row>
    <row r="184" spans="1:16" x14ac:dyDescent="0.25">
      <c r="A184" t="s">
        <v>35</v>
      </c>
      <c r="B184" t="s">
        <v>36</v>
      </c>
      <c r="C184" s="7">
        <v>5</v>
      </c>
      <c r="D184" t="s">
        <v>48</v>
      </c>
      <c r="E184">
        <v>2018</v>
      </c>
      <c r="F184" s="7">
        <v>4</v>
      </c>
      <c r="G184" s="7">
        <v>10</v>
      </c>
      <c r="H184" s="7">
        <v>55</v>
      </c>
      <c r="I184" s="7">
        <v>37</v>
      </c>
      <c r="J184" s="7">
        <v>410</v>
      </c>
      <c r="K184" s="7">
        <v>3</v>
      </c>
      <c r="L184" s="21">
        <v>45543</v>
      </c>
      <c r="M184" s="14">
        <v>59</v>
      </c>
      <c r="N184" s="14">
        <v>11</v>
      </c>
      <c r="O184" s="14">
        <f t="shared" si="3"/>
        <v>18.64406779661017</v>
      </c>
      <c r="P184" s="20"/>
    </row>
    <row r="185" spans="1:16" x14ac:dyDescent="0.25">
      <c r="A185" t="s">
        <v>35</v>
      </c>
      <c r="B185" t="s">
        <v>36</v>
      </c>
      <c r="C185" s="7">
        <v>5</v>
      </c>
      <c r="D185" t="s">
        <v>37</v>
      </c>
      <c r="E185">
        <v>1998</v>
      </c>
      <c r="F185" s="7">
        <v>4</v>
      </c>
      <c r="G185" s="7">
        <v>9</v>
      </c>
      <c r="H185" s="7">
        <v>56</v>
      </c>
      <c r="I185" s="7">
        <v>37</v>
      </c>
      <c r="J185" s="7">
        <v>409</v>
      </c>
      <c r="K185" s="7">
        <v>3</v>
      </c>
      <c r="L185" s="21">
        <v>45543</v>
      </c>
      <c r="M185" s="14">
        <v>69</v>
      </c>
      <c r="N185" s="14">
        <v>58</v>
      </c>
      <c r="O185" s="14">
        <f t="shared" si="3"/>
        <v>84.05797101449275</v>
      </c>
      <c r="P185" s="20"/>
    </row>
    <row r="186" spans="1:16" x14ac:dyDescent="0.25">
      <c r="A186" t="s">
        <v>50</v>
      </c>
      <c r="B186" t="s">
        <v>51</v>
      </c>
      <c r="C186" s="7">
        <v>4</v>
      </c>
      <c r="D186" t="s">
        <v>52</v>
      </c>
      <c r="E186">
        <v>1999</v>
      </c>
      <c r="F186" s="7">
        <v>4</v>
      </c>
      <c r="G186" s="7">
        <v>8</v>
      </c>
      <c r="H186" s="7">
        <v>57</v>
      </c>
      <c r="I186" s="7">
        <v>29</v>
      </c>
      <c r="J186" s="7">
        <v>408</v>
      </c>
      <c r="K186" s="7">
        <v>3</v>
      </c>
      <c r="L186" s="21">
        <v>45543</v>
      </c>
      <c r="M186" s="14">
        <v>57</v>
      </c>
      <c r="N186" s="14">
        <v>9</v>
      </c>
      <c r="O186" s="14">
        <f t="shared" si="3"/>
        <v>15.789473684210526</v>
      </c>
      <c r="P186" s="20"/>
    </row>
    <row r="187" spans="1:16" x14ac:dyDescent="0.25">
      <c r="A187" t="s">
        <v>50</v>
      </c>
      <c r="B187" t="s">
        <v>51</v>
      </c>
      <c r="C187" s="7">
        <v>4</v>
      </c>
      <c r="D187" t="s">
        <v>59</v>
      </c>
      <c r="E187">
        <v>1989</v>
      </c>
      <c r="F187" s="7">
        <v>4</v>
      </c>
      <c r="G187" s="7">
        <v>7</v>
      </c>
      <c r="H187" s="7">
        <v>58</v>
      </c>
      <c r="I187" s="7">
        <v>28</v>
      </c>
      <c r="J187" s="7">
        <v>407</v>
      </c>
      <c r="K187" s="7">
        <v>3</v>
      </c>
      <c r="L187" s="21">
        <v>45543</v>
      </c>
      <c r="M187" s="14">
        <v>46</v>
      </c>
      <c r="N187" s="14">
        <v>11</v>
      </c>
      <c r="O187" s="14">
        <f t="shared" si="3"/>
        <v>23.913043478260871</v>
      </c>
      <c r="P187" s="20"/>
    </row>
    <row r="188" spans="1:16" x14ac:dyDescent="0.25">
      <c r="A188" t="s">
        <v>35</v>
      </c>
      <c r="B188" t="s">
        <v>36</v>
      </c>
      <c r="C188" s="7">
        <v>3</v>
      </c>
      <c r="D188" t="s">
        <v>44</v>
      </c>
      <c r="E188">
        <v>1983</v>
      </c>
      <c r="F188" s="7">
        <v>4</v>
      </c>
      <c r="G188" s="7">
        <v>6</v>
      </c>
      <c r="H188" s="7">
        <v>59</v>
      </c>
      <c r="I188" s="7">
        <v>21</v>
      </c>
      <c r="J188" s="7">
        <v>406</v>
      </c>
      <c r="K188" s="7">
        <v>3</v>
      </c>
      <c r="L188" s="21">
        <v>45543</v>
      </c>
      <c r="M188" s="14">
        <v>48</v>
      </c>
      <c r="N188" s="14">
        <v>18</v>
      </c>
      <c r="O188" s="14">
        <f t="shared" si="3"/>
        <v>37.5</v>
      </c>
      <c r="P188" s="20"/>
    </row>
    <row r="189" spans="1:16" x14ac:dyDescent="0.25">
      <c r="A189" t="s">
        <v>35</v>
      </c>
      <c r="B189" t="s">
        <v>36</v>
      </c>
      <c r="C189" s="7">
        <v>3</v>
      </c>
      <c r="D189" t="s">
        <v>46</v>
      </c>
      <c r="E189">
        <v>1999</v>
      </c>
      <c r="F189" s="7">
        <v>4</v>
      </c>
      <c r="G189" s="7">
        <v>5</v>
      </c>
      <c r="H189" s="7">
        <v>60</v>
      </c>
      <c r="I189" s="7">
        <v>20</v>
      </c>
      <c r="J189" s="7">
        <v>405</v>
      </c>
      <c r="K189" s="7">
        <v>3</v>
      </c>
      <c r="L189" s="21">
        <v>45543</v>
      </c>
      <c r="M189" s="14">
        <v>38</v>
      </c>
      <c r="N189" s="14">
        <v>8</v>
      </c>
      <c r="O189" s="14">
        <f t="shared" si="3"/>
        <v>21.052631578947366</v>
      </c>
      <c r="P189" s="20"/>
    </row>
    <row r="190" spans="1:16" x14ac:dyDescent="0.25">
      <c r="A190" t="s">
        <v>50</v>
      </c>
      <c r="B190" t="s">
        <v>51</v>
      </c>
      <c r="C190" s="7">
        <v>2</v>
      </c>
      <c r="D190" t="s">
        <v>60</v>
      </c>
      <c r="E190">
        <v>2001</v>
      </c>
      <c r="F190" s="7">
        <v>4</v>
      </c>
      <c r="G190" s="7">
        <v>4</v>
      </c>
      <c r="H190" s="7">
        <v>61</v>
      </c>
      <c r="I190" s="7">
        <v>13</v>
      </c>
      <c r="J190" s="7">
        <v>404</v>
      </c>
      <c r="K190" s="7">
        <v>3</v>
      </c>
      <c r="L190" s="21">
        <v>45543</v>
      </c>
      <c r="M190" s="14">
        <v>56</v>
      </c>
      <c r="N190" s="14">
        <v>12</v>
      </c>
      <c r="O190" s="14">
        <f t="shared" si="3"/>
        <v>21.428571428571427</v>
      </c>
      <c r="P190" s="20"/>
    </row>
    <row r="191" spans="1:16" x14ac:dyDescent="0.25">
      <c r="A191" t="s">
        <v>50</v>
      </c>
      <c r="B191" t="s">
        <v>51</v>
      </c>
      <c r="C191" s="7">
        <v>2</v>
      </c>
      <c r="D191" t="s">
        <v>55</v>
      </c>
      <c r="E191">
        <v>2008</v>
      </c>
      <c r="F191" s="7">
        <v>4</v>
      </c>
      <c r="G191" s="7">
        <v>3</v>
      </c>
      <c r="H191" s="7">
        <v>62</v>
      </c>
      <c r="I191" s="7">
        <v>12</v>
      </c>
      <c r="J191" s="7">
        <v>403</v>
      </c>
      <c r="K191" s="7">
        <v>3</v>
      </c>
      <c r="L191" s="21">
        <v>45543</v>
      </c>
      <c r="M191" s="14">
        <v>53</v>
      </c>
      <c r="N191" s="14">
        <v>52</v>
      </c>
      <c r="O191" s="14">
        <f t="shared" si="3"/>
        <v>98.113207547169807</v>
      </c>
      <c r="P191" s="20"/>
    </row>
    <row r="192" spans="1:16" x14ac:dyDescent="0.25">
      <c r="A192" t="s">
        <v>35</v>
      </c>
      <c r="B192" t="s">
        <v>36</v>
      </c>
      <c r="C192" s="7">
        <v>1</v>
      </c>
      <c r="D192" t="s">
        <v>49</v>
      </c>
      <c r="E192">
        <v>1985</v>
      </c>
      <c r="F192" s="7">
        <v>4</v>
      </c>
      <c r="G192" s="7">
        <v>2</v>
      </c>
      <c r="H192" s="7">
        <v>63</v>
      </c>
      <c r="I192" s="7">
        <v>5</v>
      </c>
      <c r="J192" s="7">
        <v>402</v>
      </c>
      <c r="K192" s="7">
        <v>3</v>
      </c>
      <c r="L192" s="21">
        <v>45543</v>
      </c>
      <c r="M192" s="14">
        <v>63</v>
      </c>
      <c r="N192" s="14">
        <v>1</v>
      </c>
      <c r="O192" s="14">
        <f t="shared" si="3"/>
        <v>1.5873015873015872</v>
      </c>
      <c r="P192" s="20"/>
    </row>
    <row r="193" spans="1:16" x14ac:dyDescent="0.25">
      <c r="A193" t="s">
        <v>35</v>
      </c>
      <c r="B193" t="s">
        <v>36</v>
      </c>
      <c r="C193" s="7">
        <v>1</v>
      </c>
      <c r="D193" t="s">
        <v>42</v>
      </c>
      <c r="E193">
        <v>2023</v>
      </c>
      <c r="F193" s="7">
        <v>4</v>
      </c>
      <c r="G193" s="7">
        <v>1</v>
      </c>
      <c r="H193" s="7">
        <v>64</v>
      </c>
      <c r="I193" s="7">
        <v>4</v>
      </c>
      <c r="J193" s="7">
        <v>401</v>
      </c>
      <c r="K193" s="7">
        <v>3</v>
      </c>
      <c r="L193" s="21">
        <v>45543</v>
      </c>
      <c r="M193" s="14">
        <v>93</v>
      </c>
      <c r="N193" s="14">
        <v>73</v>
      </c>
      <c r="O193" s="14">
        <f t="shared" si="3"/>
        <v>78.494623655913969</v>
      </c>
      <c r="P193" s="20"/>
    </row>
    <row r="194" spans="1:16" x14ac:dyDescent="0.25">
      <c r="A194" t="s">
        <v>35</v>
      </c>
      <c r="B194" t="s">
        <v>36</v>
      </c>
      <c r="C194" s="7">
        <v>1</v>
      </c>
      <c r="D194" t="s">
        <v>37</v>
      </c>
      <c r="E194">
        <v>1998</v>
      </c>
      <c r="F194" s="7">
        <v>1</v>
      </c>
      <c r="G194" s="7">
        <v>1</v>
      </c>
      <c r="H194" s="7">
        <v>1</v>
      </c>
      <c r="I194" s="7">
        <v>1</v>
      </c>
      <c r="J194" s="7">
        <v>101</v>
      </c>
      <c r="K194" s="7">
        <v>4</v>
      </c>
      <c r="L194" s="21">
        <v>45546</v>
      </c>
      <c r="M194" s="14">
        <v>61</v>
      </c>
      <c r="N194" s="14">
        <v>49</v>
      </c>
      <c r="O194" s="14">
        <f t="shared" si="3"/>
        <v>80.327868852459019</v>
      </c>
      <c r="P194" s="20"/>
    </row>
    <row r="195" spans="1:16" x14ac:dyDescent="0.25">
      <c r="A195" t="s">
        <v>35</v>
      </c>
      <c r="B195" t="s">
        <v>36</v>
      </c>
      <c r="C195" s="7">
        <v>1</v>
      </c>
      <c r="D195" t="s">
        <v>44</v>
      </c>
      <c r="E195">
        <v>1983</v>
      </c>
      <c r="F195" s="7">
        <v>1</v>
      </c>
      <c r="G195" s="7">
        <v>2</v>
      </c>
      <c r="H195" s="7">
        <v>2</v>
      </c>
      <c r="I195" s="7">
        <v>8</v>
      </c>
      <c r="J195" s="7">
        <v>102</v>
      </c>
      <c r="K195" s="7">
        <v>4</v>
      </c>
      <c r="L195" s="21">
        <v>45546</v>
      </c>
      <c r="M195" s="14">
        <v>79</v>
      </c>
      <c r="N195" s="14">
        <v>33</v>
      </c>
      <c r="O195" s="14">
        <f t="shared" ref="O195:O257" si="4">(N195/M195)*100</f>
        <v>41.77215189873418</v>
      </c>
      <c r="P195" s="20"/>
    </row>
    <row r="196" spans="1:16" x14ac:dyDescent="0.25">
      <c r="A196" t="s">
        <v>50</v>
      </c>
      <c r="B196" t="s">
        <v>51</v>
      </c>
      <c r="C196" s="7">
        <v>2</v>
      </c>
      <c r="D196" t="s">
        <v>52</v>
      </c>
      <c r="E196">
        <v>1999</v>
      </c>
      <c r="F196" s="7">
        <v>1</v>
      </c>
      <c r="G196" s="7">
        <v>3</v>
      </c>
      <c r="H196" s="7">
        <v>3</v>
      </c>
      <c r="I196" s="7">
        <v>9</v>
      </c>
      <c r="J196" s="7">
        <v>103</v>
      </c>
      <c r="K196" s="7">
        <v>4</v>
      </c>
      <c r="L196" s="21">
        <v>45546</v>
      </c>
      <c r="M196" s="14">
        <v>51</v>
      </c>
      <c r="N196" s="14">
        <v>13</v>
      </c>
      <c r="O196" s="14">
        <f t="shared" si="4"/>
        <v>25.490196078431371</v>
      </c>
      <c r="P196" s="20"/>
    </row>
    <row r="197" spans="1:16" x14ac:dyDescent="0.25">
      <c r="A197" t="s">
        <v>50</v>
      </c>
      <c r="B197" t="s">
        <v>51</v>
      </c>
      <c r="C197" s="7">
        <v>2</v>
      </c>
      <c r="D197" t="s">
        <v>56</v>
      </c>
      <c r="E197">
        <v>1984</v>
      </c>
      <c r="F197" s="7">
        <v>1</v>
      </c>
      <c r="G197" s="7">
        <v>4</v>
      </c>
      <c r="H197" s="7">
        <v>4</v>
      </c>
      <c r="I197" s="7">
        <v>16</v>
      </c>
      <c r="J197" s="7">
        <v>104</v>
      </c>
      <c r="K197" s="7">
        <v>4</v>
      </c>
      <c r="L197" s="21">
        <v>45546</v>
      </c>
      <c r="M197" s="14">
        <v>48</v>
      </c>
      <c r="N197" s="14">
        <v>0</v>
      </c>
      <c r="O197" s="14">
        <f t="shared" si="4"/>
        <v>0</v>
      </c>
      <c r="P197" s="20"/>
    </row>
    <row r="198" spans="1:16" x14ac:dyDescent="0.25">
      <c r="A198" t="s">
        <v>35</v>
      </c>
      <c r="B198" t="s">
        <v>36</v>
      </c>
      <c r="C198" s="7">
        <v>3</v>
      </c>
      <c r="D198" t="s">
        <v>48</v>
      </c>
      <c r="E198">
        <v>2018</v>
      </c>
      <c r="F198" s="7">
        <v>1</v>
      </c>
      <c r="G198" s="7">
        <v>5</v>
      </c>
      <c r="H198" s="7">
        <v>5</v>
      </c>
      <c r="I198" s="7">
        <v>17</v>
      </c>
      <c r="J198" s="7">
        <v>105</v>
      </c>
      <c r="K198" s="7">
        <v>4</v>
      </c>
      <c r="L198" s="21">
        <v>45546</v>
      </c>
      <c r="M198" s="14">
        <v>46</v>
      </c>
      <c r="N198" s="14">
        <v>45</v>
      </c>
      <c r="O198" s="14">
        <f t="shared" si="4"/>
        <v>97.826086956521735</v>
      </c>
      <c r="P198" s="20"/>
    </row>
    <row r="199" spans="1:16" x14ac:dyDescent="0.25">
      <c r="A199" t="s">
        <v>35</v>
      </c>
      <c r="B199" t="s">
        <v>36</v>
      </c>
      <c r="C199" s="7">
        <v>3</v>
      </c>
      <c r="D199" t="s">
        <v>41</v>
      </c>
      <c r="E199">
        <v>2016</v>
      </c>
      <c r="F199" s="7">
        <v>1</v>
      </c>
      <c r="G199" s="7">
        <v>6</v>
      </c>
      <c r="H199" s="7">
        <v>6</v>
      </c>
      <c r="I199" s="7">
        <v>24</v>
      </c>
      <c r="J199" s="7">
        <v>106</v>
      </c>
      <c r="K199" s="7">
        <v>4</v>
      </c>
      <c r="L199" s="21">
        <v>45546</v>
      </c>
      <c r="M199" s="14">
        <v>44</v>
      </c>
      <c r="N199" s="14">
        <v>13</v>
      </c>
      <c r="O199" s="14">
        <f t="shared" si="4"/>
        <v>29.545454545454547</v>
      </c>
      <c r="P199" s="20"/>
    </row>
    <row r="200" spans="1:16" x14ac:dyDescent="0.25">
      <c r="A200" t="s">
        <v>50</v>
      </c>
      <c r="B200" t="s">
        <v>51</v>
      </c>
      <c r="C200" s="7">
        <v>4</v>
      </c>
      <c r="D200" t="s">
        <v>60</v>
      </c>
      <c r="E200">
        <v>2001</v>
      </c>
      <c r="F200" s="7">
        <v>1</v>
      </c>
      <c r="G200" s="7">
        <v>7</v>
      </c>
      <c r="H200" s="7">
        <v>7</v>
      </c>
      <c r="I200" s="7">
        <v>25</v>
      </c>
      <c r="J200" s="7">
        <v>107</v>
      </c>
      <c r="K200" s="7">
        <v>4</v>
      </c>
      <c r="L200" s="21">
        <v>45546</v>
      </c>
      <c r="M200" s="14">
        <v>64</v>
      </c>
      <c r="N200" s="14">
        <v>33</v>
      </c>
      <c r="O200" s="14">
        <f t="shared" si="4"/>
        <v>51.5625</v>
      </c>
      <c r="P200" s="20"/>
    </row>
    <row r="201" spans="1:16" x14ac:dyDescent="0.25">
      <c r="A201" t="s">
        <v>50</v>
      </c>
      <c r="B201" t="s">
        <v>51</v>
      </c>
      <c r="C201" s="7">
        <v>4</v>
      </c>
      <c r="D201" t="s">
        <v>53</v>
      </c>
      <c r="E201">
        <v>2020</v>
      </c>
      <c r="F201" s="7">
        <v>1</v>
      </c>
      <c r="G201" s="7">
        <v>8</v>
      </c>
      <c r="H201" s="7">
        <v>8</v>
      </c>
      <c r="I201" s="7">
        <v>32</v>
      </c>
      <c r="J201" s="7">
        <v>108</v>
      </c>
      <c r="K201" s="7">
        <v>4</v>
      </c>
      <c r="L201" s="21">
        <v>45546</v>
      </c>
      <c r="M201" s="14">
        <v>44</v>
      </c>
      <c r="N201" s="14">
        <v>17</v>
      </c>
      <c r="O201" s="14">
        <f t="shared" si="4"/>
        <v>38.636363636363633</v>
      </c>
      <c r="P201" s="20"/>
    </row>
    <row r="202" spans="1:16" x14ac:dyDescent="0.25">
      <c r="A202" t="s">
        <v>35</v>
      </c>
      <c r="B202" t="s">
        <v>36</v>
      </c>
      <c r="C202" s="7">
        <v>5</v>
      </c>
      <c r="D202" t="s">
        <v>39</v>
      </c>
      <c r="E202">
        <v>2002</v>
      </c>
      <c r="F202" s="7">
        <v>1</v>
      </c>
      <c r="G202" s="7">
        <v>9</v>
      </c>
      <c r="H202" s="7">
        <v>9</v>
      </c>
      <c r="I202" s="7">
        <v>33</v>
      </c>
      <c r="J202" s="7">
        <v>109</v>
      </c>
      <c r="K202" s="7">
        <v>4</v>
      </c>
      <c r="L202" s="21">
        <v>45546</v>
      </c>
      <c r="M202" s="14">
        <v>66</v>
      </c>
      <c r="P202" s="20"/>
    </row>
    <row r="203" spans="1:16" x14ac:dyDescent="0.25">
      <c r="A203" t="s">
        <v>35</v>
      </c>
      <c r="B203" t="s">
        <v>36</v>
      </c>
      <c r="C203" s="7">
        <v>5</v>
      </c>
      <c r="D203" t="s">
        <v>46</v>
      </c>
      <c r="E203">
        <v>1999</v>
      </c>
      <c r="F203" s="7">
        <v>1</v>
      </c>
      <c r="G203" s="7">
        <v>10</v>
      </c>
      <c r="H203" s="7">
        <v>10</v>
      </c>
      <c r="I203" s="7">
        <v>40</v>
      </c>
      <c r="J203" s="7">
        <v>110</v>
      </c>
      <c r="K203" s="7">
        <v>4</v>
      </c>
      <c r="L203" s="21">
        <v>45546</v>
      </c>
      <c r="M203" s="14">
        <v>81</v>
      </c>
      <c r="N203" s="14">
        <v>42</v>
      </c>
      <c r="O203" s="14">
        <f t="shared" si="4"/>
        <v>51.851851851851848</v>
      </c>
      <c r="P203" s="20"/>
    </row>
    <row r="204" spans="1:16" x14ac:dyDescent="0.25">
      <c r="A204" t="s">
        <v>50</v>
      </c>
      <c r="B204" t="s">
        <v>51</v>
      </c>
      <c r="C204" s="7">
        <v>6</v>
      </c>
      <c r="D204" t="s">
        <v>59</v>
      </c>
      <c r="E204">
        <v>1989</v>
      </c>
      <c r="F204" s="7">
        <v>1</v>
      </c>
      <c r="G204" s="7">
        <v>11</v>
      </c>
      <c r="H204" s="7">
        <v>11</v>
      </c>
      <c r="I204" s="7">
        <v>41</v>
      </c>
      <c r="J204" s="7">
        <v>111</v>
      </c>
      <c r="K204" s="7">
        <v>4</v>
      </c>
      <c r="L204" s="21">
        <v>45546</v>
      </c>
      <c r="M204" s="14">
        <v>39</v>
      </c>
      <c r="N204" s="14">
        <v>29</v>
      </c>
      <c r="O204" s="14">
        <f t="shared" si="4"/>
        <v>74.358974358974365</v>
      </c>
      <c r="P204" s="20"/>
    </row>
    <row r="205" spans="1:16" x14ac:dyDescent="0.25">
      <c r="A205" t="s">
        <v>50</v>
      </c>
      <c r="B205" t="s">
        <v>51</v>
      </c>
      <c r="C205" s="7">
        <v>6</v>
      </c>
      <c r="D205" t="s">
        <v>54</v>
      </c>
      <c r="E205">
        <v>2016</v>
      </c>
      <c r="F205" s="7">
        <v>1</v>
      </c>
      <c r="G205" s="7">
        <v>12</v>
      </c>
      <c r="H205" s="7">
        <v>12</v>
      </c>
      <c r="I205" s="7">
        <v>48</v>
      </c>
      <c r="J205" s="7">
        <v>112</v>
      </c>
      <c r="K205" s="7">
        <v>4</v>
      </c>
      <c r="L205" s="21">
        <v>45546</v>
      </c>
      <c r="M205" s="14">
        <v>38</v>
      </c>
      <c r="N205" s="14">
        <v>25</v>
      </c>
      <c r="O205" s="14">
        <f t="shared" si="4"/>
        <v>65.789473684210535</v>
      </c>
      <c r="P205" s="20"/>
    </row>
    <row r="206" spans="1:16" x14ac:dyDescent="0.25">
      <c r="A206" t="s">
        <v>35</v>
      </c>
      <c r="B206" t="s">
        <v>36</v>
      </c>
      <c r="C206" s="7">
        <v>7</v>
      </c>
      <c r="D206" t="s">
        <v>49</v>
      </c>
      <c r="E206">
        <v>1985</v>
      </c>
      <c r="F206" s="7">
        <v>1</v>
      </c>
      <c r="G206" s="7">
        <v>13</v>
      </c>
      <c r="H206" s="7">
        <v>13</v>
      </c>
      <c r="I206" s="7">
        <v>49</v>
      </c>
      <c r="J206" s="7">
        <v>113</v>
      </c>
      <c r="K206" s="7">
        <v>4</v>
      </c>
      <c r="L206" s="21">
        <v>45546</v>
      </c>
      <c r="M206" s="14">
        <v>86</v>
      </c>
      <c r="N206" s="14">
        <v>54</v>
      </c>
      <c r="O206" s="14">
        <f t="shared" si="4"/>
        <v>62.790697674418603</v>
      </c>
      <c r="P206" s="20"/>
    </row>
    <row r="207" spans="1:16" x14ac:dyDescent="0.25">
      <c r="A207" t="s">
        <v>35</v>
      </c>
      <c r="B207" t="s">
        <v>36</v>
      </c>
      <c r="C207" s="7">
        <v>7</v>
      </c>
      <c r="D207" t="s">
        <v>42</v>
      </c>
      <c r="E207">
        <v>2023</v>
      </c>
      <c r="F207" s="7">
        <v>1</v>
      </c>
      <c r="G207" s="7">
        <v>14</v>
      </c>
      <c r="H207" s="7">
        <v>14</v>
      </c>
      <c r="I207" s="7">
        <v>56</v>
      </c>
      <c r="J207" s="7">
        <v>114</v>
      </c>
      <c r="K207" s="7">
        <v>4</v>
      </c>
      <c r="L207" s="21">
        <v>45546</v>
      </c>
      <c r="M207" s="14">
        <v>87</v>
      </c>
      <c r="N207" s="14">
        <v>63</v>
      </c>
      <c r="O207" s="14">
        <f t="shared" si="4"/>
        <v>72.41379310344827</v>
      </c>
      <c r="P207" s="20"/>
    </row>
    <row r="208" spans="1:16" x14ac:dyDescent="0.25">
      <c r="A208" t="s">
        <v>50</v>
      </c>
      <c r="B208" t="s">
        <v>51</v>
      </c>
      <c r="C208" s="7">
        <v>8</v>
      </c>
      <c r="D208" t="s">
        <v>55</v>
      </c>
      <c r="E208">
        <v>2008</v>
      </c>
      <c r="F208" s="7">
        <v>1</v>
      </c>
      <c r="G208" s="7">
        <v>15</v>
      </c>
      <c r="H208" s="7">
        <v>15</v>
      </c>
      <c r="I208" s="7">
        <v>57</v>
      </c>
      <c r="J208" s="7">
        <v>115</v>
      </c>
      <c r="K208" s="7">
        <v>4</v>
      </c>
      <c r="L208" s="21">
        <v>45546</v>
      </c>
      <c r="M208" s="14">
        <v>47</v>
      </c>
      <c r="N208" s="14">
        <v>35</v>
      </c>
      <c r="O208" s="14">
        <f t="shared" si="4"/>
        <v>74.468085106382972</v>
      </c>
      <c r="P208" s="20"/>
    </row>
    <row r="209" spans="1:16" x14ac:dyDescent="0.25">
      <c r="A209" t="s">
        <v>50</v>
      </c>
      <c r="B209" t="s">
        <v>51</v>
      </c>
      <c r="C209" s="7">
        <v>8</v>
      </c>
      <c r="D209" t="s">
        <v>57</v>
      </c>
      <c r="E209">
        <v>2004</v>
      </c>
      <c r="F209" s="7">
        <v>1</v>
      </c>
      <c r="G209" s="7">
        <v>16</v>
      </c>
      <c r="H209" s="7">
        <v>16</v>
      </c>
      <c r="I209" s="7">
        <v>64</v>
      </c>
      <c r="J209" s="7">
        <v>116</v>
      </c>
      <c r="K209" s="7">
        <v>4</v>
      </c>
      <c r="L209" s="21">
        <v>45546</v>
      </c>
      <c r="M209" s="14">
        <v>44</v>
      </c>
      <c r="N209" s="14">
        <v>28</v>
      </c>
      <c r="O209" s="14">
        <f t="shared" si="4"/>
        <v>63.636363636363633</v>
      </c>
      <c r="P209" s="20"/>
    </row>
    <row r="210" spans="1:16" x14ac:dyDescent="0.25">
      <c r="A210" t="s">
        <v>50</v>
      </c>
      <c r="B210" t="s">
        <v>51</v>
      </c>
      <c r="C210" s="7">
        <v>8</v>
      </c>
      <c r="D210" t="s">
        <v>60</v>
      </c>
      <c r="E210">
        <v>2001</v>
      </c>
      <c r="F210" s="7">
        <v>2</v>
      </c>
      <c r="G210" s="7">
        <v>16</v>
      </c>
      <c r="H210" s="7">
        <v>17</v>
      </c>
      <c r="I210" s="7">
        <v>63</v>
      </c>
      <c r="J210" s="7">
        <v>216</v>
      </c>
      <c r="K210" s="7">
        <v>4</v>
      </c>
      <c r="L210" s="21">
        <v>45546</v>
      </c>
      <c r="M210" s="14">
        <v>57</v>
      </c>
      <c r="N210" s="14">
        <v>45</v>
      </c>
      <c r="O210" s="14">
        <f t="shared" si="4"/>
        <v>78.94736842105263</v>
      </c>
      <c r="P210" s="20"/>
    </row>
    <row r="211" spans="1:16" x14ac:dyDescent="0.25">
      <c r="A211" t="s">
        <v>50</v>
      </c>
      <c r="B211" t="s">
        <v>51</v>
      </c>
      <c r="C211" s="7">
        <v>8</v>
      </c>
      <c r="D211" t="s">
        <v>59</v>
      </c>
      <c r="E211">
        <v>1989</v>
      </c>
      <c r="F211" s="7">
        <v>2</v>
      </c>
      <c r="G211" s="7">
        <v>15</v>
      </c>
      <c r="H211" s="7">
        <v>18</v>
      </c>
      <c r="I211" s="7">
        <v>58</v>
      </c>
      <c r="J211" s="7">
        <v>215</v>
      </c>
      <c r="K211" s="7">
        <v>4</v>
      </c>
      <c r="L211" s="21">
        <v>45546</v>
      </c>
      <c r="M211" s="14">
        <v>65</v>
      </c>
      <c r="N211" s="14">
        <v>41</v>
      </c>
      <c r="O211" s="14">
        <f t="shared" si="4"/>
        <v>63.076923076923073</v>
      </c>
      <c r="P211" s="20"/>
    </row>
    <row r="212" spans="1:16" x14ac:dyDescent="0.25">
      <c r="A212" t="s">
        <v>35</v>
      </c>
      <c r="B212" t="s">
        <v>36</v>
      </c>
      <c r="C212" s="7">
        <v>7</v>
      </c>
      <c r="D212" t="s">
        <v>48</v>
      </c>
      <c r="E212">
        <v>2018</v>
      </c>
      <c r="F212" s="7">
        <v>2</v>
      </c>
      <c r="G212" s="7">
        <v>14</v>
      </c>
      <c r="H212" s="7">
        <v>19</v>
      </c>
      <c r="I212" s="7">
        <v>55</v>
      </c>
      <c r="J212" s="7">
        <v>214</v>
      </c>
      <c r="K212" s="7">
        <v>4</v>
      </c>
      <c r="L212" s="21">
        <v>45546</v>
      </c>
      <c r="M212" s="14">
        <v>49</v>
      </c>
      <c r="N212" s="14">
        <v>34</v>
      </c>
      <c r="O212" s="14">
        <f t="shared" si="4"/>
        <v>69.387755102040813</v>
      </c>
      <c r="P212" s="20"/>
    </row>
    <row r="213" spans="1:16" x14ac:dyDescent="0.25">
      <c r="A213" t="s">
        <v>35</v>
      </c>
      <c r="B213" t="s">
        <v>36</v>
      </c>
      <c r="C213" s="7">
        <v>7</v>
      </c>
      <c r="D213" t="s">
        <v>44</v>
      </c>
      <c r="E213">
        <v>1983</v>
      </c>
      <c r="F213" s="7">
        <v>2</v>
      </c>
      <c r="G213" s="7">
        <v>13</v>
      </c>
      <c r="H213" s="7">
        <v>20</v>
      </c>
      <c r="I213" s="7">
        <v>50</v>
      </c>
      <c r="J213" s="7">
        <v>213</v>
      </c>
      <c r="K213" s="7">
        <v>4</v>
      </c>
      <c r="L213" s="21">
        <v>45546</v>
      </c>
      <c r="M213" s="14">
        <v>82</v>
      </c>
      <c r="N213" s="14">
        <v>54</v>
      </c>
      <c r="O213" s="14">
        <f t="shared" si="4"/>
        <v>65.853658536585371</v>
      </c>
      <c r="P213" s="20"/>
    </row>
    <row r="214" spans="1:16" x14ac:dyDescent="0.25">
      <c r="A214" t="s">
        <v>50</v>
      </c>
      <c r="B214" t="s">
        <v>51</v>
      </c>
      <c r="C214" s="7">
        <v>6</v>
      </c>
      <c r="D214" t="s">
        <v>55</v>
      </c>
      <c r="E214">
        <v>2008</v>
      </c>
      <c r="F214" s="7">
        <v>2</v>
      </c>
      <c r="G214" s="7">
        <v>12</v>
      </c>
      <c r="H214" s="7">
        <v>21</v>
      </c>
      <c r="I214" s="7">
        <v>47</v>
      </c>
      <c r="J214" s="7">
        <v>212</v>
      </c>
      <c r="K214" s="7">
        <v>4</v>
      </c>
      <c r="L214" s="21">
        <v>45546</v>
      </c>
      <c r="M214" s="14">
        <v>48</v>
      </c>
      <c r="N214" s="14">
        <v>37</v>
      </c>
      <c r="O214" s="14">
        <f t="shared" si="4"/>
        <v>77.083333333333343</v>
      </c>
      <c r="P214" s="20"/>
    </row>
    <row r="215" spans="1:16" x14ac:dyDescent="0.25">
      <c r="A215" t="s">
        <v>50</v>
      </c>
      <c r="B215" t="s">
        <v>51</v>
      </c>
      <c r="C215" s="7">
        <v>6</v>
      </c>
      <c r="D215" t="s">
        <v>52</v>
      </c>
      <c r="E215">
        <v>1999</v>
      </c>
      <c r="F215" s="7">
        <v>2</v>
      </c>
      <c r="G215" s="7">
        <v>11</v>
      </c>
      <c r="H215" s="7">
        <v>22</v>
      </c>
      <c r="I215" s="7">
        <v>42</v>
      </c>
      <c r="J215" s="7">
        <v>211</v>
      </c>
      <c r="K215" s="7">
        <v>4</v>
      </c>
      <c r="L215" s="21">
        <v>45546</v>
      </c>
      <c r="M215" s="14">
        <v>32</v>
      </c>
      <c r="N215" s="14">
        <v>25</v>
      </c>
      <c r="O215" s="14">
        <f t="shared" si="4"/>
        <v>78.125</v>
      </c>
      <c r="P215" s="20"/>
    </row>
    <row r="216" spans="1:16" x14ac:dyDescent="0.25">
      <c r="A216" t="s">
        <v>35</v>
      </c>
      <c r="B216" t="s">
        <v>36</v>
      </c>
      <c r="C216" s="7">
        <v>5</v>
      </c>
      <c r="D216" t="s">
        <v>49</v>
      </c>
      <c r="E216">
        <v>1985</v>
      </c>
      <c r="F216" s="7">
        <v>2</v>
      </c>
      <c r="G216" s="7">
        <v>10</v>
      </c>
      <c r="H216" s="7">
        <v>23</v>
      </c>
      <c r="I216" s="7">
        <v>39</v>
      </c>
      <c r="J216" s="7">
        <v>210</v>
      </c>
      <c r="K216" s="7">
        <v>4</v>
      </c>
      <c r="L216" s="21">
        <v>45546</v>
      </c>
      <c r="M216" s="14">
        <v>63</v>
      </c>
      <c r="N216" s="14">
        <v>29</v>
      </c>
      <c r="O216" s="14">
        <f t="shared" si="4"/>
        <v>46.031746031746032</v>
      </c>
      <c r="P216" s="20"/>
    </row>
    <row r="217" spans="1:16" x14ac:dyDescent="0.25">
      <c r="A217" t="s">
        <v>35</v>
      </c>
      <c r="B217" t="s">
        <v>36</v>
      </c>
      <c r="C217" s="7">
        <v>5</v>
      </c>
      <c r="D217" t="s">
        <v>41</v>
      </c>
      <c r="E217">
        <v>2016</v>
      </c>
      <c r="F217" s="7">
        <v>2</v>
      </c>
      <c r="G217" s="7">
        <v>9</v>
      </c>
      <c r="H217" s="7">
        <v>24</v>
      </c>
      <c r="I217" s="7">
        <v>34</v>
      </c>
      <c r="J217" s="7">
        <v>209</v>
      </c>
      <c r="K217" s="7">
        <v>4</v>
      </c>
      <c r="L217" s="21">
        <v>45546</v>
      </c>
      <c r="M217" s="14">
        <v>75</v>
      </c>
      <c r="N217" s="14">
        <v>33</v>
      </c>
      <c r="O217" s="14">
        <f t="shared" si="4"/>
        <v>44</v>
      </c>
      <c r="P217" s="20"/>
    </row>
    <row r="218" spans="1:16" x14ac:dyDescent="0.25">
      <c r="A218" t="s">
        <v>50</v>
      </c>
      <c r="B218" t="s">
        <v>51</v>
      </c>
      <c r="C218" s="7">
        <v>4</v>
      </c>
      <c r="D218" t="s">
        <v>56</v>
      </c>
      <c r="E218">
        <v>1984</v>
      </c>
      <c r="F218" s="7">
        <v>2</v>
      </c>
      <c r="G218" s="7">
        <v>8</v>
      </c>
      <c r="H218" s="7">
        <v>25</v>
      </c>
      <c r="I218" s="7">
        <v>31</v>
      </c>
      <c r="J218" s="7">
        <v>208</v>
      </c>
      <c r="K218" s="7">
        <v>4</v>
      </c>
      <c r="L218" s="21">
        <v>45546</v>
      </c>
      <c r="M218" s="14">
        <v>55</v>
      </c>
      <c r="N218" s="14">
        <v>10</v>
      </c>
      <c r="O218" s="14">
        <f t="shared" si="4"/>
        <v>18.181818181818183</v>
      </c>
      <c r="P218" s="20"/>
    </row>
    <row r="219" spans="1:16" x14ac:dyDescent="0.25">
      <c r="A219" t="s">
        <v>50</v>
      </c>
      <c r="B219" t="s">
        <v>51</v>
      </c>
      <c r="C219" s="7">
        <v>4</v>
      </c>
      <c r="D219" t="s">
        <v>54</v>
      </c>
      <c r="E219">
        <v>2016</v>
      </c>
      <c r="F219" s="7">
        <v>2</v>
      </c>
      <c r="G219" s="7">
        <v>7</v>
      </c>
      <c r="H219" s="7">
        <v>26</v>
      </c>
      <c r="I219" s="7">
        <v>26</v>
      </c>
      <c r="J219" s="7">
        <v>207</v>
      </c>
      <c r="K219" s="7">
        <v>4</v>
      </c>
      <c r="L219" s="21">
        <v>45546</v>
      </c>
      <c r="M219" s="14">
        <v>43</v>
      </c>
      <c r="N219" s="14">
        <v>37</v>
      </c>
      <c r="O219" s="14">
        <f t="shared" si="4"/>
        <v>86.04651162790698</v>
      </c>
      <c r="P219" s="20"/>
    </row>
    <row r="220" spans="1:16" x14ac:dyDescent="0.25">
      <c r="A220" t="s">
        <v>35</v>
      </c>
      <c r="B220" t="s">
        <v>36</v>
      </c>
      <c r="C220" s="7">
        <v>3</v>
      </c>
      <c r="D220" t="s">
        <v>37</v>
      </c>
      <c r="E220">
        <v>1998</v>
      </c>
      <c r="F220" s="7">
        <v>2</v>
      </c>
      <c r="G220" s="7">
        <v>6</v>
      </c>
      <c r="H220" s="7">
        <v>27</v>
      </c>
      <c r="I220" s="7">
        <v>23</v>
      </c>
      <c r="J220" s="7">
        <v>206</v>
      </c>
      <c r="K220" s="7">
        <v>4</v>
      </c>
      <c r="L220" s="21">
        <v>45546</v>
      </c>
      <c r="M220" s="14">
        <v>48</v>
      </c>
      <c r="N220" s="14">
        <v>49</v>
      </c>
      <c r="O220" s="14">
        <f t="shared" si="4"/>
        <v>102.08333333333333</v>
      </c>
      <c r="P220" s="20"/>
    </row>
    <row r="221" spans="1:16" x14ac:dyDescent="0.25">
      <c r="A221" t="s">
        <v>35</v>
      </c>
      <c r="B221" t="s">
        <v>36</v>
      </c>
      <c r="C221" s="7">
        <v>3</v>
      </c>
      <c r="D221" t="s">
        <v>42</v>
      </c>
      <c r="E221">
        <v>2023</v>
      </c>
      <c r="F221" s="7">
        <v>2</v>
      </c>
      <c r="G221" s="7">
        <v>5</v>
      </c>
      <c r="H221" s="7">
        <v>28</v>
      </c>
      <c r="I221" s="7">
        <v>18</v>
      </c>
      <c r="J221" s="7">
        <v>205</v>
      </c>
      <c r="K221" s="7">
        <v>4</v>
      </c>
      <c r="L221" s="21">
        <v>45546</v>
      </c>
      <c r="M221" s="14">
        <v>55</v>
      </c>
      <c r="N221" s="14">
        <v>50</v>
      </c>
      <c r="O221" s="14">
        <f t="shared" si="4"/>
        <v>90.909090909090907</v>
      </c>
      <c r="P221" s="20"/>
    </row>
    <row r="222" spans="1:16" x14ac:dyDescent="0.25">
      <c r="A222" t="s">
        <v>50</v>
      </c>
      <c r="B222" t="s">
        <v>51</v>
      </c>
      <c r="C222" s="7">
        <v>2</v>
      </c>
      <c r="D222" t="s">
        <v>57</v>
      </c>
      <c r="E222">
        <v>2004</v>
      </c>
      <c r="F222" s="7">
        <v>2</v>
      </c>
      <c r="G222" s="7">
        <v>4</v>
      </c>
      <c r="H222" s="7">
        <v>29</v>
      </c>
      <c r="I222" s="7">
        <v>15</v>
      </c>
      <c r="J222" s="7">
        <v>204</v>
      </c>
      <c r="K222" s="7">
        <v>4</v>
      </c>
      <c r="L222" s="21">
        <v>45546</v>
      </c>
      <c r="M222" s="14">
        <v>48</v>
      </c>
      <c r="N222" s="14">
        <v>7</v>
      </c>
      <c r="O222" s="14">
        <f t="shared" si="4"/>
        <v>14.583333333333334</v>
      </c>
      <c r="P222" s="20"/>
    </row>
    <row r="223" spans="1:16" x14ac:dyDescent="0.25">
      <c r="A223" t="s">
        <v>50</v>
      </c>
      <c r="B223" t="s">
        <v>51</v>
      </c>
      <c r="C223" s="7">
        <v>2</v>
      </c>
      <c r="D223" t="s">
        <v>53</v>
      </c>
      <c r="E223">
        <v>2020</v>
      </c>
      <c r="F223" s="7">
        <v>2</v>
      </c>
      <c r="G223" s="7">
        <v>3</v>
      </c>
      <c r="H223" s="7">
        <v>30</v>
      </c>
      <c r="I223" s="7">
        <v>10</v>
      </c>
      <c r="J223" s="7">
        <v>203</v>
      </c>
      <c r="K223" s="7">
        <v>4</v>
      </c>
      <c r="L223" s="21">
        <v>45546</v>
      </c>
      <c r="M223" s="14">
        <v>38</v>
      </c>
      <c r="N223" s="14">
        <v>27</v>
      </c>
      <c r="O223" s="14">
        <f t="shared" si="4"/>
        <v>71.05263157894737</v>
      </c>
      <c r="P223" s="20"/>
    </row>
    <row r="224" spans="1:16" x14ac:dyDescent="0.25">
      <c r="A224" t="s">
        <v>35</v>
      </c>
      <c r="B224" t="s">
        <v>36</v>
      </c>
      <c r="C224" s="7">
        <v>1</v>
      </c>
      <c r="D224" t="s">
        <v>46</v>
      </c>
      <c r="E224">
        <v>1999</v>
      </c>
      <c r="F224" s="7">
        <v>2</v>
      </c>
      <c r="G224" s="7">
        <v>2</v>
      </c>
      <c r="H224" s="7">
        <v>31</v>
      </c>
      <c r="I224" s="7">
        <v>7</v>
      </c>
      <c r="J224" s="7">
        <v>202</v>
      </c>
      <c r="K224" s="7">
        <v>4</v>
      </c>
      <c r="L224" s="21">
        <v>45546</v>
      </c>
      <c r="M224" s="14">
        <v>79</v>
      </c>
      <c r="N224" s="14">
        <v>52</v>
      </c>
      <c r="O224" s="14">
        <f t="shared" si="4"/>
        <v>65.822784810126578</v>
      </c>
      <c r="P224" s="20"/>
    </row>
    <row r="225" spans="1:16" x14ac:dyDescent="0.25">
      <c r="A225" t="s">
        <v>35</v>
      </c>
      <c r="B225" t="s">
        <v>36</v>
      </c>
      <c r="C225" s="7">
        <v>1</v>
      </c>
      <c r="D225" t="s">
        <v>39</v>
      </c>
      <c r="E225">
        <v>2002</v>
      </c>
      <c r="F225" s="7">
        <v>2</v>
      </c>
      <c r="G225" s="7">
        <v>1</v>
      </c>
      <c r="H225" s="7">
        <v>32</v>
      </c>
      <c r="I225" s="7">
        <v>2</v>
      </c>
      <c r="J225" s="7">
        <v>201</v>
      </c>
      <c r="K225" s="7">
        <v>4</v>
      </c>
      <c r="L225" s="21">
        <v>45546</v>
      </c>
      <c r="M225" s="14">
        <v>56</v>
      </c>
      <c r="N225" s="14">
        <v>36</v>
      </c>
      <c r="O225" s="14">
        <f t="shared" si="4"/>
        <v>64.285714285714292</v>
      </c>
      <c r="P225" s="20"/>
    </row>
    <row r="226" spans="1:16" x14ac:dyDescent="0.25">
      <c r="A226" t="s">
        <v>35</v>
      </c>
      <c r="B226" t="s">
        <v>36</v>
      </c>
      <c r="C226" s="7">
        <v>1</v>
      </c>
      <c r="D226" t="s">
        <v>41</v>
      </c>
      <c r="E226">
        <v>2016</v>
      </c>
      <c r="F226" s="7">
        <v>3</v>
      </c>
      <c r="G226" s="7">
        <v>1</v>
      </c>
      <c r="H226" s="7">
        <v>33</v>
      </c>
      <c r="I226" s="7">
        <v>3</v>
      </c>
      <c r="J226" s="7">
        <v>301</v>
      </c>
      <c r="K226" s="7">
        <v>4</v>
      </c>
      <c r="L226" s="21">
        <v>45546</v>
      </c>
      <c r="M226" s="14">
        <v>79</v>
      </c>
      <c r="N226" s="14">
        <v>31</v>
      </c>
      <c r="O226" s="14">
        <f t="shared" si="4"/>
        <v>39.24050632911392</v>
      </c>
      <c r="P226" s="20"/>
    </row>
    <row r="227" spans="1:16" x14ac:dyDescent="0.25">
      <c r="A227" t="s">
        <v>35</v>
      </c>
      <c r="B227" t="s">
        <v>36</v>
      </c>
      <c r="C227" s="7">
        <v>1</v>
      </c>
      <c r="D227" t="s">
        <v>48</v>
      </c>
      <c r="E227">
        <v>2018</v>
      </c>
      <c r="F227" s="7">
        <v>3</v>
      </c>
      <c r="G227" s="7">
        <v>2</v>
      </c>
      <c r="H227" s="7">
        <v>34</v>
      </c>
      <c r="I227" s="7">
        <v>6</v>
      </c>
      <c r="J227" s="7">
        <v>302</v>
      </c>
      <c r="K227" s="7">
        <v>4</v>
      </c>
      <c r="L227" s="21">
        <v>45546</v>
      </c>
      <c r="M227" s="14">
        <v>75</v>
      </c>
      <c r="N227" s="14">
        <v>60</v>
      </c>
      <c r="O227" s="14">
        <f t="shared" si="4"/>
        <v>80</v>
      </c>
      <c r="P227" s="20"/>
    </row>
    <row r="228" spans="1:16" x14ac:dyDescent="0.25">
      <c r="A228" t="s">
        <v>50</v>
      </c>
      <c r="B228" t="s">
        <v>51</v>
      </c>
      <c r="C228" s="7">
        <v>2</v>
      </c>
      <c r="D228" t="s">
        <v>54</v>
      </c>
      <c r="E228">
        <v>2016</v>
      </c>
      <c r="F228" s="7">
        <v>3</v>
      </c>
      <c r="G228" s="7">
        <v>3</v>
      </c>
      <c r="H228" s="7">
        <v>35</v>
      </c>
      <c r="I228" s="7">
        <v>11</v>
      </c>
      <c r="J228" s="7">
        <v>303</v>
      </c>
      <c r="K228" s="7">
        <v>4</v>
      </c>
      <c r="L228" s="21">
        <v>45546</v>
      </c>
      <c r="M228" s="14">
        <v>43</v>
      </c>
      <c r="N228" s="14">
        <v>35</v>
      </c>
      <c r="O228" s="14">
        <f t="shared" si="4"/>
        <v>81.395348837209298</v>
      </c>
      <c r="P228" s="20"/>
    </row>
    <row r="229" spans="1:16" x14ac:dyDescent="0.25">
      <c r="A229" t="s">
        <v>50</v>
      </c>
      <c r="B229" t="s">
        <v>51</v>
      </c>
      <c r="C229" s="7">
        <v>2</v>
      </c>
      <c r="D229" t="s">
        <v>59</v>
      </c>
      <c r="E229">
        <v>1989</v>
      </c>
      <c r="F229" s="7">
        <v>3</v>
      </c>
      <c r="G229" s="7">
        <v>4</v>
      </c>
      <c r="H229" s="7">
        <v>36</v>
      </c>
      <c r="I229" s="7">
        <v>14</v>
      </c>
      <c r="J229" s="7">
        <v>304</v>
      </c>
      <c r="K229" s="7">
        <v>4</v>
      </c>
      <c r="L229" s="21">
        <v>45546</v>
      </c>
      <c r="M229" s="14">
        <v>58</v>
      </c>
      <c r="N229" s="14">
        <v>29</v>
      </c>
      <c r="O229" s="14">
        <f t="shared" si="4"/>
        <v>50</v>
      </c>
      <c r="P229" s="20"/>
    </row>
    <row r="230" spans="1:16" x14ac:dyDescent="0.25">
      <c r="A230" t="s">
        <v>35</v>
      </c>
      <c r="B230" t="s">
        <v>36</v>
      </c>
      <c r="C230" s="7">
        <v>3</v>
      </c>
      <c r="D230" t="s">
        <v>39</v>
      </c>
      <c r="E230">
        <v>2002</v>
      </c>
      <c r="F230" s="7">
        <v>3</v>
      </c>
      <c r="G230" s="7">
        <v>5</v>
      </c>
      <c r="H230" s="7">
        <v>37</v>
      </c>
      <c r="I230" s="7">
        <v>19</v>
      </c>
      <c r="J230" s="7">
        <v>305</v>
      </c>
      <c r="K230" s="7">
        <v>4</v>
      </c>
      <c r="L230" s="21">
        <v>45546</v>
      </c>
      <c r="M230" s="14">
        <v>42</v>
      </c>
      <c r="N230" s="14">
        <v>24</v>
      </c>
      <c r="O230" s="14">
        <f t="shared" si="4"/>
        <v>57.142857142857139</v>
      </c>
      <c r="P230" s="20"/>
    </row>
    <row r="231" spans="1:16" x14ac:dyDescent="0.25">
      <c r="A231" t="s">
        <v>35</v>
      </c>
      <c r="B231" t="s">
        <v>36</v>
      </c>
      <c r="C231" s="7">
        <v>3</v>
      </c>
      <c r="D231" t="s">
        <v>49</v>
      </c>
      <c r="E231">
        <v>1985</v>
      </c>
      <c r="F231" s="7">
        <v>3</v>
      </c>
      <c r="G231" s="7">
        <v>6</v>
      </c>
      <c r="H231" s="7">
        <v>38</v>
      </c>
      <c r="I231" s="7">
        <v>22</v>
      </c>
      <c r="J231" s="7">
        <v>306</v>
      </c>
      <c r="K231" s="7">
        <v>4</v>
      </c>
      <c r="L231" s="21">
        <v>45546</v>
      </c>
      <c r="M231" s="14">
        <v>40</v>
      </c>
      <c r="N231" s="14">
        <v>16</v>
      </c>
      <c r="O231" s="14">
        <f t="shared" si="4"/>
        <v>40</v>
      </c>
      <c r="P231" s="20"/>
    </row>
    <row r="232" spans="1:16" x14ac:dyDescent="0.25">
      <c r="A232" t="s">
        <v>50</v>
      </c>
      <c r="B232" t="s">
        <v>51</v>
      </c>
      <c r="C232" s="7">
        <v>4</v>
      </c>
      <c r="D232" t="s">
        <v>55</v>
      </c>
      <c r="E232">
        <v>2008</v>
      </c>
      <c r="F232" s="7">
        <v>3</v>
      </c>
      <c r="G232" s="7">
        <v>7</v>
      </c>
      <c r="H232" s="7">
        <v>39</v>
      </c>
      <c r="I232" s="7">
        <v>27</v>
      </c>
      <c r="J232" s="7">
        <v>307</v>
      </c>
      <c r="K232" s="7">
        <v>4</v>
      </c>
      <c r="L232" s="21">
        <v>45546</v>
      </c>
      <c r="M232" s="14">
        <v>53</v>
      </c>
      <c r="P232" s="20"/>
    </row>
    <row r="233" spans="1:16" x14ac:dyDescent="0.25">
      <c r="A233" t="s">
        <v>50</v>
      </c>
      <c r="B233" t="s">
        <v>51</v>
      </c>
      <c r="C233" s="7">
        <v>4</v>
      </c>
      <c r="D233" t="s">
        <v>57</v>
      </c>
      <c r="E233">
        <v>2004</v>
      </c>
      <c r="F233" s="7">
        <v>3</v>
      </c>
      <c r="G233" s="7">
        <v>8</v>
      </c>
      <c r="H233" s="7">
        <v>40</v>
      </c>
      <c r="I233" s="7">
        <v>30</v>
      </c>
      <c r="J233" s="7">
        <v>308</v>
      </c>
      <c r="K233" s="7">
        <v>4</v>
      </c>
      <c r="L233" s="21">
        <v>45546</v>
      </c>
      <c r="M233" s="14">
        <v>54</v>
      </c>
      <c r="N233" s="14">
        <v>2</v>
      </c>
      <c r="O233" s="14">
        <f t="shared" si="4"/>
        <v>3.7037037037037033</v>
      </c>
      <c r="P233" s="20"/>
    </row>
    <row r="234" spans="1:16" x14ac:dyDescent="0.25">
      <c r="A234" t="s">
        <v>35</v>
      </c>
      <c r="B234" t="s">
        <v>36</v>
      </c>
      <c r="C234" s="7">
        <v>5</v>
      </c>
      <c r="D234" t="s">
        <v>42</v>
      </c>
      <c r="E234">
        <v>2023</v>
      </c>
      <c r="F234" s="7">
        <v>3</v>
      </c>
      <c r="G234" s="7">
        <v>9</v>
      </c>
      <c r="H234" s="7">
        <v>41</v>
      </c>
      <c r="I234" s="7">
        <v>35</v>
      </c>
      <c r="J234" s="7">
        <v>309</v>
      </c>
      <c r="K234" s="7">
        <v>4</v>
      </c>
      <c r="L234" s="21">
        <v>45546</v>
      </c>
      <c r="M234" s="14">
        <v>59</v>
      </c>
      <c r="P234" s="20"/>
    </row>
    <row r="235" spans="1:16" x14ac:dyDescent="0.25">
      <c r="A235" t="s">
        <v>35</v>
      </c>
      <c r="B235" t="s">
        <v>36</v>
      </c>
      <c r="C235" s="7">
        <v>5</v>
      </c>
      <c r="D235" t="s">
        <v>44</v>
      </c>
      <c r="E235">
        <v>1983</v>
      </c>
      <c r="F235" s="7">
        <v>3</v>
      </c>
      <c r="G235" s="7">
        <v>10</v>
      </c>
      <c r="H235" s="7">
        <v>42</v>
      </c>
      <c r="I235" s="7">
        <v>38</v>
      </c>
      <c r="J235" s="7">
        <v>310</v>
      </c>
      <c r="K235" s="7">
        <v>4</v>
      </c>
      <c r="L235" s="21">
        <v>45546</v>
      </c>
      <c r="M235" s="14">
        <v>69</v>
      </c>
      <c r="N235" s="14">
        <v>42</v>
      </c>
      <c r="O235" s="14">
        <f t="shared" si="4"/>
        <v>60.869565217391312</v>
      </c>
      <c r="P235" s="20"/>
    </row>
    <row r="236" spans="1:16" x14ac:dyDescent="0.25">
      <c r="A236" t="s">
        <v>50</v>
      </c>
      <c r="B236" t="s">
        <v>51</v>
      </c>
      <c r="C236" s="7">
        <v>6</v>
      </c>
      <c r="D236" t="s">
        <v>56</v>
      </c>
      <c r="E236">
        <v>1984</v>
      </c>
      <c r="F236" s="7">
        <v>3</v>
      </c>
      <c r="G236" s="7">
        <v>11</v>
      </c>
      <c r="H236" s="7">
        <v>43</v>
      </c>
      <c r="I236" s="7">
        <v>43</v>
      </c>
      <c r="J236" s="7">
        <v>311</v>
      </c>
      <c r="K236" s="7">
        <v>4</v>
      </c>
      <c r="L236" s="21">
        <v>45546</v>
      </c>
      <c r="M236" s="14">
        <v>67</v>
      </c>
      <c r="N236" s="14">
        <v>38</v>
      </c>
      <c r="O236" s="14">
        <f t="shared" si="4"/>
        <v>56.71641791044776</v>
      </c>
      <c r="P236" s="20"/>
    </row>
    <row r="237" spans="1:16" x14ac:dyDescent="0.25">
      <c r="A237" t="s">
        <v>50</v>
      </c>
      <c r="B237" t="s">
        <v>51</v>
      </c>
      <c r="C237" s="7">
        <v>6</v>
      </c>
      <c r="D237" t="s">
        <v>60</v>
      </c>
      <c r="E237">
        <v>2001</v>
      </c>
      <c r="F237" s="7">
        <v>3</v>
      </c>
      <c r="G237" s="7">
        <v>12</v>
      </c>
      <c r="H237" s="7">
        <v>44</v>
      </c>
      <c r="I237" s="7">
        <v>46</v>
      </c>
      <c r="J237" s="7">
        <v>312</v>
      </c>
      <c r="K237" s="7">
        <v>4</v>
      </c>
      <c r="L237" s="21">
        <v>45546</v>
      </c>
      <c r="M237" s="14">
        <v>54</v>
      </c>
      <c r="N237" s="14">
        <v>22</v>
      </c>
      <c r="O237" s="14">
        <f t="shared" si="4"/>
        <v>40.74074074074074</v>
      </c>
      <c r="P237" s="20"/>
    </row>
    <row r="238" spans="1:16" x14ac:dyDescent="0.25">
      <c r="A238" t="s">
        <v>35</v>
      </c>
      <c r="B238" t="s">
        <v>36</v>
      </c>
      <c r="C238" s="7">
        <v>7</v>
      </c>
      <c r="D238" t="s">
        <v>46</v>
      </c>
      <c r="E238">
        <v>1999</v>
      </c>
      <c r="F238" s="7">
        <v>3</v>
      </c>
      <c r="G238" s="7">
        <v>13</v>
      </c>
      <c r="H238" s="7">
        <v>45</v>
      </c>
      <c r="I238" s="7">
        <v>51</v>
      </c>
      <c r="J238" s="7">
        <v>313</v>
      </c>
      <c r="K238" s="7">
        <v>4</v>
      </c>
      <c r="L238" s="21">
        <v>45546</v>
      </c>
      <c r="M238" s="14">
        <v>95</v>
      </c>
      <c r="N238" s="14">
        <v>33</v>
      </c>
      <c r="O238" s="14">
        <f t="shared" si="4"/>
        <v>34.736842105263158</v>
      </c>
      <c r="P238" s="20"/>
    </row>
    <row r="239" spans="1:16" x14ac:dyDescent="0.25">
      <c r="A239" t="s">
        <v>35</v>
      </c>
      <c r="B239" t="s">
        <v>36</v>
      </c>
      <c r="C239" s="7">
        <v>7</v>
      </c>
      <c r="D239" t="s">
        <v>37</v>
      </c>
      <c r="E239">
        <v>1998</v>
      </c>
      <c r="F239" s="7">
        <v>3</v>
      </c>
      <c r="G239" s="7">
        <v>14</v>
      </c>
      <c r="H239" s="7">
        <v>46</v>
      </c>
      <c r="I239" s="7">
        <v>54</v>
      </c>
      <c r="J239" s="7">
        <v>314</v>
      </c>
      <c r="K239" s="7">
        <v>4</v>
      </c>
      <c r="L239" s="21">
        <v>45546</v>
      </c>
      <c r="M239" s="14">
        <v>59</v>
      </c>
      <c r="P239" s="20"/>
    </row>
    <row r="240" spans="1:16" x14ac:dyDescent="0.25">
      <c r="A240" t="s">
        <v>50</v>
      </c>
      <c r="B240" t="s">
        <v>51</v>
      </c>
      <c r="C240" s="7">
        <v>8</v>
      </c>
      <c r="D240" t="s">
        <v>52</v>
      </c>
      <c r="E240">
        <v>1999</v>
      </c>
      <c r="F240" s="7">
        <v>3</v>
      </c>
      <c r="G240" s="7">
        <v>15</v>
      </c>
      <c r="H240" s="7">
        <v>47</v>
      </c>
      <c r="I240" s="7">
        <v>59</v>
      </c>
      <c r="J240" s="7">
        <v>315</v>
      </c>
      <c r="K240" s="7">
        <v>4</v>
      </c>
      <c r="L240" s="21">
        <v>45546</v>
      </c>
      <c r="M240" s="14">
        <v>64</v>
      </c>
      <c r="N240" s="14">
        <v>43</v>
      </c>
      <c r="O240" s="14">
        <f t="shared" si="4"/>
        <v>67.1875</v>
      </c>
      <c r="P240" s="20"/>
    </row>
    <row r="241" spans="1:16" x14ac:dyDescent="0.25">
      <c r="A241" t="s">
        <v>50</v>
      </c>
      <c r="B241" t="s">
        <v>51</v>
      </c>
      <c r="C241" s="7">
        <v>8</v>
      </c>
      <c r="D241" t="s">
        <v>53</v>
      </c>
      <c r="E241">
        <v>2020</v>
      </c>
      <c r="F241" s="7">
        <v>3</v>
      </c>
      <c r="G241" s="7">
        <v>16</v>
      </c>
      <c r="H241" s="7">
        <v>48</v>
      </c>
      <c r="I241" s="7">
        <v>62</v>
      </c>
      <c r="J241" s="7">
        <v>316</v>
      </c>
      <c r="K241" s="7">
        <v>4</v>
      </c>
      <c r="L241" s="21">
        <v>45546</v>
      </c>
      <c r="M241" s="14">
        <v>45</v>
      </c>
      <c r="N241" s="14">
        <v>19</v>
      </c>
      <c r="O241" s="14">
        <f t="shared" si="4"/>
        <v>42.222222222222221</v>
      </c>
      <c r="P241" s="20"/>
    </row>
    <row r="242" spans="1:16" x14ac:dyDescent="0.25">
      <c r="A242" t="s">
        <v>50</v>
      </c>
      <c r="B242" t="s">
        <v>51</v>
      </c>
      <c r="C242" s="7">
        <v>8</v>
      </c>
      <c r="D242" t="s">
        <v>56</v>
      </c>
      <c r="E242">
        <v>1984</v>
      </c>
      <c r="F242" s="7">
        <v>4</v>
      </c>
      <c r="G242" s="7">
        <v>16</v>
      </c>
      <c r="H242" s="7">
        <v>49</v>
      </c>
      <c r="I242" s="7">
        <v>61</v>
      </c>
      <c r="J242" s="7">
        <v>416</v>
      </c>
      <c r="K242" s="7">
        <v>4</v>
      </c>
      <c r="L242" s="21">
        <v>45546</v>
      </c>
      <c r="M242" s="14">
        <v>52</v>
      </c>
      <c r="N242" s="14">
        <v>30</v>
      </c>
      <c r="O242" s="14">
        <f t="shared" si="4"/>
        <v>57.692307692307686</v>
      </c>
      <c r="P242" s="20"/>
    </row>
    <row r="243" spans="1:16" x14ac:dyDescent="0.25">
      <c r="A243" t="s">
        <v>50</v>
      </c>
      <c r="B243" t="s">
        <v>51</v>
      </c>
      <c r="C243" s="7">
        <v>8</v>
      </c>
      <c r="D243" t="s">
        <v>54</v>
      </c>
      <c r="E243">
        <v>2016</v>
      </c>
      <c r="F243" s="7">
        <v>4</v>
      </c>
      <c r="G243" s="7">
        <v>15</v>
      </c>
      <c r="H243" s="7">
        <v>50</v>
      </c>
      <c r="I243" s="7">
        <v>60</v>
      </c>
      <c r="J243" s="7">
        <v>415</v>
      </c>
      <c r="K243" s="7">
        <v>4</v>
      </c>
      <c r="L243" s="21">
        <v>45546</v>
      </c>
      <c r="M243" s="14">
        <v>33</v>
      </c>
      <c r="N243" s="14">
        <v>28</v>
      </c>
      <c r="O243" s="14">
        <f t="shared" si="4"/>
        <v>84.848484848484844</v>
      </c>
      <c r="P243" s="20"/>
    </row>
    <row r="244" spans="1:16" x14ac:dyDescent="0.25">
      <c r="A244" t="s">
        <v>35</v>
      </c>
      <c r="B244" t="s">
        <v>36</v>
      </c>
      <c r="C244" s="7">
        <v>7</v>
      </c>
      <c r="D244" t="s">
        <v>39</v>
      </c>
      <c r="E244">
        <v>2002</v>
      </c>
      <c r="F244" s="7">
        <v>4</v>
      </c>
      <c r="G244" s="7">
        <v>14</v>
      </c>
      <c r="H244" s="7">
        <v>51</v>
      </c>
      <c r="I244" s="7">
        <v>53</v>
      </c>
      <c r="J244" s="7">
        <v>414</v>
      </c>
      <c r="K244" s="7">
        <v>4</v>
      </c>
      <c r="L244" s="21">
        <v>45546</v>
      </c>
      <c r="M244" s="14">
        <v>66</v>
      </c>
      <c r="N244" s="14">
        <v>47</v>
      </c>
      <c r="O244" s="14">
        <f t="shared" si="4"/>
        <v>71.212121212121218</v>
      </c>
      <c r="P244" s="20"/>
    </row>
    <row r="245" spans="1:16" x14ac:dyDescent="0.25">
      <c r="A245" t="s">
        <v>35</v>
      </c>
      <c r="B245" t="s">
        <v>36</v>
      </c>
      <c r="C245" s="7">
        <v>7</v>
      </c>
      <c r="D245" t="s">
        <v>41</v>
      </c>
      <c r="E245">
        <v>2016</v>
      </c>
      <c r="F245" s="7">
        <v>4</v>
      </c>
      <c r="G245" s="7">
        <v>13</v>
      </c>
      <c r="H245" s="7">
        <v>52</v>
      </c>
      <c r="I245" s="7">
        <v>52</v>
      </c>
      <c r="J245" s="7">
        <v>413</v>
      </c>
      <c r="K245" s="7">
        <v>4</v>
      </c>
      <c r="L245" s="21">
        <v>45546</v>
      </c>
      <c r="M245" s="14">
        <v>50</v>
      </c>
      <c r="N245" s="14">
        <v>14</v>
      </c>
      <c r="O245" s="14">
        <f t="shared" si="4"/>
        <v>28.000000000000004</v>
      </c>
      <c r="P245" s="20"/>
    </row>
    <row r="246" spans="1:16" x14ac:dyDescent="0.25">
      <c r="A246" t="s">
        <v>50</v>
      </c>
      <c r="B246" t="s">
        <v>51</v>
      </c>
      <c r="C246" s="7">
        <v>6</v>
      </c>
      <c r="D246" t="s">
        <v>53</v>
      </c>
      <c r="E246">
        <v>2020</v>
      </c>
      <c r="F246" s="7">
        <v>4</v>
      </c>
      <c r="G246" s="7">
        <v>12</v>
      </c>
      <c r="H246" s="7">
        <v>53</v>
      </c>
      <c r="I246" s="7">
        <v>45</v>
      </c>
      <c r="J246" s="7">
        <v>412</v>
      </c>
      <c r="K246" s="7">
        <v>4</v>
      </c>
      <c r="L246" s="21">
        <v>45546</v>
      </c>
      <c r="M246" s="14">
        <v>46</v>
      </c>
      <c r="N246" s="14">
        <v>23</v>
      </c>
      <c r="O246" s="14">
        <f t="shared" si="4"/>
        <v>50</v>
      </c>
      <c r="P246" s="20"/>
    </row>
    <row r="247" spans="1:16" x14ac:dyDescent="0.25">
      <c r="A247" t="s">
        <v>50</v>
      </c>
      <c r="B247" t="s">
        <v>51</v>
      </c>
      <c r="C247" s="7">
        <v>6</v>
      </c>
      <c r="D247" t="s">
        <v>57</v>
      </c>
      <c r="E247">
        <v>2004</v>
      </c>
      <c r="F247" s="7">
        <v>4</v>
      </c>
      <c r="G247" s="7">
        <v>11</v>
      </c>
      <c r="H247" s="7">
        <v>54</v>
      </c>
      <c r="I247" s="7">
        <v>44</v>
      </c>
      <c r="J247" s="7">
        <v>411</v>
      </c>
      <c r="K247" s="7">
        <v>4</v>
      </c>
      <c r="L247" s="21">
        <v>45546</v>
      </c>
      <c r="M247" s="14">
        <v>54</v>
      </c>
      <c r="N247" s="14">
        <v>35</v>
      </c>
      <c r="O247" s="14">
        <f t="shared" si="4"/>
        <v>64.81481481481481</v>
      </c>
      <c r="P247" s="20"/>
    </row>
    <row r="248" spans="1:16" x14ac:dyDescent="0.25">
      <c r="A248" t="s">
        <v>35</v>
      </c>
      <c r="B248" t="s">
        <v>36</v>
      </c>
      <c r="C248" s="7">
        <v>5</v>
      </c>
      <c r="D248" t="s">
        <v>48</v>
      </c>
      <c r="E248">
        <v>2018</v>
      </c>
      <c r="F248" s="7">
        <v>4</v>
      </c>
      <c r="G248" s="7">
        <v>10</v>
      </c>
      <c r="H248" s="7">
        <v>55</v>
      </c>
      <c r="I248" s="7">
        <v>37</v>
      </c>
      <c r="J248" s="7">
        <v>410</v>
      </c>
      <c r="K248" s="7">
        <v>4</v>
      </c>
      <c r="L248" s="21">
        <v>45546</v>
      </c>
      <c r="M248" s="14">
        <v>59</v>
      </c>
      <c r="P248" s="20"/>
    </row>
    <row r="249" spans="1:16" x14ac:dyDescent="0.25">
      <c r="A249" t="s">
        <v>35</v>
      </c>
      <c r="B249" t="s">
        <v>36</v>
      </c>
      <c r="C249" s="7">
        <v>5</v>
      </c>
      <c r="D249" t="s">
        <v>37</v>
      </c>
      <c r="E249">
        <v>1998</v>
      </c>
      <c r="F249" s="7">
        <v>4</v>
      </c>
      <c r="G249" s="7">
        <v>9</v>
      </c>
      <c r="H249" s="7">
        <v>56</v>
      </c>
      <c r="I249" s="7">
        <v>37</v>
      </c>
      <c r="J249" s="7">
        <v>409</v>
      </c>
      <c r="K249" s="7">
        <v>4</v>
      </c>
      <c r="L249" s="21">
        <v>45546</v>
      </c>
      <c r="M249" s="14">
        <v>69</v>
      </c>
      <c r="P249" s="20"/>
    </row>
    <row r="250" spans="1:16" x14ac:dyDescent="0.25">
      <c r="A250" t="s">
        <v>50</v>
      </c>
      <c r="B250" t="s">
        <v>51</v>
      </c>
      <c r="C250" s="7">
        <v>4</v>
      </c>
      <c r="D250" t="s">
        <v>52</v>
      </c>
      <c r="E250">
        <v>1999</v>
      </c>
      <c r="F250" s="7">
        <v>4</v>
      </c>
      <c r="G250" s="7">
        <v>8</v>
      </c>
      <c r="H250" s="7">
        <v>57</v>
      </c>
      <c r="I250" s="7">
        <v>29</v>
      </c>
      <c r="J250" s="7">
        <v>408</v>
      </c>
      <c r="K250" s="7">
        <v>4</v>
      </c>
      <c r="L250" s="21">
        <v>45546</v>
      </c>
      <c r="M250" s="14">
        <v>57</v>
      </c>
      <c r="N250" s="14">
        <v>22</v>
      </c>
      <c r="O250" s="14">
        <f t="shared" si="4"/>
        <v>38.596491228070171</v>
      </c>
      <c r="P250" s="20"/>
    </row>
    <row r="251" spans="1:16" x14ac:dyDescent="0.25">
      <c r="A251" t="s">
        <v>50</v>
      </c>
      <c r="B251" t="s">
        <v>51</v>
      </c>
      <c r="C251" s="7">
        <v>4</v>
      </c>
      <c r="D251" t="s">
        <v>59</v>
      </c>
      <c r="E251">
        <v>1989</v>
      </c>
      <c r="F251" s="7">
        <v>4</v>
      </c>
      <c r="G251" s="7">
        <v>7</v>
      </c>
      <c r="H251" s="7">
        <v>58</v>
      </c>
      <c r="I251" s="7">
        <v>28</v>
      </c>
      <c r="J251" s="7">
        <v>407</v>
      </c>
      <c r="K251" s="7">
        <v>4</v>
      </c>
      <c r="L251" s="21">
        <v>45546</v>
      </c>
      <c r="M251" s="14">
        <v>46</v>
      </c>
      <c r="N251" s="14">
        <v>25</v>
      </c>
      <c r="O251" s="14">
        <f t="shared" si="4"/>
        <v>54.347826086956516</v>
      </c>
      <c r="P251" s="20"/>
    </row>
    <row r="252" spans="1:16" x14ac:dyDescent="0.25">
      <c r="A252" t="s">
        <v>35</v>
      </c>
      <c r="B252" t="s">
        <v>36</v>
      </c>
      <c r="C252" s="7">
        <v>3</v>
      </c>
      <c r="D252" t="s">
        <v>44</v>
      </c>
      <c r="E252">
        <v>1983</v>
      </c>
      <c r="F252" s="7">
        <v>4</v>
      </c>
      <c r="G252" s="7">
        <v>6</v>
      </c>
      <c r="H252" s="7">
        <v>59</v>
      </c>
      <c r="I252" s="7">
        <v>21</v>
      </c>
      <c r="J252" s="7">
        <v>406</v>
      </c>
      <c r="K252" s="7">
        <v>4</v>
      </c>
      <c r="L252" s="21">
        <v>45546</v>
      </c>
      <c r="M252" s="14">
        <v>48</v>
      </c>
      <c r="N252" s="14">
        <v>24</v>
      </c>
      <c r="O252" s="14">
        <f t="shared" si="4"/>
        <v>50</v>
      </c>
      <c r="P252" s="20"/>
    </row>
    <row r="253" spans="1:16" x14ac:dyDescent="0.25">
      <c r="A253" t="s">
        <v>35</v>
      </c>
      <c r="B253" t="s">
        <v>36</v>
      </c>
      <c r="C253" s="7">
        <v>3</v>
      </c>
      <c r="D253" t="s">
        <v>46</v>
      </c>
      <c r="E253">
        <v>1999</v>
      </c>
      <c r="F253" s="7">
        <v>4</v>
      </c>
      <c r="G253" s="7">
        <v>5</v>
      </c>
      <c r="H253" s="7">
        <v>60</v>
      </c>
      <c r="I253" s="7">
        <v>20</v>
      </c>
      <c r="J253" s="7">
        <v>405</v>
      </c>
      <c r="K253" s="7">
        <v>4</v>
      </c>
      <c r="L253" s="21">
        <v>45546</v>
      </c>
      <c r="M253" s="14">
        <v>38</v>
      </c>
      <c r="N253" s="14">
        <v>21</v>
      </c>
      <c r="O253" s="14">
        <f t="shared" si="4"/>
        <v>55.26315789473685</v>
      </c>
      <c r="P253" s="20"/>
    </row>
    <row r="254" spans="1:16" x14ac:dyDescent="0.25">
      <c r="A254" t="s">
        <v>50</v>
      </c>
      <c r="B254" t="s">
        <v>51</v>
      </c>
      <c r="C254" s="7">
        <v>2</v>
      </c>
      <c r="D254" t="s">
        <v>60</v>
      </c>
      <c r="E254">
        <v>2001</v>
      </c>
      <c r="F254" s="7">
        <v>4</v>
      </c>
      <c r="G254" s="7">
        <v>4</v>
      </c>
      <c r="H254" s="7">
        <v>61</v>
      </c>
      <c r="I254" s="7">
        <v>13</v>
      </c>
      <c r="J254" s="7">
        <v>404</v>
      </c>
      <c r="K254" s="7">
        <v>4</v>
      </c>
      <c r="L254" s="21">
        <v>45546</v>
      </c>
      <c r="M254" s="14">
        <v>56</v>
      </c>
      <c r="N254" s="14">
        <v>28</v>
      </c>
      <c r="O254" s="14">
        <f t="shared" si="4"/>
        <v>50</v>
      </c>
      <c r="P254" s="20"/>
    </row>
    <row r="255" spans="1:16" x14ac:dyDescent="0.25">
      <c r="A255" t="s">
        <v>50</v>
      </c>
      <c r="B255" t="s">
        <v>51</v>
      </c>
      <c r="C255" s="7">
        <v>2</v>
      </c>
      <c r="D255" t="s">
        <v>55</v>
      </c>
      <c r="E255">
        <v>2008</v>
      </c>
      <c r="F255" s="7">
        <v>4</v>
      </c>
      <c r="G255" s="7">
        <v>3</v>
      </c>
      <c r="H255" s="7">
        <v>62</v>
      </c>
      <c r="I255" s="7">
        <v>12</v>
      </c>
      <c r="J255" s="7">
        <v>403</v>
      </c>
      <c r="K255" s="7">
        <v>4</v>
      </c>
      <c r="L255" s="21">
        <v>45546</v>
      </c>
      <c r="M255" s="14">
        <v>53</v>
      </c>
      <c r="N255" s="14">
        <v>52</v>
      </c>
      <c r="O255" s="14">
        <f t="shared" si="4"/>
        <v>98.113207547169807</v>
      </c>
      <c r="P255" s="20"/>
    </row>
    <row r="256" spans="1:16" x14ac:dyDescent="0.25">
      <c r="A256" t="s">
        <v>35</v>
      </c>
      <c r="B256" t="s">
        <v>36</v>
      </c>
      <c r="C256" s="7">
        <v>1</v>
      </c>
      <c r="D256" t="s">
        <v>49</v>
      </c>
      <c r="E256">
        <v>1985</v>
      </c>
      <c r="F256" s="7">
        <v>4</v>
      </c>
      <c r="G256" s="7">
        <v>2</v>
      </c>
      <c r="H256" s="7">
        <v>63</v>
      </c>
      <c r="I256" s="7">
        <v>5</v>
      </c>
      <c r="J256" s="7">
        <v>402</v>
      </c>
      <c r="K256" s="7">
        <v>4</v>
      </c>
      <c r="L256" s="21">
        <v>45546</v>
      </c>
      <c r="M256" s="14">
        <v>63</v>
      </c>
      <c r="N256" s="14">
        <v>2</v>
      </c>
      <c r="O256" s="14">
        <f t="shared" si="4"/>
        <v>3.1746031746031744</v>
      </c>
      <c r="P256" s="20"/>
    </row>
    <row r="257" spans="1:16" x14ac:dyDescent="0.25">
      <c r="A257" t="s">
        <v>35</v>
      </c>
      <c r="B257" t="s">
        <v>36</v>
      </c>
      <c r="C257" s="7">
        <v>1</v>
      </c>
      <c r="D257" t="s">
        <v>42</v>
      </c>
      <c r="E257">
        <v>2023</v>
      </c>
      <c r="F257" s="7">
        <v>4</v>
      </c>
      <c r="G257" s="7">
        <v>1</v>
      </c>
      <c r="H257" s="7">
        <v>64</v>
      </c>
      <c r="I257" s="7">
        <v>4</v>
      </c>
      <c r="J257" s="7">
        <v>401</v>
      </c>
      <c r="K257" s="7">
        <v>4</v>
      </c>
      <c r="L257" s="21">
        <v>45546</v>
      </c>
      <c r="M257" s="14">
        <v>93</v>
      </c>
      <c r="N257" s="14">
        <v>81</v>
      </c>
      <c r="O257" s="14">
        <f t="shared" si="4"/>
        <v>87.096774193548384</v>
      </c>
      <c r="P257" s="20"/>
    </row>
    <row r="258" spans="1:16" x14ac:dyDescent="0.25">
      <c r="A258" t="s">
        <v>35</v>
      </c>
      <c r="B258" t="s">
        <v>36</v>
      </c>
      <c r="C258" s="7">
        <v>1</v>
      </c>
      <c r="D258" t="s">
        <v>37</v>
      </c>
      <c r="E258">
        <v>1998</v>
      </c>
      <c r="F258" s="7">
        <v>1</v>
      </c>
      <c r="G258" s="7">
        <v>1</v>
      </c>
      <c r="H258" s="7">
        <v>1</v>
      </c>
      <c r="I258" s="7">
        <v>1</v>
      </c>
      <c r="J258" s="7">
        <v>101</v>
      </c>
      <c r="K258" s="7">
        <v>5</v>
      </c>
      <c r="L258" s="21">
        <v>45548</v>
      </c>
      <c r="M258" s="14">
        <v>61</v>
      </c>
      <c r="P258" s="20"/>
    </row>
    <row r="259" spans="1:16" x14ac:dyDescent="0.25">
      <c r="A259" t="s">
        <v>35</v>
      </c>
      <c r="B259" t="s">
        <v>36</v>
      </c>
      <c r="C259" s="7">
        <v>1</v>
      </c>
      <c r="D259" t="s">
        <v>44</v>
      </c>
      <c r="E259">
        <v>1983</v>
      </c>
      <c r="F259" s="7">
        <v>1</v>
      </c>
      <c r="G259" s="7">
        <v>2</v>
      </c>
      <c r="H259" s="7">
        <v>2</v>
      </c>
      <c r="I259" s="7">
        <v>8</v>
      </c>
      <c r="J259" s="7">
        <v>102</v>
      </c>
      <c r="K259" s="7">
        <v>5</v>
      </c>
      <c r="L259" s="21">
        <v>45548</v>
      </c>
      <c r="M259" s="14">
        <v>79</v>
      </c>
      <c r="P259" s="20"/>
    </row>
    <row r="260" spans="1:16" x14ac:dyDescent="0.25">
      <c r="A260" t="s">
        <v>50</v>
      </c>
      <c r="B260" t="s">
        <v>51</v>
      </c>
      <c r="C260" s="7">
        <v>2</v>
      </c>
      <c r="D260" t="s">
        <v>52</v>
      </c>
      <c r="E260">
        <v>1999</v>
      </c>
      <c r="F260" s="7">
        <v>1</v>
      </c>
      <c r="G260" s="7">
        <v>3</v>
      </c>
      <c r="H260" s="7">
        <v>3</v>
      </c>
      <c r="I260" s="7">
        <v>9</v>
      </c>
      <c r="J260" s="7">
        <v>103</v>
      </c>
      <c r="K260" s="7">
        <v>5</v>
      </c>
      <c r="L260" s="21">
        <v>45548</v>
      </c>
      <c r="M260" s="14">
        <v>51</v>
      </c>
      <c r="P260" s="20"/>
    </row>
    <row r="261" spans="1:16" x14ac:dyDescent="0.25">
      <c r="A261" t="s">
        <v>50</v>
      </c>
      <c r="B261" t="s">
        <v>51</v>
      </c>
      <c r="C261" s="7">
        <v>2</v>
      </c>
      <c r="D261" t="s">
        <v>56</v>
      </c>
      <c r="E261">
        <v>1984</v>
      </c>
      <c r="F261" s="7">
        <v>1</v>
      </c>
      <c r="G261" s="7">
        <v>4</v>
      </c>
      <c r="H261" s="7">
        <v>4</v>
      </c>
      <c r="I261" s="7">
        <v>16</v>
      </c>
      <c r="J261" s="7">
        <v>104</v>
      </c>
      <c r="K261" s="7">
        <v>5</v>
      </c>
      <c r="L261" s="21">
        <v>45548</v>
      </c>
      <c r="M261" s="14">
        <v>48</v>
      </c>
      <c r="N261" s="14">
        <v>8</v>
      </c>
      <c r="O261" s="14">
        <f t="shared" ref="O261:O309" si="5">(N261/M261)*100</f>
        <v>16.666666666666664</v>
      </c>
      <c r="P261" s="20"/>
    </row>
    <row r="262" spans="1:16" x14ac:dyDescent="0.25">
      <c r="A262" t="s">
        <v>35</v>
      </c>
      <c r="B262" t="s">
        <v>36</v>
      </c>
      <c r="C262" s="7">
        <v>3</v>
      </c>
      <c r="D262" t="s">
        <v>48</v>
      </c>
      <c r="E262">
        <v>2018</v>
      </c>
      <c r="F262" s="7">
        <v>1</v>
      </c>
      <c r="G262" s="7">
        <v>5</v>
      </c>
      <c r="H262" s="7">
        <v>5</v>
      </c>
      <c r="I262" s="7">
        <v>17</v>
      </c>
      <c r="J262" s="7">
        <v>105</v>
      </c>
      <c r="K262" s="7">
        <v>5</v>
      </c>
      <c r="L262" s="21">
        <v>45548</v>
      </c>
      <c r="M262" s="14">
        <v>46</v>
      </c>
      <c r="P262" s="20"/>
    </row>
    <row r="263" spans="1:16" x14ac:dyDescent="0.25">
      <c r="A263" t="s">
        <v>35</v>
      </c>
      <c r="B263" t="s">
        <v>36</v>
      </c>
      <c r="C263" s="7">
        <v>3</v>
      </c>
      <c r="D263" t="s">
        <v>41</v>
      </c>
      <c r="E263">
        <v>2016</v>
      </c>
      <c r="F263" s="7">
        <v>1</v>
      </c>
      <c r="G263" s="7">
        <v>6</v>
      </c>
      <c r="H263" s="7">
        <v>6</v>
      </c>
      <c r="I263" s="7">
        <v>24</v>
      </c>
      <c r="J263" s="7">
        <v>106</v>
      </c>
      <c r="K263" s="7">
        <v>5</v>
      </c>
      <c r="L263" s="21">
        <v>45548</v>
      </c>
      <c r="M263" s="14">
        <v>44</v>
      </c>
      <c r="N263" s="14">
        <v>27</v>
      </c>
      <c r="O263" s="14">
        <f t="shared" si="5"/>
        <v>61.363636363636367</v>
      </c>
      <c r="P263" s="20"/>
    </row>
    <row r="264" spans="1:16" x14ac:dyDescent="0.25">
      <c r="A264" t="s">
        <v>50</v>
      </c>
      <c r="B264" t="s">
        <v>51</v>
      </c>
      <c r="C264" s="7">
        <v>4</v>
      </c>
      <c r="D264" t="s">
        <v>60</v>
      </c>
      <c r="E264">
        <v>2001</v>
      </c>
      <c r="F264" s="7">
        <v>1</v>
      </c>
      <c r="G264" s="7">
        <v>7</v>
      </c>
      <c r="H264" s="7">
        <v>7</v>
      </c>
      <c r="I264" s="7">
        <v>25</v>
      </c>
      <c r="J264" s="7">
        <v>107</v>
      </c>
      <c r="K264" s="7">
        <v>5</v>
      </c>
      <c r="L264" s="21">
        <v>45548</v>
      </c>
      <c r="M264" s="14">
        <v>64</v>
      </c>
      <c r="P264" s="20"/>
    </row>
    <row r="265" spans="1:16" x14ac:dyDescent="0.25">
      <c r="A265" t="s">
        <v>50</v>
      </c>
      <c r="B265" t="s">
        <v>51</v>
      </c>
      <c r="C265" s="7">
        <v>4</v>
      </c>
      <c r="D265" t="s">
        <v>53</v>
      </c>
      <c r="E265">
        <v>2020</v>
      </c>
      <c r="F265" s="7">
        <v>1</v>
      </c>
      <c r="G265" s="7">
        <v>8</v>
      </c>
      <c r="H265" s="7">
        <v>8</v>
      </c>
      <c r="I265" s="7">
        <v>32</v>
      </c>
      <c r="J265" s="7">
        <v>108</v>
      </c>
      <c r="K265" s="7">
        <v>5</v>
      </c>
      <c r="L265" s="21">
        <v>45548</v>
      </c>
      <c r="M265" s="14">
        <v>44</v>
      </c>
      <c r="P265" s="20"/>
    </row>
    <row r="266" spans="1:16" x14ac:dyDescent="0.25">
      <c r="A266" t="s">
        <v>35</v>
      </c>
      <c r="B266" t="s">
        <v>36</v>
      </c>
      <c r="C266" s="7">
        <v>5</v>
      </c>
      <c r="D266" t="s">
        <v>39</v>
      </c>
      <c r="E266">
        <v>2002</v>
      </c>
      <c r="F266" s="7">
        <v>1</v>
      </c>
      <c r="G266" s="7">
        <v>9</v>
      </c>
      <c r="H266" s="7">
        <v>9</v>
      </c>
      <c r="I266" s="7">
        <v>33</v>
      </c>
      <c r="J266" s="7">
        <v>109</v>
      </c>
      <c r="K266" s="7">
        <v>5</v>
      </c>
      <c r="L266" s="21">
        <v>45548</v>
      </c>
      <c r="M266" s="14">
        <v>66</v>
      </c>
      <c r="P266" s="20"/>
    </row>
    <row r="267" spans="1:16" x14ac:dyDescent="0.25">
      <c r="A267" t="s">
        <v>35</v>
      </c>
      <c r="B267" t="s">
        <v>36</v>
      </c>
      <c r="C267" s="7">
        <v>5</v>
      </c>
      <c r="D267" t="s">
        <v>46</v>
      </c>
      <c r="E267">
        <v>1999</v>
      </c>
      <c r="F267" s="7">
        <v>1</v>
      </c>
      <c r="G267" s="7">
        <v>10</v>
      </c>
      <c r="H267" s="7">
        <v>10</v>
      </c>
      <c r="I267" s="7">
        <v>40</v>
      </c>
      <c r="J267" s="7">
        <v>110</v>
      </c>
      <c r="K267" s="7">
        <v>5</v>
      </c>
      <c r="L267" s="21">
        <v>45548</v>
      </c>
      <c r="M267" s="14">
        <v>81</v>
      </c>
      <c r="P267" s="20"/>
    </row>
    <row r="268" spans="1:16" x14ac:dyDescent="0.25">
      <c r="A268" t="s">
        <v>50</v>
      </c>
      <c r="B268" t="s">
        <v>51</v>
      </c>
      <c r="C268" s="7">
        <v>6</v>
      </c>
      <c r="D268" t="s">
        <v>59</v>
      </c>
      <c r="E268">
        <v>1989</v>
      </c>
      <c r="F268" s="7">
        <v>1</v>
      </c>
      <c r="G268" s="7">
        <v>11</v>
      </c>
      <c r="H268" s="7">
        <v>11</v>
      </c>
      <c r="I268" s="7">
        <v>41</v>
      </c>
      <c r="J268" s="7">
        <v>111</v>
      </c>
      <c r="K268" s="7">
        <v>5</v>
      </c>
      <c r="L268" s="21">
        <v>45548</v>
      </c>
      <c r="M268" s="14">
        <v>39</v>
      </c>
      <c r="P268" s="20"/>
    </row>
    <row r="269" spans="1:16" x14ac:dyDescent="0.25">
      <c r="A269" t="s">
        <v>50</v>
      </c>
      <c r="B269" t="s">
        <v>51</v>
      </c>
      <c r="C269" s="7">
        <v>6</v>
      </c>
      <c r="D269" t="s">
        <v>54</v>
      </c>
      <c r="E269">
        <v>2016</v>
      </c>
      <c r="F269" s="7">
        <v>1</v>
      </c>
      <c r="G269" s="7">
        <v>12</v>
      </c>
      <c r="H269" s="7">
        <v>12</v>
      </c>
      <c r="I269" s="7">
        <v>48</v>
      </c>
      <c r="J269" s="7">
        <v>112</v>
      </c>
      <c r="K269" s="7">
        <v>5</v>
      </c>
      <c r="L269" s="21">
        <v>45548</v>
      </c>
      <c r="M269" s="14">
        <v>38</v>
      </c>
      <c r="P269" s="20"/>
    </row>
    <row r="270" spans="1:16" x14ac:dyDescent="0.25">
      <c r="A270" t="s">
        <v>35</v>
      </c>
      <c r="B270" t="s">
        <v>36</v>
      </c>
      <c r="C270" s="7">
        <v>7</v>
      </c>
      <c r="D270" t="s">
        <v>49</v>
      </c>
      <c r="E270">
        <v>1985</v>
      </c>
      <c r="F270" s="7">
        <v>1</v>
      </c>
      <c r="G270" s="7">
        <v>13</v>
      </c>
      <c r="H270" s="7">
        <v>13</v>
      </c>
      <c r="I270" s="7">
        <v>49</v>
      </c>
      <c r="J270" s="7">
        <v>113</v>
      </c>
      <c r="K270" s="7">
        <v>5</v>
      </c>
      <c r="L270" s="21">
        <v>45548</v>
      </c>
      <c r="M270" s="14">
        <v>86</v>
      </c>
      <c r="P270" s="20"/>
    </row>
    <row r="271" spans="1:16" x14ac:dyDescent="0.25">
      <c r="A271" t="s">
        <v>35</v>
      </c>
      <c r="B271" t="s">
        <v>36</v>
      </c>
      <c r="C271" s="7">
        <v>7</v>
      </c>
      <c r="D271" t="s">
        <v>42</v>
      </c>
      <c r="E271">
        <v>2023</v>
      </c>
      <c r="F271" s="7">
        <v>1</v>
      </c>
      <c r="G271" s="7">
        <v>14</v>
      </c>
      <c r="H271" s="7">
        <v>14</v>
      </c>
      <c r="I271" s="7">
        <v>56</v>
      </c>
      <c r="J271" s="7">
        <v>114</v>
      </c>
      <c r="K271" s="7">
        <v>5</v>
      </c>
      <c r="L271" s="21">
        <v>45548</v>
      </c>
      <c r="M271" s="14">
        <v>87</v>
      </c>
      <c r="P271" s="20"/>
    </row>
    <row r="272" spans="1:16" x14ac:dyDescent="0.25">
      <c r="A272" t="s">
        <v>50</v>
      </c>
      <c r="B272" t="s">
        <v>51</v>
      </c>
      <c r="C272" s="7">
        <v>8</v>
      </c>
      <c r="D272" t="s">
        <v>55</v>
      </c>
      <c r="E272">
        <v>2008</v>
      </c>
      <c r="F272" s="7">
        <v>1</v>
      </c>
      <c r="G272" s="7">
        <v>15</v>
      </c>
      <c r="H272" s="7">
        <v>15</v>
      </c>
      <c r="I272" s="7">
        <v>57</v>
      </c>
      <c r="J272" s="7">
        <v>115</v>
      </c>
      <c r="K272" s="7">
        <v>5</v>
      </c>
      <c r="L272" s="21">
        <v>45548</v>
      </c>
      <c r="M272" s="14">
        <v>47</v>
      </c>
      <c r="P272" s="20"/>
    </row>
    <row r="273" spans="1:16" x14ac:dyDescent="0.25">
      <c r="A273" t="s">
        <v>50</v>
      </c>
      <c r="B273" t="s">
        <v>51</v>
      </c>
      <c r="C273" s="7">
        <v>8</v>
      </c>
      <c r="D273" t="s">
        <v>57</v>
      </c>
      <c r="E273">
        <v>2004</v>
      </c>
      <c r="F273" s="7">
        <v>1</v>
      </c>
      <c r="G273" s="7">
        <v>16</v>
      </c>
      <c r="H273" s="7">
        <v>16</v>
      </c>
      <c r="I273" s="7">
        <v>64</v>
      </c>
      <c r="J273" s="7">
        <v>116</v>
      </c>
      <c r="K273" s="7">
        <v>5</v>
      </c>
      <c r="L273" s="21">
        <v>45548</v>
      </c>
      <c r="M273" s="14">
        <v>44</v>
      </c>
      <c r="P273" s="20"/>
    </row>
    <row r="274" spans="1:16" x14ac:dyDescent="0.25">
      <c r="A274" t="s">
        <v>50</v>
      </c>
      <c r="B274" t="s">
        <v>51</v>
      </c>
      <c r="C274" s="7">
        <v>8</v>
      </c>
      <c r="D274" t="s">
        <v>60</v>
      </c>
      <c r="E274">
        <v>2001</v>
      </c>
      <c r="F274" s="7">
        <v>2</v>
      </c>
      <c r="G274" s="7">
        <v>16</v>
      </c>
      <c r="H274" s="7">
        <v>17</v>
      </c>
      <c r="I274" s="7">
        <v>63</v>
      </c>
      <c r="J274" s="7">
        <v>216</v>
      </c>
      <c r="K274" s="7">
        <v>5</v>
      </c>
      <c r="L274" s="21">
        <v>45548</v>
      </c>
      <c r="M274" s="14">
        <v>57</v>
      </c>
      <c r="P274" s="20"/>
    </row>
    <row r="275" spans="1:16" x14ac:dyDescent="0.25">
      <c r="A275" t="s">
        <v>50</v>
      </c>
      <c r="B275" t="s">
        <v>51</v>
      </c>
      <c r="C275" s="7">
        <v>8</v>
      </c>
      <c r="D275" t="s">
        <v>59</v>
      </c>
      <c r="E275">
        <v>1989</v>
      </c>
      <c r="F275" s="7">
        <v>2</v>
      </c>
      <c r="G275" s="7">
        <v>15</v>
      </c>
      <c r="H275" s="7">
        <v>18</v>
      </c>
      <c r="I275" s="7">
        <v>58</v>
      </c>
      <c r="J275" s="7">
        <v>215</v>
      </c>
      <c r="K275" s="7">
        <v>5</v>
      </c>
      <c r="L275" s="21">
        <v>45548</v>
      </c>
      <c r="M275" s="14">
        <v>65</v>
      </c>
      <c r="P275" s="20"/>
    </row>
    <row r="276" spans="1:16" x14ac:dyDescent="0.25">
      <c r="A276" t="s">
        <v>35</v>
      </c>
      <c r="B276" t="s">
        <v>36</v>
      </c>
      <c r="C276" s="7">
        <v>7</v>
      </c>
      <c r="D276" t="s">
        <v>48</v>
      </c>
      <c r="E276">
        <v>2018</v>
      </c>
      <c r="F276" s="7">
        <v>2</v>
      </c>
      <c r="G276" s="7">
        <v>14</v>
      </c>
      <c r="H276" s="7">
        <v>19</v>
      </c>
      <c r="I276" s="7">
        <v>55</v>
      </c>
      <c r="J276" s="7">
        <v>214</v>
      </c>
      <c r="K276" s="7">
        <v>5</v>
      </c>
      <c r="L276" s="21">
        <v>45548</v>
      </c>
      <c r="M276" s="14">
        <v>49</v>
      </c>
      <c r="P276" s="20"/>
    </row>
    <row r="277" spans="1:16" x14ac:dyDescent="0.25">
      <c r="A277" t="s">
        <v>35</v>
      </c>
      <c r="B277" t="s">
        <v>36</v>
      </c>
      <c r="C277" s="7">
        <v>7</v>
      </c>
      <c r="D277" t="s">
        <v>44</v>
      </c>
      <c r="E277">
        <v>1983</v>
      </c>
      <c r="F277" s="7">
        <v>2</v>
      </c>
      <c r="G277" s="7">
        <v>13</v>
      </c>
      <c r="H277" s="7">
        <v>20</v>
      </c>
      <c r="I277" s="7">
        <v>50</v>
      </c>
      <c r="J277" s="7">
        <v>213</v>
      </c>
      <c r="K277" s="7">
        <v>5</v>
      </c>
      <c r="L277" s="21">
        <v>45548</v>
      </c>
      <c r="M277" s="14">
        <v>82</v>
      </c>
      <c r="P277" s="20"/>
    </row>
    <row r="278" spans="1:16" x14ac:dyDescent="0.25">
      <c r="A278" t="s">
        <v>50</v>
      </c>
      <c r="B278" t="s">
        <v>51</v>
      </c>
      <c r="C278" s="7">
        <v>6</v>
      </c>
      <c r="D278" t="s">
        <v>55</v>
      </c>
      <c r="E278">
        <v>2008</v>
      </c>
      <c r="F278" s="7">
        <v>2</v>
      </c>
      <c r="G278" s="7">
        <v>12</v>
      </c>
      <c r="H278" s="7">
        <v>21</v>
      </c>
      <c r="I278" s="7">
        <v>47</v>
      </c>
      <c r="J278" s="7">
        <v>212</v>
      </c>
      <c r="K278" s="7">
        <v>5</v>
      </c>
      <c r="L278" s="21">
        <v>45548</v>
      </c>
      <c r="M278" s="14">
        <v>48</v>
      </c>
      <c r="P278" s="20"/>
    </row>
    <row r="279" spans="1:16" x14ac:dyDescent="0.25">
      <c r="A279" t="s">
        <v>50</v>
      </c>
      <c r="B279" t="s">
        <v>51</v>
      </c>
      <c r="C279" s="7">
        <v>6</v>
      </c>
      <c r="D279" t="s">
        <v>52</v>
      </c>
      <c r="E279">
        <v>1999</v>
      </c>
      <c r="F279" s="7">
        <v>2</v>
      </c>
      <c r="G279" s="7">
        <v>11</v>
      </c>
      <c r="H279" s="7">
        <v>22</v>
      </c>
      <c r="I279" s="7">
        <v>42</v>
      </c>
      <c r="J279" s="7">
        <v>211</v>
      </c>
      <c r="K279" s="7">
        <v>5</v>
      </c>
      <c r="L279" s="21">
        <v>45548</v>
      </c>
      <c r="M279" s="14">
        <v>32</v>
      </c>
      <c r="P279" s="20"/>
    </row>
    <row r="280" spans="1:16" x14ac:dyDescent="0.25">
      <c r="A280" t="s">
        <v>35</v>
      </c>
      <c r="B280" t="s">
        <v>36</v>
      </c>
      <c r="C280" s="7">
        <v>5</v>
      </c>
      <c r="D280" t="s">
        <v>49</v>
      </c>
      <c r="E280">
        <v>1985</v>
      </c>
      <c r="F280" s="7">
        <v>2</v>
      </c>
      <c r="G280" s="7">
        <v>10</v>
      </c>
      <c r="H280" s="7">
        <v>23</v>
      </c>
      <c r="I280" s="7">
        <v>39</v>
      </c>
      <c r="J280" s="7">
        <v>210</v>
      </c>
      <c r="K280" s="7">
        <v>5</v>
      </c>
      <c r="L280" s="21">
        <v>45548</v>
      </c>
      <c r="M280" s="14">
        <v>63</v>
      </c>
      <c r="P280" s="20"/>
    </row>
    <row r="281" spans="1:16" x14ac:dyDescent="0.25">
      <c r="A281" t="s">
        <v>35</v>
      </c>
      <c r="B281" t="s">
        <v>36</v>
      </c>
      <c r="C281" s="7">
        <v>5</v>
      </c>
      <c r="D281" t="s">
        <v>41</v>
      </c>
      <c r="E281">
        <v>2016</v>
      </c>
      <c r="F281" s="7">
        <v>2</v>
      </c>
      <c r="G281" s="7">
        <v>9</v>
      </c>
      <c r="H281" s="7">
        <v>24</v>
      </c>
      <c r="I281" s="7">
        <v>34</v>
      </c>
      <c r="J281" s="7">
        <v>209</v>
      </c>
      <c r="K281" s="7">
        <v>5</v>
      </c>
      <c r="L281" s="21">
        <v>45548</v>
      </c>
      <c r="M281" s="14">
        <v>75</v>
      </c>
      <c r="N281" s="14">
        <v>51</v>
      </c>
      <c r="O281" s="14">
        <f t="shared" si="5"/>
        <v>68</v>
      </c>
      <c r="P281" s="20"/>
    </row>
    <row r="282" spans="1:16" x14ac:dyDescent="0.25">
      <c r="A282" t="s">
        <v>50</v>
      </c>
      <c r="B282" t="s">
        <v>51</v>
      </c>
      <c r="C282" s="7">
        <v>4</v>
      </c>
      <c r="D282" t="s">
        <v>56</v>
      </c>
      <c r="E282">
        <v>1984</v>
      </c>
      <c r="F282" s="7">
        <v>2</v>
      </c>
      <c r="G282" s="7">
        <v>8</v>
      </c>
      <c r="H282" s="7">
        <v>25</v>
      </c>
      <c r="I282" s="7">
        <v>31</v>
      </c>
      <c r="J282" s="7">
        <v>208</v>
      </c>
      <c r="K282" s="7">
        <v>5</v>
      </c>
      <c r="L282" s="21">
        <v>45548</v>
      </c>
      <c r="M282" s="14">
        <v>55</v>
      </c>
      <c r="N282" s="14">
        <v>25</v>
      </c>
      <c r="O282" s="14">
        <f t="shared" si="5"/>
        <v>45.454545454545453</v>
      </c>
      <c r="P282" s="20"/>
    </row>
    <row r="283" spans="1:16" x14ac:dyDescent="0.25">
      <c r="A283" t="s">
        <v>50</v>
      </c>
      <c r="B283" t="s">
        <v>51</v>
      </c>
      <c r="C283" s="7">
        <v>4</v>
      </c>
      <c r="D283" t="s">
        <v>54</v>
      </c>
      <c r="E283">
        <v>2016</v>
      </c>
      <c r="F283" s="7">
        <v>2</v>
      </c>
      <c r="G283" s="7">
        <v>7</v>
      </c>
      <c r="H283" s="7">
        <v>26</v>
      </c>
      <c r="I283" s="7">
        <v>26</v>
      </c>
      <c r="J283" s="7">
        <v>207</v>
      </c>
      <c r="K283" s="7">
        <v>5</v>
      </c>
      <c r="L283" s="21">
        <v>45548</v>
      </c>
      <c r="M283" s="14">
        <v>43</v>
      </c>
      <c r="P283" s="20"/>
    </row>
    <row r="284" spans="1:16" x14ac:dyDescent="0.25">
      <c r="A284" t="s">
        <v>35</v>
      </c>
      <c r="B284" t="s">
        <v>36</v>
      </c>
      <c r="C284" s="7">
        <v>3</v>
      </c>
      <c r="D284" t="s">
        <v>37</v>
      </c>
      <c r="E284">
        <v>1998</v>
      </c>
      <c r="F284" s="7">
        <v>2</v>
      </c>
      <c r="G284" s="7">
        <v>6</v>
      </c>
      <c r="H284" s="7">
        <v>27</v>
      </c>
      <c r="I284" s="7">
        <v>23</v>
      </c>
      <c r="J284" s="7">
        <v>206</v>
      </c>
      <c r="K284" s="7">
        <v>5</v>
      </c>
      <c r="L284" s="21">
        <v>45548</v>
      </c>
      <c r="M284" s="14">
        <v>48</v>
      </c>
      <c r="P284" s="20"/>
    </row>
    <row r="285" spans="1:16" x14ac:dyDescent="0.25">
      <c r="A285" t="s">
        <v>35</v>
      </c>
      <c r="B285" t="s">
        <v>36</v>
      </c>
      <c r="C285" s="7">
        <v>3</v>
      </c>
      <c r="D285" t="s">
        <v>42</v>
      </c>
      <c r="E285">
        <v>2023</v>
      </c>
      <c r="F285" s="7">
        <v>2</v>
      </c>
      <c r="G285" s="7">
        <v>5</v>
      </c>
      <c r="H285" s="7">
        <v>28</v>
      </c>
      <c r="I285" s="7">
        <v>18</v>
      </c>
      <c r="J285" s="7">
        <v>205</v>
      </c>
      <c r="K285" s="7">
        <v>5</v>
      </c>
      <c r="L285" s="21">
        <v>45548</v>
      </c>
      <c r="M285" s="14">
        <v>55</v>
      </c>
      <c r="P285" s="20"/>
    </row>
    <row r="286" spans="1:16" x14ac:dyDescent="0.25">
      <c r="A286" t="s">
        <v>50</v>
      </c>
      <c r="B286" t="s">
        <v>51</v>
      </c>
      <c r="C286" s="7">
        <v>2</v>
      </c>
      <c r="D286" t="s">
        <v>57</v>
      </c>
      <c r="E286">
        <v>2004</v>
      </c>
      <c r="F286" s="7">
        <v>2</v>
      </c>
      <c r="G286" s="7">
        <v>4</v>
      </c>
      <c r="H286" s="7">
        <v>29</v>
      </c>
      <c r="I286" s="7">
        <v>15</v>
      </c>
      <c r="J286" s="7">
        <v>204</v>
      </c>
      <c r="K286" s="7">
        <v>5</v>
      </c>
      <c r="L286" s="21">
        <v>45548</v>
      </c>
      <c r="M286" s="14">
        <v>48</v>
      </c>
      <c r="P286" s="20"/>
    </row>
    <row r="287" spans="1:16" x14ac:dyDescent="0.25">
      <c r="A287" t="s">
        <v>50</v>
      </c>
      <c r="B287" t="s">
        <v>51</v>
      </c>
      <c r="C287" s="7">
        <v>2</v>
      </c>
      <c r="D287" t="s">
        <v>53</v>
      </c>
      <c r="E287">
        <v>2020</v>
      </c>
      <c r="F287" s="7">
        <v>2</v>
      </c>
      <c r="G287" s="7">
        <v>3</v>
      </c>
      <c r="H287" s="7">
        <v>30</v>
      </c>
      <c r="I287" s="7">
        <v>10</v>
      </c>
      <c r="J287" s="7">
        <v>203</v>
      </c>
      <c r="K287" s="7">
        <v>5</v>
      </c>
      <c r="L287" s="21">
        <v>45548</v>
      </c>
      <c r="M287" s="14">
        <v>38</v>
      </c>
      <c r="P287" s="20"/>
    </row>
    <row r="288" spans="1:16" x14ac:dyDescent="0.25">
      <c r="A288" t="s">
        <v>35</v>
      </c>
      <c r="B288" t="s">
        <v>36</v>
      </c>
      <c r="C288" s="7">
        <v>1</v>
      </c>
      <c r="D288" t="s">
        <v>46</v>
      </c>
      <c r="E288">
        <v>1999</v>
      </c>
      <c r="F288" s="7">
        <v>2</v>
      </c>
      <c r="G288" s="7">
        <v>2</v>
      </c>
      <c r="H288" s="7">
        <v>31</v>
      </c>
      <c r="I288" s="7">
        <v>7</v>
      </c>
      <c r="J288" s="7">
        <v>202</v>
      </c>
      <c r="K288" s="7">
        <v>5</v>
      </c>
      <c r="L288" s="21">
        <v>45548</v>
      </c>
      <c r="M288" s="14">
        <v>79</v>
      </c>
      <c r="P288" s="20"/>
    </row>
    <row r="289" spans="1:16" x14ac:dyDescent="0.25">
      <c r="A289" t="s">
        <v>35</v>
      </c>
      <c r="B289" t="s">
        <v>36</v>
      </c>
      <c r="C289" s="7">
        <v>1</v>
      </c>
      <c r="D289" t="s">
        <v>39</v>
      </c>
      <c r="E289">
        <v>2002</v>
      </c>
      <c r="F289" s="7">
        <v>2</v>
      </c>
      <c r="G289" s="7">
        <v>1</v>
      </c>
      <c r="H289" s="7">
        <v>32</v>
      </c>
      <c r="I289" s="7">
        <v>2</v>
      </c>
      <c r="J289" s="7">
        <v>201</v>
      </c>
      <c r="K289" s="7">
        <v>5</v>
      </c>
      <c r="L289" s="21">
        <v>45548</v>
      </c>
      <c r="M289" s="14">
        <v>56</v>
      </c>
      <c r="P289" s="20"/>
    </row>
    <row r="290" spans="1:16" x14ac:dyDescent="0.25">
      <c r="A290" t="s">
        <v>35</v>
      </c>
      <c r="B290" t="s">
        <v>36</v>
      </c>
      <c r="C290" s="7">
        <v>1</v>
      </c>
      <c r="D290" t="s">
        <v>41</v>
      </c>
      <c r="E290">
        <v>2016</v>
      </c>
      <c r="F290" s="7">
        <v>3</v>
      </c>
      <c r="G290" s="7">
        <v>1</v>
      </c>
      <c r="H290" s="7">
        <v>33</v>
      </c>
      <c r="I290" s="7">
        <v>3</v>
      </c>
      <c r="J290" s="7">
        <v>301</v>
      </c>
      <c r="K290" s="7">
        <v>5</v>
      </c>
      <c r="L290" s="21">
        <v>45548</v>
      </c>
      <c r="M290" s="14">
        <v>79</v>
      </c>
      <c r="N290" s="14">
        <v>45</v>
      </c>
      <c r="O290" s="14">
        <f t="shared" si="5"/>
        <v>56.962025316455701</v>
      </c>
      <c r="P290" s="20"/>
    </row>
    <row r="291" spans="1:16" x14ac:dyDescent="0.25">
      <c r="A291" t="s">
        <v>35</v>
      </c>
      <c r="B291" t="s">
        <v>36</v>
      </c>
      <c r="C291" s="7">
        <v>1</v>
      </c>
      <c r="D291" t="s">
        <v>48</v>
      </c>
      <c r="E291">
        <v>2018</v>
      </c>
      <c r="F291" s="7">
        <v>3</v>
      </c>
      <c r="G291" s="7">
        <v>2</v>
      </c>
      <c r="H291" s="7">
        <v>34</v>
      </c>
      <c r="I291" s="7">
        <v>6</v>
      </c>
      <c r="J291" s="7">
        <v>302</v>
      </c>
      <c r="K291" s="7">
        <v>5</v>
      </c>
      <c r="L291" s="21">
        <v>45548</v>
      </c>
      <c r="M291" s="14">
        <v>75</v>
      </c>
      <c r="P291" s="20"/>
    </row>
    <row r="292" spans="1:16" x14ac:dyDescent="0.25">
      <c r="A292" t="s">
        <v>50</v>
      </c>
      <c r="B292" t="s">
        <v>51</v>
      </c>
      <c r="C292" s="7">
        <v>2</v>
      </c>
      <c r="D292" t="s">
        <v>54</v>
      </c>
      <c r="E292">
        <v>2016</v>
      </c>
      <c r="F292" s="7">
        <v>3</v>
      </c>
      <c r="G292" s="7">
        <v>3</v>
      </c>
      <c r="H292" s="7">
        <v>35</v>
      </c>
      <c r="I292" s="7">
        <v>11</v>
      </c>
      <c r="J292" s="7">
        <v>303</v>
      </c>
      <c r="K292" s="7">
        <v>5</v>
      </c>
      <c r="L292" s="21">
        <v>45548</v>
      </c>
      <c r="M292" s="14">
        <v>43</v>
      </c>
      <c r="P292" s="20"/>
    </row>
    <row r="293" spans="1:16" x14ac:dyDescent="0.25">
      <c r="A293" t="s">
        <v>50</v>
      </c>
      <c r="B293" t="s">
        <v>51</v>
      </c>
      <c r="C293" s="7">
        <v>2</v>
      </c>
      <c r="D293" t="s">
        <v>59</v>
      </c>
      <c r="E293">
        <v>1989</v>
      </c>
      <c r="F293" s="7">
        <v>3</v>
      </c>
      <c r="G293" s="7">
        <v>4</v>
      </c>
      <c r="H293" s="7">
        <v>36</v>
      </c>
      <c r="I293" s="7">
        <v>14</v>
      </c>
      <c r="J293" s="7">
        <v>304</v>
      </c>
      <c r="K293" s="7">
        <v>5</v>
      </c>
      <c r="L293" s="21">
        <v>45548</v>
      </c>
      <c r="M293" s="14">
        <v>58</v>
      </c>
      <c r="P293" s="20"/>
    </row>
    <row r="294" spans="1:16" x14ac:dyDescent="0.25">
      <c r="A294" t="s">
        <v>35</v>
      </c>
      <c r="B294" t="s">
        <v>36</v>
      </c>
      <c r="C294" s="7">
        <v>3</v>
      </c>
      <c r="D294" t="s">
        <v>39</v>
      </c>
      <c r="E294">
        <v>2002</v>
      </c>
      <c r="F294" s="7">
        <v>3</v>
      </c>
      <c r="G294" s="7">
        <v>5</v>
      </c>
      <c r="H294" s="7">
        <v>37</v>
      </c>
      <c r="I294" s="7">
        <v>19</v>
      </c>
      <c r="J294" s="7">
        <v>305</v>
      </c>
      <c r="K294" s="7">
        <v>5</v>
      </c>
      <c r="L294" s="21">
        <v>45548</v>
      </c>
      <c r="M294" s="14">
        <v>42</v>
      </c>
      <c r="P294" s="20"/>
    </row>
    <row r="295" spans="1:16" x14ac:dyDescent="0.25">
      <c r="A295" t="s">
        <v>35</v>
      </c>
      <c r="B295" t="s">
        <v>36</v>
      </c>
      <c r="C295" s="7">
        <v>3</v>
      </c>
      <c r="D295" t="s">
        <v>49</v>
      </c>
      <c r="E295">
        <v>1985</v>
      </c>
      <c r="F295" s="7">
        <v>3</v>
      </c>
      <c r="G295" s="7">
        <v>6</v>
      </c>
      <c r="H295" s="7">
        <v>38</v>
      </c>
      <c r="I295" s="7">
        <v>22</v>
      </c>
      <c r="J295" s="7">
        <v>306</v>
      </c>
      <c r="K295" s="7">
        <v>5</v>
      </c>
      <c r="L295" s="21">
        <v>45548</v>
      </c>
      <c r="M295" s="14">
        <v>40</v>
      </c>
      <c r="P295" s="20"/>
    </row>
    <row r="296" spans="1:16" x14ac:dyDescent="0.25">
      <c r="A296" t="s">
        <v>50</v>
      </c>
      <c r="B296" t="s">
        <v>51</v>
      </c>
      <c r="C296" s="7">
        <v>4</v>
      </c>
      <c r="D296" t="s">
        <v>55</v>
      </c>
      <c r="E296">
        <v>2008</v>
      </c>
      <c r="F296" s="7">
        <v>3</v>
      </c>
      <c r="G296" s="7">
        <v>7</v>
      </c>
      <c r="H296" s="7">
        <v>39</v>
      </c>
      <c r="I296" s="7">
        <v>27</v>
      </c>
      <c r="J296" s="7">
        <v>307</v>
      </c>
      <c r="K296" s="7">
        <v>5</v>
      </c>
      <c r="L296" s="21">
        <v>45548</v>
      </c>
      <c r="M296" s="14">
        <v>53</v>
      </c>
      <c r="P296" s="20"/>
    </row>
    <row r="297" spans="1:16" x14ac:dyDescent="0.25">
      <c r="A297" t="s">
        <v>50</v>
      </c>
      <c r="B297" t="s">
        <v>51</v>
      </c>
      <c r="C297" s="7">
        <v>4</v>
      </c>
      <c r="D297" t="s">
        <v>57</v>
      </c>
      <c r="E297">
        <v>2004</v>
      </c>
      <c r="F297" s="7">
        <v>3</v>
      </c>
      <c r="G297" s="7">
        <v>8</v>
      </c>
      <c r="H297" s="7">
        <v>40</v>
      </c>
      <c r="I297" s="7">
        <v>30</v>
      </c>
      <c r="J297" s="7">
        <v>308</v>
      </c>
      <c r="K297" s="7">
        <v>5</v>
      </c>
      <c r="L297" s="21">
        <v>45548</v>
      </c>
      <c r="M297" s="14">
        <v>54</v>
      </c>
      <c r="P297" s="20"/>
    </row>
    <row r="298" spans="1:16" x14ac:dyDescent="0.25">
      <c r="A298" t="s">
        <v>35</v>
      </c>
      <c r="B298" t="s">
        <v>36</v>
      </c>
      <c r="C298" s="7">
        <v>5</v>
      </c>
      <c r="D298" t="s">
        <v>42</v>
      </c>
      <c r="E298">
        <v>2023</v>
      </c>
      <c r="F298" s="7">
        <v>3</v>
      </c>
      <c r="G298" s="7">
        <v>9</v>
      </c>
      <c r="H298" s="7">
        <v>41</v>
      </c>
      <c r="I298" s="7">
        <v>35</v>
      </c>
      <c r="J298" s="7">
        <v>309</v>
      </c>
      <c r="K298" s="7">
        <v>5</v>
      </c>
      <c r="L298" s="21">
        <v>45548</v>
      </c>
      <c r="M298" s="14">
        <v>59</v>
      </c>
      <c r="P298" s="20"/>
    </row>
    <row r="299" spans="1:16" x14ac:dyDescent="0.25">
      <c r="A299" t="s">
        <v>35</v>
      </c>
      <c r="B299" t="s">
        <v>36</v>
      </c>
      <c r="C299" s="7">
        <v>5</v>
      </c>
      <c r="D299" t="s">
        <v>44</v>
      </c>
      <c r="E299">
        <v>1983</v>
      </c>
      <c r="F299" s="7">
        <v>3</v>
      </c>
      <c r="G299" s="7">
        <v>10</v>
      </c>
      <c r="H299" s="7">
        <v>42</v>
      </c>
      <c r="I299" s="7">
        <v>38</v>
      </c>
      <c r="J299" s="7">
        <v>310</v>
      </c>
      <c r="K299" s="7">
        <v>5</v>
      </c>
      <c r="L299" s="21">
        <v>45548</v>
      </c>
      <c r="M299" s="14">
        <v>69</v>
      </c>
      <c r="P299" s="20"/>
    </row>
    <row r="300" spans="1:16" x14ac:dyDescent="0.25">
      <c r="A300" t="s">
        <v>50</v>
      </c>
      <c r="B300" t="s">
        <v>51</v>
      </c>
      <c r="C300" s="7">
        <v>6</v>
      </c>
      <c r="D300" t="s">
        <v>56</v>
      </c>
      <c r="E300">
        <v>1984</v>
      </c>
      <c r="F300" s="7">
        <v>3</v>
      </c>
      <c r="G300" s="7">
        <v>11</v>
      </c>
      <c r="H300" s="7">
        <v>43</v>
      </c>
      <c r="I300" s="7">
        <v>43</v>
      </c>
      <c r="J300" s="7">
        <v>311</v>
      </c>
      <c r="K300" s="7">
        <v>5</v>
      </c>
      <c r="L300" s="21">
        <v>45548</v>
      </c>
      <c r="M300" s="14">
        <v>67</v>
      </c>
      <c r="N300" s="14">
        <v>34</v>
      </c>
      <c r="O300" s="14">
        <f t="shared" si="5"/>
        <v>50.746268656716417</v>
      </c>
      <c r="P300" s="20"/>
    </row>
    <row r="301" spans="1:16" x14ac:dyDescent="0.25">
      <c r="A301" t="s">
        <v>50</v>
      </c>
      <c r="B301" t="s">
        <v>51</v>
      </c>
      <c r="C301" s="7">
        <v>6</v>
      </c>
      <c r="D301" t="s">
        <v>60</v>
      </c>
      <c r="E301">
        <v>2001</v>
      </c>
      <c r="F301" s="7">
        <v>3</v>
      </c>
      <c r="G301" s="7">
        <v>12</v>
      </c>
      <c r="H301" s="7">
        <v>44</v>
      </c>
      <c r="I301" s="7">
        <v>46</v>
      </c>
      <c r="J301" s="7">
        <v>312</v>
      </c>
      <c r="K301" s="7">
        <v>5</v>
      </c>
      <c r="L301" s="21">
        <v>45548</v>
      </c>
      <c r="M301" s="14">
        <v>54</v>
      </c>
      <c r="P301" s="20"/>
    </row>
    <row r="302" spans="1:16" x14ac:dyDescent="0.25">
      <c r="A302" t="s">
        <v>35</v>
      </c>
      <c r="B302" t="s">
        <v>36</v>
      </c>
      <c r="C302" s="7">
        <v>7</v>
      </c>
      <c r="D302" t="s">
        <v>46</v>
      </c>
      <c r="E302">
        <v>1999</v>
      </c>
      <c r="F302" s="7">
        <v>3</v>
      </c>
      <c r="G302" s="7">
        <v>13</v>
      </c>
      <c r="H302" s="7">
        <v>45</v>
      </c>
      <c r="I302" s="7">
        <v>51</v>
      </c>
      <c r="J302" s="7">
        <v>313</v>
      </c>
      <c r="K302" s="7">
        <v>5</v>
      </c>
      <c r="L302" s="21">
        <v>45548</v>
      </c>
      <c r="M302" s="14">
        <v>95</v>
      </c>
      <c r="P302" s="20"/>
    </row>
    <row r="303" spans="1:16" x14ac:dyDescent="0.25">
      <c r="A303" t="s">
        <v>35</v>
      </c>
      <c r="B303" t="s">
        <v>36</v>
      </c>
      <c r="C303" s="7">
        <v>7</v>
      </c>
      <c r="D303" t="s">
        <v>37</v>
      </c>
      <c r="E303">
        <v>1998</v>
      </c>
      <c r="F303" s="7">
        <v>3</v>
      </c>
      <c r="G303" s="7">
        <v>14</v>
      </c>
      <c r="H303" s="7">
        <v>46</v>
      </c>
      <c r="I303" s="7">
        <v>54</v>
      </c>
      <c r="J303" s="7">
        <v>314</v>
      </c>
      <c r="K303" s="7">
        <v>5</v>
      </c>
      <c r="L303" s="21">
        <v>45548</v>
      </c>
      <c r="M303" s="14">
        <v>59</v>
      </c>
      <c r="P303" s="20"/>
    </row>
    <row r="304" spans="1:16" x14ac:dyDescent="0.25">
      <c r="A304" t="s">
        <v>50</v>
      </c>
      <c r="B304" t="s">
        <v>51</v>
      </c>
      <c r="C304" s="7">
        <v>8</v>
      </c>
      <c r="D304" t="s">
        <v>52</v>
      </c>
      <c r="E304">
        <v>1999</v>
      </c>
      <c r="F304" s="7">
        <v>3</v>
      </c>
      <c r="G304" s="7">
        <v>15</v>
      </c>
      <c r="H304" s="7">
        <v>47</v>
      </c>
      <c r="I304" s="7">
        <v>59</v>
      </c>
      <c r="J304" s="7">
        <v>315</v>
      </c>
      <c r="K304" s="7">
        <v>5</v>
      </c>
      <c r="L304" s="21">
        <v>45548</v>
      </c>
      <c r="M304" s="14">
        <v>64</v>
      </c>
      <c r="P304" s="20"/>
    </row>
    <row r="305" spans="1:16" x14ac:dyDescent="0.25">
      <c r="A305" t="s">
        <v>50</v>
      </c>
      <c r="B305" t="s">
        <v>51</v>
      </c>
      <c r="C305" s="7">
        <v>8</v>
      </c>
      <c r="D305" t="s">
        <v>53</v>
      </c>
      <c r="E305">
        <v>2020</v>
      </c>
      <c r="F305" s="7">
        <v>3</v>
      </c>
      <c r="G305" s="7">
        <v>16</v>
      </c>
      <c r="H305" s="7">
        <v>48</v>
      </c>
      <c r="I305" s="7">
        <v>62</v>
      </c>
      <c r="J305" s="7">
        <v>316</v>
      </c>
      <c r="K305" s="7">
        <v>5</v>
      </c>
      <c r="L305" s="21">
        <v>45548</v>
      </c>
      <c r="M305" s="14">
        <v>45</v>
      </c>
      <c r="P305" s="20"/>
    </row>
    <row r="306" spans="1:16" x14ac:dyDescent="0.25">
      <c r="A306" t="s">
        <v>50</v>
      </c>
      <c r="B306" t="s">
        <v>51</v>
      </c>
      <c r="C306" s="7">
        <v>8</v>
      </c>
      <c r="D306" t="s">
        <v>56</v>
      </c>
      <c r="E306">
        <v>1984</v>
      </c>
      <c r="F306" s="7">
        <v>4</v>
      </c>
      <c r="G306" s="7">
        <v>16</v>
      </c>
      <c r="H306" s="7">
        <v>49</v>
      </c>
      <c r="I306" s="7">
        <v>61</v>
      </c>
      <c r="J306" s="7">
        <v>416</v>
      </c>
      <c r="K306" s="7">
        <v>5</v>
      </c>
      <c r="L306" s="21">
        <v>45548</v>
      </c>
      <c r="M306" s="14">
        <v>52</v>
      </c>
      <c r="N306" s="14">
        <v>34</v>
      </c>
      <c r="O306" s="14">
        <f t="shared" si="5"/>
        <v>65.384615384615387</v>
      </c>
      <c r="P306" s="20"/>
    </row>
    <row r="307" spans="1:16" x14ac:dyDescent="0.25">
      <c r="A307" t="s">
        <v>50</v>
      </c>
      <c r="B307" t="s">
        <v>51</v>
      </c>
      <c r="C307" s="7">
        <v>8</v>
      </c>
      <c r="D307" t="s">
        <v>54</v>
      </c>
      <c r="E307">
        <v>2016</v>
      </c>
      <c r="F307" s="7">
        <v>4</v>
      </c>
      <c r="G307" s="7">
        <v>15</v>
      </c>
      <c r="H307" s="7">
        <v>50</v>
      </c>
      <c r="I307" s="7">
        <v>60</v>
      </c>
      <c r="J307" s="7">
        <v>415</v>
      </c>
      <c r="K307" s="7">
        <v>5</v>
      </c>
      <c r="L307" s="21">
        <v>45548</v>
      </c>
      <c r="M307" s="14">
        <v>33</v>
      </c>
      <c r="P307" s="20"/>
    </row>
    <row r="308" spans="1:16" x14ac:dyDescent="0.25">
      <c r="A308" t="s">
        <v>35</v>
      </c>
      <c r="B308" t="s">
        <v>36</v>
      </c>
      <c r="C308" s="7">
        <v>7</v>
      </c>
      <c r="D308" t="s">
        <v>39</v>
      </c>
      <c r="E308">
        <v>2002</v>
      </c>
      <c r="F308" s="7">
        <v>4</v>
      </c>
      <c r="G308" s="7">
        <v>14</v>
      </c>
      <c r="H308" s="7">
        <v>51</v>
      </c>
      <c r="I308" s="7">
        <v>53</v>
      </c>
      <c r="J308" s="7">
        <v>414</v>
      </c>
      <c r="K308" s="7">
        <v>5</v>
      </c>
      <c r="L308" s="21">
        <v>45548</v>
      </c>
      <c r="M308" s="14">
        <v>66</v>
      </c>
      <c r="P308" s="20"/>
    </row>
    <row r="309" spans="1:16" x14ac:dyDescent="0.25">
      <c r="A309" t="s">
        <v>35</v>
      </c>
      <c r="B309" t="s">
        <v>36</v>
      </c>
      <c r="C309" s="7">
        <v>7</v>
      </c>
      <c r="D309" t="s">
        <v>41</v>
      </c>
      <c r="E309">
        <v>2016</v>
      </c>
      <c r="F309" s="7">
        <v>4</v>
      </c>
      <c r="G309" s="7">
        <v>13</v>
      </c>
      <c r="H309" s="7">
        <v>52</v>
      </c>
      <c r="I309" s="7">
        <v>52</v>
      </c>
      <c r="J309" s="7">
        <v>413</v>
      </c>
      <c r="K309" s="7">
        <v>5</v>
      </c>
      <c r="L309" s="21">
        <v>45548</v>
      </c>
      <c r="M309" s="14">
        <v>50</v>
      </c>
      <c r="N309" s="14">
        <v>25</v>
      </c>
      <c r="O309" s="14">
        <f t="shared" si="5"/>
        <v>50</v>
      </c>
      <c r="P309" s="20"/>
    </row>
    <row r="310" spans="1:16" x14ac:dyDescent="0.25">
      <c r="A310" t="s">
        <v>50</v>
      </c>
      <c r="B310" t="s">
        <v>51</v>
      </c>
      <c r="C310" s="7">
        <v>6</v>
      </c>
      <c r="D310" t="s">
        <v>53</v>
      </c>
      <c r="E310">
        <v>2020</v>
      </c>
      <c r="F310" s="7">
        <v>4</v>
      </c>
      <c r="G310" s="7">
        <v>12</v>
      </c>
      <c r="H310" s="7">
        <v>53</v>
      </c>
      <c r="I310" s="7">
        <v>45</v>
      </c>
      <c r="J310" s="7">
        <v>412</v>
      </c>
      <c r="K310" s="7">
        <v>5</v>
      </c>
      <c r="L310" s="21">
        <v>45548</v>
      </c>
      <c r="M310" s="14">
        <v>46</v>
      </c>
      <c r="P310" s="20"/>
    </row>
    <row r="311" spans="1:16" x14ac:dyDescent="0.25">
      <c r="A311" t="s">
        <v>50</v>
      </c>
      <c r="B311" t="s">
        <v>51</v>
      </c>
      <c r="C311" s="7">
        <v>6</v>
      </c>
      <c r="D311" t="s">
        <v>57</v>
      </c>
      <c r="E311">
        <v>2004</v>
      </c>
      <c r="F311" s="7">
        <v>4</v>
      </c>
      <c r="G311" s="7">
        <v>11</v>
      </c>
      <c r="H311" s="7">
        <v>54</v>
      </c>
      <c r="I311" s="7">
        <v>44</v>
      </c>
      <c r="J311" s="7">
        <v>411</v>
      </c>
      <c r="K311" s="7">
        <v>5</v>
      </c>
      <c r="L311" s="21">
        <v>45548</v>
      </c>
      <c r="M311" s="14">
        <v>54</v>
      </c>
      <c r="P311" s="20"/>
    </row>
    <row r="312" spans="1:16" x14ac:dyDescent="0.25">
      <c r="A312" t="s">
        <v>35</v>
      </c>
      <c r="B312" t="s">
        <v>36</v>
      </c>
      <c r="C312" s="7">
        <v>5</v>
      </c>
      <c r="D312" t="s">
        <v>48</v>
      </c>
      <c r="E312">
        <v>2018</v>
      </c>
      <c r="F312" s="7">
        <v>4</v>
      </c>
      <c r="G312" s="7">
        <v>10</v>
      </c>
      <c r="H312" s="7">
        <v>55</v>
      </c>
      <c r="I312" s="7">
        <v>37</v>
      </c>
      <c r="J312" s="7">
        <v>410</v>
      </c>
      <c r="K312" s="7">
        <v>5</v>
      </c>
      <c r="L312" s="21">
        <v>45548</v>
      </c>
      <c r="M312" s="14">
        <v>59</v>
      </c>
      <c r="P312" s="20"/>
    </row>
    <row r="313" spans="1:16" x14ac:dyDescent="0.25">
      <c r="A313" t="s">
        <v>35</v>
      </c>
      <c r="B313" t="s">
        <v>36</v>
      </c>
      <c r="C313" s="7">
        <v>5</v>
      </c>
      <c r="D313" t="s">
        <v>37</v>
      </c>
      <c r="E313">
        <v>1998</v>
      </c>
      <c r="F313" s="7">
        <v>4</v>
      </c>
      <c r="G313" s="7">
        <v>9</v>
      </c>
      <c r="H313" s="7">
        <v>56</v>
      </c>
      <c r="I313" s="7">
        <v>37</v>
      </c>
      <c r="J313" s="7">
        <v>409</v>
      </c>
      <c r="K313" s="7">
        <v>5</v>
      </c>
      <c r="L313" s="21">
        <v>45548</v>
      </c>
      <c r="M313" s="14">
        <v>69</v>
      </c>
      <c r="P313" s="20"/>
    </row>
    <row r="314" spans="1:16" x14ac:dyDescent="0.25">
      <c r="A314" t="s">
        <v>50</v>
      </c>
      <c r="B314" t="s">
        <v>51</v>
      </c>
      <c r="C314" s="7">
        <v>4</v>
      </c>
      <c r="D314" t="s">
        <v>52</v>
      </c>
      <c r="E314">
        <v>1999</v>
      </c>
      <c r="F314" s="7">
        <v>4</v>
      </c>
      <c r="G314" s="7">
        <v>8</v>
      </c>
      <c r="H314" s="7">
        <v>57</v>
      </c>
      <c r="I314" s="7">
        <v>29</v>
      </c>
      <c r="J314" s="7">
        <v>408</v>
      </c>
      <c r="K314" s="7">
        <v>5</v>
      </c>
      <c r="L314" s="21">
        <v>45548</v>
      </c>
      <c r="M314" s="14">
        <v>57</v>
      </c>
      <c r="P314" s="20"/>
    </row>
    <row r="315" spans="1:16" x14ac:dyDescent="0.25">
      <c r="A315" t="s">
        <v>50</v>
      </c>
      <c r="B315" t="s">
        <v>51</v>
      </c>
      <c r="C315" s="7">
        <v>4</v>
      </c>
      <c r="D315" t="s">
        <v>59</v>
      </c>
      <c r="E315">
        <v>1989</v>
      </c>
      <c r="F315" s="7">
        <v>4</v>
      </c>
      <c r="G315" s="7">
        <v>7</v>
      </c>
      <c r="H315" s="7">
        <v>58</v>
      </c>
      <c r="I315" s="7">
        <v>28</v>
      </c>
      <c r="J315" s="7">
        <v>407</v>
      </c>
      <c r="K315" s="7">
        <v>5</v>
      </c>
      <c r="L315" s="21">
        <v>45548</v>
      </c>
      <c r="M315" s="14">
        <v>46</v>
      </c>
      <c r="P315" s="20"/>
    </row>
    <row r="316" spans="1:16" x14ac:dyDescent="0.25">
      <c r="A316" t="s">
        <v>35</v>
      </c>
      <c r="B316" t="s">
        <v>36</v>
      </c>
      <c r="C316" s="7">
        <v>3</v>
      </c>
      <c r="D316" t="s">
        <v>44</v>
      </c>
      <c r="E316">
        <v>1983</v>
      </c>
      <c r="F316" s="7">
        <v>4</v>
      </c>
      <c r="G316" s="7">
        <v>6</v>
      </c>
      <c r="H316" s="7">
        <v>59</v>
      </c>
      <c r="I316" s="7">
        <v>21</v>
      </c>
      <c r="J316" s="7">
        <v>406</v>
      </c>
      <c r="K316" s="7">
        <v>5</v>
      </c>
      <c r="L316" s="21">
        <v>45548</v>
      </c>
      <c r="M316" s="14">
        <v>48</v>
      </c>
      <c r="P316" s="20"/>
    </row>
    <row r="317" spans="1:16" x14ac:dyDescent="0.25">
      <c r="A317" t="s">
        <v>35</v>
      </c>
      <c r="B317" t="s">
        <v>36</v>
      </c>
      <c r="C317" s="7">
        <v>3</v>
      </c>
      <c r="D317" t="s">
        <v>46</v>
      </c>
      <c r="E317">
        <v>1999</v>
      </c>
      <c r="F317" s="7">
        <v>4</v>
      </c>
      <c r="G317" s="7">
        <v>5</v>
      </c>
      <c r="H317" s="7">
        <v>60</v>
      </c>
      <c r="I317" s="7">
        <v>20</v>
      </c>
      <c r="J317" s="7">
        <v>405</v>
      </c>
      <c r="K317" s="7">
        <v>5</v>
      </c>
      <c r="L317" s="21">
        <v>45548</v>
      </c>
      <c r="M317" s="14">
        <v>38</v>
      </c>
      <c r="P317" s="20"/>
    </row>
    <row r="318" spans="1:16" x14ac:dyDescent="0.25">
      <c r="A318" t="s">
        <v>50</v>
      </c>
      <c r="B318" t="s">
        <v>51</v>
      </c>
      <c r="C318" s="7">
        <v>2</v>
      </c>
      <c r="D318" t="s">
        <v>60</v>
      </c>
      <c r="E318">
        <v>2001</v>
      </c>
      <c r="F318" s="7">
        <v>4</v>
      </c>
      <c r="G318" s="7">
        <v>4</v>
      </c>
      <c r="H318" s="7">
        <v>61</v>
      </c>
      <c r="I318" s="7">
        <v>13</v>
      </c>
      <c r="J318" s="7">
        <v>404</v>
      </c>
      <c r="K318" s="7">
        <v>5</v>
      </c>
      <c r="L318" s="21">
        <v>45548</v>
      </c>
      <c r="M318" s="14">
        <v>56</v>
      </c>
      <c r="P318" s="20"/>
    </row>
    <row r="319" spans="1:16" x14ac:dyDescent="0.25">
      <c r="A319" t="s">
        <v>50</v>
      </c>
      <c r="B319" t="s">
        <v>51</v>
      </c>
      <c r="C319" s="7">
        <v>2</v>
      </c>
      <c r="D319" t="s">
        <v>55</v>
      </c>
      <c r="E319">
        <v>2008</v>
      </c>
      <c r="F319" s="7">
        <v>4</v>
      </c>
      <c r="G319" s="7">
        <v>3</v>
      </c>
      <c r="H319" s="7">
        <v>62</v>
      </c>
      <c r="I319" s="7">
        <v>12</v>
      </c>
      <c r="J319" s="7">
        <v>403</v>
      </c>
      <c r="K319" s="7">
        <v>5</v>
      </c>
      <c r="L319" s="21">
        <v>45548</v>
      </c>
      <c r="M319" s="14">
        <v>53</v>
      </c>
      <c r="P319" s="20"/>
    </row>
    <row r="320" spans="1:16" x14ac:dyDescent="0.25">
      <c r="A320" t="s">
        <v>35</v>
      </c>
      <c r="B320" t="s">
        <v>36</v>
      </c>
      <c r="C320" s="7">
        <v>1</v>
      </c>
      <c r="D320" t="s">
        <v>49</v>
      </c>
      <c r="E320">
        <v>1985</v>
      </c>
      <c r="F320" s="7">
        <v>4</v>
      </c>
      <c r="G320" s="7">
        <v>2</v>
      </c>
      <c r="H320" s="7">
        <v>63</v>
      </c>
      <c r="I320" s="7">
        <v>5</v>
      </c>
      <c r="J320" s="7">
        <v>402</v>
      </c>
      <c r="K320" s="7">
        <v>5</v>
      </c>
      <c r="L320" s="21">
        <v>45548</v>
      </c>
      <c r="M320" s="14">
        <v>63</v>
      </c>
      <c r="P320" s="20"/>
    </row>
    <row r="321" spans="1:16" x14ac:dyDescent="0.25">
      <c r="A321" t="s">
        <v>35</v>
      </c>
      <c r="B321" t="s">
        <v>36</v>
      </c>
      <c r="C321" s="7">
        <v>1</v>
      </c>
      <c r="D321" t="s">
        <v>42</v>
      </c>
      <c r="E321">
        <v>2023</v>
      </c>
      <c r="F321" s="7">
        <v>4</v>
      </c>
      <c r="G321" s="7">
        <v>1</v>
      </c>
      <c r="H321" s="7">
        <v>64</v>
      </c>
      <c r="I321" s="7">
        <v>4</v>
      </c>
      <c r="J321" s="7">
        <v>401</v>
      </c>
      <c r="K321" s="7">
        <v>5</v>
      </c>
      <c r="L321" s="21">
        <v>45548</v>
      </c>
      <c r="M321" s="14">
        <v>93</v>
      </c>
      <c r="P321" s="20"/>
    </row>
    <row r="322" spans="1:16" x14ac:dyDescent="0.25">
      <c r="L322" s="21"/>
    </row>
    <row r="323" spans="1:16" x14ac:dyDescent="0.25">
      <c r="L323" s="21"/>
    </row>
  </sheetData>
  <phoneticPr fontId="13" type="noConversion"/>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D8BD-07D0-40F7-A621-6E302522AB66}">
  <dimension ref="A1:FB66"/>
  <sheetViews>
    <sheetView zoomScale="90" zoomScaleNormal="90" workbookViewId="0">
      <pane xSplit="7" ySplit="1" topLeftCell="BT2" activePane="bottomRight" state="frozen"/>
      <selection pane="topRight" activeCell="H1" sqref="H1"/>
      <selection pane="bottomLeft" activeCell="A2" sqref="A2"/>
      <selection pane="bottomRight" activeCell="BX10" sqref="BX10"/>
    </sheetView>
  </sheetViews>
  <sheetFormatPr defaultRowHeight="15" x14ac:dyDescent="0.25"/>
  <cols>
    <col min="3" max="3" width="9.42578125" style="7"/>
    <col min="4" max="4" width="13.5703125" customWidth="1"/>
    <col min="5" max="5" width="19.5703125" customWidth="1"/>
    <col min="6" max="10" width="9.42578125" style="7"/>
    <col min="11" max="11" width="11.5703125" style="7" customWidth="1"/>
    <col min="12" max="24" width="9.42578125" style="7"/>
    <col min="25" max="25" width="9.42578125" style="72"/>
    <col min="26" max="28" width="9.42578125" style="7"/>
    <col min="29" max="29" width="9.42578125" style="72"/>
    <col min="30" max="32" width="9.42578125" style="7"/>
    <col min="33" max="33" width="9.42578125" style="72"/>
    <col min="34" max="36" width="9.42578125" style="7"/>
    <col min="37" max="37" width="9.42578125" style="72"/>
    <col min="38" max="40" width="9.42578125" style="7"/>
    <col min="41" max="41" width="9.42578125" style="72"/>
    <col min="42" max="43" width="9.42578125" style="7"/>
    <col min="44" max="44" width="8.5703125" style="49"/>
    <col min="45" max="46" width="9.42578125" style="7"/>
    <col min="47" max="49" width="10.5703125" style="74" customWidth="1"/>
    <col min="50" max="53" width="9.42578125" style="48"/>
    <col min="54" max="54" width="9.42578125" style="7"/>
    <col min="55" max="55" width="9.42578125" style="48"/>
    <col min="56" max="56" width="9.42578125" style="7"/>
    <col min="57" max="57" width="10.5703125" style="48" customWidth="1"/>
    <col min="58" max="58" width="9.5703125" style="14" customWidth="1"/>
    <col min="59" max="59" width="9.5703125" style="84" customWidth="1"/>
    <col min="60" max="63" width="9.42578125" style="48"/>
    <col min="64" max="67" width="9.42578125" style="14"/>
    <col min="68" max="72" width="8.5703125" style="49"/>
    <col min="73" max="73" width="10.42578125" style="61" customWidth="1"/>
    <col min="74" max="74" width="12.140625" style="61" customWidth="1"/>
    <col min="75" max="76" width="13.28515625" style="61" customWidth="1"/>
    <col min="77" max="77" width="13.42578125" style="61" customWidth="1"/>
    <col min="78" max="82" width="12.7109375" style="61" customWidth="1"/>
    <col min="83" max="87" width="10.42578125" style="61" customWidth="1"/>
    <col min="88" max="89" width="12.42578125" style="61" customWidth="1"/>
    <col min="90" max="90" width="21.42578125" bestFit="1" customWidth="1"/>
    <col min="91" max="91" width="22" customWidth="1"/>
    <col min="92" max="92" width="15.42578125" bestFit="1" customWidth="1"/>
    <col min="93" max="93" width="47.28515625" bestFit="1" customWidth="1"/>
    <col min="94" max="94" width="32.140625" bestFit="1" customWidth="1"/>
    <col min="95" max="95" width="32" bestFit="1" customWidth="1"/>
    <col min="96" max="96" width="9.7109375" bestFit="1" customWidth="1"/>
    <col min="97" max="97" width="11.28515625" bestFit="1" customWidth="1"/>
    <col min="98" max="98" width="43.42578125" bestFit="1" customWidth="1"/>
    <col min="99" max="99" width="31.28515625" bestFit="1" customWidth="1"/>
    <col min="100" max="100" width="32" bestFit="1" customWidth="1"/>
    <col min="101" max="103" width="5.5703125" bestFit="1" customWidth="1"/>
    <col min="104" max="104" width="7" bestFit="1" customWidth="1"/>
    <col min="105" max="105" width="38" customWidth="1"/>
    <col min="106" max="117" width="5.5703125" bestFit="1" customWidth="1"/>
    <col min="118" max="118" width="7" bestFit="1" customWidth="1"/>
    <col min="119" max="119" width="52.42578125" bestFit="1" customWidth="1"/>
    <col min="120" max="120" width="43" bestFit="1" customWidth="1"/>
    <col min="121" max="121" width="9" bestFit="1" customWidth="1"/>
    <col min="122" max="122" width="11.5703125" bestFit="1" customWidth="1"/>
    <col min="123" max="123" width="11.42578125" bestFit="1" customWidth="1"/>
    <col min="124" max="157" width="8.5703125" bestFit="1" customWidth="1"/>
    <col min="158" max="158" width="11" bestFit="1" customWidth="1"/>
  </cols>
  <sheetData>
    <row r="1" spans="1:103" ht="120" x14ac:dyDescent="0.25">
      <c r="A1" s="5" t="s">
        <v>23</v>
      </c>
      <c r="B1" s="5" t="s">
        <v>24</v>
      </c>
      <c r="C1" s="6" t="s">
        <v>25</v>
      </c>
      <c r="D1" s="5" t="s">
        <v>31</v>
      </c>
      <c r="E1" s="5" t="s">
        <v>32</v>
      </c>
      <c r="F1" s="6" t="s">
        <v>26</v>
      </c>
      <c r="G1" s="6" t="s">
        <v>27</v>
      </c>
      <c r="H1" s="6" t="s">
        <v>28</v>
      </c>
      <c r="I1" s="6" t="s">
        <v>29</v>
      </c>
      <c r="J1" s="6" t="s">
        <v>30</v>
      </c>
      <c r="K1" s="6" t="s">
        <v>790</v>
      </c>
      <c r="L1" s="6" t="s">
        <v>889</v>
      </c>
      <c r="M1" s="6" t="s">
        <v>890</v>
      </c>
      <c r="N1" s="6" t="s">
        <v>891</v>
      </c>
      <c r="O1" s="6" t="s">
        <v>892</v>
      </c>
      <c r="P1" s="6" t="s">
        <v>893</v>
      </c>
      <c r="Q1" s="6" t="s">
        <v>894</v>
      </c>
      <c r="R1" s="6" t="s">
        <v>895</v>
      </c>
      <c r="S1" s="6" t="s">
        <v>896</v>
      </c>
      <c r="T1" s="6" t="s">
        <v>897</v>
      </c>
      <c r="U1" s="6" t="s">
        <v>898</v>
      </c>
      <c r="V1" s="6" t="s">
        <v>899</v>
      </c>
      <c r="W1" s="6" t="s">
        <v>900</v>
      </c>
      <c r="X1" s="6" t="s">
        <v>901</v>
      </c>
      <c r="Y1" s="6" t="s">
        <v>902</v>
      </c>
      <c r="Z1" s="6" t="s">
        <v>903</v>
      </c>
      <c r="AA1" s="6" t="s">
        <v>904</v>
      </c>
      <c r="AB1" s="6" t="s">
        <v>905</v>
      </c>
      <c r="AC1" s="6" t="s">
        <v>906</v>
      </c>
      <c r="AD1" s="6" t="s">
        <v>907</v>
      </c>
      <c r="AE1" s="6" t="s">
        <v>908</v>
      </c>
      <c r="AF1" s="6" t="s">
        <v>909</v>
      </c>
      <c r="AG1" s="6" t="s">
        <v>910</v>
      </c>
      <c r="AH1" s="6" t="s">
        <v>911</v>
      </c>
      <c r="AI1" s="6" t="s">
        <v>912</v>
      </c>
      <c r="AJ1" s="6" t="s">
        <v>913</v>
      </c>
      <c r="AK1" s="6" t="s">
        <v>914</v>
      </c>
      <c r="AL1" s="6" t="s">
        <v>915</v>
      </c>
      <c r="AM1" s="6" t="s">
        <v>916</v>
      </c>
      <c r="AN1" s="6" t="s">
        <v>917</v>
      </c>
      <c r="AO1" s="6" t="s">
        <v>833</v>
      </c>
      <c r="AP1" s="6" t="s">
        <v>918</v>
      </c>
      <c r="AQ1" s="6" t="s">
        <v>919</v>
      </c>
      <c r="AR1" s="17" t="s">
        <v>920</v>
      </c>
      <c r="AS1" s="6" t="s">
        <v>921</v>
      </c>
      <c r="AT1" s="6" t="s">
        <v>922</v>
      </c>
      <c r="AU1" s="73" t="s">
        <v>923</v>
      </c>
      <c r="AV1" s="73" t="s">
        <v>924</v>
      </c>
      <c r="AW1" s="73" t="s">
        <v>925</v>
      </c>
      <c r="AX1" s="47" t="s">
        <v>926</v>
      </c>
      <c r="AY1" s="47" t="s">
        <v>927</v>
      </c>
      <c r="AZ1" s="47" t="s">
        <v>928</v>
      </c>
      <c r="BA1" s="47" t="s">
        <v>929</v>
      </c>
      <c r="BB1" s="6" t="s">
        <v>930</v>
      </c>
      <c r="BC1" s="47" t="s">
        <v>931</v>
      </c>
      <c r="BD1" s="6" t="s">
        <v>932</v>
      </c>
      <c r="BE1" s="47" t="s">
        <v>933</v>
      </c>
      <c r="BF1" s="16" t="s">
        <v>934</v>
      </c>
      <c r="BG1" s="16" t="s">
        <v>935</v>
      </c>
      <c r="BH1" s="47" t="s">
        <v>936</v>
      </c>
      <c r="BI1" s="47" t="s">
        <v>937</v>
      </c>
      <c r="BJ1" s="47" t="s">
        <v>938</v>
      </c>
      <c r="BK1" s="47" t="s">
        <v>939</v>
      </c>
      <c r="BL1" s="16" t="s">
        <v>940</v>
      </c>
      <c r="BM1" s="16" t="s">
        <v>941</v>
      </c>
      <c r="BN1" s="16" t="s">
        <v>942</v>
      </c>
      <c r="BO1" s="16" t="s">
        <v>943</v>
      </c>
      <c r="BP1" s="17" t="s">
        <v>944</v>
      </c>
      <c r="BQ1" s="17" t="s">
        <v>945</v>
      </c>
      <c r="BR1" s="17" t="s">
        <v>946</v>
      </c>
      <c r="BS1" s="17" t="s">
        <v>947</v>
      </c>
      <c r="BT1" s="17" t="s">
        <v>948</v>
      </c>
      <c r="BU1" s="205" t="s">
        <v>1086</v>
      </c>
      <c r="BV1" s="205" t="s">
        <v>1087</v>
      </c>
      <c r="BW1" s="205" t="s">
        <v>1088</v>
      </c>
      <c r="BX1" s="205" t="s">
        <v>1089</v>
      </c>
      <c r="BY1" s="205" t="s">
        <v>1090</v>
      </c>
      <c r="BZ1" s="205" t="s">
        <v>1091</v>
      </c>
      <c r="CA1" s="205" t="s">
        <v>1092</v>
      </c>
      <c r="CB1" s="205" t="s">
        <v>1093</v>
      </c>
      <c r="CC1" s="205" t="s">
        <v>1094</v>
      </c>
      <c r="CD1" s="205" t="s">
        <v>1095</v>
      </c>
      <c r="CE1" s="205" t="s">
        <v>1096</v>
      </c>
      <c r="CF1" s="205" t="s">
        <v>1097</v>
      </c>
      <c r="CG1" s="205" t="s">
        <v>1098</v>
      </c>
      <c r="CH1" s="205" t="s">
        <v>1099</v>
      </c>
      <c r="CI1" s="205" t="s">
        <v>1100</v>
      </c>
      <c r="CJ1" s="47"/>
      <c r="CK1" s="47"/>
      <c r="CO1" t="s">
        <v>949</v>
      </c>
    </row>
    <row r="2" spans="1:103" s="75" customFormat="1" x14ac:dyDescent="0.25">
      <c r="A2" s="75" t="s">
        <v>35</v>
      </c>
      <c r="B2" s="75" t="s">
        <v>36</v>
      </c>
      <c r="C2" s="74">
        <v>1</v>
      </c>
      <c r="D2" s="75" t="s">
        <v>37</v>
      </c>
      <c r="E2" s="75">
        <v>1998</v>
      </c>
      <c r="F2" s="74">
        <v>1</v>
      </c>
      <c r="G2" s="74">
        <v>1</v>
      </c>
      <c r="H2" s="74">
        <v>1</v>
      </c>
      <c r="I2" s="74">
        <v>1</v>
      </c>
      <c r="J2" s="74">
        <v>101</v>
      </c>
      <c r="K2" s="76">
        <v>45540</v>
      </c>
      <c r="L2" s="74">
        <v>0.85</v>
      </c>
      <c r="M2" s="80">
        <v>1.9E-2</v>
      </c>
      <c r="N2" s="80">
        <v>6.3E-2</v>
      </c>
      <c r="O2" s="80">
        <v>9.8000000000000004E-2</v>
      </c>
      <c r="P2" s="80">
        <v>0.28399999999999997</v>
      </c>
      <c r="Q2" s="93">
        <f t="shared" ref="Q2:Q33" si="0">1-M2</f>
        <v>0.98099999999999998</v>
      </c>
      <c r="R2" s="93">
        <f t="shared" ref="R2:R33" si="1">1-N2</f>
        <v>0.93700000000000006</v>
      </c>
      <c r="S2" s="93">
        <f t="shared" ref="S2:S33" si="2">1-O2</f>
        <v>0.90200000000000002</v>
      </c>
      <c r="T2" s="93">
        <f t="shared" ref="T2:T33" si="3">1-P2</f>
        <v>0.71599999999999997</v>
      </c>
      <c r="U2" s="90">
        <v>28.2</v>
      </c>
      <c r="V2" s="90">
        <v>27.7</v>
      </c>
      <c r="W2" s="90">
        <v>6.7</v>
      </c>
      <c r="X2" s="90">
        <v>27</v>
      </c>
      <c r="Y2" s="90">
        <v>40.6</v>
      </c>
      <c r="Z2" s="90">
        <v>51.9</v>
      </c>
      <c r="AA2" s="90">
        <v>50.1</v>
      </c>
      <c r="AB2" s="90">
        <v>47.7</v>
      </c>
      <c r="AC2" s="90">
        <v>46.3</v>
      </c>
      <c r="AD2" s="90">
        <v>44.7</v>
      </c>
      <c r="AE2" s="90">
        <v>47.9</v>
      </c>
      <c r="AF2" s="90">
        <v>47.8</v>
      </c>
      <c r="AG2" s="90">
        <v>49.6</v>
      </c>
      <c r="AH2" s="90">
        <v>48.7</v>
      </c>
      <c r="AI2" s="90">
        <v>46.4</v>
      </c>
      <c r="AJ2" s="90">
        <v>47.8</v>
      </c>
      <c r="AK2" s="90">
        <v>43.3</v>
      </c>
      <c r="AL2" s="90">
        <v>40.200000000000003</v>
      </c>
      <c r="AM2" s="90">
        <v>41.6</v>
      </c>
      <c r="AN2" s="90">
        <v>43.6</v>
      </c>
      <c r="AO2" s="90">
        <v>64</v>
      </c>
      <c r="AP2" s="90">
        <v>0.5</v>
      </c>
      <c r="AQ2" s="90">
        <v>2096</v>
      </c>
      <c r="AR2" s="94">
        <f t="shared" ref="AR2:AR33" si="4">AQ2/AP2</f>
        <v>4192</v>
      </c>
      <c r="AS2" s="90">
        <v>372.1</v>
      </c>
      <c r="AT2" s="90">
        <v>50</v>
      </c>
      <c r="AU2" s="90">
        <v>224.7</v>
      </c>
      <c r="AV2" s="90">
        <v>41.5</v>
      </c>
      <c r="AW2" s="90">
        <v>30</v>
      </c>
      <c r="AX2" s="93">
        <v>9.5</v>
      </c>
      <c r="AY2" s="93">
        <v>1.45</v>
      </c>
      <c r="AZ2" s="93">
        <v>14.9</v>
      </c>
      <c r="BA2" s="93">
        <v>1.43</v>
      </c>
      <c r="BB2" s="94">
        <f t="shared" ref="BB2:BB33" si="5">SUM(AX2:BA2)</f>
        <v>27.28</v>
      </c>
      <c r="BC2" s="93">
        <f t="shared" ref="BC2:BC33" si="6">AV2/AW2</f>
        <v>1.3833333333333333</v>
      </c>
      <c r="BD2" s="93">
        <f t="shared" ref="BD2:BD33" si="7">AS2/AT2</f>
        <v>7.4420000000000002</v>
      </c>
      <c r="BE2" s="93">
        <f t="shared" ref="BE2:BE33" si="8">AV2/AU2</f>
        <v>0.18469069870939031</v>
      </c>
      <c r="BF2" s="95">
        <f t="shared" ref="BF2:BF33" si="9">BE2*AQ2</f>
        <v>387.11170449488208</v>
      </c>
      <c r="BG2" s="96">
        <f t="shared" ref="BG2:BG33" si="10">BF2/AP2</f>
        <v>774.22340898976415</v>
      </c>
      <c r="BH2" s="93">
        <f t="shared" ref="BH2:BH33" si="11">AX2/$BB2</f>
        <v>0.34824046920821111</v>
      </c>
      <c r="BI2" s="93">
        <f t="shared" ref="BI2:BI33" si="12">AY2/$BB2</f>
        <v>5.3152492668621695E-2</v>
      </c>
      <c r="BJ2" s="93">
        <f t="shared" ref="BJ2:BJ33" si="13">AZ2/$BB2</f>
        <v>0.54618768328445744</v>
      </c>
      <c r="BK2" s="93">
        <f t="shared" ref="BK2:BK33" si="14">BA2/$BB2</f>
        <v>5.2419354838709672E-2</v>
      </c>
      <c r="BL2" s="95">
        <f t="shared" ref="BL2:BL39" si="15">BH2*$BG2</f>
        <v>269.6159232185762</v>
      </c>
      <c r="BM2" s="95">
        <f t="shared" ref="BM2:BM39" si="16">BI2*$BG2</f>
        <v>41.151904070203734</v>
      </c>
      <c r="BN2" s="95">
        <f t="shared" ref="BN2:BN39" si="17">BJ2*$BG2</f>
        <v>422.87129010071425</v>
      </c>
      <c r="BO2" s="95">
        <f t="shared" ref="BO2:BO39" si="18">BK2*$BG2</f>
        <v>40.584291600269893</v>
      </c>
      <c r="BP2" s="94">
        <f t="shared" ref="BP2:BP33" si="19">AVERAGE(U2:X2)</f>
        <v>22.4</v>
      </c>
      <c r="BQ2" s="94">
        <f t="shared" ref="BQ2:BQ33" si="20">AVERAGE(Y2:AB2)</f>
        <v>47.575000000000003</v>
      </c>
      <c r="BR2" s="94">
        <f t="shared" ref="BR2:BR33" si="21">AVERAGE(AC2:AF2)</f>
        <v>46.674999999999997</v>
      </c>
      <c r="BS2" s="94">
        <f t="shared" ref="BS2:BS33" si="22">AVERAGE(AG2:AJ2)</f>
        <v>48.125</v>
      </c>
      <c r="BT2" s="94">
        <f t="shared" ref="BT2:BT33" si="23">AVERAGE(AK2:AN2)</f>
        <v>42.174999999999997</v>
      </c>
      <c r="BU2" s="206">
        <v>24.820999999999998</v>
      </c>
      <c r="BV2" s="206">
        <v>39.168999999999997</v>
      </c>
      <c r="BW2" s="206">
        <v>17.783000000000001</v>
      </c>
      <c r="BX2" s="206">
        <v>14.244000000000002</v>
      </c>
      <c r="BY2" s="207">
        <v>26.292000000000002</v>
      </c>
      <c r="BZ2" s="206">
        <v>126.30000000000001</v>
      </c>
      <c r="CA2" s="206">
        <v>90.7</v>
      </c>
      <c r="CB2" s="206">
        <v>88.100000000000009</v>
      </c>
      <c r="CC2" s="206">
        <v>157.4</v>
      </c>
      <c r="CD2" s="207">
        <v>263.2</v>
      </c>
      <c r="CE2" s="206">
        <v>-25.32</v>
      </c>
      <c r="CF2" s="206">
        <v>-24.2</v>
      </c>
      <c r="CG2" s="206">
        <v>-24.23</v>
      </c>
      <c r="CH2" s="206">
        <v>-25.28</v>
      </c>
      <c r="CI2" s="211">
        <v>-24.01</v>
      </c>
      <c r="CJ2" s="85"/>
      <c r="CK2" s="20"/>
      <c r="CM2" s="75" t="s">
        <v>23</v>
      </c>
      <c r="CN2" s="75" t="s">
        <v>31</v>
      </c>
      <c r="CO2" s="75" t="s">
        <v>950</v>
      </c>
      <c r="CP2" s="75" t="s">
        <v>951</v>
      </c>
      <c r="CQ2" s="75" t="s">
        <v>952</v>
      </c>
      <c r="CR2" s="75" t="s">
        <v>953</v>
      </c>
      <c r="CS2" s="75" t="s">
        <v>954</v>
      </c>
      <c r="CT2" s="75" t="s">
        <v>955</v>
      </c>
      <c r="CU2" s="75" t="s">
        <v>956</v>
      </c>
      <c r="CV2"/>
      <c r="CW2"/>
      <c r="CX2"/>
      <c r="CY2"/>
    </row>
    <row r="3" spans="1:103" s="75" customFormat="1" x14ac:dyDescent="0.25">
      <c r="A3" s="75" t="s">
        <v>35</v>
      </c>
      <c r="B3" s="75" t="s">
        <v>36</v>
      </c>
      <c r="C3" s="74">
        <v>1</v>
      </c>
      <c r="D3" s="75" t="s">
        <v>44</v>
      </c>
      <c r="E3" s="75">
        <v>1983</v>
      </c>
      <c r="F3" s="74">
        <v>1</v>
      </c>
      <c r="G3" s="74">
        <v>2</v>
      </c>
      <c r="H3" s="74">
        <v>2</v>
      </c>
      <c r="I3" s="74">
        <v>8</v>
      </c>
      <c r="J3" s="74">
        <v>102</v>
      </c>
      <c r="K3" s="76">
        <v>45547</v>
      </c>
      <c r="L3" s="74">
        <v>0.87</v>
      </c>
      <c r="M3" s="80">
        <v>6.0000000000000001E-3</v>
      </c>
      <c r="N3" s="80">
        <v>0.01</v>
      </c>
      <c r="O3" s="80">
        <v>1.4999999999999999E-2</v>
      </c>
      <c r="P3" s="80">
        <v>9.1999999999999998E-2</v>
      </c>
      <c r="Q3" s="93">
        <f t="shared" si="0"/>
        <v>0.99399999999999999</v>
      </c>
      <c r="R3" s="93">
        <f t="shared" si="1"/>
        <v>0.99</v>
      </c>
      <c r="S3" s="93">
        <f t="shared" si="2"/>
        <v>0.98499999999999999</v>
      </c>
      <c r="T3" s="93">
        <f t="shared" si="3"/>
        <v>0.90800000000000003</v>
      </c>
      <c r="U3" s="90">
        <v>0.6</v>
      </c>
      <c r="V3" s="90">
        <v>9.1999999999999993</v>
      </c>
      <c r="W3" s="90">
        <v>3.5</v>
      </c>
      <c r="X3" s="90">
        <v>1</v>
      </c>
      <c r="Y3" s="90">
        <v>42</v>
      </c>
      <c r="Z3" s="90">
        <v>36.299999999999997</v>
      </c>
      <c r="AA3" s="90">
        <v>33.5</v>
      </c>
      <c r="AB3" s="90">
        <v>37</v>
      </c>
      <c r="AC3" s="90">
        <v>46.3</v>
      </c>
      <c r="AD3" s="90">
        <v>46</v>
      </c>
      <c r="AE3" s="90">
        <v>42.7</v>
      </c>
      <c r="AF3" s="90">
        <v>50.3</v>
      </c>
      <c r="AG3" s="90">
        <v>48.1</v>
      </c>
      <c r="AH3" s="90">
        <v>47.5</v>
      </c>
      <c r="AI3" s="90">
        <v>42.9</v>
      </c>
      <c r="AJ3" s="90">
        <v>46.6</v>
      </c>
      <c r="AK3" s="90">
        <v>48.4</v>
      </c>
      <c r="AL3" s="90">
        <v>46.4</v>
      </c>
      <c r="AM3" s="90">
        <v>46.5</v>
      </c>
      <c r="AN3" s="90">
        <v>46.7</v>
      </c>
      <c r="AO3" s="90">
        <v>74</v>
      </c>
      <c r="AP3" s="90">
        <v>0.5</v>
      </c>
      <c r="AQ3" s="90">
        <v>1660</v>
      </c>
      <c r="AR3" s="94">
        <f t="shared" si="4"/>
        <v>3320</v>
      </c>
      <c r="AS3" s="90">
        <v>298.10000000000002</v>
      </c>
      <c r="AT3" s="90">
        <v>50</v>
      </c>
      <c r="AU3" s="90">
        <v>168.8</v>
      </c>
      <c r="AV3" s="90">
        <v>37.57</v>
      </c>
      <c r="AW3" s="90">
        <v>30</v>
      </c>
      <c r="AX3" s="93">
        <v>7.42</v>
      </c>
      <c r="AY3" s="93">
        <v>2.64</v>
      </c>
      <c r="AZ3" s="93">
        <v>15.83</v>
      </c>
      <c r="BA3" s="93">
        <v>2.4500000000000002</v>
      </c>
      <c r="BB3" s="94">
        <f t="shared" si="5"/>
        <v>28.34</v>
      </c>
      <c r="BC3" s="93">
        <f t="shared" si="6"/>
        <v>1.2523333333333333</v>
      </c>
      <c r="BD3" s="93">
        <f t="shared" si="7"/>
        <v>5.9620000000000006</v>
      </c>
      <c r="BE3" s="93">
        <f t="shared" si="8"/>
        <v>0.22257109004739334</v>
      </c>
      <c r="BF3" s="95">
        <f t="shared" si="9"/>
        <v>369.46800947867297</v>
      </c>
      <c r="BG3" s="96">
        <f t="shared" si="10"/>
        <v>738.93601895734594</v>
      </c>
      <c r="BH3" s="93">
        <f t="shared" si="11"/>
        <v>0.26182074805928018</v>
      </c>
      <c r="BI3" s="93">
        <f t="shared" si="12"/>
        <v>9.3154551870148206E-2</v>
      </c>
      <c r="BJ3" s="93">
        <f t="shared" si="13"/>
        <v>0.55857445306986597</v>
      </c>
      <c r="BK3" s="93">
        <f t="shared" si="14"/>
        <v>8.6450247000705721E-2</v>
      </c>
      <c r="BL3" s="95">
        <f t="shared" si="15"/>
        <v>193.46878125135876</v>
      </c>
      <c r="BM3" s="95">
        <f t="shared" si="16"/>
        <v>68.835253706682906</v>
      </c>
      <c r="BN3" s="95">
        <f t="shared" si="17"/>
        <v>412.75078264272361</v>
      </c>
      <c r="BO3" s="95">
        <f t="shared" si="18"/>
        <v>63.881201356580725</v>
      </c>
      <c r="BP3" s="94">
        <f t="shared" si="19"/>
        <v>3.5749999999999997</v>
      </c>
      <c r="BQ3" s="94">
        <f t="shared" si="20"/>
        <v>37.200000000000003</v>
      </c>
      <c r="BR3" s="94">
        <f t="shared" si="21"/>
        <v>46.325000000000003</v>
      </c>
      <c r="BS3" s="94">
        <f t="shared" si="22"/>
        <v>46.274999999999999</v>
      </c>
      <c r="BT3" s="94">
        <f t="shared" si="23"/>
        <v>47</v>
      </c>
      <c r="BU3" s="206">
        <v>23.976000000000003</v>
      </c>
      <c r="BV3" s="206">
        <v>43.099999999999994</v>
      </c>
      <c r="BW3" s="206">
        <v>21.097999999999999</v>
      </c>
      <c r="BX3" s="206">
        <v>17.910999999999998</v>
      </c>
      <c r="BY3" s="206">
        <v>28.538999999999998</v>
      </c>
      <c r="BZ3" s="206">
        <v>125.9</v>
      </c>
      <c r="CA3" s="206">
        <v>64.3</v>
      </c>
      <c r="CB3" s="206">
        <v>73.5</v>
      </c>
      <c r="CC3" s="206">
        <v>153.6</v>
      </c>
      <c r="CD3" s="206">
        <v>268.5</v>
      </c>
      <c r="CE3" s="206">
        <v>-24.41</v>
      </c>
      <c r="CF3" s="206">
        <v>-24.07</v>
      </c>
      <c r="CG3" s="206">
        <v>-24.21</v>
      </c>
      <c r="CH3" s="206">
        <v>-25.36</v>
      </c>
      <c r="CI3" s="206">
        <v>-23.75</v>
      </c>
      <c r="CJ3" s="85"/>
      <c r="CK3" s="20"/>
      <c r="CM3" s="75" t="s">
        <v>50</v>
      </c>
      <c r="CN3" s="75" t="s">
        <v>57</v>
      </c>
      <c r="CO3" s="78">
        <v>0.86</v>
      </c>
      <c r="CP3" s="79">
        <v>68.25</v>
      </c>
      <c r="CQ3" s="79">
        <v>18.75</v>
      </c>
      <c r="CR3" s="79">
        <v>42.618750000000006</v>
      </c>
      <c r="CS3" s="79">
        <v>46.643749999999997</v>
      </c>
      <c r="CT3" s="79">
        <v>46.931249999999999</v>
      </c>
      <c r="CU3" s="79">
        <v>43.462500000000006</v>
      </c>
      <c r="CV3"/>
      <c r="CW3"/>
      <c r="CX3"/>
      <c r="CY3"/>
    </row>
    <row r="4" spans="1:103" s="75" customFormat="1" x14ac:dyDescent="0.25">
      <c r="A4" s="75" t="s">
        <v>50</v>
      </c>
      <c r="B4" s="75" t="s">
        <v>51</v>
      </c>
      <c r="C4" s="74">
        <v>2</v>
      </c>
      <c r="D4" s="75" t="s">
        <v>52</v>
      </c>
      <c r="E4" s="75">
        <v>1999</v>
      </c>
      <c r="F4" s="74">
        <v>1</v>
      </c>
      <c r="G4" s="74">
        <v>3</v>
      </c>
      <c r="H4" s="74">
        <v>3</v>
      </c>
      <c r="I4" s="74">
        <v>9</v>
      </c>
      <c r="J4" s="74">
        <v>103</v>
      </c>
      <c r="K4" s="76">
        <v>45547</v>
      </c>
      <c r="L4" s="74">
        <v>0.84</v>
      </c>
      <c r="M4" s="80">
        <v>1.7999999999999999E-2</v>
      </c>
      <c r="N4" s="80">
        <v>3.2000000000000001E-2</v>
      </c>
      <c r="O4" s="80">
        <v>5.8000000000000003E-2</v>
      </c>
      <c r="P4" s="80">
        <v>0.20499999999999999</v>
      </c>
      <c r="Q4" s="93">
        <f t="shared" si="0"/>
        <v>0.98199999999999998</v>
      </c>
      <c r="R4" s="93">
        <f t="shared" si="1"/>
        <v>0.96799999999999997</v>
      </c>
      <c r="S4" s="93">
        <f t="shared" si="2"/>
        <v>0.94199999999999995</v>
      </c>
      <c r="T4" s="93">
        <f t="shared" si="3"/>
        <v>0.79500000000000004</v>
      </c>
      <c r="U4" s="90">
        <v>2.4</v>
      </c>
      <c r="V4" s="90">
        <v>8.9</v>
      </c>
      <c r="W4" s="90">
        <v>15.5</v>
      </c>
      <c r="X4" s="90">
        <v>1</v>
      </c>
      <c r="Y4" s="90">
        <v>20</v>
      </c>
      <c r="Z4" s="90">
        <v>39.4</v>
      </c>
      <c r="AA4" s="90">
        <v>46.5</v>
      </c>
      <c r="AB4" s="90">
        <v>41.1</v>
      </c>
      <c r="AC4" s="90">
        <v>53.2</v>
      </c>
      <c r="AD4" s="90">
        <v>51.3</v>
      </c>
      <c r="AE4" s="90">
        <v>55.8</v>
      </c>
      <c r="AF4" s="90">
        <v>47.8</v>
      </c>
      <c r="AG4" s="90">
        <v>47.2</v>
      </c>
      <c r="AH4" s="90">
        <v>51.8</v>
      </c>
      <c r="AI4" s="90">
        <v>49.8</v>
      </c>
      <c r="AJ4" s="90">
        <v>54</v>
      </c>
      <c r="AK4" s="90">
        <v>42</v>
      </c>
      <c r="AL4" s="90">
        <v>49.3</v>
      </c>
      <c r="AM4" s="90">
        <v>52.1</v>
      </c>
      <c r="AN4" s="90">
        <v>50.9</v>
      </c>
      <c r="AO4" s="90">
        <v>68</v>
      </c>
      <c r="AP4" s="90">
        <v>0.5</v>
      </c>
      <c r="AQ4" s="90">
        <v>1376</v>
      </c>
      <c r="AR4" s="94">
        <f t="shared" si="4"/>
        <v>2752</v>
      </c>
      <c r="AS4" s="90">
        <v>298.8</v>
      </c>
      <c r="AT4" s="90">
        <v>50</v>
      </c>
      <c r="AU4" s="90">
        <v>175.5</v>
      </c>
      <c r="AV4" s="90">
        <v>36.19</v>
      </c>
      <c r="AW4" s="90">
        <v>30</v>
      </c>
      <c r="AX4" s="93">
        <v>8.1999999999999993</v>
      </c>
      <c r="AY4" s="93">
        <v>1.74</v>
      </c>
      <c r="AZ4" s="93">
        <v>13.48</v>
      </c>
      <c r="BA4" s="93">
        <v>1.08</v>
      </c>
      <c r="BB4" s="94">
        <f t="shared" si="5"/>
        <v>24.5</v>
      </c>
      <c r="BC4" s="93">
        <f t="shared" si="6"/>
        <v>1.2063333333333333</v>
      </c>
      <c r="BD4" s="93">
        <f t="shared" si="7"/>
        <v>5.976</v>
      </c>
      <c r="BE4" s="93">
        <f t="shared" si="8"/>
        <v>0.2062108262108262</v>
      </c>
      <c r="BF4" s="95">
        <f t="shared" si="9"/>
        <v>283.74609686609688</v>
      </c>
      <c r="BG4" s="96">
        <f t="shared" si="10"/>
        <v>567.49219373219375</v>
      </c>
      <c r="BH4" s="93">
        <f t="shared" si="11"/>
        <v>0.33469387755102037</v>
      </c>
      <c r="BI4" s="93">
        <f t="shared" si="12"/>
        <v>7.1020408163265311E-2</v>
      </c>
      <c r="BJ4" s="93">
        <f t="shared" si="13"/>
        <v>0.55020408163265311</v>
      </c>
      <c r="BK4" s="93">
        <f t="shared" si="14"/>
        <v>4.4081632653061226E-2</v>
      </c>
      <c r="BL4" s="95">
        <f t="shared" si="15"/>
        <v>189.93616280016278</v>
      </c>
      <c r="BM4" s="95">
        <f t="shared" si="16"/>
        <v>40.303527228327233</v>
      </c>
      <c r="BN4" s="95">
        <f t="shared" si="17"/>
        <v>312.23652128612133</v>
      </c>
      <c r="BO4" s="95">
        <f t="shared" si="18"/>
        <v>25.015982417582418</v>
      </c>
      <c r="BP4" s="94">
        <f t="shared" si="19"/>
        <v>6.95</v>
      </c>
      <c r="BQ4" s="94">
        <f t="shared" si="20"/>
        <v>36.75</v>
      </c>
      <c r="BR4" s="94">
        <f t="shared" si="21"/>
        <v>52.025000000000006</v>
      </c>
      <c r="BS4" s="94">
        <f t="shared" si="22"/>
        <v>50.7</v>
      </c>
      <c r="BT4" s="94">
        <f t="shared" si="23"/>
        <v>48.575000000000003</v>
      </c>
      <c r="BU4" s="206">
        <v>37.826000000000001</v>
      </c>
      <c r="BV4" s="206">
        <v>41.673999999999999</v>
      </c>
      <c r="BW4" s="206">
        <v>22.972000000000001</v>
      </c>
      <c r="BX4" s="206">
        <v>20.289000000000001</v>
      </c>
      <c r="BY4" s="206">
        <v>29.504999999999999</v>
      </c>
      <c r="BZ4" s="206">
        <v>108</v>
      </c>
      <c r="CA4" s="206">
        <v>79.599999999999994</v>
      </c>
      <c r="CB4" s="206">
        <v>51.8</v>
      </c>
      <c r="CC4" s="206">
        <v>153.1</v>
      </c>
      <c r="CD4" s="206">
        <v>273.5</v>
      </c>
      <c r="CE4" s="206">
        <v>-25.03</v>
      </c>
      <c r="CF4" s="206">
        <v>-24.35</v>
      </c>
      <c r="CG4" s="206">
        <v>-24.4</v>
      </c>
      <c r="CH4" s="206">
        <v>-24.99</v>
      </c>
      <c r="CI4" s="206">
        <v>-23.6</v>
      </c>
      <c r="CJ4" s="85"/>
      <c r="CK4" s="20"/>
      <c r="CN4" s="75" t="s">
        <v>59</v>
      </c>
      <c r="CO4" s="78">
        <v>0.85499999999999998</v>
      </c>
      <c r="CP4" s="79">
        <v>61</v>
      </c>
      <c r="CQ4" s="79">
        <v>10.5</v>
      </c>
      <c r="CR4" s="79">
        <v>35.818750000000001</v>
      </c>
      <c r="CS4" s="79">
        <v>44.893749999999997</v>
      </c>
      <c r="CT4" s="79">
        <v>48.131249999999994</v>
      </c>
      <c r="CU4" s="79">
        <v>45.137500000000003</v>
      </c>
      <c r="CV4"/>
      <c r="CW4"/>
      <c r="CX4"/>
      <c r="CY4"/>
    </row>
    <row r="5" spans="1:103" s="75" customFormat="1" x14ac:dyDescent="0.25">
      <c r="A5" s="75" t="s">
        <v>50</v>
      </c>
      <c r="B5" s="75" t="s">
        <v>51</v>
      </c>
      <c r="C5" s="74">
        <v>2</v>
      </c>
      <c r="D5" s="75" t="s">
        <v>56</v>
      </c>
      <c r="E5" s="75">
        <v>1984</v>
      </c>
      <c r="F5" s="74">
        <v>1</v>
      </c>
      <c r="G5" s="74">
        <v>4</v>
      </c>
      <c r="H5" s="74">
        <v>4</v>
      </c>
      <c r="I5" s="74">
        <v>16</v>
      </c>
      <c r="J5" s="74">
        <v>104</v>
      </c>
      <c r="K5" s="76">
        <v>45548</v>
      </c>
      <c r="L5" s="74">
        <v>0.86</v>
      </c>
      <c r="M5" s="80">
        <v>1.2999999999999999E-2</v>
      </c>
      <c r="N5" s="80">
        <v>3.3000000000000002E-2</v>
      </c>
      <c r="O5" s="80">
        <v>9.4E-2</v>
      </c>
      <c r="P5" s="80">
        <v>0.192</v>
      </c>
      <c r="Q5" s="93">
        <f t="shared" si="0"/>
        <v>0.98699999999999999</v>
      </c>
      <c r="R5" s="93">
        <f t="shared" si="1"/>
        <v>0.96699999999999997</v>
      </c>
      <c r="S5" s="93">
        <f t="shared" si="2"/>
        <v>0.90600000000000003</v>
      </c>
      <c r="T5" s="93">
        <f t="shared" si="3"/>
        <v>0.80800000000000005</v>
      </c>
      <c r="U5" s="90">
        <v>30.5</v>
      </c>
      <c r="V5" s="90">
        <v>8.8000000000000007</v>
      </c>
      <c r="W5" s="90">
        <v>24.7</v>
      </c>
      <c r="X5" s="90">
        <v>15.6</v>
      </c>
      <c r="Y5" s="90">
        <v>48.7</v>
      </c>
      <c r="Z5" s="90">
        <v>37.299999999999997</v>
      </c>
      <c r="AA5" s="90">
        <v>44.5</v>
      </c>
      <c r="AB5" s="90">
        <v>17</v>
      </c>
      <c r="AC5" s="90">
        <v>51.2</v>
      </c>
      <c r="AD5" s="90">
        <v>54.4</v>
      </c>
      <c r="AE5" s="90">
        <v>48.6</v>
      </c>
      <c r="AF5" s="90">
        <v>52</v>
      </c>
      <c r="AG5" s="90">
        <v>50.2</v>
      </c>
      <c r="AH5" s="90">
        <v>51.9</v>
      </c>
      <c r="AI5" s="90">
        <v>47.2</v>
      </c>
      <c r="AJ5" s="90">
        <v>48.3</v>
      </c>
      <c r="AK5" s="90">
        <v>47.3</v>
      </c>
      <c r="AL5" s="90">
        <v>50.1</v>
      </c>
      <c r="AM5" s="90">
        <v>41</v>
      </c>
      <c r="AN5" s="90">
        <v>45</v>
      </c>
      <c r="AO5" s="90">
        <v>55</v>
      </c>
      <c r="AP5" s="90">
        <v>0.5</v>
      </c>
      <c r="AQ5" s="90">
        <v>1515.3</v>
      </c>
      <c r="AR5" s="94">
        <f t="shared" si="4"/>
        <v>3030.6</v>
      </c>
      <c r="AS5" s="90">
        <v>328.1</v>
      </c>
      <c r="AT5" s="90">
        <v>50</v>
      </c>
      <c r="AU5" s="90">
        <v>180.8</v>
      </c>
      <c r="AV5" s="90">
        <v>35.08</v>
      </c>
      <c r="AW5" s="90">
        <v>30</v>
      </c>
      <c r="AX5" s="93">
        <v>11</v>
      </c>
      <c r="AY5" s="93">
        <v>0.78</v>
      </c>
      <c r="AZ5" s="93">
        <v>16.13</v>
      </c>
      <c r="BA5" s="93">
        <v>1.66</v>
      </c>
      <c r="BB5" s="94">
        <f t="shared" si="5"/>
        <v>29.569999999999997</v>
      </c>
      <c r="BC5" s="93">
        <f t="shared" si="6"/>
        <v>1.1693333333333333</v>
      </c>
      <c r="BD5" s="93">
        <f t="shared" si="7"/>
        <v>6.5620000000000003</v>
      </c>
      <c r="BE5" s="93">
        <f t="shared" si="8"/>
        <v>0.19402654867256636</v>
      </c>
      <c r="BF5" s="95">
        <f t="shared" si="9"/>
        <v>294.00842920353978</v>
      </c>
      <c r="BG5" s="96">
        <f t="shared" si="10"/>
        <v>588.01685840707955</v>
      </c>
      <c r="BH5" s="93">
        <f t="shared" si="11"/>
        <v>0.37199864727764631</v>
      </c>
      <c r="BI5" s="93">
        <f t="shared" si="12"/>
        <v>2.6378085897869465E-2</v>
      </c>
      <c r="BJ5" s="93">
        <f t="shared" si="13"/>
        <v>0.54548528914440308</v>
      </c>
      <c r="BK5" s="93">
        <f t="shared" si="14"/>
        <v>5.6137977680081164E-2</v>
      </c>
      <c r="BL5" s="95">
        <f t="shared" si="15"/>
        <v>218.74147590388489</v>
      </c>
      <c r="BM5" s="95">
        <f t="shared" si="16"/>
        <v>15.510759200457292</v>
      </c>
      <c r="BN5" s="95">
        <f t="shared" si="17"/>
        <v>320.75454602996933</v>
      </c>
      <c r="BO5" s="95">
        <f t="shared" si="18"/>
        <v>33.010077272768079</v>
      </c>
      <c r="BP5" s="94">
        <f t="shared" si="19"/>
        <v>19.899999999999999</v>
      </c>
      <c r="BQ5" s="94">
        <f t="shared" si="20"/>
        <v>36.875</v>
      </c>
      <c r="BR5" s="94">
        <f t="shared" si="21"/>
        <v>51.55</v>
      </c>
      <c r="BS5" s="94">
        <f t="shared" si="22"/>
        <v>49.400000000000006</v>
      </c>
      <c r="BT5" s="94">
        <f t="shared" si="23"/>
        <v>45.85</v>
      </c>
      <c r="BU5" s="206">
        <v>35.853999999999999</v>
      </c>
      <c r="BV5" s="206">
        <v>43.449999999999996</v>
      </c>
      <c r="BW5" s="206">
        <v>24.195</v>
      </c>
      <c r="BX5" s="206">
        <v>17.533000000000001</v>
      </c>
      <c r="BY5" s="206">
        <v>30.972000000000001</v>
      </c>
      <c r="BZ5" s="206">
        <v>120.7</v>
      </c>
      <c r="CA5" s="206">
        <v>73</v>
      </c>
      <c r="CB5" s="206">
        <v>55.099999999999994</v>
      </c>
      <c r="CC5" s="206">
        <v>158.6</v>
      </c>
      <c r="CD5" s="206">
        <v>276.5</v>
      </c>
      <c r="CE5" s="206">
        <v>-25.14</v>
      </c>
      <c r="CF5" s="206">
        <v>-24.38</v>
      </c>
      <c r="CG5" s="206">
        <v>-24.44</v>
      </c>
      <c r="CH5" s="206">
        <v>-24.99</v>
      </c>
      <c r="CI5" s="206">
        <v>-23.67</v>
      </c>
      <c r="CJ5" s="85"/>
      <c r="CK5" s="20"/>
      <c r="CN5" s="75" t="s">
        <v>55</v>
      </c>
      <c r="CO5" s="78">
        <v>0.8274999999999999</v>
      </c>
      <c r="CP5" s="79">
        <v>64</v>
      </c>
      <c r="CQ5" s="79">
        <v>16.068749999999998</v>
      </c>
      <c r="CR5" s="79">
        <v>35.016666666666666</v>
      </c>
      <c r="CS5" s="79">
        <v>43.65</v>
      </c>
      <c r="CT5" s="79">
        <v>49.225000000000001</v>
      </c>
      <c r="CU5" s="79">
        <v>47.7</v>
      </c>
      <c r="CV5"/>
      <c r="CW5"/>
      <c r="CX5"/>
      <c r="CY5"/>
    </row>
    <row r="6" spans="1:103" s="75" customFormat="1" x14ac:dyDescent="0.25">
      <c r="A6" s="75" t="s">
        <v>35</v>
      </c>
      <c r="B6" s="75" t="s">
        <v>36</v>
      </c>
      <c r="C6" s="74">
        <v>3</v>
      </c>
      <c r="D6" s="75" t="s">
        <v>48</v>
      </c>
      <c r="E6" s="75">
        <v>2018</v>
      </c>
      <c r="F6" s="74">
        <v>1</v>
      </c>
      <c r="G6" s="74">
        <v>5</v>
      </c>
      <c r="H6" s="74">
        <v>5</v>
      </c>
      <c r="I6" s="74">
        <v>17</v>
      </c>
      <c r="J6" s="74">
        <v>105</v>
      </c>
      <c r="K6" s="76">
        <v>45545</v>
      </c>
      <c r="L6" s="74">
        <v>0.87</v>
      </c>
      <c r="M6" s="80">
        <v>2.5000000000000001E-2</v>
      </c>
      <c r="N6" s="80">
        <v>4.8000000000000001E-2</v>
      </c>
      <c r="O6" s="80">
        <v>0.05</v>
      </c>
      <c r="P6" s="80">
        <v>0.14099999999999999</v>
      </c>
      <c r="Q6" s="93">
        <f t="shared" si="0"/>
        <v>0.97499999999999998</v>
      </c>
      <c r="R6" s="93">
        <f t="shared" si="1"/>
        <v>0.95199999999999996</v>
      </c>
      <c r="S6" s="93">
        <f t="shared" si="2"/>
        <v>0.95</v>
      </c>
      <c r="T6" s="93">
        <f t="shared" si="3"/>
        <v>0.85899999999999999</v>
      </c>
      <c r="U6" s="90">
        <v>14.5</v>
      </c>
      <c r="V6" s="90">
        <v>28</v>
      </c>
      <c r="W6" s="90">
        <v>12.8</v>
      </c>
      <c r="X6" s="90">
        <v>17</v>
      </c>
      <c r="Y6" s="90">
        <v>40.9</v>
      </c>
      <c r="Z6" s="90">
        <v>45.8</v>
      </c>
      <c r="AA6" s="90">
        <v>49.9</v>
      </c>
      <c r="AB6" s="90">
        <v>50</v>
      </c>
      <c r="AC6" s="90">
        <v>36.9</v>
      </c>
      <c r="AD6" s="90">
        <v>43</v>
      </c>
      <c r="AE6" s="90">
        <v>58.2</v>
      </c>
      <c r="AF6" s="90">
        <v>51.9</v>
      </c>
      <c r="AG6" s="90">
        <v>52</v>
      </c>
      <c r="AH6" s="90">
        <v>50.9</v>
      </c>
      <c r="AI6" s="90">
        <v>43.6</v>
      </c>
      <c r="AJ6" s="90">
        <v>53</v>
      </c>
      <c r="AK6" s="90">
        <v>46.2</v>
      </c>
      <c r="AL6" s="90">
        <v>46.1</v>
      </c>
      <c r="AM6" s="90">
        <v>47.8</v>
      </c>
      <c r="AN6" s="90">
        <v>55.5</v>
      </c>
      <c r="AO6" s="90">
        <v>64</v>
      </c>
      <c r="AP6" s="90">
        <v>0.5</v>
      </c>
      <c r="AQ6" s="90">
        <v>1997.3</v>
      </c>
      <c r="AR6" s="94">
        <f t="shared" si="4"/>
        <v>3994.6</v>
      </c>
      <c r="AS6" s="90">
        <v>406.6</v>
      </c>
      <c r="AT6" s="90">
        <v>50</v>
      </c>
      <c r="AU6" s="90">
        <v>244.2</v>
      </c>
      <c r="AV6" s="90">
        <v>47.86</v>
      </c>
      <c r="AW6" s="90">
        <v>30</v>
      </c>
      <c r="AX6" s="93">
        <v>12.33</v>
      </c>
      <c r="AY6" s="93">
        <v>0.8</v>
      </c>
      <c r="AZ6" s="93">
        <v>16.5</v>
      </c>
      <c r="BA6" s="93">
        <v>2.67</v>
      </c>
      <c r="BB6" s="94">
        <f t="shared" si="5"/>
        <v>32.300000000000004</v>
      </c>
      <c r="BC6" s="93">
        <f t="shared" si="6"/>
        <v>1.5953333333333333</v>
      </c>
      <c r="BD6" s="93">
        <f t="shared" si="7"/>
        <v>8.1319999999999997</v>
      </c>
      <c r="BE6" s="93">
        <f t="shared" si="8"/>
        <v>0.195986895986896</v>
      </c>
      <c r="BF6" s="95">
        <f t="shared" si="9"/>
        <v>391.44462735462736</v>
      </c>
      <c r="BG6" s="96">
        <f t="shared" si="10"/>
        <v>782.88925470925471</v>
      </c>
      <c r="BH6" s="93">
        <f t="shared" si="11"/>
        <v>0.38173374613003092</v>
      </c>
      <c r="BI6" s="93">
        <f t="shared" si="12"/>
        <v>2.4767801857585137E-2</v>
      </c>
      <c r="BJ6" s="93">
        <f t="shared" si="13"/>
        <v>0.5108359133126934</v>
      </c>
      <c r="BK6" s="93">
        <f t="shared" si="14"/>
        <v>8.2662538699690383E-2</v>
      </c>
      <c r="BL6" s="95">
        <f t="shared" si="15"/>
        <v>298.85524800511178</v>
      </c>
      <c r="BM6" s="95">
        <f t="shared" si="16"/>
        <v>19.390445937071323</v>
      </c>
      <c r="BN6" s="95">
        <f t="shared" si="17"/>
        <v>399.92794745209596</v>
      </c>
      <c r="BO6" s="95">
        <f t="shared" si="18"/>
        <v>64.715613314975528</v>
      </c>
      <c r="BP6" s="94">
        <f t="shared" si="19"/>
        <v>18.074999999999999</v>
      </c>
      <c r="BQ6" s="94">
        <f t="shared" si="20"/>
        <v>46.65</v>
      </c>
      <c r="BR6" s="94">
        <f t="shared" si="21"/>
        <v>47.500000000000007</v>
      </c>
      <c r="BS6" s="94">
        <f t="shared" si="22"/>
        <v>49.875</v>
      </c>
      <c r="BT6" s="94">
        <f t="shared" si="23"/>
        <v>48.900000000000006</v>
      </c>
      <c r="BU6" s="206">
        <v>35.146000000000001</v>
      </c>
      <c r="BV6" s="206">
        <v>47.596999999999994</v>
      </c>
      <c r="BW6" s="206">
        <v>19.678000000000001</v>
      </c>
      <c r="BX6" s="206">
        <v>17.736000000000001</v>
      </c>
      <c r="BY6" s="206">
        <v>23.946999999999999</v>
      </c>
      <c r="BZ6" s="206">
        <v>122.6</v>
      </c>
      <c r="CA6" s="206">
        <v>63.099999999999994</v>
      </c>
      <c r="CB6" s="206">
        <v>57.1</v>
      </c>
      <c r="CC6" s="206">
        <v>140.29999999999998</v>
      </c>
      <c r="CD6" s="206">
        <v>256.10000000000002</v>
      </c>
      <c r="CE6" s="206">
        <v>-25.87</v>
      </c>
      <c r="CF6" s="206">
        <v>-24.99</v>
      </c>
      <c r="CG6" s="206">
        <v>-24.73</v>
      </c>
      <c r="CH6" s="206">
        <v>-26.03</v>
      </c>
      <c r="CI6" s="206">
        <v>-23.82</v>
      </c>
      <c r="CJ6" s="85"/>
      <c r="CK6" s="20"/>
      <c r="CN6" s="75" t="s">
        <v>56</v>
      </c>
      <c r="CO6" s="78">
        <v>0.83499999999999996</v>
      </c>
      <c r="CP6" s="79">
        <v>56.75</v>
      </c>
      <c r="CQ6" s="79">
        <v>20.40625</v>
      </c>
      <c r="CR6" s="79">
        <v>34.381249999999994</v>
      </c>
      <c r="CS6" s="79">
        <v>46.5625</v>
      </c>
      <c r="CT6" s="79">
        <v>47.506250000000001</v>
      </c>
      <c r="CU6" s="79">
        <v>43.537500000000001</v>
      </c>
      <c r="CV6"/>
      <c r="CW6"/>
      <c r="CX6"/>
      <c r="CY6"/>
    </row>
    <row r="7" spans="1:103" s="75" customFormat="1" x14ac:dyDescent="0.25">
      <c r="A7" s="75" t="s">
        <v>35</v>
      </c>
      <c r="B7" s="75" t="s">
        <v>36</v>
      </c>
      <c r="C7" s="74">
        <v>3</v>
      </c>
      <c r="D7" s="75" t="s">
        <v>41</v>
      </c>
      <c r="E7" s="75">
        <v>2016</v>
      </c>
      <c r="F7" s="74">
        <v>1</v>
      </c>
      <c r="G7" s="74">
        <v>6</v>
      </c>
      <c r="H7" s="74">
        <v>6</v>
      </c>
      <c r="I7" s="74">
        <v>24</v>
      </c>
      <c r="J7" s="74">
        <v>106</v>
      </c>
      <c r="K7" s="76">
        <v>45548</v>
      </c>
      <c r="L7" s="74">
        <v>0.86</v>
      </c>
      <c r="M7" s="80">
        <v>0.01</v>
      </c>
      <c r="N7" s="80">
        <v>1.4999999999999999E-2</v>
      </c>
      <c r="O7" s="80">
        <v>4.1000000000000002E-2</v>
      </c>
      <c r="P7" s="80">
        <v>8.7999999999999995E-2</v>
      </c>
      <c r="Q7" s="93">
        <f t="shared" si="0"/>
        <v>0.99</v>
      </c>
      <c r="R7" s="93">
        <f t="shared" si="1"/>
        <v>0.98499999999999999</v>
      </c>
      <c r="S7" s="93">
        <f t="shared" si="2"/>
        <v>0.95899999999999996</v>
      </c>
      <c r="T7" s="93">
        <f t="shared" si="3"/>
        <v>0.91200000000000003</v>
      </c>
      <c r="U7" s="90">
        <v>3.9</v>
      </c>
      <c r="V7" s="90">
        <v>16.8</v>
      </c>
      <c r="W7" s="90">
        <v>12.4</v>
      </c>
      <c r="X7" s="90">
        <v>3.6</v>
      </c>
      <c r="Y7" s="90">
        <v>25.7</v>
      </c>
      <c r="Z7" s="90">
        <v>23.4</v>
      </c>
      <c r="AA7" s="90">
        <v>28.7</v>
      </c>
      <c r="AB7" s="90">
        <v>40.200000000000003</v>
      </c>
      <c r="AC7" s="90">
        <v>43.9</v>
      </c>
      <c r="AD7" s="90">
        <v>44</v>
      </c>
      <c r="AE7" s="90">
        <v>44.4</v>
      </c>
      <c r="AF7" s="90">
        <v>45.7</v>
      </c>
      <c r="AG7" s="90">
        <v>50.1</v>
      </c>
      <c r="AH7" s="90">
        <v>44.1</v>
      </c>
      <c r="AI7" s="90">
        <v>47.7</v>
      </c>
      <c r="AJ7" s="90">
        <v>44.1</v>
      </c>
      <c r="AK7" s="90">
        <v>37.4</v>
      </c>
      <c r="AL7" s="90">
        <v>45.3</v>
      </c>
      <c r="AM7" s="90">
        <v>42.7</v>
      </c>
      <c r="AN7" s="90">
        <v>44.4</v>
      </c>
      <c r="AO7" s="90">
        <v>62</v>
      </c>
      <c r="AP7" s="90">
        <v>0.5</v>
      </c>
      <c r="AQ7" s="90">
        <v>1655.4</v>
      </c>
      <c r="AR7" s="94">
        <f t="shared" si="4"/>
        <v>3310.8</v>
      </c>
      <c r="AS7" s="90">
        <v>350.6</v>
      </c>
      <c r="AT7" s="90">
        <v>50</v>
      </c>
      <c r="AU7" s="90">
        <v>202.4</v>
      </c>
      <c r="AV7" s="90">
        <v>41.63</v>
      </c>
      <c r="AW7" s="90">
        <v>30</v>
      </c>
      <c r="AX7" s="93">
        <v>10.74</v>
      </c>
      <c r="AY7" s="93">
        <v>3.5</v>
      </c>
      <c r="AZ7" s="93">
        <v>15.73</v>
      </c>
      <c r="BA7" s="93">
        <v>1.3</v>
      </c>
      <c r="BB7" s="94">
        <f t="shared" si="5"/>
        <v>31.27</v>
      </c>
      <c r="BC7" s="93">
        <f t="shared" si="6"/>
        <v>1.3876666666666668</v>
      </c>
      <c r="BD7" s="93">
        <f t="shared" si="7"/>
        <v>7.0120000000000005</v>
      </c>
      <c r="BE7" s="93">
        <f t="shared" si="8"/>
        <v>0.20568181818181819</v>
      </c>
      <c r="BF7" s="95">
        <f t="shared" si="9"/>
        <v>340.48568181818183</v>
      </c>
      <c r="BG7" s="96">
        <f t="shared" si="10"/>
        <v>680.97136363636366</v>
      </c>
      <c r="BH7" s="93">
        <f t="shared" si="11"/>
        <v>0.34346018548129198</v>
      </c>
      <c r="BI7" s="93">
        <f t="shared" si="12"/>
        <v>0.11192836584585865</v>
      </c>
      <c r="BJ7" s="93">
        <f t="shared" si="13"/>
        <v>0.50303805564438764</v>
      </c>
      <c r="BK7" s="93">
        <f t="shared" si="14"/>
        <v>4.1573393028461789E-2</v>
      </c>
      <c r="BL7" s="95">
        <f t="shared" si="15"/>
        <v>233.88655086199378</v>
      </c>
      <c r="BM7" s="95">
        <f t="shared" si="16"/>
        <v>76.220011919644151</v>
      </c>
      <c r="BN7" s="95">
        <f t="shared" si="17"/>
        <v>342.55451071314366</v>
      </c>
      <c r="BO7" s="95">
        <f t="shared" si="18"/>
        <v>28.310290141582119</v>
      </c>
      <c r="BP7" s="94">
        <f t="shared" si="19"/>
        <v>9.1750000000000007</v>
      </c>
      <c r="BQ7" s="94">
        <f t="shared" si="20"/>
        <v>29.5</v>
      </c>
      <c r="BR7" s="94">
        <f t="shared" si="21"/>
        <v>44.5</v>
      </c>
      <c r="BS7" s="94">
        <f t="shared" si="22"/>
        <v>46.5</v>
      </c>
      <c r="BT7" s="94">
        <f t="shared" si="23"/>
        <v>42.449999999999996</v>
      </c>
      <c r="BU7" s="206">
        <v>28.356999999999999</v>
      </c>
      <c r="BV7" s="206">
        <v>44.295999999999999</v>
      </c>
      <c r="BW7" s="206">
        <v>21.187999999999999</v>
      </c>
      <c r="BX7" s="206">
        <v>21.899000000000001</v>
      </c>
      <c r="BY7" s="206">
        <v>28.492999999999999</v>
      </c>
      <c r="BZ7" s="206">
        <v>116.4</v>
      </c>
      <c r="CA7" s="206">
        <v>61.6</v>
      </c>
      <c r="CB7" s="206">
        <v>49.800000000000004</v>
      </c>
      <c r="CC7" s="206">
        <v>152</v>
      </c>
      <c r="CD7" s="206">
        <v>253.79999999999998</v>
      </c>
      <c r="CE7" s="206">
        <v>-25.39</v>
      </c>
      <c r="CF7" s="206">
        <v>-24.45</v>
      </c>
      <c r="CG7" s="206">
        <v>-24.76</v>
      </c>
      <c r="CH7" s="206">
        <v>-25.55</v>
      </c>
      <c r="CI7" s="206">
        <v>-23.77</v>
      </c>
      <c r="CJ7" s="85"/>
      <c r="CK7" s="20"/>
      <c r="CN7" s="75" t="s">
        <v>54</v>
      </c>
      <c r="CO7" s="78">
        <v>0.81499999999999995</v>
      </c>
      <c r="CP7" s="79">
        <v>62</v>
      </c>
      <c r="CQ7" s="79">
        <v>6.59375</v>
      </c>
      <c r="CR7" s="79">
        <v>34.487499999999997</v>
      </c>
      <c r="CS7" s="79">
        <v>44.9375</v>
      </c>
      <c r="CT7" s="79">
        <v>48.562500000000007</v>
      </c>
      <c r="CU7" s="79">
        <v>47.762499999999996</v>
      </c>
      <c r="CV7"/>
      <c r="CW7"/>
      <c r="CX7"/>
      <c r="CY7"/>
    </row>
    <row r="8" spans="1:103" s="75" customFormat="1" x14ac:dyDescent="0.25">
      <c r="A8" s="75" t="s">
        <v>50</v>
      </c>
      <c r="B8" s="75" t="s">
        <v>51</v>
      </c>
      <c r="C8" s="74">
        <v>4</v>
      </c>
      <c r="D8" s="75" t="s">
        <v>60</v>
      </c>
      <c r="E8" s="75">
        <v>2001</v>
      </c>
      <c r="F8" s="74">
        <v>1</v>
      </c>
      <c r="G8" s="74">
        <v>7</v>
      </c>
      <c r="H8" s="74">
        <v>7</v>
      </c>
      <c r="I8" s="74">
        <v>25</v>
      </c>
      <c r="J8" s="74">
        <v>107</v>
      </c>
      <c r="K8" s="76">
        <v>45546</v>
      </c>
      <c r="L8" s="74">
        <v>0.87</v>
      </c>
      <c r="M8" s="80">
        <v>2.5999999999999999E-2</v>
      </c>
      <c r="N8" s="80">
        <v>3.6999999999999998E-2</v>
      </c>
      <c r="O8" s="80">
        <v>6.2E-2</v>
      </c>
      <c r="P8" s="80">
        <v>9.8000000000000004E-2</v>
      </c>
      <c r="Q8" s="93">
        <f t="shared" si="0"/>
        <v>0.97399999999999998</v>
      </c>
      <c r="R8" s="93">
        <f t="shared" si="1"/>
        <v>0.96299999999999997</v>
      </c>
      <c r="S8" s="93">
        <f t="shared" si="2"/>
        <v>0.93799999999999994</v>
      </c>
      <c r="T8" s="93">
        <f t="shared" si="3"/>
        <v>0.90200000000000002</v>
      </c>
      <c r="U8" s="90">
        <v>2.2000000000000002</v>
      </c>
      <c r="V8" s="90">
        <v>5.6</v>
      </c>
      <c r="W8" s="90">
        <v>3.4</v>
      </c>
      <c r="X8" s="90">
        <v>10.9</v>
      </c>
      <c r="Y8" s="90">
        <v>32.299999999999997</v>
      </c>
      <c r="Z8" s="90">
        <v>30.4</v>
      </c>
      <c r="AA8" s="90">
        <v>32.700000000000003</v>
      </c>
      <c r="AB8" s="90">
        <v>39.5</v>
      </c>
      <c r="AC8" s="90">
        <v>49.2</v>
      </c>
      <c r="AD8" s="90">
        <v>44.4</v>
      </c>
      <c r="AE8" s="90">
        <v>46.5</v>
      </c>
      <c r="AF8" s="90">
        <v>46.3</v>
      </c>
      <c r="AG8" s="90">
        <v>43.3</v>
      </c>
      <c r="AH8" s="90">
        <v>50.6</v>
      </c>
      <c r="AI8" s="90">
        <v>46.7</v>
      </c>
      <c r="AJ8" s="90">
        <v>48.5</v>
      </c>
      <c r="AK8" s="90">
        <v>45.4</v>
      </c>
      <c r="AL8" s="90">
        <v>45</v>
      </c>
      <c r="AM8" s="90">
        <v>44.3</v>
      </c>
      <c r="AN8" s="90">
        <v>46</v>
      </c>
      <c r="AO8" s="90">
        <v>61</v>
      </c>
      <c r="AP8" s="90">
        <v>0.5</v>
      </c>
      <c r="AQ8" s="90">
        <v>2033.2</v>
      </c>
      <c r="AR8" s="94">
        <f t="shared" si="4"/>
        <v>4066.4</v>
      </c>
      <c r="AS8" s="90">
        <v>310.39999999999998</v>
      </c>
      <c r="AT8" s="90">
        <v>50</v>
      </c>
      <c r="AU8" s="90">
        <v>187</v>
      </c>
      <c r="AV8" s="90">
        <v>32.9</v>
      </c>
      <c r="AW8" s="90">
        <v>30</v>
      </c>
      <c r="AX8" s="93">
        <v>7.38</v>
      </c>
      <c r="AY8" s="93">
        <v>1.24</v>
      </c>
      <c r="AZ8" s="93">
        <v>10.35</v>
      </c>
      <c r="BA8" s="93">
        <v>1.62</v>
      </c>
      <c r="BB8" s="94">
        <f t="shared" si="5"/>
        <v>20.59</v>
      </c>
      <c r="BC8" s="93">
        <f t="shared" si="6"/>
        <v>1.0966666666666667</v>
      </c>
      <c r="BD8" s="93">
        <f t="shared" si="7"/>
        <v>6.2079999999999993</v>
      </c>
      <c r="BE8" s="93">
        <f t="shared" si="8"/>
        <v>0.17593582887700535</v>
      </c>
      <c r="BF8" s="95">
        <f t="shared" si="9"/>
        <v>357.71272727272725</v>
      </c>
      <c r="BG8" s="96">
        <f t="shared" si="10"/>
        <v>715.4254545454545</v>
      </c>
      <c r="BH8" s="93">
        <f t="shared" si="11"/>
        <v>0.35842642059252061</v>
      </c>
      <c r="BI8" s="93">
        <f t="shared" si="12"/>
        <v>6.022340942204954E-2</v>
      </c>
      <c r="BJ8" s="93">
        <f t="shared" si="13"/>
        <v>0.50267119961146189</v>
      </c>
      <c r="BK8" s="93">
        <f t="shared" si="14"/>
        <v>7.8678970373967955E-2</v>
      </c>
      <c r="BL8" s="95">
        <f t="shared" si="15"/>
        <v>256.42738487350431</v>
      </c>
      <c r="BM8" s="95">
        <f t="shared" si="16"/>
        <v>43.085360060046803</v>
      </c>
      <c r="BN8" s="95">
        <f t="shared" si="17"/>
        <v>359.62377146893903</v>
      </c>
      <c r="BO8" s="95">
        <f t="shared" si="18"/>
        <v>56.288938142964369</v>
      </c>
      <c r="BP8" s="94">
        <f t="shared" si="19"/>
        <v>5.5250000000000004</v>
      </c>
      <c r="BQ8" s="94">
        <f t="shared" si="20"/>
        <v>33.725000000000001</v>
      </c>
      <c r="BR8" s="94">
        <f t="shared" si="21"/>
        <v>46.599999999999994</v>
      </c>
      <c r="BS8" s="94">
        <f t="shared" si="22"/>
        <v>47.275000000000006</v>
      </c>
      <c r="BT8" s="94">
        <f t="shared" si="23"/>
        <v>45.174999999999997</v>
      </c>
      <c r="BU8" s="206">
        <v>33.04</v>
      </c>
      <c r="BV8" s="206">
        <v>46.908999999999999</v>
      </c>
      <c r="BW8" s="206">
        <v>28.517000000000003</v>
      </c>
      <c r="BX8" s="206">
        <v>22.437999999999999</v>
      </c>
      <c r="BY8" s="206">
        <v>26.22</v>
      </c>
      <c r="BZ8" s="206">
        <v>116.1</v>
      </c>
      <c r="CA8" s="206">
        <v>57.9</v>
      </c>
      <c r="CB8" s="206">
        <v>42.699999999999996</v>
      </c>
      <c r="CC8" s="206">
        <v>142.69999999999999</v>
      </c>
      <c r="CD8" s="206">
        <v>267.39999999999998</v>
      </c>
      <c r="CE8" s="206">
        <v>-25.43</v>
      </c>
      <c r="CF8" s="206">
        <v>-24.37</v>
      </c>
      <c r="CG8" s="206">
        <v>-24.56</v>
      </c>
      <c r="CH8" s="206">
        <v>-25.93</v>
      </c>
      <c r="CI8" s="206">
        <v>-23.81</v>
      </c>
      <c r="CJ8" s="85"/>
      <c r="CK8" s="20"/>
      <c r="CN8" s="75" t="s">
        <v>53</v>
      </c>
      <c r="CO8" s="78">
        <v>0.84499999999999997</v>
      </c>
      <c r="CP8" s="79">
        <v>63.75</v>
      </c>
      <c r="CQ8" s="79">
        <v>30.756250000000001</v>
      </c>
      <c r="CR8" s="79">
        <v>45.481250000000003</v>
      </c>
      <c r="CS8" s="79">
        <v>48</v>
      </c>
      <c r="CT8" s="79">
        <v>48.412500000000001</v>
      </c>
      <c r="CU8" s="79">
        <v>44.53125</v>
      </c>
      <c r="CV8"/>
      <c r="CW8"/>
      <c r="CX8"/>
      <c r="CY8"/>
    </row>
    <row r="9" spans="1:103" s="75" customFormat="1" x14ac:dyDescent="0.25">
      <c r="A9" s="75" t="s">
        <v>50</v>
      </c>
      <c r="B9" s="75" t="s">
        <v>51</v>
      </c>
      <c r="C9" s="74">
        <v>4</v>
      </c>
      <c r="D9" s="75" t="s">
        <v>53</v>
      </c>
      <c r="E9" s="75">
        <v>2020</v>
      </c>
      <c r="F9" s="74">
        <v>1</v>
      </c>
      <c r="G9" s="74">
        <v>8</v>
      </c>
      <c r="H9" s="74">
        <v>8</v>
      </c>
      <c r="I9" s="74">
        <v>32</v>
      </c>
      <c r="J9" s="74">
        <v>108</v>
      </c>
      <c r="K9" s="76">
        <v>45547</v>
      </c>
      <c r="L9" s="74">
        <v>0.86</v>
      </c>
      <c r="M9" s="80">
        <v>1.9E-2</v>
      </c>
      <c r="N9" s="80">
        <v>4.2999999999999997E-2</v>
      </c>
      <c r="O9" s="80">
        <v>5.8999999999999997E-2</v>
      </c>
      <c r="P9" s="80">
        <v>0.157</v>
      </c>
      <c r="Q9" s="93">
        <f t="shared" si="0"/>
        <v>0.98099999999999998</v>
      </c>
      <c r="R9" s="93">
        <f t="shared" si="1"/>
        <v>0.95699999999999996</v>
      </c>
      <c r="S9" s="93">
        <f t="shared" si="2"/>
        <v>0.94100000000000006</v>
      </c>
      <c r="T9" s="93">
        <f t="shared" si="3"/>
        <v>0.84299999999999997</v>
      </c>
      <c r="U9" s="90">
        <v>38.700000000000003</v>
      </c>
      <c r="V9" s="90">
        <v>38.4</v>
      </c>
      <c r="W9" s="90">
        <v>25</v>
      </c>
      <c r="X9" s="90">
        <v>17</v>
      </c>
      <c r="Y9" s="90">
        <v>44.4</v>
      </c>
      <c r="Z9" s="90">
        <v>48.2</v>
      </c>
      <c r="AA9" s="90">
        <v>48.5</v>
      </c>
      <c r="AB9" s="90">
        <v>24.8</v>
      </c>
      <c r="AC9" s="90">
        <v>52.1</v>
      </c>
      <c r="AD9" s="90">
        <v>47</v>
      </c>
      <c r="AE9" s="90">
        <v>49.9</v>
      </c>
      <c r="AF9" s="90">
        <v>29.4</v>
      </c>
      <c r="AG9" s="90">
        <v>53</v>
      </c>
      <c r="AH9" s="90">
        <v>47.8</v>
      </c>
      <c r="AI9" s="90">
        <v>44.4</v>
      </c>
      <c r="AJ9" s="90">
        <v>37.799999999999997</v>
      </c>
      <c r="AK9" s="90">
        <v>43.6</v>
      </c>
      <c r="AL9" s="90">
        <v>41.3</v>
      </c>
      <c r="AM9" s="90">
        <v>44.2</v>
      </c>
      <c r="AN9" s="90">
        <v>48</v>
      </c>
      <c r="AO9" s="90">
        <v>64</v>
      </c>
      <c r="AP9" s="90">
        <v>0.5</v>
      </c>
      <c r="AQ9" s="90">
        <v>1366.8</v>
      </c>
      <c r="AR9" s="94">
        <f t="shared" si="4"/>
        <v>2733.6</v>
      </c>
      <c r="AS9" s="90">
        <v>433.1</v>
      </c>
      <c r="AT9" s="90">
        <v>50</v>
      </c>
      <c r="AU9" s="90">
        <v>261.10000000000002</v>
      </c>
      <c r="AV9" s="90">
        <v>50.68</v>
      </c>
      <c r="AW9" s="90">
        <v>30</v>
      </c>
      <c r="AX9" s="93">
        <v>11.95</v>
      </c>
      <c r="AY9" s="93">
        <v>0.8</v>
      </c>
      <c r="AZ9" s="93">
        <v>17.100000000000001</v>
      </c>
      <c r="BA9" s="93">
        <v>0.84</v>
      </c>
      <c r="BB9" s="94">
        <f t="shared" si="5"/>
        <v>30.69</v>
      </c>
      <c r="BC9" s="93">
        <f t="shared" si="6"/>
        <v>1.6893333333333334</v>
      </c>
      <c r="BD9" s="93">
        <f t="shared" si="7"/>
        <v>8.6620000000000008</v>
      </c>
      <c r="BE9" s="93">
        <f t="shared" si="8"/>
        <v>0.19410187667560319</v>
      </c>
      <c r="BF9" s="95">
        <f t="shared" si="9"/>
        <v>265.29844504021446</v>
      </c>
      <c r="BG9" s="96">
        <f t="shared" si="10"/>
        <v>530.59689008042892</v>
      </c>
      <c r="BH9" s="93">
        <f t="shared" si="11"/>
        <v>0.38937764744216352</v>
      </c>
      <c r="BI9" s="93">
        <f t="shared" si="12"/>
        <v>2.606712284131639E-2</v>
      </c>
      <c r="BJ9" s="93">
        <f t="shared" si="13"/>
        <v>0.55718475073313789</v>
      </c>
      <c r="BK9" s="93">
        <f t="shared" si="14"/>
        <v>2.7370478983382206E-2</v>
      </c>
      <c r="BL9" s="95">
        <f t="shared" si="15"/>
        <v>206.60256879964564</v>
      </c>
      <c r="BM9" s="95">
        <f t="shared" si="16"/>
        <v>13.83113431294699</v>
      </c>
      <c r="BN9" s="95">
        <f t="shared" si="17"/>
        <v>295.64049593924193</v>
      </c>
      <c r="BO9" s="95">
        <f t="shared" si="18"/>
        <v>14.522691028594338</v>
      </c>
      <c r="BP9" s="94">
        <f t="shared" si="19"/>
        <v>29.774999999999999</v>
      </c>
      <c r="BQ9" s="94">
        <f t="shared" si="20"/>
        <v>41.475000000000001</v>
      </c>
      <c r="BR9" s="94">
        <f t="shared" si="21"/>
        <v>44.6</v>
      </c>
      <c r="BS9" s="94">
        <f t="shared" si="22"/>
        <v>45.75</v>
      </c>
      <c r="BT9" s="94">
        <f t="shared" si="23"/>
        <v>44.275000000000006</v>
      </c>
      <c r="BU9" s="206">
        <v>38.807000000000002</v>
      </c>
      <c r="BV9" s="206">
        <v>45.315000000000005</v>
      </c>
      <c r="BW9" s="206">
        <v>31.913999999999998</v>
      </c>
      <c r="BX9" s="206">
        <v>24.396000000000001</v>
      </c>
      <c r="BY9" s="206">
        <v>30.973000000000003</v>
      </c>
      <c r="BZ9" s="206">
        <v>131.19999999999999</v>
      </c>
      <c r="CA9" s="206">
        <v>62.300000000000004</v>
      </c>
      <c r="CB9" s="206">
        <v>43</v>
      </c>
      <c r="CC9" s="206">
        <v>156.19999999999999</v>
      </c>
      <c r="CD9" s="206">
        <v>238.6</v>
      </c>
      <c r="CE9" s="206">
        <v>-25.62</v>
      </c>
      <c r="CF9" s="206">
        <v>-24.27</v>
      </c>
      <c r="CG9" s="206">
        <v>-24.36</v>
      </c>
      <c r="CH9" s="206">
        <v>-26.45</v>
      </c>
      <c r="CI9" s="206">
        <v>-23.55</v>
      </c>
      <c r="CJ9" s="85"/>
      <c r="CK9" s="20"/>
      <c r="CN9" s="75" t="s">
        <v>60</v>
      </c>
      <c r="CO9" s="78">
        <v>0.83499999999999996</v>
      </c>
      <c r="CP9" s="79">
        <v>57.75</v>
      </c>
      <c r="CQ9" s="79">
        <v>7.1687500000000011</v>
      </c>
      <c r="CR9" s="79">
        <v>30.712499999999999</v>
      </c>
      <c r="CS9" s="79">
        <v>44.349999999999994</v>
      </c>
      <c r="CT9" s="79">
        <v>47.125</v>
      </c>
      <c r="CU9" s="79">
        <v>44.650000000000006</v>
      </c>
      <c r="CV9"/>
      <c r="CW9"/>
      <c r="CX9"/>
      <c r="CY9"/>
    </row>
    <row r="10" spans="1:103" s="75" customFormat="1" x14ac:dyDescent="0.25">
      <c r="A10" s="75" t="s">
        <v>35</v>
      </c>
      <c r="B10" s="75" t="s">
        <v>36</v>
      </c>
      <c r="C10" s="74">
        <v>5</v>
      </c>
      <c r="D10" s="75" t="s">
        <v>39</v>
      </c>
      <c r="E10" s="75">
        <v>2002</v>
      </c>
      <c r="F10" s="74">
        <v>1</v>
      </c>
      <c r="G10" s="74">
        <v>9</v>
      </c>
      <c r="H10" s="74">
        <v>9</v>
      </c>
      <c r="I10" s="74">
        <v>33</v>
      </c>
      <c r="J10" s="74">
        <v>109</v>
      </c>
      <c r="K10" s="76">
        <v>45545</v>
      </c>
      <c r="L10" s="74">
        <v>0.87</v>
      </c>
      <c r="M10" s="80">
        <v>0.01</v>
      </c>
      <c r="N10" s="80">
        <v>2.7E-2</v>
      </c>
      <c r="O10" s="80">
        <v>4.4999999999999998E-2</v>
      </c>
      <c r="P10" s="80">
        <v>0.123</v>
      </c>
      <c r="Q10" s="93">
        <f t="shared" si="0"/>
        <v>0.99</v>
      </c>
      <c r="R10" s="93">
        <f t="shared" si="1"/>
        <v>0.97299999999999998</v>
      </c>
      <c r="S10" s="93">
        <f t="shared" si="2"/>
        <v>0.95499999999999996</v>
      </c>
      <c r="T10" s="93">
        <f t="shared" si="3"/>
        <v>0.877</v>
      </c>
      <c r="U10" s="90">
        <v>12.9</v>
      </c>
      <c r="V10" s="90">
        <v>1.3</v>
      </c>
      <c r="W10" s="90">
        <v>6.6</v>
      </c>
      <c r="X10" s="90">
        <v>13.6</v>
      </c>
      <c r="Y10" s="90">
        <v>42.5</v>
      </c>
      <c r="Z10" s="90">
        <v>29.1</v>
      </c>
      <c r="AA10" s="90">
        <v>40.299999999999997</v>
      </c>
      <c r="AB10" s="90">
        <v>40.4</v>
      </c>
      <c r="AC10" s="90">
        <v>47.4</v>
      </c>
      <c r="AD10" s="90">
        <v>42.5</v>
      </c>
      <c r="AE10" s="90">
        <v>44.4</v>
      </c>
      <c r="AF10" s="90">
        <v>47.9</v>
      </c>
      <c r="AG10" s="90">
        <v>50.7</v>
      </c>
      <c r="AH10" s="90">
        <v>43.8</v>
      </c>
      <c r="AI10" s="90">
        <v>45.8</v>
      </c>
      <c r="AJ10" s="90">
        <v>47.8</v>
      </c>
      <c r="AK10" s="90">
        <v>41.6</v>
      </c>
      <c r="AL10" s="90">
        <v>42.7</v>
      </c>
      <c r="AM10" s="90">
        <v>41.2</v>
      </c>
      <c r="AN10" s="90">
        <v>43.2</v>
      </c>
      <c r="AO10" s="90">
        <v>58</v>
      </c>
      <c r="AP10" s="90">
        <v>0.5</v>
      </c>
      <c r="AQ10" s="90">
        <v>1685.6</v>
      </c>
      <c r="AR10" s="94">
        <f t="shared" si="4"/>
        <v>3371.2</v>
      </c>
      <c r="AS10" s="90">
        <v>354.7</v>
      </c>
      <c r="AT10" s="90">
        <v>50</v>
      </c>
      <c r="AU10" s="90">
        <v>207.8</v>
      </c>
      <c r="AV10" s="90">
        <v>40.22</v>
      </c>
      <c r="AW10" s="90">
        <v>30</v>
      </c>
      <c r="AX10" s="93">
        <v>12.05</v>
      </c>
      <c r="AY10" s="93">
        <v>1.79</v>
      </c>
      <c r="AZ10" s="93">
        <v>13.56</v>
      </c>
      <c r="BA10" s="93">
        <v>1.35</v>
      </c>
      <c r="BB10" s="94">
        <f t="shared" si="5"/>
        <v>28.75</v>
      </c>
      <c r="BC10" s="93">
        <f t="shared" si="6"/>
        <v>1.3406666666666667</v>
      </c>
      <c r="BD10" s="93">
        <f t="shared" si="7"/>
        <v>7.0939999999999994</v>
      </c>
      <c r="BE10" s="93">
        <f t="shared" si="8"/>
        <v>0.19355149181905676</v>
      </c>
      <c r="BF10" s="95">
        <f t="shared" si="9"/>
        <v>326.25039461020208</v>
      </c>
      <c r="BG10" s="96">
        <f t="shared" si="10"/>
        <v>652.50078922040416</v>
      </c>
      <c r="BH10" s="93">
        <f t="shared" si="11"/>
        <v>0.4191304347826087</v>
      </c>
      <c r="BI10" s="93">
        <f t="shared" si="12"/>
        <v>6.226086956521739E-2</v>
      </c>
      <c r="BJ10" s="93">
        <f t="shared" si="13"/>
        <v>0.47165217391304348</v>
      </c>
      <c r="BK10" s="93">
        <f t="shared" si="14"/>
        <v>4.6956521739130438E-2</v>
      </c>
      <c r="BL10" s="95">
        <f t="shared" si="15"/>
        <v>273.48293948194333</v>
      </c>
      <c r="BM10" s="95">
        <f t="shared" si="16"/>
        <v>40.62526652885299</v>
      </c>
      <c r="BN10" s="95">
        <f t="shared" si="17"/>
        <v>307.75341571578019</v>
      </c>
      <c r="BO10" s="95">
        <f t="shared" si="18"/>
        <v>30.639167493827674</v>
      </c>
      <c r="BP10" s="94">
        <f t="shared" si="19"/>
        <v>8.6</v>
      </c>
      <c r="BQ10" s="94">
        <f t="shared" si="20"/>
        <v>38.074999999999996</v>
      </c>
      <c r="BR10" s="94">
        <f t="shared" si="21"/>
        <v>45.550000000000004</v>
      </c>
      <c r="BS10" s="94">
        <f t="shared" si="22"/>
        <v>47.025000000000006</v>
      </c>
      <c r="BT10" s="94">
        <f t="shared" si="23"/>
        <v>42.175000000000004</v>
      </c>
      <c r="BU10" s="206">
        <v>31.160999999999998</v>
      </c>
      <c r="BV10" s="206">
        <v>47.31</v>
      </c>
      <c r="BW10" s="206">
        <v>22.898999999999997</v>
      </c>
      <c r="BX10" s="206">
        <v>26.808999999999997</v>
      </c>
      <c r="BY10" s="206">
        <v>22.736999999999998</v>
      </c>
      <c r="BZ10" s="206">
        <v>134.80000000000001</v>
      </c>
      <c r="CA10" s="206">
        <v>74</v>
      </c>
      <c r="CB10" s="206">
        <v>67.400000000000006</v>
      </c>
      <c r="CC10" s="206">
        <v>157.79999999999998</v>
      </c>
      <c r="CD10" s="206">
        <v>260.7</v>
      </c>
      <c r="CE10" s="206">
        <v>-25.55</v>
      </c>
      <c r="CF10" s="206">
        <v>-24.84</v>
      </c>
      <c r="CG10" s="206">
        <v>-24.43</v>
      </c>
      <c r="CH10" s="206">
        <v>-25.57</v>
      </c>
      <c r="CI10" s="206">
        <v>-23.88</v>
      </c>
      <c r="CJ10" s="85"/>
      <c r="CK10" s="20"/>
      <c r="CN10" s="75" t="s">
        <v>52</v>
      </c>
      <c r="CO10" s="78">
        <v>0.82750000000000001</v>
      </c>
      <c r="CP10" s="79">
        <v>65.25</v>
      </c>
      <c r="CQ10" s="79">
        <v>7.15625</v>
      </c>
      <c r="CR10" s="79">
        <v>29.15625</v>
      </c>
      <c r="CS10" s="79">
        <v>46.35</v>
      </c>
      <c r="CT10" s="79">
        <v>48.743749999999999</v>
      </c>
      <c r="CU10" s="79">
        <v>47.1</v>
      </c>
      <c r="CV10"/>
      <c r="CW10"/>
      <c r="CX10"/>
      <c r="CY10"/>
    </row>
    <row r="11" spans="1:103" s="75" customFormat="1" x14ac:dyDescent="0.25">
      <c r="A11" s="75" t="s">
        <v>35</v>
      </c>
      <c r="B11" s="75" t="s">
        <v>36</v>
      </c>
      <c r="C11" s="74">
        <v>5</v>
      </c>
      <c r="D11" s="75" t="s">
        <v>46</v>
      </c>
      <c r="E11" s="75">
        <v>1999</v>
      </c>
      <c r="F11" s="74">
        <v>1</v>
      </c>
      <c r="G11" s="74">
        <v>10</v>
      </c>
      <c r="H11" s="74">
        <v>10</v>
      </c>
      <c r="I11" s="74">
        <v>40</v>
      </c>
      <c r="J11" s="74">
        <v>110</v>
      </c>
      <c r="K11" s="76">
        <v>45546</v>
      </c>
      <c r="L11" s="74">
        <v>0.88</v>
      </c>
      <c r="M11" s="80">
        <v>2.1000000000000001E-2</v>
      </c>
      <c r="N11" s="80">
        <v>0.03</v>
      </c>
      <c r="O11" s="80">
        <v>4.8000000000000001E-2</v>
      </c>
      <c r="P11" s="80">
        <v>9.8000000000000004E-2</v>
      </c>
      <c r="Q11" s="93">
        <f t="shared" si="0"/>
        <v>0.97899999999999998</v>
      </c>
      <c r="R11" s="93">
        <f t="shared" si="1"/>
        <v>0.97</v>
      </c>
      <c r="S11" s="93">
        <f t="shared" si="2"/>
        <v>0.95199999999999996</v>
      </c>
      <c r="T11" s="93">
        <f t="shared" si="3"/>
        <v>0.90200000000000002</v>
      </c>
      <c r="U11" s="90">
        <v>37.1</v>
      </c>
      <c r="V11" s="90">
        <v>3.8</v>
      </c>
      <c r="W11" s="90">
        <v>4.3</v>
      </c>
      <c r="X11" s="90">
        <v>39</v>
      </c>
      <c r="Y11" s="90">
        <v>43.1</v>
      </c>
      <c r="Z11" s="90">
        <v>45.3</v>
      </c>
      <c r="AA11" s="90">
        <v>43.6</v>
      </c>
      <c r="AB11" s="90">
        <v>49.5</v>
      </c>
      <c r="AC11" s="90">
        <v>43.2</v>
      </c>
      <c r="AD11" s="90">
        <v>42.2</v>
      </c>
      <c r="AE11" s="90">
        <v>49.1</v>
      </c>
      <c r="AF11" s="90">
        <v>49.3</v>
      </c>
      <c r="AG11" s="90">
        <v>47.2</v>
      </c>
      <c r="AH11" s="90">
        <v>52.9</v>
      </c>
      <c r="AI11" s="90">
        <v>52.5</v>
      </c>
      <c r="AJ11" s="90">
        <v>43.9</v>
      </c>
      <c r="AK11" s="90">
        <v>39.299999999999997</v>
      </c>
      <c r="AL11" s="90">
        <v>41.9</v>
      </c>
      <c r="AM11" s="90">
        <v>51.9</v>
      </c>
      <c r="AN11" s="90">
        <v>43.5</v>
      </c>
      <c r="AO11" s="90">
        <v>60</v>
      </c>
      <c r="AP11" s="90">
        <v>0.5</v>
      </c>
      <c r="AQ11" s="90">
        <v>1547.3</v>
      </c>
      <c r="AR11" s="94">
        <f t="shared" si="4"/>
        <v>3094.6</v>
      </c>
      <c r="AS11" s="90">
        <v>267.10000000000002</v>
      </c>
      <c r="AT11" s="90">
        <v>50</v>
      </c>
      <c r="AU11" s="90">
        <v>166.4</v>
      </c>
      <c r="AV11" s="90">
        <v>34.03</v>
      </c>
      <c r="AW11" s="90">
        <v>30</v>
      </c>
      <c r="AX11" s="93">
        <v>7.81</v>
      </c>
      <c r="AY11" s="93">
        <v>1.52</v>
      </c>
      <c r="AZ11" s="93">
        <v>11.08</v>
      </c>
      <c r="BA11" s="93">
        <v>1.29</v>
      </c>
      <c r="BB11" s="94">
        <f t="shared" si="5"/>
        <v>21.7</v>
      </c>
      <c r="BC11" s="93">
        <f t="shared" si="6"/>
        <v>1.1343333333333334</v>
      </c>
      <c r="BD11" s="93">
        <f t="shared" si="7"/>
        <v>5.3420000000000005</v>
      </c>
      <c r="BE11" s="93">
        <f t="shared" si="8"/>
        <v>0.20450721153846155</v>
      </c>
      <c r="BF11" s="95">
        <f t="shared" si="9"/>
        <v>316.43400841346153</v>
      </c>
      <c r="BG11" s="96">
        <f t="shared" si="10"/>
        <v>632.86801682692305</v>
      </c>
      <c r="BH11" s="93">
        <f t="shared" si="11"/>
        <v>0.3599078341013825</v>
      </c>
      <c r="BI11" s="93">
        <f t="shared" si="12"/>
        <v>7.0046082949308752E-2</v>
      </c>
      <c r="BJ11" s="93">
        <f t="shared" si="13"/>
        <v>0.51059907834101381</v>
      </c>
      <c r="BK11" s="93">
        <f t="shared" si="14"/>
        <v>5.9447004608294933E-2</v>
      </c>
      <c r="BL11" s="95">
        <f t="shared" si="15"/>
        <v>227.77415720821517</v>
      </c>
      <c r="BM11" s="95">
        <f t="shared" si="16"/>
        <v>44.329925602623177</v>
      </c>
      <c r="BN11" s="95">
        <f t="shared" si="17"/>
        <v>323.14182610333211</v>
      </c>
      <c r="BO11" s="95">
        <f t="shared" si="18"/>
        <v>37.622107912752568</v>
      </c>
      <c r="BP11" s="94">
        <f t="shared" si="19"/>
        <v>21.049999999999997</v>
      </c>
      <c r="BQ11" s="94">
        <f t="shared" si="20"/>
        <v>45.375</v>
      </c>
      <c r="BR11" s="94">
        <f t="shared" si="21"/>
        <v>45.95</v>
      </c>
      <c r="BS11" s="94">
        <f t="shared" si="22"/>
        <v>49.125</v>
      </c>
      <c r="BT11" s="94">
        <f t="shared" si="23"/>
        <v>44.15</v>
      </c>
      <c r="BU11" s="206">
        <v>27.671999999999997</v>
      </c>
      <c r="BV11" s="206">
        <v>41.852000000000004</v>
      </c>
      <c r="BW11" s="206">
        <v>20.512</v>
      </c>
      <c r="BX11" s="206">
        <v>19.172000000000001</v>
      </c>
      <c r="BY11" s="206">
        <v>23.311999999999998</v>
      </c>
      <c r="BZ11" s="206">
        <v>126.7</v>
      </c>
      <c r="CA11" s="206">
        <v>79</v>
      </c>
      <c r="CB11" s="206">
        <v>58.2</v>
      </c>
      <c r="CC11" s="206">
        <v>152.10000000000002</v>
      </c>
      <c r="CD11" s="206">
        <v>272.2</v>
      </c>
      <c r="CE11" s="206">
        <v>-25.35</v>
      </c>
      <c r="CF11" s="206">
        <v>-24.47</v>
      </c>
      <c r="CG11" s="206">
        <v>-24.14</v>
      </c>
      <c r="CH11" s="206">
        <v>-25.37</v>
      </c>
      <c r="CI11" s="206">
        <v>-23.88</v>
      </c>
      <c r="CJ11" s="85"/>
      <c r="CK11" s="20"/>
      <c r="CM11" s="75" t="s">
        <v>827</v>
      </c>
      <c r="CO11" s="78">
        <v>0.83750000000000013</v>
      </c>
      <c r="CP11" s="79">
        <v>62.34375</v>
      </c>
      <c r="CQ11" s="79">
        <v>14.674999999999997</v>
      </c>
      <c r="CR11" s="79">
        <v>35.959114583333331</v>
      </c>
      <c r="CS11" s="79">
        <v>45.673437499999991</v>
      </c>
      <c r="CT11" s="79">
        <v>48.079687500000006</v>
      </c>
      <c r="CU11" s="79">
        <v>45.485156250000003</v>
      </c>
      <c r="CV11"/>
      <c r="CW11"/>
      <c r="CX11"/>
      <c r="CY11"/>
    </row>
    <row r="12" spans="1:103" s="75" customFormat="1" x14ac:dyDescent="0.25">
      <c r="A12" s="75" t="s">
        <v>50</v>
      </c>
      <c r="B12" s="75" t="s">
        <v>51</v>
      </c>
      <c r="C12" s="74">
        <v>6</v>
      </c>
      <c r="D12" s="75" t="s">
        <v>59</v>
      </c>
      <c r="E12" s="75">
        <v>1989</v>
      </c>
      <c r="F12" s="74">
        <v>1</v>
      </c>
      <c r="G12" s="74">
        <v>11</v>
      </c>
      <c r="H12" s="74">
        <v>11</v>
      </c>
      <c r="I12" s="74">
        <v>41</v>
      </c>
      <c r="J12" s="74">
        <v>111</v>
      </c>
      <c r="K12" s="76">
        <v>45546</v>
      </c>
      <c r="L12" s="74">
        <v>0.85</v>
      </c>
      <c r="M12" s="80">
        <v>1.7999999999999999E-2</v>
      </c>
      <c r="N12" s="80">
        <v>3.1E-2</v>
      </c>
      <c r="O12" s="80">
        <v>4.3999999999999997E-2</v>
      </c>
      <c r="P12" s="80">
        <v>8.7999999999999995E-2</v>
      </c>
      <c r="Q12" s="93">
        <f t="shared" si="0"/>
        <v>0.98199999999999998</v>
      </c>
      <c r="R12" s="93">
        <f t="shared" si="1"/>
        <v>0.96899999999999997</v>
      </c>
      <c r="S12" s="93">
        <f t="shared" si="2"/>
        <v>0.95599999999999996</v>
      </c>
      <c r="T12" s="93">
        <f t="shared" si="3"/>
        <v>0.91200000000000003</v>
      </c>
      <c r="U12" s="90">
        <v>1.1000000000000001</v>
      </c>
      <c r="V12" s="90">
        <v>2.2000000000000002</v>
      </c>
      <c r="W12" s="90">
        <v>10.3</v>
      </c>
      <c r="X12" s="90">
        <v>11</v>
      </c>
      <c r="Y12" s="90">
        <v>41.7</v>
      </c>
      <c r="Z12" s="90">
        <v>38.200000000000003</v>
      </c>
      <c r="AA12" s="90">
        <v>34.799999999999997</v>
      </c>
      <c r="AB12" s="90">
        <v>49.5</v>
      </c>
      <c r="AC12" s="90">
        <v>49.3</v>
      </c>
      <c r="AD12" s="90">
        <v>46.5</v>
      </c>
      <c r="AE12" s="90">
        <v>40.5</v>
      </c>
      <c r="AF12" s="90">
        <v>49.3</v>
      </c>
      <c r="AG12" s="90">
        <v>50</v>
      </c>
      <c r="AH12" s="90">
        <v>54</v>
      </c>
      <c r="AI12" s="90">
        <v>47.8</v>
      </c>
      <c r="AJ12" s="90">
        <v>42.6</v>
      </c>
      <c r="AK12" s="90">
        <v>46.9</v>
      </c>
      <c r="AL12" s="90">
        <v>46.8</v>
      </c>
      <c r="AM12" s="90">
        <v>55.5</v>
      </c>
      <c r="AN12" s="90">
        <v>42.8</v>
      </c>
      <c r="AO12" s="90">
        <v>62</v>
      </c>
      <c r="AP12" s="90">
        <v>0.5</v>
      </c>
      <c r="AQ12" s="90">
        <v>1602.2</v>
      </c>
      <c r="AR12" s="94">
        <f t="shared" si="4"/>
        <v>3204.4</v>
      </c>
      <c r="AS12" s="90">
        <v>321.10000000000002</v>
      </c>
      <c r="AT12" s="90">
        <v>50</v>
      </c>
      <c r="AU12" s="90">
        <v>173.7</v>
      </c>
      <c r="AV12" s="90">
        <v>33.4</v>
      </c>
      <c r="AW12" s="90">
        <v>30</v>
      </c>
      <c r="AX12" s="93">
        <v>10.16</v>
      </c>
      <c r="AY12" s="93">
        <v>1.06</v>
      </c>
      <c r="AZ12" s="93">
        <v>14.73</v>
      </c>
      <c r="BA12" s="93">
        <v>2.31</v>
      </c>
      <c r="BB12" s="94">
        <f t="shared" si="5"/>
        <v>28.26</v>
      </c>
      <c r="BC12" s="93">
        <f t="shared" si="6"/>
        <v>1.1133333333333333</v>
      </c>
      <c r="BD12" s="93">
        <f t="shared" si="7"/>
        <v>6.4220000000000006</v>
      </c>
      <c r="BE12" s="93">
        <f t="shared" si="8"/>
        <v>0.19228554979850318</v>
      </c>
      <c r="BF12" s="95">
        <f t="shared" si="9"/>
        <v>308.07990788716182</v>
      </c>
      <c r="BG12" s="96">
        <f t="shared" si="10"/>
        <v>616.15981577432365</v>
      </c>
      <c r="BH12" s="93">
        <f t="shared" si="11"/>
        <v>0.35951875442321302</v>
      </c>
      <c r="BI12" s="93">
        <f t="shared" si="12"/>
        <v>3.7508846426043879E-2</v>
      </c>
      <c r="BJ12" s="93">
        <f t="shared" si="13"/>
        <v>0.52123142250530785</v>
      </c>
      <c r="BK12" s="93">
        <f t="shared" si="14"/>
        <v>8.174097664543524E-2</v>
      </c>
      <c r="BL12" s="95">
        <f t="shared" si="15"/>
        <v>221.52100949282124</v>
      </c>
      <c r="BM12" s="95">
        <f t="shared" si="16"/>
        <v>23.111443903778593</v>
      </c>
      <c r="BN12" s="95">
        <f t="shared" si="17"/>
        <v>321.16185726665913</v>
      </c>
      <c r="BO12" s="95">
        <f t="shared" si="18"/>
        <v>50.365505111064671</v>
      </c>
      <c r="BP12" s="94">
        <f t="shared" si="19"/>
        <v>6.15</v>
      </c>
      <c r="BQ12" s="94">
        <f t="shared" si="20"/>
        <v>41.05</v>
      </c>
      <c r="BR12" s="94">
        <f t="shared" si="21"/>
        <v>46.400000000000006</v>
      </c>
      <c r="BS12" s="94">
        <f t="shared" si="22"/>
        <v>48.6</v>
      </c>
      <c r="BT12" s="94">
        <f t="shared" si="23"/>
        <v>48</v>
      </c>
      <c r="BU12" s="206">
        <v>31.734000000000002</v>
      </c>
      <c r="BV12" s="206">
        <v>42.111999999999995</v>
      </c>
      <c r="BW12" s="206">
        <v>26.324000000000002</v>
      </c>
      <c r="BX12" s="206">
        <v>14.215</v>
      </c>
      <c r="BY12" s="206">
        <v>25.41</v>
      </c>
      <c r="BZ12" s="206">
        <v>121.1</v>
      </c>
      <c r="CA12" s="206">
        <v>79</v>
      </c>
      <c r="CB12" s="206">
        <v>45.199999999999996</v>
      </c>
      <c r="CC12" s="206">
        <v>151.30000000000001</v>
      </c>
      <c r="CD12" s="206">
        <v>241.9</v>
      </c>
      <c r="CE12" s="206">
        <v>-25.61</v>
      </c>
      <c r="CF12" s="206">
        <v>-24.6</v>
      </c>
      <c r="CG12" s="206">
        <v>-24.58</v>
      </c>
      <c r="CH12" s="206">
        <v>-25.4</v>
      </c>
      <c r="CI12" s="206">
        <v>-23.67</v>
      </c>
      <c r="CJ12" s="85"/>
      <c r="CK12" s="20"/>
      <c r="CM12" s="75" t="s">
        <v>35</v>
      </c>
      <c r="CN12" s="75" t="s">
        <v>39</v>
      </c>
      <c r="CO12" s="78">
        <v>0.85</v>
      </c>
      <c r="CP12" s="79">
        <v>62.75</v>
      </c>
      <c r="CQ12" s="79">
        <v>10.0625</v>
      </c>
      <c r="CR12" s="79">
        <v>35.21875</v>
      </c>
      <c r="CS12" s="79">
        <v>47.125</v>
      </c>
      <c r="CT12" s="79">
        <v>47.5</v>
      </c>
      <c r="CU12" s="79">
        <v>44.03125</v>
      </c>
      <c r="CV12"/>
      <c r="CW12"/>
      <c r="CX12"/>
      <c r="CY12"/>
    </row>
    <row r="13" spans="1:103" s="75" customFormat="1" x14ac:dyDescent="0.25">
      <c r="A13" s="75" t="s">
        <v>50</v>
      </c>
      <c r="B13" s="75" t="s">
        <v>51</v>
      </c>
      <c r="C13" s="74">
        <v>6</v>
      </c>
      <c r="D13" s="75" t="s">
        <v>54</v>
      </c>
      <c r="E13" s="75">
        <v>2016</v>
      </c>
      <c r="F13" s="74">
        <v>1</v>
      </c>
      <c r="G13" s="74">
        <v>12</v>
      </c>
      <c r="H13" s="74">
        <v>12</v>
      </c>
      <c r="I13" s="74">
        <v>48</v>
      </c>
      <c r="J13" s="74">
        <v>112</v>
      </c>
      <c r="K13" s="76">
        <v>45544</v>
      </c>
      <c r="L13" s="74">
        <v>0.84</v>
      </c>
      <c r="M13" s="80">
        <v>6.8000000000000005E-2</v>
      </c>
      <c r="N13" s="80">
        <v>0.10299999999999999</v>
      </c>
      <c r="O13" s="80">
        <v>0.154</v>
      </c>
      <c r="P13" s="80">
        <v>0.26900000000000002</v>
      </c>
      <c r="Q13" s="93">
        <f t="shared" si="0"/>
        <v>0.93199999999999994</v>
      </c>
      <c r="R13" s="93">
        <f t="shared" si="1"/>
        <v>0.89700000000000002</v>
      </c>
      <c r="S13" s="93">
        <f t="shared" si="2"/>
        <v>0.84599999999999997</v>
      </c>
      <c r="T13" s="93">
        <f t="shared" si="3"/>
        <v>0.73099999999999998</v>
      </c>
      <c r="U13" s="90">
        <v>3.2</v>
      </c>
      <c r="V13" s="90">
        <v>8.1999999999999993</v>
      </c>
      <c r="W13" s="90">
        <v>3</v>
      </c>
      <c r="X13" s="90">
        <v>2.6</v>
      </c>
      <c r="Y13" s="90">
        <v>39</v>
      </c>
      <c r="Z13" s="90">
        <v>35.799999999999997</v>
      </c>
      <c r="AA13" s="90">
        <v>31.4</v>
      </c>
      <c r="AB13" s="90">
        <v>38.200000000000003</v>
      </c>
      <c r="AC13" s="90">
        <v>47.4</v>
      </c>
      <c r="AD13" s="90">
        <v>41.1</v>
      </c>
      <c r="AE13" s="90">
        <v>45.3</v>
      </c>
      <c r="AF13" s="90">
        <v>50.6</v>
      </c>
      <c r="AG13" s="90">
        <v>49</v>
      </c>
      <c r="AH13" s="90">
        <v>50.5</v>
      </c>
      <c r="AI13" s="90">
        <v>49</v>
      </c>
      <c r="AJ13" s="90">
        <v>51.8</v>
      </c>
      <c r="AK13" s="90">
        <v>47.4</v>
      </c>
      <c r="AL13" s="90">
        <v>47.6</v>
      </c>
      <c r="AM13" s="90">
        <v>49</v>
      </c>
      <c r="AN13" s="90">
        <v>49.9</v>
      </c>
      <c r="AO13" s="90">
        <v>62</v>
      </c>
      <c r="AP13" s="90">
        <v>0.5</v>
      </c>
      <c r="AQ13" s="90">
        <v>1443.7</v>
      </c>
      <c r="AR13" s="94">
        <f t="shared" si="4"/>
        <v>2887.4</v>
      </c>
      <c r="AS13" s="90">
        <v>328.4</v>
      </c>
      <c r="AT13" s="90">
        <v>50</v>
      </c>
      <c r="AU13" s="90">
        <v>208.3</v>
      </c>
      <c r="AV13" s="90">
        <v>36.26</v>
      </c>
      <c r="AW13" s="90">
        <v>30</v>
      </c>
      <c r="AX13" s="93">
        <v>7.45</v>
      </c>
      <c r="AY13" s="93">
        <v>0.52</v>
      </c>
      <c r="AZ13" s="93">
        <v>11.69</v>
      </c>
      <c r="BA13" s="93">
        <v>1.74</v>
      </c>
      <c r="BB13" s="94">
        <f t="shared" si="5"/>
        <v>21.4</v>
      </c>
      <c r="BC13" s="93">
        <f t="shared" si="6"/>
        <v>1.2086666666666666</v>
      </c>
      <c r="BD13" s="93">
        <f t="shared" si="7"/>
        <v>6.5679999999999996</v>
      </c>
      <c r="BE13" s="93">
        <f t="shared" si="8"/>
        <v>0.1740758521363418</v>
      </c>
      <c r="BF13" s="95">
        <f t="shared" si="9"/>
        <v>251.31330772923667</v>
      </c>
      <c r="BG13" s="96">
        <f t="shared" si="10"/>
        <v>502.62661545847334</v>
      </c>
      <c r="BH13" s="93">
        <f t="shared" si="11"/>
        <v>0.34813084112149534</v>
      </c>
      <c r="BI13" s="93">
        <f t="shared" si="12"/>
        <v>2.4299065420560751E-2</v>
      </c>
      <c r="BJ13" s="93">
        <f t="shared" si="13"/>
        <v>0.54626168224299065</v>
      </c>
      <c r="BK13" s="93">
        <f t="shared" si="14"/>
        <v>8.1308411214953275E-2</v>
      </c>
      <c r="BL13" s="95">
        <f t="shared" si="15"/>
        <v>174.97982640960871</v>
      </c>
      <c r="BM13" s="95">
        <f t="shared" si="16"/>
        <v>12.213357011140475</v>
      </c>
      <c r="BN13" s="95">
        <f t="shared" si="17"/>
        <v>274.56566050044643</v>
      </c>
      <c r="BO13" s="95">
        <f t="shared" si="18"/>
        <v>40.86777153727774</v>
      </c>
      <c r="BP13" s="94">
        <f t="shared" si="19"/>
        <v>4.25</v>
      </c>
      <c r="BQ13" s="94">
        <f t="shared" si="20"/>
        <v>36.099999999999994</v>
      </c>
      <c r="BR13" s="94">
        <f t="shared" si="21"/>
        <v>46.1</v>
      </c>
      <c r="BS13" s="94">
        <f t="shared" si="22"/>
        <v>50.075000000000003</v>
      </c>
      <c r="BT13" s="94">
        <f t="shared" si="23"/>
        <v>48.475000000000001</v>
      </c>
      <c r="BU13" s="206">
        <v>31.033000000000001</v>
      </c>
      <c r="BV13" s="206">
        <v>45.231999999999999</v>
      </c>
      <c r="BW13" s="206">
        <v>19.972999999999999</v>
      </c>
      <c r="BX13" s="206">
        <v>15.549999999999999</v>
      </c>
      <c r="BY13" s="206">
        <v>22.692999999999998</v>
      </c>
      <c r="BZ13" s="206">
        <v>137.20000000000002</v>
      </c>
      <c r="CA13" s="206">
        <v>87.899999999999991</v>
      </c>
      <c r="CB13" s="206">
        <v>46.8</v>
      </c>
      <c r="CC13" s="206">
        <v>214</v>
      </c>
      <c r="CD13" s="206">
        <v>283.39999999999998</v>
      </c>
      <c r="CE13" s="206">
        <v>-25.02</v>
      </c>
      <c r="CF13" s="206">
        <v>-24.34</v>
      </c>
      <c r="CG13" s="206">
        <v>-24.33</v>
      </c>
      <c r="CH13" s="206">
        <v>-26.16</v>
      </c>
      <c r="CI13" s="206">
        <v>-24</v>
      </c>
      <c r="CJ13" s="85"/>
      <c r="CK13" s="20"/>
      <c r="CN13" s="75" t="s">
        <v>48</v>
      </c>
      <c r="CO13" s="78">
        <v>0.86499999999999999</v>
      </c>
      <c r="CP13" s="79">
        <v>61.5</v>
      </c>
      <c r="CQ13" s="79">
        <v>8.90625</v>
      </c>
      <c r="CR13" s="79">
        <v>40.6875</v>
      </c>
      <c r="CS13" s="79">
        <v>48.7</v>
      </c>
      <c r="CT13" s="79">
        <v>50.5625</v>
      </c>
      <c r="CU13" s="79">
        <v>48.875</v>
      </c>
      <c r="CV13"/>
      <c r="CW13"/>
      <c r="CX13"/>
      <c r="CY13"/>
    </row>
    <row r="14" spans="1:103" s="75" customFormat="1" x14ac:dyDescent="0.25">
      <c r="A14" s="75" t="s">
        <v>35</v>
      </c>
      <c r="B14" s="75" t="s">
        <v>36</v>
      </c>
      <c r="C14" s="74">
        <v>7</v>
      </c>
      <c r="D14" s="75" t="s">
        <v>49</v>
      </c>
      <c r="E14" s="75">
        <v>1985</v>
      </c>
      <c r="F14" s="74">
        <v>1</v>
      </c>
      <c r="G14" s="74">
        <v>13</v>
      </c>
      <c r="H14" s="74">
        <v>13</v>
      </c>
      <c r="I14" s="74">
        <v>49</v>
      </c>
      <c r="J14" s="74">
        <v>113</v>
      </c>
      <c r="K14" s="76">
        <v>45547</v>
      </c>
      <c r="L14" s="74">
        <v>0.84</v>
      </c>
      <c r="M14" s="80">
        <v>1.4999999999999999E-2</v>
      </c>
      <c r="N14" s="80">
        <v>5.1999999999999998E-2</v>
      </c>
      <c r="O14" s="80">
        <v>6.9000000000000006E-2</v>
      </c>
      <c r="P14" s="80">
        <v>0.16200000000000001</v>
      </c>
      <c r="Q14" s="93">
        <f t="shared" si="0"/>
        <v>0.98499999999999999</v>
      </c>
      <c r="R14" s="93">
        <f t="shared" si="1"/>
        <v>0.94799999999999995</v>
      </c>
      <c r="S14" s="93">
        <f t="shared" si="2"/>
        <v>0.93100000000000005</v>
      </c>
      <c r="T14" s="93">
        <f t="shared" si="3"/>
        <v>0.83799999999999997</v>
      </c>
      <c r="U14" s="90">
        <v>3.7</v>
      </c>
      <c r="V14" s="90">
        <v>1.1000000000000001</v>
      </c>
      <c r="W14" s="90">
        <v>2</v>
      </c>
      <c r="X14" s="90">
        <v>7.2</v>
      </c>
      <c r="Y14" s="90">
        <v>43</v>
      </c>
      <c r="Z14" s="90">
        <v>31.9</v>
      </c>
      <c r="AA14" s="90">
        <v>37.5</v>
      </c>
      <c r="AB14" s="90">
        <v>18.399999999999999</v>
      </c>
      <c r="AC14" s="90">
        <v>48.7</v>
      </c>
      <c r="AD14" s="90">
        <v>43.3</v>
      </c>
      <c r="AE14" s="90">
        <v>48.3</v>
      </c>
      <c r="AF14" s="90">
        <v>41.9</v>
      </c>
      <c r="AG14" s="90">
        <v>50.4</v>
      </c>
      <c r="AH14" s="90">
        <v>49.9</v>
      </c>
      <c r="AI14" s="90">
        <v>50.7</v>
      </c>
      <c r="AJ14" s="90">
        <v>51.1</v>
      </c>
      <c r="AK14" s="90">
        <v>40.5</v>
      </c>
      <c r="AL14" s="90">
        <v>48.2</v>
      </c>
      <c r="AM14" s="90">
        <v>46</v>
      </c>
      <c r="AN14" s="90">
        <v>45.5</v>
      </c>
      <c r="AO14" s="90">
        <v>61</v>
      </c>
      <c r="AP14" s="90">
        <v>0.5</v>
      </c>
      <c r="AQ14" s="90">
        <v>1421.3</v>
      </c>
      <c r="AR14" s="94">
        <f t="shared" si="4"/>
        <v>2842.6</v>
      </c>
      <c r="AS14" s="90">
        <v>336.1</v>
      </c>
      <c r="AT14" s="90">
        <v>50</v>
      </c>
      <c r="AU14" s="90">
        <v>209.4</v>
      </c>
      <c r="AV14" s="90">
        <v>45.01</v>
      </c>
      <c r="AW14" s="90">
        <v>30</v>
      </c>
      <c r="AX14" s="93">
        <v>9.16</v>
      </c>
      <c r="AY14" s="93">
        <v>1.48</v>
      </c>
      <c r="AZ14" s="93">
        <v>13.47</v>
      </c>
      <c r="BA14" s="93">
        <v>1.83</v>
      </c>
      <c r="BB14" s="94">
        <f t="shared" si="5"/>
        <v>25.939999999999998</v>
      </c>
      <c r="BC14" s="93">
        <f t="shared" si="6"/>
        <v>1.5003333333333333</v>
      </c>
      <c r="BD14" s="93">
        <f t="shared" si="7"/>
        <v>6.7220000000000004</v>
      </c>
      <c r="BE14" s="93">
        <f t="shared" si="8"/>
        <v>0.21494746895893027</v>
      </c>
      <c r="BF14" s="95">
        <f t="shared" si="9"/>
        <v>305.50483763132758</v>
      </c>
      <c r="BG14" s="96">
        <f t="shared" si="10"/>
        <v>611.00967526265515</v>
      </c>
      <c r="BH14" s="93">
        <f t="shared" si="11"/>
        <v>0.35312259059367773</v>
      </c>
      <c r="BI14" s="93">
        <f t="shared" si="12"/>
        <v>5.7054741711642258E-2</v>
      </c>
      <c r="BJ14" s="93">
        <f t="shared" si="13"/>
        <v>0.51927525057825763</v>
      </c>
      <c r="BK14" s="93">
        <f t="shared" si="14"/>
        <v>7.0547417116422526E-2</v>
      </c>
      <c r="BL14" s="95">
        <f t="shared" si="15"/>
        <v>215.76131940655057</v>
      </c>
      <c r="BM14" s="95">
        <f t="shared" si="16"/>
        <v>34.860999205425202</v>
      </c>
      <c r="BN14" s="95">
        <f t="shared" si="17"/>
        <v>317.28220222775508</v>
      </c>
      <c r="BO14" s="95">
        <f t="shared" si="18"/>
        <v>43.105154422924407</v>
      </c>
      <c r="BP14" s="94">
        <f t="shared" si="19"/>
        <v>3.5</v>
      </c>
      <c r="BQ14" s="94">
        <f t="shared" si="20"/>
        <v>32.700000000000003</v>
      </c>
      <c r="BR14" s="94">
        <f t="shared" si="21"/>
        <v>45.550000000000004</v>
      </c>
      <c r="BS14" s="94">
        <f t="shared" si="22"/>
        <v>50.524999999999999</v>
      </c>
      <c r="BT14" s="94">
        <f t="shared" si="23"/>
        <v>45.05</v>
      </c>
      <c r="BU14" s="206">
        <v>33.502000000000002</v>
      </c>
      <c r="BV14" s="206">
        <v>38.159999999999997</v>
      </c>
      <c r="BW14" s="206">
        <v>24.258000000000003</v>
      </c>
      <c r="BX14" s="206">
        <v>18.657</v>
      </c>
      <c r="BY14" s="206">
        <v>28.064</v>
      </c>
      <c r="BZ14" s="206">
        <v>162.39999999999998</v>
      </c>
      <c r="CA14" s="206">
        <v>85.8</v>
      </c>
      <c r="CB14" s="206">
        <v>61.4</v>
      </c>
      <c r="CC14" s="206">
        <v>182.39999999999998</v>
      </c>
      <c r="CD14" s="206">
        <v>280.59999999999997</v>
      </c>
      <c r="CE14" s="206">
        <v>-25.64</v>
      </c>
      <c r="CF14" s="206">
        <v>-24.44</v>
      </c>
      <c r="CG14" s="206">
        <v>-24.08</v>
      </c>
      <c r="CH14" s="206">
        <v>-25.99</v>
      </c>
      <c r="CI14" s="206">
        <v>-23.89</v>
      </c>
      <c r="CJ14" s="85"/>
      <c r="CK14" s="20"/>
      <c r="CN14" s="75" t="s">
        <v>41</v>
      </c>
      <c r="CO14" s="78">
        <v>0.84000000000000008</v>
      </c>
      <c r="CP14" s="79">
        <v>62.75</v>
      </c>
      <c r="CQ14" s="79">
        <v>7.2375000000000007</v>
      </c>
      <c r="CR14" s="79">
        <v>30.400000000000002</v>
      </c>
      <c r="CS14" s="79">
        <v>42.581249999999997</v>
      </c>
      <c r="CT14" s="79">
        <v>45.681249999999999</v>
      </c>
      <c r="CU14" s="79">
        <v>42.199999999999996</v>
      </c>
      <c r="CV14"/>
      <c r="CW14"/>
      <c r="CX14"/>
      <c r="CY14"/>
    </row>
    <row r="15" spans="1:103" s="75" customFormat="1" x14ac:dyDescent="0.25">
      <c r="A15" s="75" t="s">
        <v>35</v>
      </c>
      <c r="B15" s="75" t="s">
        <v>36</v>
      </c>
      <c r="C15" s="74">
        <v>7</v>
      </c>
      <c r="D15" s="75" t="s">
        <v>42</v>
      </c>
      <c r="E15" s="75">
        <v>2023</v>
      </c>
      <c r="F15" s="74">
        <v>1</v>
      </c>
      <c r="G15" s="74">
        <v>14</v>
      </c>
      <c r="H15" s="74">
        <v>14</v>
      </c>
      <c r="I15" s="74">
        <v>56</v>
      </c>
      <c r="J15" s="74">
        <v>114</v>
      </c>
      <c r="K15" s="76">
        <v>45540</v>
      </c>
      <c r="L15" s="74">
        <v>0.83</v>
      </c>
      <c r="M15" s="80">
        <v>2.9000000000000001E-2</v>
      </c>
      <c r="N15" s="80">
        <v>4.2000000000000003E-2</v>
      </c>
      <c r="O15" s="80">
        <v>0.113</v>
      </c>
      <c r="P15" s="80">
        <v>0.20399999999999999</v>
      </c>
      <c r="Q15" s="93">
        <f t="shared" si="0"/>
        <v>0.97099999999999997</v>
      </c>
      <c r="R15" s="93">
        <f t="shared" si="1"/>
        <v>0.95799999999999996</v>
      </c>
      <c r="S15" s="93">
        <f t="shared" si="2"/>
        <v>0.88700000000000001</v>
      </c>
      <c r="T15" s="93">
        <f t="shared" si="3"/>
        <v>0.79600000000000004</v>
      </c>
      <c r="U15" s="90">
        <v>7.9</v>
      </c>
      <c r="V15" s="90">
        <v>0.7</v>
      </c>
      <c r="W15" s="90">
        <v>16.5</v>
      </c>
      <c r="X15" s="90">
        <v>4.5</v>
      </c>
      <c r="Y15" s="90">
        <v>57.4</v>
      </c>
      <c r="Z15" s="90">
        <v>45.8</v>
      </c>
      <c r="AA15" s="90">
        <v>42.6</v>
      </c>
      <c r="AB15" s="90">
        <v>44.9</v>
      </c>
      <c r="AC15" s="90">
        <v>54.5</v>
      </c>
      <c r="AD15" s="90">
        <v>50.2</v>
      </c>
      <c r="AE15" s="90">
        <v>49.4</v>
      </c>
      <c r="AF15" s="90">
        <v>53.1</v>
      </c>
      <c r="AG15" s="90">
        <v>51.6</v>
      </c>
      <c r="AH15" s="90">
        <v>54.4</v>
      </c>
      <c r="AI15" s="90">
        <v>49.4</v>
      </c>
      <c r="AJ15" s="90">
        <v>48.7</v>
      </c>
      <c r="AK15" s="90">
        <v>48.1</v>
      </c>
      <c r="AL15" s="90">
        <v>48.7</v>
      </c>
      <c r="AM15" s="90">
        <v>45</v>
      </c>
      <c r="AN15" s="90">
        <v>47.4</v>
      </c>
      <c r="AO15" s="90">
        <v>63</v>
      </c>
      <c r="AP15" s="90">
        <v>0.5</v>
      </c>
      <c r="AQ15" s="90">
        <v>1523</v>
      </c>
      <c r="AR15" s="94">
        <f t="shared" si="4"/>
        <v>3046</v>
      </c>
      <c r="AS15" s="90">
        <v>369.5</v>
      </c>
      <c r="AT15" s="90">
        <v>50</v>
      </c>
      <c r="AU15" s="90">
        <v>228.3</v>
      </c>
      <c r="AV15" s="90">
        <v>42.1</v>
      </c>
      <c r="AW15" s="90">
        <v>30</v>
      </c>
      <c r="AX15" s="93">
        <v>8.75</v>
      </c>
      <c r="AY15" s="93">
        <v>1.04</v>
      </c>
      <c r="AZ15" s="93">
        <v>14.25</v>
      </c>
      <c r="BA15" s="93">
        <v>1.51</v>
      </c>
      <c r="BB15" s="94">
        <f t="shared" si="5"/>
        <v>25.55</v>
      </c>
      <c r="BC15" s="93">
        <f t="shared" si="6"/>
        <v>1.4033333333333333</v>
      </c>
      <c r="BD15" s="93">
        <f t="shared" si="7"/>
        <v>7.39</v>
      </c>
      <c r="BE15" s="93">
        <f t="shared" si="8"/>
        <v>0.18440648269820412</v>
      </c>
      <c r="BF15" s="95">
        <f t="shared" si="9"/>
        <v>280.85107314936488</v>
      </c>
      <c r="BG15" s="96">
        <f t="shared" si="10"/>
        <v>561.70214629872976</v>
      </c>
      <c r="BH15" s="93">
        <f t="shared" si="11"/>
        <v>0.34246575342465752</v>
      </c>
      <c r="BI15" s="93">
        <f t="shared" si="12"/>
        <v>4.0704500978473585E-2</v>
      </c>
      <c r="BJ15" s="93">
        <f t="shared" si="13"/>
        <v>0.55772994129158515</v>
      </c>
      <c r="BK15" s="93">
        <f t="shared" si="14"/>
        <v>5.9099804305283755E-2</v>
      </c>
      <c r="BL15" s="95">
        <f t="shared" si="15"/>
        <v>192.36374873244168</v>
      </c>
      <c r="BM15" s="95">
        <f t="shared" si="16"/>
        <v>22.863805563627359</v>
      </c>
      <c r="BN15" s="95">
        <f t="shared" si="17"/>
        <v>313.27810507854792</v>
      </c>
      <c r="BO15" s="95">
        <f t="shared" si="18"/>
        <v>33.196486924112797</v>
      </c>
      <c r="BP15" s="94">
        <f t="shared" si="19"/>
        <v>7.4</v>
      </c>
      <c r="BQ15" s="94">
        <f t="shared" si="20"/>
        <v>47.674999999999997</v>
      </c>
      <c r="BR15" s="94">
        <f t="shared" si="21"/>
        <v>51.8</v>
      </c>
      <c r="BS15" s="94">
        <f t="shared" si="22"/>
        <v>51.025000000000006</v>
      </c>
      <c r="BT15" s="94">
        <f t="shared" si="23"/>
        <v>47.300000000000004</v>
      </c>
      <c r="BU15" s="206">
        <v>33.237000000000002</v>
      </c>
      <c r="BV15" s="206">
        <v>43.964999999999996</v>
      </c>
      <c r="BW15" s="206">
        <v>21.934000000000001</v>
      </c>
      <c r="BX15" s="206">
        <v>14.922000000000001</v>
      </c>
      <c r="BY15" s="206">
        <v>27.067999999999998</v>
      </c>
      <c r="BZ15" s="206">
        <v>160.19999999999999</v>
      </c>
      <c r="CA15" s="206">
        <v>89.2</v>
      </c>
      <c r="CB15" s="206">
        <v>46.8</v>
      </c>
      <c r="CC15" s="206">
        <v>131.6</v>
      </c>
      <c r="CD15" s="206">
        <v>277.89999999999998</v>
      </c>
      <c r="CE15" s="206">
        <v>-25.39</v>
      </c>
      <c r="CF15" s="206">
        <v>-24.62</v>
      </c>
      <c r="CG15" s="206">
        <v>-23.99</v>
      </c>
      <c r="CH15" s="206">
        <v>-25.9</v>
      </c>
      <c r="CI15" s="206">
        <v>-23.66</v>
      </c>
      <c r="CJ15" s="85"/>
      <c r="CK15" s="20"/>
      <c r="CN15" s="75" t="s">
        <v>42</v>
      </c>
      <c r="CO15" s="78">
        <v>0.82500000000000007</v>
      </c>
      <c r="CP15" s="79">
        <v>62.5</v>
      </c>
      <c r="CQ15" s="79">
        <v>9.5437500000000011</v>
      </c>
      <c r="CR15" s="79">
        <v>38.299999999999997</v>
      </c>
      <c r="CS15" s="79">
        <v>50.625</v>
      </c>
      <c r="CT15" s="79">
        <v>49.88750000000001</v>
      </c>
      <c r="CU15" s="79">
        <v>48.318750000000001</v>
      </c>
      <c r="CV15"/>
      <c r="CW15"/>
      <c r="CX15"/>
      <c r="CY15"/>
    </row>
    <row r="16" spans="1:103" s="75" customFormat="1" x14ac:dyDescent="0.25">
      <c r="A16" s="75" t="s">
        <v>50</v>
      </c>
      <c r="B16" s="75" t="s">
        <v>51</v>
      </c>
      <c r="C16" s="74">
        <v>8</v>
      </c>
      <c r="D16" s="75" t="s">
        <v>55</v>
      </c>
      <c r="E16" s="75">
        <v>2008</v>
      </c>
      <c r="F16" s="74">
        <v>1</v>
      </c>
      <c r="G16" s="74">
        <v>15</v>
      </c>
      <c r="H16" s="74">
        <v>15</v>
      </c>
      <c r="I16" s="74">
        <v>57</v>
      </c>
      <c r="J16" s="74">
        <v>115</v>
      </c>
      <c r="K16" s="76">
        <v>45544</v>
      </c>
      <c r="L16" s="74">
        <v>0.8</v>
      </c>
      <c r="M16" s="80">
        <v>9.1999999999999998E-2</v>
      </c>
      <c r="N16" s="80">
        <v>0.13500000000000001</v>
      </c>
      <c r="O16" s="80">
        <v>0.23400000000000001</v>
      </c>
      <c r="P16" s="80">
        <v>0.26100000000000001</v>
      </c>
      <c r="Q16" s="93">
        <f t="shared" si="0"/>
        <v>0.90800000000000003</v>
      </c>
      <c r="R16" s="93">
        <f t="shared" si="1"/>
        <v>0.86499999999999999</v>
      </c>
      <c r="S16" s="93">
        <f t="shared" si="2"/>
        <v>0.76600000000000001</v>
      </c>
      <c r="T16" s="93">
        <f t="shared" si="3"/>
        <v>0.73899999999999999</v>
      </c>
      <c r="U16" s="90">
        <v>8.3000000000000007</v>
      </c>
      <c r="V16" s="90">
        <v>6.2</v>
      </c>
      <c r="W16" s="90">
        <v>2.2999999999999998</v>
      </c>
      <c r="X16" s="90">
        <v>2.1</v>
      </c>
      <c r="Y16" s="90">
        <v>44.2</v>
      </c>
      <c r="Z16" s="90">
        <v>42.3</v>
      </c>
      <c r="AA16" s="90">
        <v>37.4</v>
      </c>
      <c r="AB16" s="90">
        <v>45.1</v>
      </c>
      <c r="AC16" s="90">
        <v>48.9</v>
      </c>
      <c r="AD16" s="90">
        <v>53.9</v>
      </c>
      <c r="AE16" s="90">
        <v>48.3</v>
      </c>
      <c r="AF16" s="90">
        <v>47</v>
      </c>
      <c r="AG16" s="90">
        <v>51.4</v>
      </c>
      <c r="AH16" s="90">
        <v>47.1</v>
      </c>
      <c r="AI16" s="90">
        <v>52.8</v>
      </c>
      <c r="AJ16" s="90">
        <v>49.8</v>
      </c>
      <c r="AK16" s="90">
        <v>51.1</v>
      </c>
      <c r="AL16" s="90">
        <v>47.1</v>
      </c>
      <c r="AM16" s="90">
        <v>48.7</v>
      </c>
      <c r="AN16" s="90">
        <v>47.4</v>
      </c>
      <c r="AO16" s="90">
        <v>63</v>
      </c>
      <c r="AP16" s="90">
        <v>0.5</v>
      </c>
      <c r="AQ16" s="90">
        <v>1260.2</v>
      </c>
      <c r="AR16" s="94">
        <f t="shared" si="4"/>
        <v>2520.4</v>
      </c>
      <c r="AS16" s="90">
        <v>334.5</v>
      </c>
      <c r="AT16" s="90">
        <v>50</v>
      </c>
      <c r="AU16" s="90">
        <v>206.3</v>
      </c>
      <c r="AV16" s="90">
        <v>42.89</v>
      </c>
      <c r="AW16" s="90">
        <v>30</v>
      </c>
      <c r="AX16" s="93">
        <v>8.27</v>
      </c>
      <c r="AY16" s="93">
        <v>0.39</v>
      </c>
      <c r="AZ16" s="93">
        <v>14.17</v>
      </c>
      <c r="BA16" s="93">
        <v>3.37</v>
      </c>
      <c r="BB16" s="94">
        <f t="shared" si="5"/>
        <v>26.2</v>
      </c>
      <c r="BC16" s="93">
        <f t="shared" si="6"/>
        <v>1.4296666666666666</v>
      </c>
      <c r="BD16" s="93">
        <f t="shared" si="7"/>
        <v>6.69</v>
      </c>
      <c r="BE16" s="93">
        <f t="shared" si="8"/>
        <v>0.20790111488124091</v>
      </c>
      <c r="BF16" s="95">
        <f t="shared" si="9"/>
        <v>261.99698497333981</v>
      </c>
      <c r="BG16" s="96">
        <f t="shared" si="10"/>
        <v>523.99396994667961</v>
      </c>
      <c r="BH16" s="93">
        <f t="shared" si="11"/>
        <v>0.31564885496183204</v>
      </c>
      <c r="BI16" s="93">
        <f t="shared" si="12"/>
        <v>1.4885496183206108E-2</v>
      </c>
      <c r="BJ16" s="93">
        <f t="shared" si="13"/>
        <v>0.54083969465648851</v>
      </c>
      <c r="BK16" s="93">
        <f t="shared" si="14"/>
        <v>0.12862595419847328</v>
      </c>
      <c r="BL16" s="95">
        <f t="shared" si="15"/>
        <v>165.39809662057405</v>
      </c>
      <c r="BM16" s="95">
        <f t="shared" si="16"/>
        <v>7.7999102396643156</v>
      </c>
      <c r="BN16" s="95">
        <f t="shared" si="17"/>
        <v>283.39673870780342</v>
      </c>
      <c r="BO16" s="95">
        <f t="shared" si="18"/>
        <v>67.399224378637797</v>
      </c>
      <c r="BP16" s="94">
        <f t="shared" si="19"/>
        <v>4.7250000000000005</v>
      </c>
      <c r="BQ16" s="94">
        <f t="shared" si="20"/>
        <v>42.25</v>
      </c>
      <c r="BR16" s="94">
        <f t="shared" si="21"/>
        <v>49.524999999999999</v>
      </c>
      <c r="BS16" s="94">
        <f t="shared" si="22"/>
        <v>50.275000000000006</v>
      </c>
      <c r="BT16" s="94">
        <f t="shared" si="23"/>
        <v>48.575000000000003</v>
      </c>
      <c r="BU16" s="206">
        <v>30.533999999999999</v>
      </c>
      <c r="BV16" s="206">
        <v>40.576000000000001</v>
      </c>
      <c r="BW16" s="206">
        <v>17.288</v>
      </c>
      <c r="BX16" s="206">
        <v>16.741</v>
      </c>
      <c r="BY16" s="206">
        <v>21.040999999999997</v>
      </c>
      <c r="BZ16" s="206">
        <v>177.3</v>
      </c>
      <c r="CA16" s="206">
        <v>109.5</v>
      </c>
      <c r="CB16" s="206">
        <v>43.099999999999994</v>
      </c>
      <c r="CC16" s="206">
        <v>179.7</v>
      </c>
      <c r="CD16" s="206">
        <v>275.89999999999998</v>
      </c>
      <c r="CE16" s="206">
        <v>-25.76</v>
      </c>
      <c r="CF16" s="206">
        <v>-24.61</v>
      </c>
      <c r="CG16" s="206">
        <v>-24.32</v>
      </c>
      <c r="CH16" s="206">
        <v>-25.87</v>
      </c>
      <c r="CI16" s="206">
        <v>-24.01</v>
      </c>
      <c r="CJ16" s="85"/>
      <c r="CK16" s="20"/>
      <c r="CN16" s="75" t="s">
        <v>44</v>
      </c>
      <c r="CO16" s="78">
        <v>0.85749999999999993</v>
      </c>
      <c r="CP16" s="79">
        <v>68</v>
      </c>
      <c r="CQ16" s="79">
        <v>14.34375</v>
      </c>
      <c r="CR16" s="79">
        <v>40.575000000000003</v>
      </c>
      <c r="CS16" s="79">
        <v>44.525000000000006</v>
      </c>
      <c r="CT16" s="79">
        <v>46.84375</v>
      </c>
      <c r="CU16" s="79">
        <v>44.856250000000003</v>
      </c>
      <c r="CV16"/>
      <c r="CW16"/>
      <c r="CX16"/>
      <c r="CY16"/>
    </row>
    <row r="17" spans="1:103" s="75" customFormat="1" x14ac:dyDescent="0.25">
      <c r="A17" s="75" t="s">
        <v>50</v>
      </c>
      <c r="B17" s="75" t="s">
        <v>51</v>
      </c>
      <c r="C17" s="74">
        <v>8</v>
      </c>
      <c r="D17" s="75" t="s">
        <v>57</v>
      </c>
      <c r="E17" s="75">
        <v>2004</v>
      </c>
      <c r="F17" s="74">
        <v>1</v>
      </c>
      <c r="G17" s="74">
        <v>16</v>
      </c>
      <c r="H17" s="74">
        <v>16</v>
      </c>
      <c r="I17" s="74">
        <v>64</v>
      </c>
      <c r="J17" s="74">
        <v>116</v>
      </c>
      <c r="K17" s="76">
        <v>45547</v>
      </c>
      <c r="L17" s="74">
        <v>0.86</v>
      </c>
      <c r="M17" s="80">
        <v>1.7999999999999999E-2</v>
      </c>
      <c r="N17" s="80">
        <v>5.1999999999999998E-2</v>
      </c>
      <c r="O17" s="80">
        <v>9.5000000000000001E-2</v>
      </c>
      <c r="P17" s="80">
        <v>0.23799999999999999</v>
      </c>
      <c r="Q17" s="93">
        <f t="shared" si="0"/>
        <v>0.98199999999999998</v>
      </c>
      <c r="R17" s="93">
        <f t="shared" si="1"/>
        <v>0.94799999999999995</v>
      </c>
      <c r="S17" s="93">
        <f t="shared" si="2"/>
        <v>0.90500000000000003</v>
      </c>
      <c r="T17" s="93">
        <f t="shared" si="3"/>
        <v>0.76200000000000001</v>
      </c>
      <c r="U17" s="90">
        <v>24.7</v>
      </c>
      <c r="V17" s="90">
        <v>18.8</v>
      </c>
      <c r="W17" s="90">
        <v>12.9</v>
      </c>
      <c r="X17" s="90">
        <v>33.299999999999997</v>
      </c>
      <c r="Y17" s="90">
        <v>45.8</v>
      </c>
      <c r="Z17" s="90">
        <v>46.3</v>
      </c>
      <c r="AA17" s="90">
        <v>33.700000000000003</v>
      </c>
      <c r="AB17" s="90">
        <v>38.9</v>
      </c>
      <c r="AC17" s="90">
        <v>45.8</v>
      </c>
      <c r="AD17" s="90">
        <v>48.4</v>
      </c>
      <c r="AE17" s="90">
        <v>43.7</v>
      </c>
      <c r="AF17" s="90">
        <v>45.3</v>
      </c>
      <c r="AG17" s="90">
        <v>45.9</v>
      </c>
      <c r="AH17" s="90">
        <v>49.8</v>
      </c>
      <c r="AI17" s="90">
        <v>47.8</v>
      </c>
      <c r="AJ17" s="90">
        <v>51.5</v>
      </c>
      <c r="AK17" s="90">
        <v>41.4</v>
      </c>
      <c r="AL17" s="90">
        <v>44</v>
      </c>
      <c r="AM17" s="90">
        <v>42.4</v>
      </c>
      <c r="AN17" s="90">
        <v>46</v>
      </c>
      <c r="AO17" s="90">
        <v>71</v>
      </c>
      <c r="AP17" s="90">
        <v>0.5</v>
      </c>
      <c r="AQ17" s="90">
        <v>1411</v>
      </c>
      <c r="AR17" s="94">
        <f t="shared" si="4"/>
        <v>2822</v>
      </c>
      <c r="AS17" s="90">
        <v>335.9</v>
      </c>
      <c r="AT17" s="90">
        <v>50</v>
      </c>
      <c r="AU17" s="90">
        <v>190.4</v>
      </c>
      <c r="AV17" s="90">
        <v>35.130000000000003</v>
      </c>
      <c r="AW17" s="90">
        <v>30</v>
      </c>
      <c r="AX17" s="93">
        <v>10.81</v>
      </c>
      <c r="AY17" s="93">
        <v>0.49</v>
      </c>
      <c r="AZ17" s="93">
        <v>14.69</v>
      </c>
      <c r="BA17" s="93">
        <v>1.24</v>
      </c>
      <c r="BB17" s="94">
        <f t="shared" si="5"/>
        <v>27.23</v>
      </c>
      <c r="BC17" s="93">
        <f t="shared" si="6"/>
        <v>1.171</v>
      </c>
      <c r="BD17" s="93">
        <f t="shared" si="7"/>
        <v>6.718</v>
      </c>
      <c r="BE17" s="93">
        <f t="shared" si="8"/>
        <v>0.18450630252100841</v>
      </c>
      <c r="BF17" s="95">
        <f t="shared" si="9"/>
        <v>260.33839285714288</v>
      </c>
      <c r="BG17" s="96">
        <f t="shared" si="10"/>
        <v>520.67678571428576</v>
      </c>
      <c r="BH17" s="93">
        <f t="shared" si="11"/>
        <v>0.39698861549761294</v>
      </c>
      <c r="BI17" s="93">
        <f t="shared" si="12"/>
        <v>1.7994858611825194E-2</v>
      </c>
      <c r="BJ17" s="93">
        <f t="shared" si="13"/>
        <v>0.53947851634226951</v>
      </c>
      <c r="BK17" s="93">
        <f t="shared" si="14"/>
        <v>4.5538009548292326E-2</v>
      </c>
      <c r="BL17" s="95">
        <f t="shared" si="15"/>
        <v>206.70275628246159</v>
      </c>
      <c r="BM17" s="95">
        <f t="shared" si="16"/>
        <v>9.369505141388176</v>
      </c>
      <c r="BN17" s="95">
        <f t="shared" si="17"/>
        <v>280.89393985100469</v>
      </c>
      <c r="BO17" s="95">
        <f t="shared" si="18"/>
        <v>23.710584439431301</v>
      </c>
      <c r="BP17" s="94">
        <f t="shared" si="19"/>
        <v>22.424999999999997</v>
      </c>
      <c r="BQ17" s="94">
        <f t="shared" si="20"/>
        <v>41.174999999999997</v>
      </c>
      <c r="BR17" s="94">
        <f t="shared" si="21"/>
        <v>45.8</v>
      </c>
      <c r="BS17" s="94">
        <f t="shared" si="22"/>
        <v>48.75</v>
      </c>
      <c r="BT17" s="94">
        <f t="shared" si="23"/>
        <v>43.45</v>
      </c>
      <c r="BU17" s="206">
        <v>19.89</v>
      </c>
      <c r="BV17" s="206">
        <v>39.153999999999996</v>
      </c>
      <c r="BW17" s="206">
        <v>23.811</v>
      </c>
      <c r="BX17" s="206">
        <v>18.914000000000001</v>
      </c>
      <c r="BY17" s="206">
        <v>27.863000000000003</v>
      </c>
      <c r="BZ17" s="206">
        <v>125.39999999999999</v>
      </c>
      <c r="CA17" s="206">
        <v>84.9</v>
      </c>
      <c r="CB17" s="206">
        <v>48.5</v>
      </c>
      <c r="CC17" s="206">
        <v>156.4</v>
      </c>
      <c r="CD17" s="206">
        <v>244.3</v>
      </c>
      <c r="CE17" s="206">
        <v>-25.58</v>
      </c>
      <c r="CF17" s="206">
        <v>-24.65</v>
      </c>
      <c r="CG17" s="206">
        <v>-24.38</v>
      </c>
      <c r="CH17" s="206">
        <v>-25.65</v>
      </c>
      <c r="CI17" s="206">
        <v>-23.65</v>
      </c>
      <c r="CJ17" s="85"/>
      <c r="CK17" s="20"/>
      <c r="CN17" s="75" t="s">
        <v>49</v>
      </c>
      <c r="CO17" s="78">
        <v>0.85749999999999993</v>
      </c>
      <c r="CP17" s="79">
        <v>65.5</v>
      </c>
      <c r="CQ17" s="79">
        <v>8.2687500000000007</v>
      </c>
      <c r="CR17" s="79">
        <v>31.606249999999999</v>
      </c>
      <c r="CS17" s="79">
        <v>44.875</v>
      </c>
      <c r="CT17" s="79">
        <v>48.725000000000009</v>
      </c>
      <c r="CU17" s="79">
        <v>44.662500000000009</v>
      </c>
      <c r="CV17"/>
      <c r="CW17"/>
      <c r="CX17"/>
      <c r="CY17"/>
    </row>
    <row r="18" spans="1:103" s="75" customFormat="1" x14ac:dyDescent="0.25">
      <c r="A18" s="75" t="s">
        <v>35</v>
      </c>
      <c r="B18" s="75" t="s">
        <v>36</v>
      </c>
      <c r="C18" s="74">
        <v>1</v>
      </c>
      <c r="D18" s="75" t="s">
        <v>39</v>
      </c>
      <c r="E18" s="75">
        <v>2002</v>
      </c>
      <c r="F18" s="74">
        <v>2</v>
      </c>
      <c r="G18" s="74">
        <v>1</v>
      </c>
      <c r="H18" s="74">
        <v>32</v>
      </c>
      <c r="I18" s="74">
        <v>2</v>
      </c>
      <c r="J18" s="74">
        <v>201</v>
      </c>
      <c r="K18" s="76">
        <v>45545</v>
      </c>
      <c r="L18" s="74">
        <v>0.86</v>
      </c>
      <c r="M18" s="80">
        <v>1.6E-2</v>
      </c>
      <c r="N18" s="80">
        <v>0.05</v>
      </c>
      <c r="O18" s="80">
        <v>4.8000000000000001E-2</v>
      </c>
      <c r="P18" s="80">
        <v>0.20100000000000001</v>
      </c>
      <c r="Q18" s="93">
        <f t="shared" si="0"/>
        <v>0.98399999999999999</v>
      </c>
      <c r="R18" s="93">
        <f t="shared" si="1"/>
        <v>0.95</v>
      </c>
      <c r="S18" s="93">
        <f t="shared" si="2"/>
        <v>0.95199999999999996</v>
      </c>
      <c r="T18" s="93">
        <f t="shared" si="3"/>
        <v>0.79899999999999993</v>
      </c>
      <c r="U18" s="90">
        <v>52.1</v>
      </c>
      <c r="V18" s="90">
        <v>25</v>
      </c>
      <c r="W18" s="90">
        <v>3.3</v>
      </c>
      <c r="X18" s="90">
        <v>1.6</v>
      </c>
      <c r="Y18" s="90">
        <v>43.2</v>
      </c>
      <c r="Z18" s="90">
        <v>47.6</v>
      </c>
      <c r="AA18" s="90">
        <v>34.5</v>
      </c>
      <c r="AB18" s="90">
        <v>35.299999999999997</v>
      </c>
      <c r="AC18" s="90">
        <v>47</v>
      </c>
      <c r="AD18" s="90">
        <v>51.9</v>
      </c>
      <c r="AE18" s="90">
        <v>49.4</v>
      </c>
      <c r="AF18" s="90">
        <v>47.4</v>
      </c>
      <c r="AG18" s="90">
        <v>49.3</v>
      </c>
      <c r="AH18" s="90">
        <v>47.6</v>
      </c>
      <c r="AI18" s="90">
        <v>48.7</v>
      </c>
      <c r="AJ18" s="90">
        <v>45.8</v>
      </c>
      <c r="AK18" s="90">
        <v>41.2</v>
      </c>
      <c r="AL18" s="90">
        <v>43.5</v>
      </c>
      <c r="AM18" s="90">
        <v>44.2</v>
      </c>
      <c r="AN18" s="90">
        <v>48</v>
      </c>
      <c r="AO18" s="90">
        <v>64</v>
      </c>
      <c r="AP18" s="90">
        <v>0.5</v>
      </c>
      <c r="AQ18" s="90">
        <v>1530.5</v>
      </c>
      <c r="AR18" s="94">
        <f t="shared" si="4"/>
        <v>3061</v>
      </c>
      <c r="AS18" s="90">
        <v>346.3</v>
      </c>
      <c r="AT18" s="90">
        <v>50</v>
      </c>
      <c r="AU18" s="90">
        <v>212.3</v>
      </c>
      <c r="AV18" s="90">
        <v>42.69</v>
      </c>
      <c r="AW18" s="90">
        <v>30</v>
      </c>
      <c r="AX18" s="93">
        <v>10.48</v>
      </c>
      <c r="AY18" s="93">
        <v>3.73</v>
      </c>
      <c r="AZ18" s="93">
        <v>13.53</v>
      </c>
      <c r="BA18" s="93">
        <v>1.05</v>
      </c>
      <c r="BB18" s="94">
        <f t="shared" si="5"/>
        <v>28.790000000000003</v>
      </c>
      <c r="BC18" s="93">
        <f t="shared" si="6"/>
        <v>1.4229999999999998</v>
      </c>
      <c r="BD18" s="93">
        <f t="shared" si="7"/>
        <v>6.9260000000000002</v>
      </c>
      <c r="BE18" s="93">
        <f t="shared" si="8"/>
        <v>0.20108337258596323</v>
      </c>
      <c r="BF18" s="95">
        <f t="shared" si="9"/>
        <v>307.75810174281673</v>
      </c>
      <c r="BG18" s="96">
        <f t="shared" si="10"/>
        <v>615.51620348563347</v>
      </c>
      <c r="BH18" s="93">
        <f t="shared" si="11"/>
        <v>0.36401528308440428</v>
      </c>
      <c r="BI18" s="93">
        <f t="shared" si="12"/>
        <v>0.12955887460923932</v>
      </c>
      <c r="BJ18" s="93">
        <f t="shared" si="13"/>
        <v>0.46995484543244176</v>
      </c>
      <c r="BK18" s="93">
        <f t="shared" si="14"/>
        <v>3.647099687391455E-2</v>
      </c>
      <c r="BL18" s="95">
        <f t="shared" si="15"/>
        <v>224.05730505486065</v>
      </c>
      <c r="BM18" s="95">
        <f t="shared" si="16"/>
        <v>79.745586627350221</v>
      </c>
      <c r="BN18" s="95">
        <f t="shared" si="17"/>
        <v>289.26482227025423</v>
      </c>
      <c r="BO18" s="95">
        <f t="shared" si="18"/>
        <v>22.448489533168292</v>
      </c>
      <c r="BP18" s="94">
        <f t="shared" si="19"/>
        <v>20.499999999999996</v>
      </c>
      <c r="BQ18" s="94">
        <f t="shared" si="20"/>
        <v>40.150000000000006</v>
      </c>
      <c r="BR18" s="94">
        <f t="shared" si="21"/>
        <v>48.925000000000004</v>
      </c>
      <c r="BS18" s="94">
        <f t="shared" si="22"/>
        <v>47.850000000000009</v>
      </c>
      <c r="BT18" s="94">
        <f t="shared" si="23"/>
        <v>44.225000000000001</v>
      </c>
      <c r="BU18" s="206">
        <v>33.112000000000002</v>
      </c>
      <c r="BV18" s="206">
        <v>46.105000000000004</v>
      </c>
      <c r="BW18" s="206">
        <v>24.245999999999999</v>
      </c>
      <c r="BX18" s="206">
        <v>19.341000000000001</v>
      </c>
      <c r="BY18" s="206">
        <v>23.833000000000002</v>
      </c>
      <c r="BZ18" s="206">
        <v>123.10000000000001</v>
      </c>
      <c r="CA18" s="206">
        <v>84.600000000000009</v>
      </c>
      <c r="CB18" s="206">
        <v>79.099999999999994</v>
      </c>
      <c r="CC18" s="206">
        <v>131.5</v>
      </c>
      <c r="CD18" s="206">
        <v>262.39999999999998</v>
      </c>
      <c r="CE18" s="206">
        <v>-24.99</v>
      </c>
      <c r="CF18" s="206">
        <v>-24.48</v>
      </c>
      <c r="CG18" s="206">
        <v>-24.63</v>
      </c>
      <c r="CH18" s="206">
        <v>-25.16</v>
      </c>
      <c r="CI18" s="206">
        <v>-23.69</v>
      </c>
      <c r="CJ18" s="85"/>
      <c r="CK18" s="20"/>
      <c r="CN18" s="75" t="s">
        <v>37</v>
      </c>
      <c r="CO18" s="78">
        <v>0.85</v>
      </c>
      <c r="CP18" s="79">
        <v>62.75</v>
      </c>
      <c r="CQ18" s="79">
        <v>20.450000000000003</v>
      </c>
      <c r="CR18" s="79">
        <v>45.356250000000003</v>
      </c>
      <c r="CS18" s="79">
        <v>45.387500000000003</v>
      </c>
      <c r="CT18" s="79">
        <v>45.925000000000004</v>
      </c>
      <c r="CU18" s="79">
        <v>42.381250000000001</v>
      </c>
      <c r="CV18"/>
      <c r="CW18"/>
      <c r="CX18"/>
      <c r="CY18"/>
    </row>
    <row r="19" spans="1:103" s="75" customFormat="1" x14ac:dyDescent="0.25">
      <c r="A19" s="75" t="s">
        <v>35</v>
      </c>
      <c r="B19" s="75" t="s">
        <v>36</v>
      </c>
      <c r="C19" s="74">
        <v>1</v>
      </c>
      <c r="D19" s="75" t="s">
        <v>46</v>
      </c>
      <c r="E19" s="75">
        <v>1999</v>
      </c>
      <c r="F19" s="74">
        <v>2</v>
      </c>
      <c r="G19" s="74">
        <v>2</v>
      </c>
      <c r="H19" s="74">
        <v>31</v>
      </c>
      <c r="I19" s="74">
        <v>7</v>
      </c>
      <c r="J19" s="74">
        <v>202</v>
      </c>
      <c r="K19" s="76">
        <v>45546</v>
      </c>
      <c r="L19" s="74">
        <v>0.87</v>
      </c>
      <c r="M19" s="80">
        <v>0.01</v>
      </c>
      <c r="N19" s="80">
        <v>2.1000000000000001E-2</v>
      </c>
      <c r="O19" s="80">
        <v>3.2000000000000001E-2</v>
      </c>
      <c r="P19" s="80">
        <v>5.0999999999999997E-2</v>
      </c>
      <c r="Q19" s="93">
        <f t="shared" si="0"/>
        <v>0.99</v>
      </c>
      <c r="R19" s="93">
        <f t="shared" si="1"/>
        <v>0.97899999999999998</v>
      </c>
      <c r="S19" s="93">
        <f t="shared" si="2"/>
        <v>0.96799999999999997</v>
      </c>
      <c r="T19" s="93">
        <f t="shared" si="3"/>
        <v>0.94899999999999995</v>
      </c>
      <c r="U19" s="90">
        <v>2.4</v>
      </c>
      <c r="V19" s="90">
        <v>2.4</v>
      </c>
      <c r="W19" s="90">
        <v>4.9000000000000004</v>
      </c>
      <c r="X19" s="90">
        <v>3.2</v>
      </c>
      <c r="Y19" s="90">
        <v>42</v>
      </c>
      <c r="Z19" s="90">
        <v>23.2</v>
      </c>
      <c r="AA19" s="90">
        <v>21</v>
      </c>
      <c r="AB19" s="90">
        <v>38.799999999999997</v>
      </c>
      <c r="AC19" s="90">
        <v>44.2</v>
      </c>
      <c r="AD19" s="90">
        <v>45</v>
      </c>
      <c r="AE19" s="90">
        <v>44.3</v>
      </c>
      <c r="AF19" s="90">
        <v>47.5</v>
      </c>
      <c r="AG19" s="90">
        <v>43.6</v>
      </c>
      <c r="AH19" s="90">
        <v>47.7</v>
      </c>
      <c r="AI19" s="90">
        <v>47.4</v>
      </c>
      <c r="AJ19" s="90">
        <v>44.8</v>
      </c>
      <c r="AK19" s="90">
        <v>43</v>
      </c>
      <c r="AL19" s="90">
        <v>42.7</v>
      </c>
      <c r="AM19" s="90">
        <v>44</v>
      </c>
      <c r="AN19" s="90">
        <v>43</v>
      </c>
      <c r="AO19" s="90">
        <v>65</v>
      </c>
      <c r="AP19" s="90">
        <v>0.5</v>
      </c>
      <c r="AQ19" s="90">
        <v>1745</v>
      </c>
      <c r="AR19" s="94">
        <f t="shared" si="4"/>
        <v>3490</v>
      </c>
      <c r="AS19" s="90">
        <v>299.7</v>
      </c>
      <c r="AT19" s="90">
        <v>50</v>
      </c>
      <c r="AU19" s="90">
        <v>178.6</v>
      </c>
      <c r="AV19" s="90">
        <v>37.47</v>
      </c>
      <c r="AW19" s="90">
        <v>30</v>
      </c>
      <c r="AX19" s="93">
        <v>8.49</v>
      </c>
      <c r="AY19" s="93">
        <v>1.58</v>
      </c>
      <c r="AZ19" s="93">
        <v>12.2</v>
      </c>
      <c r="BA19" s="93">
        <v>1.43</v>
      </c>
      <c r="BB19" s="94">
        <f t="shared" si="5"/>
        <v>23.7</v>
      </c>
      <c r="BC19" s="93">
        <f t="shared" si="6"/>
        <v>1.2489999999999999</v>
      </c>
      <c r="BD19" s="93">
        <f t="shared" si="7"/>
        <v>5.9939999999999998</v>
      </c>
      <c r="BE19" s="93">
        <f t="shared" si="8"/>
        <v>0.20979843225083986</v>
      </c>
      <c r="BF19" s="95">
        <f t="shared" si="9"/>
        <v>366.09826427771554</v>
      </c>
      <c r="BG19" s="96">
        <f t="shared" si="10"/>
        <v>732.19652855543109</v>
      </c>
      <c r="BH19" s="93">
        <f t="shared" si="11"/>
        <v>0.35822784810126584</v>
      </c>
      <c r="BI19" s="93">
        <f t="shared" si="12"/>
        <v>6.6666666666666666E-2</v>
      </c>
      <c r="BJ19" s="93">
        <f t="shared" si="13"/>
        <v>0.51476793248945141</v>
      </c>
      <c r="BK19" s="93">
        <f t="shared" si="14"/>
        <v>6.0337552742616034E-2</v>
      </c>
      <c r="BL19" s="95">
        <f t="shared" si="15"/>
        <v>262.29318681162914</v>
      </c>
      <c r="BM19" s="95">
        <f t="shared" si="16"/>
        <v>48.813101903695404</v>
      </c>
      <c r="BN19" s="95">
        <f t="shared" si="17"/>
        <v>376.91129318043284</v>
      </c>
      <c r="BO19" s="95">
        <f t="shared" si="18"/>
        <v>44.178946659673691</v>
      </c>
      <c r="BP19" s="94">
        <f t="shared" si="19"/>
        <v>3.2249999999999996</v>
      </c>
      <c r="BQ19" s="94">
        <f t="shared" si="20"/>
        <v>31.25</v>
      </c>
      <c r="BR19" s="94">
        <f t="shared" si="21"/>
        <v>45.25</v>
      </c>
      <c r="BS19" s="94">
        <f t="shared" si="22"/>
        <v>45.875</v>
      </c>
      <c r="BT19" s="94">
        <f t="shared" si="23"/>
        <v>43.174999999999997</v>
      </c>
      <c r="BU19" s="206">
        <v>31.562999999999999</v>
      </c>
      <c r="BV19" s="206">
        <v>42.511000000000003</v>
      </c>
      <c r="BW19" s="206">
        <v>24.308999999999997</v>
      </c>
      <c r="BX19" s="206">
        <v>18.433</v>
      </c>
      <c r="BY19" s="206">
        <v>26.471</v>
      </c>
      <c r="BZ19" s="206">
        <v>110.39999999999999</v>
      </c>
      <c r="CA19" s="206">
        <v>79.099999999999994</v>
      </c>
      <c r="CB19" s="206">
        <v>76.399999999999991</v>
      </c>
      <c r="CC19" s="206">
        <v>123.5</v>
      </c>
      <c r="CD19" s="206">
        <v>240.6</v>
      </c>
      <c r="CE19" s="206">
        <v>-25.53</v>
      </c>
      <c r="CF19" s="206">
        <v>-24.63</v>
      </c>
      <c r="CG19" s="206">
        <v>-24.28</v>
      </c>
      <c r="CH19" s="206">
        <v>-25.25</v>
      </c>
      <c r="CI19" s="206">
        <v>-23.55</v>
      </c>
      <c r="CJ19" s="85"/>
      <c r="CK19" s="20"/>
      <c r="CN19" s="75" t="s">
        <v>46</v>
      </c>
      <c r="CO19" s="78">
        <v>0.87250000000000005</v>
      </c>
      <c r="CP19" s="79">
        <v>60.75</v>
      </c>
      <c r="CQ19" s="79">
        <v>16.762499999999996</v>
      </c>
      <c r="CR19" s="79">
        <v>38.9375</v>
      </c>
      <c r="CS19" s="79">
        <v>45.575000000000003</v>
      </c>
      <c r="CT19" s="79">
        <v>47.050000000000004</v>
      </c>
      <c r="CU19" s="79">
        <v>43.087499999999999</v>
      </c>
      <c r="CV19"/>
      <c r="CW19"/>
      <c r="CX19"/>
      <c r="CY19"/>
    </row>
    <row r="20" spans="1:103" s="75" customFormat="1" x14ac:dyDescent="0.25">
      <c r="A20" s="75" t="s">
        <v>50</v>
      </c>
      <c r="B20" s="75" t="s">
        <v>51</v>
      </c>
      <c r="C20" s="74">
        <v>2</v>
      </c>
      <c r="D20" s="75" t="s">
        <v>53</v>
      </c>
      <c r="E20" s="75">
        <v>2020</v>
      </c>
      <c r="F20" s="74">
        <v>2</v>
      </c>
      <c r="G20" s="74">
        <v>3</v>
      </c>
      <c r="H20" s="74">
        <v>30</v>
      </c>
      <c r="I20" s="74">
        <v>10</v>
      </c>
      <c r="J20" s="74">
        <v>203</v>
      </c>
      <c r="K20" s="76">
        <v>45547</v>
      </c>
      <c r="L20" s="74">
        <v>0.87</v>
      </c>
      <c r="M20" s="80">
        <v>1.2E-2</v>
      </c>
      <c r="N20" s="80">
        <v>2.5000000000000001E-2</v>
      </c>
      <c r="O20" s="80">
        <v>4.9000000000000002E-2</v>
      </c>
      <c r="P20" s="80">
        <v>0.307</v>
      </c>
      <c r="Q20" s="93">
        <f t="shared" si="0"/>
        <v>0.98799999999999999</v>
      </c>
      <c r="R20" s="93">
        <f t="shared" si="1"/>
        <v>0.97499999999999998</v>
      </c>
      <c r="S20" s="93">
        <f t="shared" si="2"/>
        <v>0.95099999999999996</v>
      </c>
      <c r="T20" s="93">
        <f t="shared" si="3"/>
        <v>0.69300000000000006</v>
      </c>
      <c r="U20" s="90">
        <v>46.2</v>
      </c>
      <c r="V20" s="90">
        <v>29.8</v>
      </c>
      <c r="W20" s="90">
        <v>20.3</v>
      </c>
      <c r="X20" s="90">
        <v>30.3</v>
      </c>
      <c r="Y20" s="90">
        <v>54.7</v>
      </c>
      <c r="Z20" s="90">
        <v>52.4</v>
      </c>
      <c r="AA20" s="90">
        <v>54.4</v>
      </c>
      <c r="AB20" s="90">
        <v>42.9</v>
      </c>
      <c r="AC20" s="90">
        <v>55.3</v>
      </c>
      <c r="AD20" s="90">
        <v>46.1</v>
      </c>
      <c r="AE20" s="90">
        <v>46</v>
      </c>
      <c r="AF20" s="90">
        <v>48</v>
      </c>
      <c r="AG20" s="90">
        <v>51.2</v>
      </c>
      <c r="AH20" s="90">
        <v>49.1</v>
      </c>
      <c r="AI20" s="90">
        <v>43.9</v>
      </c>
      <c r="AJ20" s="90">
        <v>48.8</v>
      </c>
      <c r="AK20" s="90">
        <v>47</v>
      </c>
      <c r="AL20" s="90">
        <v>43</v>
      </c>
      <c r="AM20" s="90">
        <v>49.1</v>
      </c>
      <c r="AN20" s="90">
        <v>42.7</v>
      </c>
      <c r="AO20" s="90">
        <v>68</v>
      </c>
      <c r="AP20" s="90">
        <v>0.5</v>
      </c>
      <c r="AQ20" s="90">
        <v>1700</v>
      </c>
      <c r="AR20" s="94">
        <f t="shared" si="4"/>
        <v>3400</v>
      </c>
      <c r="AS20" s="90">
        <v>376.5</v>
      </c>
      <c r="AT20" s="90">
        <v>50</v>
      </c>
      <c r="AU20" s="90">
        <v>232.9</v>
      </c>
      <c r="AV20" s="90">
        <v>46.19</v>
      </c>
      <c r="AW20" s="90">
        <v>30</v>
      </c>
      <c r="AX20" s="93">
        <v>8.92</v>
      </c>
      <c r="AY20" s="93">
        <v>1.7</v>
      </c>
      <c r="AZ20" s="93">
        <v>15.42</v>
      </c>
      <c r="BA20" s="93">
        <v>1.1299999999999999</v>
      </c>
      <c r="BB20" s="94">
        <f t="shared" si="5"/>
        <v>27.169999999999998</v>
      </c>
      <c r="BC20" s="93">
        <f t="shared" si="6"/>
        <v>1.5396666666666665</v>
      </c>
      <c r="BD20" s="93">
        <f t="shared" si="7"/>
        <v>7.53</v>
      </c>
      <c r="BE20" s="93">
        <f t="shared" si="8"/>
        <v>0.19832546157148989</v>
      </c>
      <c r="BF20" s="95">
        <f t="shared" si="9"/>
        <v>337.15328467153279</v>
      </c>
      <c r="BG20" s="96">
        <f t="shared" si="10"/>
        <v>674.30656934306558</v>
      </c>
      <c r="BH20" s="93">
        <f t="shared" si="11"/>
        <v>0.32830327567169676</v>
      </c>
      <c r="BI20" s="93">
        <f t="shared" si="12"/>
        <v>6.2569009937430989E-2</v>
      </c>
      <c r="BJ20" s="93">
        <f t="shared" si="13"/>
        <v>0.56753772543246228</v>
      </c>
      <c r="BK20" s="93">
        <f t="shared" si="14"/>
        <v>4.1589988958410012E-2</v>
      </c>
      <c r="BL20" s="95">
        <f t="shared" si="15"/>
        <v>221.37705552227257</v>
      </c>
      <c r="BM20" s="95">
        <f t="shared" si="16"/>
        <v>42.190694438101268</v>
      </c>
      <c r="BN20" s="95">
        <f t="shared" si="17"/>
        <v>382.69441660913031</v>
      </c>
      <c r="BO20" s="95">
        <f t="shared" si="18"/>
        <v>28.044402773561433</v>
      </c>
      <c r="BP20" s="94">
        <f t="shared" si="19"/>
        <v>31.65</v>
      </c>
      <c r="BQ20" s="94">
        <f t="shared" si="20"/>
        <v>51.1</v>
      </c>
      <c r="BR20" s="94">
        <f t="shared" si="21"/>
        <v>48.85</v>
      </c>
      <c r="BS20" s="94">
        <f t="shared" si="22"/>
        <v>48.25</v>
      </c>
      <c r="BT20" s="94">
        <f t="shared" si="23"/>
        <v>45.45</v>
      </c>
      <c r="BU20" s="206">
        <v>27.538</v>
      </c>
      <c r="BV20" s="206">
        <v>44.425999999999995</v>
      </c>
      <c r="BW20" s="206">
        <v>26.377000000000002</v>
      </c>
      <c r="BX20" s="206">
        <v>13.693</v>
      </c>
      <c r="BY20" s="206">
        <v>29.2</v>
      </c>
      <c r="BZ20" s="206">
        <v>133.30000000000001</v>
      </c>
      <c r="CA20" s="206">
        <v>66.599999999999994</v>
      </c>
      <c r="CB20" s="206">
        <v>53.099999999999994</v>
      </c>
      <c r="CC20" s="206">
        <v>144.30000000000001</v>
      </c>
      <c r="CD20" s="206">
        <v>242.3</v>
      </c>
      <c r="CE20" s="206">
        <v>-25.3</v>
      </c>
      <c r="CF20" s="206">
        <v>-24.33</v>
      </c>
      <c r="CG20" s="206">
        <v>-24.54</v>
      </c>
      <c r="CH20" s="206">
        <v>-25.4</v>
      </c>
      <c r="CI20" s="206">
        <v>-23.52</v>
      </c>
      <c r="CJ20" s="85"/>
      <c r="CK20" s="20"/>
      <c r="CM20" s="75" t="s">
        <v>828</v>
      </c>
      <c r="CO20" s="78">
        <v>0.85218749999999999</v>
      </c>
      <c r="CP20" s="79">
        <v>63.3125</v>
      </c>
      <c r="CQ20" s="79">
        <v>11.946875</v>
      </c>
      <c r="CR20" s="79">
        <v>37.635156250000001</v>
      </c>
      <c r="CS20" s="79">
        <v>46.174218750000009</v>
      </c>
      <c r="CT20" s="79">
        <v>47.771875000000009</v>
      </c>
      <c r="CU20" s="79">
        <v>44.801562500000003</v>
      </c>
      <c r="CV20"/>
      <c r="CW20"/>
      <c r="CX20"/>
      <c r="CY20"/>
    </row>
    <row r="21" spans="1:103" s="75" customFormat="1" x14ac:dyDescent="0.25">
      <c r="A21" s="75" t="s">
        <v>50</v>
      </c>
      <c r="B21" s="75" t="s">
        <v>51</v>
      </c>
      <c r="C21" s="74">
        <v>2</v>
      </c>
      <c r="D21" s="75" t="s">
        <v>57</v>
      </c>
      <c r="E21" s="75">
        <v>2004</v>
      </c>
      <c r="F21" s="74">
        <v>2</v>
      </c>
      <c r="G21" s="74">
        <v>4</v>
      </c>
      <c r="H21" s="74">
        <v>29</v>
      </c>
      <c r="I21" s="74">
        <v>15</v>
      </c>
      <c r="J21" s="74">
        <v>204</v>
      </c>
      <c r="K21" s="76">
        <v>45547</v>
      </c>
      <c r="L21" s="74">
        <v>0.87</v>
      </c>
      <c r="M21" s="80">
        <v>1.2999999999999999E-2</v>
      </c>
      <c r="N21" s="80">
        <v>1.7999999999999999E-2</v>
      </c>
      <c r="O21" s="80">
        <v>3.3000000000000002E-2</v>
      </c>
      <c r="P21" s="80">
        <v>0.12</v>
      </c>
      <c r="Q21" s="93">
        <f t="shared" si="0"/>
        <v>0.98699999999999999</v>
      </c>
      <c r="R21" s="93">
        <f t="shared" si="1"/>
        <v>0.98199999999999998</v>
      </c>
      <c r="S21" s="93">
        <f t="shared" si="2"/>
        <v>0.96699999999999997</v>
      </c>
      <c r="T21" s="93">
        <f t="shared" si="3"/>
        <v>0.88</v>
      </c>
      <c r="U21" s="90">
        <v>27.2</v>
      </c>
      <c r="V21" s="90">
        <v>32.5</v>
      </c>
      <c r="W21" s="90">
        <v>7</v>
      </c>
      <c r="X21" s="90">
        <v>4.7</v>
      </c>
      <c r="Y21" s="90">
        <v>43.7</v>
      </c>
      <c r="Z21" s="90">
        <v>52.5</v>
      </c>
      <c r="AA21" s="90">
        <v>38.5</v>
      </c>
      <c r="AB21" s="90">
        <v>24.8</v>
      </c>
      <c r="AC21" s="90">
        <v>46.1</v>
      </c>
      <c r="AD21" s="90">
        <v>51</v>
      </c>
      <c r="AE21" s="90">
        <v>45.2</v>
      </c>
      <c r="AF21" s="90">
        <v>43.8</v>
      </c>
      <c r="AG21" s="90">
        <v>43</v>
      </c>
      <c r="AH21" s="90">
        <v>50.7</v>
      </c>
      <c r="AI21" s="90">
        <v>48.7</v>
      </c>
      <c r="AJ21" s="90">
        <v>50.2</v>
      </c>
      <c r="AK21" s="90">
        <v>43.9</v>
      </c>
      <c r="AL21" s="90">
        <v>45.7</v>
      </c>
      <c r="AM21" s="90">
        <v>45.7</v>
      </c>
      <c r="AN21" s="90">
        <v>47.2</v>
      </c>
      <c r="AO21" s="90">
        <v>68</v>
      </c>
      <c r="AP21" s="90">
        <v>0.5</v>
      </c>
      <c r="AQ21" s="90">
        <v>1362.8</v>
      </c>
      <c r="AR21" s="94">
        <f t="shared" si="4"/>
        <v>2725.6</v>
      </c>
      <c r="AS21" s="90">
        <v>291</v>
      </c>
      <c r="AT21" s="90">
        <v>50</v>
      </c>
      <c r="AU21" s="90">
        <v>160.1</v>
      </c>
      <c r="AV21" s="90">
        <v>29.13</v>
      </c>
      <c r="AW21" s="90">
        <v>30</v>
      </c>
      <c r="AX21" s="93">
        <v>10.11</v>
      </c>
      <c r="AY21" s="93">
        <v>1.29</v>
      </c>
      <c r="AZ21" s="93">
        <v>12.05</v>
      </c>
      <c r="BA21" s="93">
        <v>0.62</v>
      </c>
      <c r="BB21" s="94">
        <f t="shared" si="5"/>
        <v>24.07</v>
      </c>
      <c r="BC21" s="93">
        <f t="shared" si="6"/>
        <v>0.97099999999999997</v>
      </c>
      <c r="BD21" s="93">
        <f t="shared" si="7"/>
        <v>5.82</v>
      </c>
      <c r="BE21" s="93">
        <f t="shared" si="8"/>
        <v>0.18194878201124298</v>
      </c>
      <c r="BF21" s="95">
        <f t="shared" si="9"/>
        <v>247.95980012492194</v>
      </c>
      <c r="BG21" s="96">
        <f t="shared" si="10"/>
        <v>495.91960024984388</v>
      </c>
      <c r="BH21" s="93">
        <f t="shared" si="11"/>
        <v>0.42002492729538843</v>
      </c>
      <c r="BI21" s="93">
        <f t="shared" si="12"/>
        <v>5.3593685085168263E-2</v>
      </c>
      <c r="BJ21" s="93">
        <f t="shared" si="13"/>
        <v>0.50062318238471126</v>
      </c>
      <c r="BK21" s="93">
        <f t="shared" si="14"/>
        <v>2.5758205234732032E-2</v>
      </c>
      <c r="BL21" s="95">
        <f t="shared" si="15"/>
        <v>208.29859403929876</v>
      </c>
      <c r="BM21" s="95">
        <f t="shared" si="16"/>
        <v>26.578158883352664</v>
      </c>
      <c r="BN21" s="95">
        <f t="shared" si="17"/>
        <v>248.26884848403068</v>
      </c>
      <c r="BO21" s="95">
        <f t="shared" si="18"/>
        <v>12.773998843161745</v>
      </c>
      <c r="BP21" s="94">
        <f t="shared" si="19"/>
        <v>17.850000000000001</v>
      </c>
      <c r="BQ21" s="94">
        <f t="shared" si="20"/>
        <v>39.875</v>
      </c>
      <c r="BR21" s="94">
        <f t="shared" si="21"/>
        <v>46.525000000000006</v>
      </c>
      <c r="BS21" s="94">
        <f t="shared" si="22"/>
        <v>48.150000000000006</v>
      </c>
      <c r="BT21" s="94">
        <f t="shared" si="23"/>
        <v>45.625</v>
      </c>
      <c r="BU21" s="206">
        <v>36.616</v>
      </c>
      <c r="BV21" s="206">
        <v>44.623999999999995</v>
      </c>
      <c r="BW21" s="206">
        <v>31.375999999999998</v>
      </c>
      <c r="BX21" s="206">
        <v>18.347999999999999</v>
      </c>
      <c r="BY21" s="206">
        <v>33.187000000000005</v>
      </c>
      <c r="BZ21" s="206">
        <v>97.699999999999989</v>
      </c>
      <c r="CA21" s="206">
        <v>58.7</v>
      </c>
      <c r="CB21" s="206">
        <v>62.300000000000004</v>
      </c>
      <c r="CC21" s="206">
        <v>135.39999999999998</v>
      </c>
      <c r="CD21" s="206">
        <v>270.59999999999997</v>
      </c>
      <c r="CE21" s="206">
        <v>-25.31</v>
      </c>
      <c r="CF21" s="206">
        <v>-24.46</v>
      </c>
      <c r="CG21" s="206">
        <v>-24.57</v>
      </c>
      <c r="CH21" s="206">
        <v>-25.02</v>
      </c>
      <c r="CI21" s="206">
        <v>-23.76</v>
      </c>
      <c r="CJ21" s="85"/>
      <c r="CK21" s="20"/>
      <c r="CM21" s="75" t="s">
        <v>836</v>
      </c>
      <c r="CN21" s="75" t="s">
        <v>836</v>
      </c>
      <c r="CO21" s="78"/>
      <c r="CP21" s="79"/>
      <c r="CQ21" s="79"/>
      <c r="CR21" s="79"/>
      <c r="CS21" s="79"/>
      <c r="CT21" s="79"/>
      <c r="CU21" s="79"/>
      <c r="CV21"/>
      <c r="CW21"/>
      <c r="CX21"/>
      <c r="CY21"/>
    </row>
    <row r="22" spans="1:103" s="75" customFormat="1" x14ac:dyDescent="0.25">
      <c r="A22" s="75" t="s">
        <v>35</v>
      </c>
      <c r="B22" s="75" t="s">
        <v>36</v>
      </c>
      <c r="C22" s="74">
        <v>3</v>
      </c>
      <c r="D22" s="75" t="s">
        <v>42</v>
      </c>
      <c r="E22" s="75">
        <v>2023</v>
      </c>
      <c r="F22" s="74">
        <v>2</v>
      </c>
      <c r="G22" s="74">
        <v>5</v>
      </c>
      <c r="H22" s="74">
        <v>28</v>
      </c>
      <c r="I22" s="74">
        <v>18</v>
      </c>
      <c r="J22" s="74">
        <v>205</v>
      </c>
      <c r="K22" s="76">
        <v>45540</v>
      </c>
      <c r="L22" s="74">
        <v>0.83</v>
      </c>
      <c r="M22" s="80">
        <v>1.7999999999999999E-2</v>
      </c>
      <c r="N22" s="80">
        <v>2.8000000000000001E-2</v>
      </c>
      <c r="O22" s="80">
        <v>0.1</v>
      </c>
      <c r="P22" s="80">
        <v>0.17899999999999999</v>
      </c>
      <c r="Q22" s="93">
        <f t="shared" si="0"/>
        <v>0.98199999999999998</v>
      </c>
      <c r="R22" s="93">
        <f t="shared" si="1"/>
        <v>0.97199999999999998</v>
      </c>
      <c r="S22" s="93">
        <f t="shared" si="2"/>
        <v>0.9</v>
      </c>
      <c r="T22" s="93">
        <f t="shared" si="3"/>
        <v>0.82099999999999995</v>
      </c>
      <c r="U22" s="90">
        <v>5.3</v>
      </c>
      <c r="V22" s="90">
        <v>8.1999999999999993</v>
      </c>
      <c r="W22" s="90">
        <v>1.4</v>
      </c>
      <c r="X22" s="90">
        <v>1.4</v>
      </c>
      <c r="Y22" s="90">
        <v>11.5</v>
      </c>
      <c r="Z22" s="90">
        <v>38.9</v>
      </c>
      <c r="AA22" s="90">
        <v>42.5</v>
      </c>
      <c r="AB22" s="90">
        <v>41.5</v>
      </c>
      <c r="AC22" s="90">
        <v>48.1</v>
      </c>
      <c r="AD22" s="90">
        <v>51.5</v>
      </c>
      <c r="AE22" s="90">
        <v>49.9</v>
      </c>
      <c r="AF22" s="90">
        <v>51.8</v>
      </c>
      <c r="AG22" s="90">
        <v>51.5</v>
      </c>
      <c r="AH22" s="90">
        <v>51.4</v>
      </c>
      <c r="AI22" s="90">
        <v>45.7</v>
      </c>
      <c r="AJ22" s="90">
        <v>43.4</v>
      </c>
      <c r="AK22" s="90">
        <v>51.5</v>
      </c>
      <c r="AL22" s="90">
        <v>49.9</v>
      </c>
      <c r="AM22" s="90">
        <v>48.3</v>
      </c>
      <c r="AN22" s="90">
        <v>49.2</v>
      </c>
      <c r="AO22" s="90">
        <v>66</v>
      </c>
      <c r="AP22" s="90">
        <v>0.5</v>
      </c>
      <c r="AQ22" s="90">
        <v>1748</v>
      </c>
      <c r="AR22" s="94">
        <f t="shared" si="4"/>
        <v>3496</v>
      </c>
      <c r="AS22" s="90">
        <v>392.9</v>
      </c>
      <c r="AT22" s="90">
        <v>50</v>
      </c>
      <c r="AU22" s="90">
        <v>223.8</v>
      </c>
      <c r="AV22" s="90">
        <v>40.9</v>
      </c>
      <c r="AW22" s="90">
        <v>30</v>
      </c>
      <c r="AX22" s="93">
        <v>9.4600000000000009</v>
      </c>
      <c r="AY22" s="93">
        <v>1.72</v>
      </c>
      <c r="AZ22" s="93">
        <v>19.63</v>
      </c>
      <c r="BA22" s="93">
        <v>1.93</v>
      </c>
      <c r="BB22" s="94">
        <f t="shared" si="5"/>
        <v>32.74</v>
      </c>
      <c r="BC22" s="93">
        <f t="shared" si="6"/>
        <v>1.3633333333333333</v>
      </c>
      <c r="BD22" s="93">
        <f t="shared" si="7"/>
        <v>7.8579999999999997</v>
      </c>
      <c r="BE22" s="93">
        <f t="shared" si="8"/>
        <v>0.18275245755138514</v>
      </c>
      <c r="BF22" s="95">
        <f t="shared" si="9"/>
        <v>319.4512957998212</v>
      </c>
      <c r="BG22" s="96">
        <f t="shared" si="10"/>
        <v>638.90259159964239</v>
      </c>
      <c r="BH22" s="93">
        <f t="shared" si="11"/>
        <v>0.28894318875992669</v>
      </c>
      <c r="BI22" s="93">
        <f t="shared" si="12"/>
        <v>5.2535125229077578E-2</v>
      </c>
      <c r="BJ22" s="93">
        <f t="shared" si="13"/>
        <v>0.59957238851557726</v>
      </c>
      <c r="BK22" s="93">
        <f t="shared" si="14"/>
        <v>5.894929749541844E-2</v>
      </c>
      <c r="BL22" s="95">
        <f t="shared" si="15"/>
        <v>184.60655212378182</v>
      </c>
      <c r="BM22" s="95">
        <f t="shared" si="16"/>
        <v>33.564827658869419</v>
      </c>
      <c r="BN22" s="95">
        <f t="shared" si="17"/>
        <v>383.06835287419</v>
      </c>
      <c r="BO22" s="95">
        <f t="shared" si="18"/>
        <v>37.662858942801151</v>
      </c>
      <c r="BP22" s="94">
        <f t="shared" si="19"/>
        <v>4.0750000000000002</v>
      </c>
      <c r="BQ22" s="94">
        <f t="shared" si="20"/>
        <v>33.6</v>
      </c>
      <c r="BR22" s="94">
        <f t="shared" si="21"/>
        <v>50.325000000000003</v>
      </c>
      <c r="BS22" s="94">
        <f t="shared" si="22"/>
        <v>48.000000000000007</v>
      </c>
      <c r="BT22" s="94">
        <f t="shared" si="23"/>
        <v>49.724999999999994</v>
      </c>
      <c r="BU22" s="206">
        <v>27.656999999999996</v>
      </c>
      <c r="BV22" s="206">
        <v>41.999000000000002</v>
      </c>
      <c r="BW22" s="206">
        <v>25.630000000000003</v>
      </c>
      <c r="BX22" s="206">
        <v>14.228000000000002</v>
      </c>
      <c r="BY22" s="206">
        <v>28.353999999999999</v>
      </c>
      <c r="BZ22" s="206">
        <v>133.80000000000001</v>
      </c>
      <c r="CA22" s="206">
        <v>62.199999999999996</v>
      </c>
      <c r="CB22" s="206">
        <v>54.3</v>
      </c>
      <c r="CC22" s="206">
        <v>146.4</v>
      </c>
      <c r="CD22" s="206">
        <v>284.5</v>
      </c>
      <c r="CE22" s="206">
        <v>-25.77</v>
      </c>
      <c r="CF22" s="206">
        <v>-24.38</v>
      </c>
      <c r="CG22" s="206">
        <v>-24.6</v>
      </c>
      <c r="CH22" s="206">
        <v>-25.1</v>
      </c>
      <c r="CI22" s="206">
        <v>-23.64</v>
      </c>
      <c r="CJ22" s="85"/>
      <c r="CK22" s="20"/>
      <c r="CM22" s="75" t="s">
        <v>957</v>
      </c>
      <c r="CO22" s="78"/>
      <c r="CP22" s="79"/>
      <c r="CQ22" s="79"/>
      <c r="CR22" s="79"/>
      <c r="CS22" s="79"/>
      <c r="CT22" s="79"/>
      <c r="CU22" s="79"/>
      <c r="CV22"/>
      <c r="CW22"/>
      <c r="CX22"/>
      <c r="CY22"/>
    </row>
    <row r="23" spans="1:103" s="75" customFormat="1" x14ac:dyDescent="0.25">
      <c r="A23" s="75" t="s">
        <v>35</v>
      </c>
      <c r="B23" s="75" t="s">
        <v>36</v>
      </c>
      <c r="C23" s="74">
        <v>3</v>
      </c>
      <c r="D23" s="75" t="s">
        <v>37</v>
      </c>
      <c r="E23" s="75">
        <v>1998</v>
      </c>
      <c r="F23" s="74">
        <v>2</v>
      </c>
      <c r="G23" s="74">
        <v>6</v>
      </c>
      <c r="H23" s="74">
        <v>27</v>
      </c>
      <c r="I23" s="74">
        <v>23</v>
      </c>
      <c r="J23" s="74">
        <v>206</v>
      </c>
      <c r="K23" s="76">
        <v>45540</v>
      </c>
      <c r="L23" s="74">
        <v>0.86</v>
      </c>
      <c r="M23" s="80">
        <v>8.0000000000000002E-3</v>
      </c>
      <c r="N23" s="80">
        <v>1.0999999999999999E-2</v>
      </c>
      <c r="O23" s="80">
        <v>2.3E-2</v>
      </c>
      <c r="P23" s="80">
        <v>7.3999999999999996E-2</v>
      </c>
      <c r="Q23" s="93">
        <f t="shared" si="0"/>
        <v>0.99199999999999999</v>
      </c>
      <c r="R23" s="93">
        <f t="shared" si="1"/>
        <v>0.98899999999999999</v>
      </c>
      <c r="S23" s="93">
        <f t="shared" si="2"/>
        <v>0.97699999999999998</v>
      </c>
      <c r="T23" s="93">
        <f t="shared" si="3"/>
        <v>0.92600000000000005</v>
      </c>
      <c r="U23" s="90">
        <v>2.2999999999999998</v>
      </c>
      <c r="V23" s="90">
        <v>1.3</v>
      </c>
      <c r="W23" s="90">
        <v>2</v>
      </c>
      <c r="X23" s="90">
        <v>5.7</v>
      </c>
      <c r="Y23" s="90">
        <v>42.5</v>
      </c>
      <c r="Z23" s="90">
        <v>36.200000000000003</v>
      </c>
      <c r="AA23" s="90">
        <v>41.2</v>
      </c>
      <c r="AB23" s="90">
        <v>46.7</v>
      </c>
      <c r="AC23" s="90">
        <v>37.4</v>
      </c>
      <c r="AD23" s="90">
        <v>47.7</v>
      </c>
      <c r="AE23" s="90">
        <v>42.9</v>
      </c>
      <c r="AF23" s="90">
        <v>47.8</v>
      </c>
      <c r="AG23" s="90">
        <v>46.4</v>
      </c>
      <c r="AH23" s="90">
        <v>44.3</v>
      </c>
      <c r="AI23" s="90">
        <v>41.7</v>
      </c>
      <c r="AJ23" s="90">
        <v>46.5</v>
      </c>
      <c r="AK23" s="90">
        <v>42.6</v>
      </c>
      <c r="AL23" s="90">
        <v>40.1</v>
      </c>
      <c r="AM23" s="90">
        <v>38.299999999999997</v>
      </c>
      <c r="AN23" s="90">
        <v>43.2</v>
      </c>
      <c r="AO23" s="90">
        <v>71</v>
      </c>
      <c r="AP23" s="90">
        <v>0.375</v>
      </c>
      <c r="AQ23" s="90">
        <v>1646</v>
      </c>
      <c r="AR23" s="94">
        <f t="shared" si="4"/>
        <v>4389.333333333333</v>
      </c>
      <c r="AS23" s="90">
        <v>423.2</v>
      </c>
      <c r="AT23" s="90">
        <v>50</v>
      </c>
      <c r="AU23" s="90">
        <v>246.7</v>
      </c>
      <c r="AV23" s="90">
        <v>44.9</v>
      </c>
      <c r="AW23" s="90">
        <v>30</v>
      </c>
      <c r="AX23" s="93">
        <v>11.41</v>
      </c>
      <c r="AY23" s="93">
        <v>2.34</v>
      </c>
      <c r="AZ23" s="93">
        <v>18.350000000000001</v>
      </c>
      <c r="BA23" s="93">
        <v>1.8</v>
      </c>
      <c r="BB23" s="94">
        <f t="shared" si="5"/>
        <v>33.9</v>
      </c>
      <c r="BC23" s="93">
        <f t="shared" si="6"/>
        <v>1.4966666666666666</v>
      </c>
      <c r="BD23" s="93">
        <f t="shared" si="7"/>
        <v>8.4640000000000004</v>
      </c>
      <c r="BE23" s="93">
        <f t="shared" si="8"/>
        <v>0.18200243210376976</v>
      </c>
      <c r="BF23" s="95">
        <f t="shared" si="9"/>
        <v>299.57600324280503</v>
      </c>
      <c r="BG23" s="96">
        <f t="shared" si="10"/>
        <v>798.86934198081337</v>
      </c>
      <c r="BH23" s="93">
        <f t="shared" si="11"/>
        <v>0.33657817109144544</v>
      </c>
      <c r="BI23" s="93">
        <f t="shared" si="12"/>
        <v>6.9026548672566371E-2</v>
      </c>
      <c r="BJ23" s="93">
        <f t="shared" si="13"/>
        <v>0.54129793510324486</v>
      </c>
      <c r="BK23" s="93">
        <f t="shared" si="14"/>
        <v>5.3097345132743369E-2</v>
      </c>
      <c r="BL23" s="95">
        <f t="shared" si="15"/>
        <v>268.88198206492865</v>
      </c>
      <c r="BM23" s="95">
        <f t="shared" si="16"/>
        <v>55.143193517259682</v>
      </c>
      <c r="BN23" s="95">
        <f t="shared" si="17"/>
        <v>432.42632523150223</v>
      </c>
      <c r="BO23" s="95">
        <f t="shared" si="18"/>
        <v>42.417841167122837</v>
      </c>
      <c r="BP23" s="94">
        <f t="shared" si="19"/>
        <v>2.8250000000000002</v>
      </c>
      <c r="BQ23" s="94">
        <f t="shared" si="20"/>
        <v>41.650000000000006</v>
      </c>
      <c r="BR23" s="94">
        <f t="shared" si="21"/>
        <v>43.95</v>
      </c>
      <c r="BS23" s="94">
        <f t="shared" si="22"/>
        <v>44.724999999999994</v>
      </c>
      <c r="BT23" s="94">
        <f t="shared" si="23"/>
        <v>41.05</v>
      </c>
      <c r="BU23" s="206">
        <v>26.9</v>
      </c>
      <c r="BV23" s="206">
        <v>42.646000000000001</v>
      </c>
      <c r="BW23" s="206">
        <v>20.506</v>
      </c>
      <c r="BX23" s="206">
        <v>13.509</v>
      </c>
      <c r="BY23" s="206">
        <v>27.588000000000001</v>
      </c>
      <c r="BZ23" s="206">
        <v>144.19999999999999</v>
      </c>
      <c r="CA23" s="206">
        <v>61.1</v>
      </c>
      <c r="CB23" s="206">
        <v>71.100000000000009</v>
      </c>
      <c r="CC23" s="206">
        <v>159</v>
      </c>
      <c r="CD23" s="206">
        <v>287.8</v>
      </c>
      <c r="CE23" s="206">
        <v>-25.34</v>
      </c>
      <c r="CF23" s="206">
        <v>-24.35</v>
      </c>
      <c r="CG23" s="206">
        <v>-24.06</v>
      </c>
      <c r="CH23" s="206">
        <v>-25.2</v>
      </c>
      <c r="CI23" s="206">
        <v>-23.86</v>
      </c>
      <c r="CJ23" s="85"/>
      <c r="CK23" s="20"/>
      <c r="CM23" s="75" t="s">
        <v>801</v>
      </c>
      <c r="CO23" s="78">
        <v>0.84484375</v>
      </c>
      <c r="CP23" s="79">
        <v>62.828125</v>
      </c>
      <c r="CQ23" s="79">
        <v>13.310937500000001</v>
      </c>
      <c r="CR23" s="79">
        <v>36.797135416666677</v>
      </c>
      <c r="CS23" s="79">
        <v>45.923828124999979</v>
      </c>
      <c r="CT23" s="79">
        <v>47.925781250000007</v>
      </c>
      <c r="CU23" s="79">
        <v>45.143359375000038</v>
      </c>
      <c r="CV23"/>
      <c r="CW23"/>
      <c r="CX23"/>
      <c r="CY23"/>
    </row>
    <row r="24" spans="1:103" s="75" customFormat="1" x14ac:dyDescent="0.25">
      <c r="A24" s="75" t="s">
        <v>50</v>
      </c>
      <c r="B24" s="75" t="s">
        <v>51</v>
      </c>
      <c r="C24" s="74">
        <v>4</v>
      </c>
      <c r="D24" s="75" t="s">
        <v>54</v>
      </c>
      <c r="E24" s="75">
        <v>2016</v>
      </c>
      <c r="F24" s="74">
        <v>2</v>
      </c>
      <c r="G24" s="74">
        <v>7</v>
      </c>
      <c r="H24" s="74">
        <v>26</v>
      </c>
      <c r="I24" s="74">
        <v>26</v>
      </c>
      <c r="J24" s="74">
        <v>207</v>
      </c>
      <c r="K24" s="76">
        <v>45544</v>
      </c>
      <c r="L24" s="74">
        <v>0.83</v>
      </c>
      <c r="M24" s="80">
        <v>8.2000000000000003E-2</v>
      </c>
      <c r="N24" s="80">
        <v>0.121</v>
      </c>
      <c r="O24" s="80">
        <v>0.188</v>
      </c>
      <c r="P24" s="80">
        <v>0.248</v>
      </c>
      <c r="Q24" s="93">
        <f t="shared" si="0"/>
        <v>0.91800000000000004</v>
      </c>
      <c r="R24" s="93">
        <f t="shared" si="1"/>
        <v>0.879</v>
      </c>
      <c r="S24" s="93">
        <f t="shared" si="2"/>
        <v>0.81200000000000006</v>
      </c>
      <c r="T24" s="93">
        <f t="shared" si="3"/>
        <v>0.752</v>
      </c>
      <c r="U24" s="90">
        <v>9.8000000000000007</v>
      </c>
      <c r="V24" s="90">
        <v>1.3</v>
      </c>
      <c r="W24" s="90">
        <v>5.9</v>
      </c>
      <c r="X24" s="90">
        <v>37.4</v>
      </c>
      <c r="Y24" s="90">
        <v>45.2</v>
      </c>
      <c r="Z24" s="90">
        <v>37.5</v>
      </c>
      <c r="AA24" s="90">
        <v>32.700000000000003</v>
      </c>
      <c r="AB24" s="90">
        <v>38.200000000000003</v>
      </c>
      <c r="AC24" s="90">
        <v>45.8</v>
      </c>
      <c r="AD24" s="90">
        <v>46.1</v>
      </c>
      <c r="AE24" s="90">
        <v>43</v>
      </c>
      <c r="AF24" s="90">
        <v>36.700000000000003</v>
      </c>
      <c r="AG24" s="90">
        <v>48.8</v>
      </c>
      <c r="AH24" s="90">
        <v>44.6</v>
      </c>
      <c r="AI24" s="90">
        <v>45.9</v>
      </c>
      <c r="AJ24" s="90">
        <v>46.3</v>
      </c>
      <c r="AK24" s="90">
        <v>40.299999999999997</v>
      </c>
      <c r="AL24" s="90">
        <v>50</v>
      </c>
      <c r="AM24" s="90">
        <v>47.4</v>
      </c>
      <c r="AN24" s="90">
        <v>43.9</v>
      </c>
      <c r="AO24" s="90">
        <v>65</v>
      </c>
      <c r="AP24" s="90">
        <v>0.5</v>
      </c>
      <c r="AQ24" s="90">
        <v>1638.7</v>
      </c>
      <c r="AR24" s="94">
        <f t="shared" si="4"/>
        <v>3277.4</v>
      </c>
      <c r="AS24" s="90">
        <v>377.5</v>
      </c>
      <c r="AT24" s="90">
        <v>50</v>
      </c>
      <c r="AU24" s="90">
        <v>229.1</v>
      </c>
      <c r="AV24" s="90">
        <v>42</v>
      </c>
      <c r="AW24" s="90">
        <v>30</v>
      </c>
      <c r="AX24" s="93">
        <v>8.9700000000000006</v>
      </c>
      <c r="AY24" s="93">
        <v>0.76</v>
      </c>
      <c r="AZ24" s="93">
        <v>14.77</v>
      </c>
      <c r="BA24" s="93">
        <v>1.96</v>
      </c>
      <c r="BB24" s="94">
        <f t="shared" si="5"/>
        <v>26.46</v>
      </c>
      <c r="BC24" s="93">
        <f t="shared" si="6"/>
        <v>1.4</v>
      </c>
      <c r="BD24" s="93">
        <f t="shared" si="7"/>
        <v>7.55</v>
      </c>
      <c r="BE24" s="93">
        <f t="shared" si="8"/>
        <v>0.18332605848974248</v>
      </c>
      <c r="BF24" s="95">
        <f t="shared" si="9"/>
        <v>300.41641204714102</v>
      </c>
      <c r="BG24" s="96">
        <f t="shared" si="10"/>
        <v>600.83282409428205</v>
      </c>
      <c r="BH24" s="93">
        <f t="shared" si="11"/>
        <v>0.33900226757369617</v>
      </c>
      <c r="BI24" s="93">
        <f t="shared" si="12"/>
        <v>2.872260015117158E-2</v>
      </c>
      <c r="BJ24" s="93">
        <f t="shared" si="13"/>
        <v>0.55820105820105814</v>
      </c>
      <c r="BK24" s="93">
        <f t="shared" si="14"/>
        <v>7.407407407407407E-2</v>
      </c>
      <c r="BL24" s="95">
        <f t="shared" si="15"/>
        <v>203.68368980066933</v>
      </c>
      <c r="BM24" s="95">
        <f t="shared" si="16"/>
        <v>17.257480964159274</v>
      </c>
      <c r="BN24" s="95">
        <f t="shared" si="17"/>
        <v>335.38551821135849</v>
      </c>
      <c r="BO24" s="95">
        <f t="shared" si="18"/>
        <v>44.506135118094967</v>
      </c>
      <c r="BP24" s="94">
        <f t="shared" si="19"/>
        <v>13.6</v>
      </c>
      <c r="BQ24" s="94">
        <f t="shared" si="20"/>
        <v>38.400000000000006</v>
      </c>
      <c r="BR24" s="94">
        <f t="shared" si="21"/>
        <v>42.900000000000006</v>
      </c>
      <c r="BS24" s="94">
        <f t="shared" si="22"/>
        <v>46.400000000000006</v>
      </c>
      <c r="BT24" s="94">
        <f t="shared" si="23"/>
        <v>45.4</v>
      </c>
      <c r="BU24" s="206">
        <v>29.020000000000003</v>
      </c>
      <c r="BV24" s="206">
        <v>47.595999999999997</v>
      </c>
      <c r="BW24" s="206">
        <v>26.99</v>
      </c>
      <c r="BX24" s="206">
        <v>20.586000000000002</v>
      </c>
      <c r="BY24" s="206">
        <v>23.338999999999999</v>
      </c>
      <c r="BZ24" s="206">
        <v>104</v>
      </c>
      <c r="CA24" s="206">
        <v>75.900000000000006</v>
      </c>
      <c r="CB24" s="206">
        <v>35.4</v>
      </c>
      <c r="CC24" s="206">
        <v>139.1</v>
      </c>
      <c r="CD24" s="206">
        <v>268</v>
      </c>
      <c r="CE24" s="206">
        <v>-25.78</v>
      </c>
      <c r="CF24" s="206">
        <v>-24.71</v>
      </c>
      <c r="CG24" s="206">
        <v>-25.21</v>
      </c>
      <c r="CH24" s="206">
        <v>-25.37</v>
      </c>
      <c r="CI24" s="206">
        <v>-24.28</v>
      </c>
      <c r="CJ24" s="85"/>
      <c r="CK24" s="20"/>
      <c r="CQ24" s="75">
        <v>0</v>
      </c>
      <c r="CR24" s="75">
        <v>25</v>
      </c>
      <c r="CS24" s="75">
        <v>50</v>
      </c>
      <c r="CT24" s="75">
        <v>75</v>
      </c>
      <c r="CU24" s="75">
        <v>100</v>
      </c>
    </row>
    <row r="25" spans="1:103" s="75" customFormat="1" x14ac:dyDescent="0.25">
      <c r="A25" s="75" t="s">
        <v>50</v>
      </c>
      <c r="B25" s="75" t="s">
        <v>51</v>
      </c>
      <c r="C25" s="74">
        <v>4</v>
      </c>
      <c r="D25" s="75" t="s">
        <v>56</v>
      </c>
      <c r="E25" s="75">
        <v>1984</v>
      </c>
      <c r="F25" s="74">
        <v>2</v>
      </c>
      <c r="G25" s="74">
        <v>8</v>
      </c>
      <c r="H25" s="74">
        <v>25</v>
      </c>
      <c r="I25" s="74">
        <v>31</v>
      </c>
      <c r="J25" s="74">
        <v>208</v>
      </c>
      <c r="K25" s="76">
        <v>45548</v>
      </c>
      <c r="L25" s="74">
        <v>0.85</v>
      </c>
      <c r="M25" s="80">
        <v>2.1000000000000001E-2</v>
      </c>
      <c r="N25" s="80">
        <v>0.05</v>
      </c>
      <c r="O25" s="80">
        <v>0.111</v>
      </c>
      <c r="P25" s="80">
        <v>0.20200000000000001</v>
      </c>
      <c r="Q25" s="93">
        <f t="shared" si="0"/>
        <v>0.97899999999999998</v>
      </c>
      <c r="R25" s="93">
        <f t="shared" si="1"/>
        <v>0.95</v>
      </c>
      <c r="S25" s="93">
        <f t="shared" si="2"/>
        <v>0.88900000000000001</v>
      </c>
      <c r="T25" s="93">
        <f t="shared" si="3"/>
        <v>0.79800000000000004</v>
      </c>
      <c r="U25" s="90">
        <v>44.5</v>
      </c>
      <c r="V25" s="90">
        <v>39.4</v>
      </c>
      <c r="W25" s="90">
        <v>11.7</v>
      </c>
      <c r="X25" s="90">
        <v>10.9</v>
      </c>
      <c r="Y25" s="90">
        <v>28</v>
      </c>
      <c r="Z25" s="90">
        <v>43.8</v>
      </c>
      <c r="AA25" s="90">
        <v>40.200000000000003</v>
      </c>
      <c r="AB25" s="90">
        <v>32.799999999999997</v>
      </c>
      <c r="AC25" s="90">
        <v>46.2</v>
      </c>
      <c r="AD25" s="90">
        <v>47.2</v>
      </c>
      <c r="AE25" s="90">
        <v>49.6</v>
      </c>
      <c r="AF25" s="90">
        <v>43.2</v>
      </c>
      <c r="AG25" s="90">
        <v>45.6</v>
      </c>
      <c r="AH25" s="90">
        <v>52.2</v>
      </c>
      <c r="AI25" s="90">
        <v>45.1</v>
      </c>
      <c r="AJ25" s="90">
        <v>41.8</v>
      </c>
      <c r="AK25" s="90">
        <v>42.2</v>
      </c>
      <c r="AL25" s="90">
        <v>44.9</v>
      </c>
      <c r="AM25" s="90">
        <v>47.4</v>
      </c>
      <c r="AN25" s="90">
        <v>39.9</v>
      </c>
      <c r="AO25" s="90">
        <v>59</v>
      </c>
      <c r="AP25" s="90">
        <v>0.5</v>
      </c>
      <c r="AQ25" s="90">
        <v>1440.4</v>
      </c>
      <c r="AR25" s="94">
        <f t="shared" si="4"/>
        <v>2880.8</v>
      </c>
      <c r="AS25" s="90">
        <v>303.10000000000002</v>
      </c>
      <c r="AT25" s="90">
        <v>50</v>
      </c>
      <c r="AU25" s="90">
        <v>180.2</v>
      </c>
      <c r="AV25" s="90">
        <v>34.49</v>
      </c>
      <c r="AW25" s="90">
        <v>30</v>
      </c>
      <c r="AX25" s="93">
        <v>9.49</v>
      </c>
      <c r="AY25" s="93">
        <v>0.69</v>
      </c>
      <c r="AZ25" s="93">
        <v>12.5</v>
      </c>
      <c r="BA25" s="93">
        <v>0.9</v>
      </c>
      <c r="BB25" s="94">
        <f t="shared" si="5"/>
        <v>23.58</v>
      </c>
      <c r="BC25" s="93">
        <f t="shared" si="6"/>
        <v>1.1496666666666668</v>
      </c>
      <c r="BD25" s="93">
        <f t="shared" si="7"/>
        <v>6.0620000000000003</v>
      </c>
      <c r="BE25" s="93">
        <f t="shared" si="8"/>
        <v>0.19139844617092122</v>
      </c>
      <c r="BF25" s="95">
        <f t="shared" si="9"/>
        <v>275.69032186459492</v>
      </c>
      <c r="BG25" s="96">
        <f t="shared" si="10"/>
        <v>551.38064372918984</v>
      </c>
      <c r="BH25" s="93">
        <f t="shared" si="11"/>
        <v>0.40245971162001698</v>
      </c>
      <c r="BI25" s="93">
        <f t="shared" si="12"/>
        <v>2.9262086513994912E-2</v>
      </c>
      <c r="BJ25" s="93">
        <f t="shared" si="13"/>
        <v>0.53011026293469043</v>
      </c>
      <c r="BK25" s="93">
        <f t="shared" si="14"/>
        <v>3.8167938931297711E-2</v>
      </c>
      <c r="BL25" s="95">
        <f t="shared" si="15"/>
        <v>221.90849486810907</v>
      </c>
      <c r="BM25" s="95">
        <f t="shared" si="16"/>
        <v>16.134548098945761</v>
      </c>
      <c r="BN25" s="95">
        <f t="shared" si="17"/>
        <v>292.29253802437972</v>
      </c>
      <c r="BO25" s="95">
        <f t="shared" si="18"/>
        <v>21.045062737755337</v>
      </c>
      <c r="BP25" s="94">
        <f t="shared" si="19"/>
        <v>26.625000000000004</v>
      </c>
      <c r="BQ25" s="94">
        <f t="shared" si="20"/>
        <v>36.200000000000003</v>
      </c>
      <c r="BR25" s="94">
        <f t="shared" si="21"/>
        <v>46.55</v>
      </c>
      <c r="BS25" s="94">
        <f t="shared" si="22"/>
        <v>46.174999999999997</v>
      </c>
      <c r="BT25" s="94">
        <f t="shared" si="23"/>
        <v>43.6</v>
      </c>
      <c r="BU25" s="206">
        <v>32.496000000000002</v>
      </c>
      <c r="BV25" s="206">
        <v>46.578000000000003</v>
      </c>
      <c r="BW25" s="206">
        <v>27.904</v>
      </c>
      <c r="BX25" s="206">
        <v>20.146999999999998</v>
      </c>
      <c r="BY25" s="206">
        <v>33.167999999999999</v>
      </c>
      <c r="BZ25" s="206">
        <v>98</v>
      </c>
      <c r="CA25" s="206">
        <v>51.1</v>
      </c>
      <c r="CB25" s="206">
        <v>57.1</v>
      </c>
      <c r="CC25" s="206">
        <v>144.5</v>
      </c>
      <c r="CD25" s="206">
        <v>273.8</v>
      </c>
      <c r="CE25" s="206">
        <v>-25.25</v>
      </c>
      <c r="CF25" s="206">
        <v>-24.65</v>
      </c>
      <c r="CG25" s="206">
        <v>-24.71</v>
      </c>
      <c r="CH25" s="206">
        <v>-25.3</v>
      </c>
      <c r="CI25" s="206">
        <v>-23.8</v>
      </c>
      <c r="CJ25" s="85"/>
      <c r="CK25" s="20"/>
    </row>
    <row r="26" spans="1:103" s="75" customFormat="1" x14ac:dyDescent="0.25">
      <c r="A26" s="75" t="s">
        <v>35</v>
      </c>
      <c r="B26" s="75" t="s">
        <v>36</v>
      </c>
      <c r="C26" s="74">
        <v>5</v>
      </c>
      <c r="D26" s="75" t="s">
        <v>41</v>
      </c>
      <c r="E26" s="75">
        <v>2016</v>
      </c>
      <c r="F26" s="74">
        <v>2</v>
      </c>
      <c r="G26" s="74">
        <v>9</v>
      </c>
      <c r="H26" s="74">
        <v>24</v>
      </c>
      <c r="I26" s="74">
        <v>34</v>
      </c>
      <c r="J26" s="74">
        <v>209</v>
      </c>
      <c r="K26" s="76">
        <v>45548</v>
      </c>
      <c r="L26" s="74">
        <v>0.86</v>
      </c>
      <c r="M26" s="80">
        <v>6.0000000000000001E-3</v>
      </c>
      <c r="N26" s="80">
        <v>1.9E-2</v>
      </c>
      <c r="O26" s="80">
        <v>5.2999999999999999E-2</v>
      </c>
      <c r="P26" s="80">
        <v>0.1</v>
      </c>
      <c r="Q26" s="93">
        <f t="shared" si="0"/>
        <v>0.99399999999999999</v>
      </c>
      <c r="R26" s="93">
        <f t="shared" si="1"/>
        <v>0.98099999999999998</v>
      </c>
      <c r="S26" s="93">
        <f t="shared" si="2"/>
        <v>0.94699999999999995</v>
      </c>
      <c r="T26" s="93">
        <f t="shared" si="3"/>
        <v>0.9</v>
      </c>
      <c r="U26" s="90">
        <v>6.8</v>
      </c>
      <c r="V26" s="90">
        <v>8.8000000000000007</v>
      </c>
      <c r="W26" s="90">
        <v>3.9</v>
      </c>
      <c r="X26" s="90">
        <v>4.4000000000000004</v>
      </c>
      <c r="Y26" s="90">
        <v>14.4</v>
      </c>
      <c r="Z26" s="90">
        <v>28.3</v>
      </c>
      <c r="AA26" s="90">
        <v>42</v>
      </c>
      <c r="AB26" s="90">
        <v>31.4</v>
      </c>
      <c r="AC26" s="90">
        <v>36.1</v>
      </c>
      <c r="AD26" s="90">
        <v>42.5</v>
      </c>
      <c r="AE26" s="90">
        <v>46.6</v>
      </c>
      <c r="AF26" s="90">
        <v>35.799999999999997</v>
      </c>
      <c r="AG26" s="90">
        <v>39.700000000000003</v>
      </c>
      <c r="AH26" s="90">
        <v>46.2</v>
      </c>
      <c r="AI26" s="90">
        <v>45.4</v>
      </c>
      <c r="AJ26" s="90">
        <v>44.6</v>
      </c>
      <c r="AK26" s="90">
        <v>47.8</v>
      </c>
      <c r="AL26" s="90">
        <v>40.4</v>
      </c>
      <c r="AM26" s="90">
        <v>43</v>
      </c>
      <c r="AN26" s="90">
        <v>41.8</v>
      </c>
      <c r="AO26" s="90">
        <v>69</v>
      </c>
      <c r="AP26" s="90">
        <v>0.5</v>
      </c>
      <c r="AQ26" s="90">
        <v>1946.3</v>
      </c>
      <c r="AR26" s="94">
        <f t="shared" si="4"/>
        <v>3892.6</v>
      </c>
      <c r="AS26" s="90">
        <v>396.6</v>
      </c>
      <c r="AT26" s="90">
        <v>50</v>
      </c>
      <c r="AU26" s="90">
        <v>213.7</v>
      </c>
      <c r="AV26" s="90">
        <v>42.77</v>
      </c>
      <c r="AW26" s="90">
        <v>30</v>
      </c>
      <c r="AX26" s="93">
        <v>10.47</v>
      </c>
      <c r="AY26" s="93">
        <v>5.9</v>
      </c>
      <c r="AZ26" s="93">
        <v>19.309999999999999</v>
      </c>
      <c r="BA26" s="93">
        <v>2.7</v>
      </c>
      <c r="BB26" s="94">
        <f t="shared" si="5"/>
        <v>38.380000000000003</v>
      </c>
      <c r="BC26" s="93">
        <f t="shared" si="6"/>
        <v>1.4256666666666669</v>
      </c>
      <c r="BD26" s="93">
        <f t="shared" si="7"/>
        <v>7.9320000000000004</v>
      </c>
      <c r="BE26" s="93">
        <f t="shared" si="8"/>
        <v>0.20014038371548903</v>
      </c>
      <c r="BF26" s="95">
        <f t="shared" si="9"/>
        <v>389.53322882545632</v>
      </c>
      <c r="BG26" s="96">
        <f t="shared" si="10"/>
        <v>779.06645765091264</v>
      </c>
      <c r="BH26" s="93">
        <f t="shared" si="11"/>
        <v>0.27279833246482543</v>
      </c>
      <c r="BI26" s="93">
        <f t="shared" si="12"/>
        <v>0.15372589890568003</v>
      </c>
      <c r="BJ26" s="93">
        <f t="shared" si="13"/>
        <v>0.50312662845231881</v>
      </c>
      <c r="BK26" s="93">
        <f t="shared" si="14"/>
        <v>7.0349140177175612E-2</v>
      </c>
      <c r="BL26" s="95">
        <f t="shared" si="15"/>
        <v>212.52803052644751</v>
      </c>
      <c r="BM26" s="95">
        <f t="shared" si="16"/>
        <v>119.76269150965045</v>
      </c>
      <c r="BN26" s="95">
        <f t="shared" si="17"/>
        <v>391.96908017819487</v>
      </c>
      <c r="BO26" s="95">
        <f t="shared" si="18"/>
        <v>54.8066554366197</v>
      </c>
      <c r="BP26" s="94">
        <f t="shared" si="19"/>
        <v>5.9749999999999996</v>
      </c>
      <c r="BQ26" s="94">
        <f t="shared" si="20"/>
        <v>29.024999999999999</v>
      </c>
      <c r="BR26" s="94">
        <f t="shared" si="21"/>
        <v>40.25</v>
      </c>
      <c r="BS26" s="94">
        <f t="shared" si="22"/>
        <v>43.975000000000001</v>
      </c>
      <c r="BT26" s="94">
        <f t="shared" si="23"/>
        <v>43.25</v>
      </c>
      <c r="BU26" s="206">
        <v>26.764000000000003</v>
      </c>
      <c r="BV26" s="206">
        <v>40.140999999999998</v>
      </c>
      <c r="BW26" s="206">
        <v>22.120999999999999</v>
      </c>
      <c r="BX26" s="206">
        <v>18.829999999999998</v>
      </c>
      <c r="BY26" s="206">
        <v>24.718</v>
      </c>
      <c r="BZ26" s="206">
        <v>78.400000000000006</v>
      </c>
      <c r="CA26" s="206">
        <v>63.4</v>
      </c>
      <c r="CB26" s="206">
        <v>66.2</v>
      </c>
      <c r="CC26" s="206">
        <v>117.30000000000001</v>
      </c>
      <c r="CD26" s="206">
        <v>235.6</v>
      </c>
      <c r="CE26" s="206">
        <v>-25.62</v>
      </c>
      <c r="CF26" s="206">
        <v>-24.61</v>
      </c>
      <c r="CG26" s="206">
        <v>-24.45</v>
      </c>
      <c r="CH26" s="206">
        <v>-25.58</v>
      </c>
      <c r="CI26" s="206">
        <v>-24.32</v>
      </c>
      <c r="CJ26" s="85"/>
      <c r="CK26" s="20"/>
    </row>
    <row r="27" spans="1:103" s="75" customFormat="1" x14ac:dyDescent="0.25">
      <c r="A27" s="75" t="s">
        <v>35</v>
      </c>
      <c r="B27" s="75" t="s">
        <v>36</v>
      </c>
      <c r="C27" s="74">
        <v>5</v>
      </c>
      <c r="D27" s="75" t="s">
        <v>49</v>
      </c>
      <c r="E27" s="75">
        <v>1985</v>
      </c>
      <c r="F27" s="74">
        <v>2</v>
      </c>
      <c r="G27" s="74">
        <v>10</v>
      </c>
      <c r="H27" s="74">
        <v>23</v>
      </c>
      <c r="I27" s="74">
        <v>39</v>
      </c>
      <c r="J27" s="74">
        <v>210</v>
      </c>
      <c r="K27" s="76">
        <v>45547</v>
      </c>
      <c r="L27" s="74">
        <v>0.86</v>
      </c>
      <c r="M27" s="80">
        <v>8.9999999999999993E-3</v>
      </c>
      <c r="N27" s="80">
        <v>1.7999999999999999E-2</v>
      </c>
      <c r="O27" s="80">
        <v>7.0000000000000007E-2</v>
      </c>
      <c r="P27" s="80">
        <v>0.14599999999999999</v>
      </c>
      <c r="Q27" s="93">
        <f t="shared" si="0"/>
        <v>0.99099999999999999</v>
      </c>
      <c r="R27" s="93">
        <f t="shared" si="1"/>
        <v>0.98199999999999998</v>
      </c>
      <c r="S27" s="93">
        <f t="shared" si="2"/>
        <v>0.92999999999999994</v>
      </c>
      <c r="T27" s="93">
        <f t="shared" si="3"/>
        <v>0.85399999999999998</v>
      </c>
      <c r="U27" s="90">
        <v>0.5</v>
      </c>
      <c r="V27" s="90">
        <v>4.5</v>
      </c>
      <c r="W27" s="90">
        <v>1.6</v>
      </c>
      <c r="X27" s="90">
        <v>2.2999999999999998</v>
      </c>
      <c r="Y27" s="90">
        <v>20.3</v>
      </c>
      <c r="Z27" s="90">
        <v>14.1</v>
      </c>
      <c r="AA27" s="90">
        <v>43.6</v>
      </c>
      <c r="AB27" s="90">
        <v>40.4</v>
      </c>
      <c r="AC27" s="90">
        <v>43.1</v>
      </c>
      <c r="AD27" s="90">
        <v>44.1</v>
      </c>
      <c r="AE27" s="90">
        <v>44.4</v>
      </c>
      <c r="AF27" s="90">
        <v>43.9</v>
      </c>
      <c r="AG27" s="90">
        <v>47.9</v>
      </c>
      <c r="AH27" s="90">
        <v>52.2</v>
      </c>
      <c r="AI27" s="90">
        <v>48.2</v>
      </c>
      <c r="AJ27" s="90">
        <v>50.4</v>
      </c>
      <c r="AK27" s="90">
        <v>42.2</v>
      </c>
      <c r="AL27" s="90">
        <v>42.6</v>
      </c>
      <c r="AM27" s="90">
        <v>42.4</v>
      </c>
      <c r="AN27" s="90">
        <v>44</v>
      </c>
      <c r="AO27" s="90">
        <v>68</v>
      </c>
      <c r="AP27" s="90">
        <v>0.5</v>
      </c>
      <c r="AQ27" s="90">
        <v>1882.2</v>
      </c>
      <c r="AR27" s="94">
        <f t="shared" si="4"/>
        <v>3764.4</v>
      </c>
      <c r="AS27" s="90">
        <v>367.1</v>
      </c>
      <c r="AT27" s="90">
        <v>50</v>
      </c>
      <c r="AU27" s="90">
        <v>206.5</v>
      </c>
      <c r="AV27" s="90">
        <v>42.16</v>
      </c>
      <c r="AW27" s="90">
        <v>30</v>
      </c>
      <c r="AX27" s="93">
        <v>10.09</v>
      </c>
      <c r="AY27" s="93">
        <v>3.38</v>
      </c>
      <c r="AZ27" s="93">
        <v>18.45</v>
      </c>
      <c r="BA27" s="93">
        <v>2.3199999999999998</v>
      </c>
      <c r="BB27" s="94">
        <f t="shared" si="5"/>
        <v>34.239999999999995</v>
      </c>
      <c r="BC27" s="93">
        <f t="shared" si="6"/>
        <v>1.4053333333333333</v>
      </c>
      <c r="BD27" s="93">
        <f t="shared" si="7"/>
        <v>7.3420000000000005</v>
      </c>
      <c r="BE27" s="93">
        <f t="shared" si="8"/>
        <v>0.20416464891041161</v>
      </c>
      <c r="BF27" s="95">
        <f t="shared" si="9"/>
        <v>384.27870217917672</v>
      </c>
      <c r="BG27" s="96">
        <f t="shared" si="10"/>
        <v>768.55740435835344</v>
      </c>
      <c r="BH27" s="93">
        <f t="shared" si="11"/>
        <v>0.29468457943925236</v>
      </c>
      <c r="BI27" s="93">
        <f t="shared" si="12"/>
        <v>9.8714953271028055E-2</v>
      </c>
      <c r="BJ27" s="93">
        <f t="shared" si="13"/>
        <v>0.5388434579439253</v>
      </c>
      <c r="BK27" s="93">
        <f t="shared" si="14"/>
        <v>6.77570093457944E-2</v>
      </c>
      <c r="BL27" s="95">
        <f t="shared" si="15"/>
        <v>226.4820154782648</v>
      </c>
      <c r="BM27" s="95">
        <f t="shared" si="16"/>
        <v>75.868108257337468</v>
      </c>
      <c r="BN27" s="95">
        <f t="shared" si="17"/>
        <v>414.13212939286279</v>
      </c>
      <c r="BO27" s="95">
        <f t="shared" si="18"/>
        <v>52.075151229888441</v>
      </c>
      <c r="BP27" s="94">
        <f t="shared" si="19"/>
        <v>2.2249999999999996</v>
      </c>
      <c r="BQ27" s="94">
        <f t="shared" si="20"/>
        <v>29.6</v>
      </c>
      <c r="BR27" s="94">
        <f t="shared" si="21"/>
        <v>43.875</v>
      </c>
      <c r="BS27" s="94">
        <f t="shared" si="22"/>
        <v>49.675000000000004</v>
      </c>
      <c r="BT27" s="94">
        <f t="shared" si="23"/>
        <v>42.800000000000004</v>
      </c>
      <c r="BU27" s="206">
        <v>30.474</v>
      </c>
      <c r="BV27" s="206">
        <v>42.477000000000004</v>
      </c>
      <c r="BW27" s="206">
        <v>19.837</v>
      </c>
      <c r="BX27" s="206">
        <v>17.484999999999999</v>
      </c>
      <c r="BY27" s="206">
        <v>25.381</v>
      </c>
      <c r="BZ27" s="206">
        <v>85.9</v>
      </c>
      <c r="CA27" s="206">
        <v>63.6</v>
      </c>
      <c r="CB27" s="206">
        <v>67.2</v>
      </c>
      <c r="CC27" s="206">
        <v>154.70000000000002</v>
      </c>
      <c r="CD27" s="206">
        <v>250.79999999999998</v>
      </c>
      <c r="CE27" s="206">
        <v>-25.45</v>
      </c>
      <c r="CF27" s="206">
        <v>-24.77</v>
      </c>
      <c r="CG27" s="206">
        <v>-24.58</v>
      </c>
      <c r="CH27" s="206">
        <v>-25.28</v>
      </c>
      <c r="CI27" s="206">
        <v>-24.14</v>
      </c>
      <c r="CJ27" s="85"/>
      <c r="CK27" s="20"/>
      <c r="CM27"/>
      <c r="CN27"/>
      <c r="CO27"/>
      <c r="CP27" t="s">
        <v>949</v>
      </c>
      <c r="CQ27"/>
      <c r="CR27"/>
      <c r="CS27"/>
      <c r="CT27"/>
      <c r="CU27"/>
      <c r="CV27"/>
      <c r="CW27"/>
      <c r="CX27"/>
    </row>
    <row r="28" spans="1:103" s="75" customFormat="1" x14ac:dyDescent="0.25">
      <c r="A28" s="75" t="s">
        <v>50</v>
      </c>
      <c r="B28" s="75" t="s">
        <v>51</v>
      </c>
      <c r="C28" s="74">
        <v>6</v>
      </c>
      <c r="D28" s="75" t="s">
        <v>52</v>
      </c>
      <c r="E28" s="75">
        <v>1999</v>
      </c>
      <c r="F28" s="74">
        <v>2</v>
      </c>
      <c r="G28" s="74">
        <v>11</v>
      </c>
      <c r="H28" s="74">
        <v>22</v>
      </c>
      <c r="I28" s="74">
        <v>42</v>
      </c>
      <c r="J28" s="74">
        <v>211</v>
      </c>
      <c r="K28" s="76">
        <v>45547</v>
      </c>
      <c r="L28" s="74">
        <v>0.85</v>
      </c>
      <c r="M28" s="80">
        <v>1.2999999999999999E-2</v>
      </c>
      <c r="N28" s="80">
        <v>2.9000000000000001E-2</v>
      </c>
      <c r="O28" s="80">
        <v>0.06</v>
      </c>
      <c r="P28" s="80">
        <v>8.6999999999999994E-2</v>
      </c>
      <c r="Q28" s="93">
        <f t="shared" si="0"/>
        <v>0.98699999999999999</v>
      </c>
      <c r="R28" s="93">
        <f t="shared" si="1"/>
        <v>0.97099999999999997</v>
      </c>
      <c r="S28" s="93">
        <f t="shared" si="2"/>
        <v>0.94</v>
      </c>
      <c r="T28" s="93">
        <f t="shared" si="3"/>
        <v>0.91300000000000003</v>
      </c>
      <c r="U28" s="90">
        <v>3.3</v>
      </c>
      <c r="V28" s="90">
        <v>12</v>
      </c>
      <c r="W28" s="90">
        <v>8</v>
      </c>
      <c r="X28" s="90">
        <v>5.3</v>
      </c>
      <c r="Y28" s="90">
        <v>16.7</v>
      </c>
      <c r="Z28" s="90">
        <v>43.8</v>
      </c>
      <c r="AA28" s="90">
        <v>26.2</v>
      </c>
      <c r="AB28" s="90">
        <v>34</v>
      </c>
      <c r="AC28" s="90">
        <v>48.7</v>
      </c>
      <c r="AD28" s="90">
        <v>45.3</v>
      </c>
      <c r="AE28" s="90">
        <v>43.5</v>
      </c>
      <c r="AF28" s="90">
        <v>46.7</v>
      </c>
      <c r="AG28" s="90">
        <v>49</v>
      </c>
      <c r="AH28" s="90">
        <v>51.6</v>
      </c>
      <c r="AI28" s="90">
        <v>49.6</v>
      </c>
      <c r="AJ28" s="90">
        <v>47.3</v>
      </c>
      <c r="AK28" s="90">
        <v>47.5</v>
      </c>
      <c r="AL28" s="90">
        <v>45.8</v>
      </c>
      <c r="AM28" s="90">
        <v>50.6</v>
      </c>
      <c r="AN28" s="90">
        <v>53.2</v>
      </c>
      <c r="AO28" s="90">
        <v>70</v>
      </c>
      <c r="AP28" s="90">
        <v>0.5</v>
      </c>
      <c r="AQ28" s="90">
        <v>1678.3</v>
      </c>
      <c r="AR28" s="94">
        <f t="shared" si="4"/>
        <v>3356.6</v>
      </c>
      <c r="AS28" s="90">
        <v>330.9</v>
      </c>
      <c r="AT28" s="90">
        <v>50</v>
      </c>
      <c r="AU28" s="90">
        <v>195.8</v>
      </c>
      <c r="AV28" s="90">
        <v>38.43</v>
      </c>
      <c r="AW28" s="90">
        <v>30</v>
      </c>
      <c r="AX28" s="93">
        <v>8.4600000000000009</v>
      </c>
      <c r="AY28" s="93">
        <v>2</v>
      </c>
      <c r="AZ28" s="93">
        <v>13.61</v>
      </c>
      <c r="BA28" s="93">
        <v>1.57</v>
      </c>
      <c r="BB28" s="94">
        <f t="shared" si="5"/>
        <v>25.64</v>
      </c>
      <c r="BC28" s="93">
        <f t="shared" si="6"/>
        <v>1.2809999999999999</v>
      </c>
      <c r="BD28" s="93">
        <f t="shared" si="7"/>
        <v>6.6179999999999994</v>
      </c>
      <c r="BE28" s="93">
        <f t="shared" si="8"/>
        <v>0.19627170582226761</v>
      </c>
      <c r="BF28" s="95">
        <f t="shared" si="9"/>
        <v>329.40280388151172</v>
      </c>
      <c r="BG28" s="96">
        <f t="shared" si="10"/>
        <v>658.80560776302343</v>
      </c>
      <c r="BH28" s="93">
        <f t="shared" si="11"/>
        <v>0.32995319812792512</v>
      </c>
      <c r="BI28" s="93">
        <f t="shared" si="12"/>
        <v>7.8003120124804995E-2</v>
      </c>
      <c r="BJ28" s="93">
        <f t="shared" si="13"/>
        <v>0.53081123244929795</v>
      </c>
      <c r="BK28" s="93">
        <f t="shared" si="14"/>
        <v>6.1232449297971919E-2</v>
      </c>
      <c r="BL28" s="95">
        <f t="shared" si="15"/>
        <v>217.37501722602099</v>
      </c>
      <c r="BM28" s="95">
        <f t="shared" si="16"/>
        <v>51.388892961234276</v>
      </c>
      <c r="BN28" s="95">
        <f t="shared" si="17"/>
        <v>349.70141660119924</v>
      </c>
      <c r="BO28" s="95">
        <f t="shared" si="18"/>
        <v>40.340280974568905</v>
      </c>
      <c r="BP28" s="94">
        <f t="shared" si="19"/>
        <v>7.15</v>
      </c>
      <c r="BQ28" s="94">
        <f t="shared" si="20"/>
        <v>30.175000000000001</v>
      </c>
      <c r="BR28" s="94">
        <f t="shared" si="21"/>
        <v>46.05</v>
      </c>
      <c r="BS28" s="94">
        <f t="shared" si="22"/>
        <v>49.375</v>
      </c>
      <c r="BT28" s="94">
        <f t="shared" si="23"/>
        <v>49.275000000000006</v>
      </c>
      <c r="BU28" s="206">
        <v>32.380000000000003</v>
      </c>
      <c r="BV28" s="206">
        <v>43.472999999999999</v>
      </c>
      <c r="BW28" s="206">
        <v>23.706</v>
      </c>
      <c r="BX28" s="206">
        <v>24.784000000000002</v>
      </c>
      <c r="BY28" s="206">
        <v>29.475999999999999</v>
      </c>
      <c r="BZ28" s="206">
        <v>87.8</v>
      </c>
      <c r="CA28" s="206">
        <v>57.300000000000004</v>
      </c>
      <c r="CB28" s="206">
        <v>49.5</v>
      </c>
      <c r="CC28" s="206">
        <v>116.1</v>
      </c>
      <c r="CD28" s="206">
        <v>259.89999999999998</v>
      </c>
      <c r="CE28" s="206">
        <v>-25.29</v>
      </c>
      <c r="CF28" s="206">
        <v>-24.36</v>
      </c>
      <c r="CG28" s="206">
        <v>-24.62</v>
      </c>
      <c r="CH28" s="206">
        <v>-25.27</v>
      </c>
      <c r="CI28" s="206">
        <v>-23.92</v>
      </c>
      <c r="CJ28" s="85"/>
      <c r="CK28" s="20"/>
      <c r="CM28" s="75" t="s">
        <v>23</v>
      </c>
      <c r="CN28" t="s">
        <v>32</v>
      </c>
      <c r="CO28" s="75" t="s">
        <v>31</v>
      </c>
      <c r="CP28" t="s">
        <v>958</v>
      </c>
      <c r="CQ28" t="s">
        <v>959</v>
      </c>
      <c r="CR28" t="s">
        <v>960</v>
      </c>
      <c r="CS28" t="s">
        <v>961</v>
      </c>
      <c r="CT28" t="s">
        <v>951</v>
      </c>
      <c r="CU28" t="s">
        <v>962</v>
      </c>
      <c r="CV28"/>
      <c r="CW28"/>
      <c r="CX28"/>
    </row>
    <row r="29" spans="1:103" s="75" customFormat="1" x14ac:dyDescent="0.25">
      <c r="A29" s="75" t="s">
        <v>50</v>
      </c>
      <c r="B29" s="75" t="s">
        <v>51</v>
      </c>
      <c r="C29" s="74">
        <v>6</v>
      </c>
      <c r="D29" s="75" t="s">
        <v>55</v>
      </c>
      <c r="E29" s="75">
        <v>2008</v>
      </c>
      <c r="F29" s="74">
        <v>2</v>
      </c>
      <c r="G29" s="74">
        <v>12</v>
      </c>
      <c r="H29" s="74">
        <v>21</v>
      </c>
      <c r="I29" s="74">
        <v>47</v>
      </c>
      <c r="J29" s="74">
        <v>212</v>
      </c>
      <c r="K29" s="76">
        <v>45544</v>
      </c>
      <c r="L29" s="74">
        <v>0.84</v>
      </c>
      <c r="M29" s="80">
        <v>7.5999999999999998E-2</v>
      </c>
      <c r="N29" s="80">
        <v>0.108</v>
      </c>
      <c r="O29" s="80">
        <v>0.16900000000000001</v>
      </c>
      <c r="P29" s="80">
        <v>0.23400000000000001</v>
      </c>
      <c r="Q29" s="93">
        <f t="shared" si="0"/>
        <v>0.92400000000000004</v>
      </c>
      <c r="R29" s="93">
        <f t="shared" si="1"/>
        <v>0.89200000000000002</v>
      </c>
      <c r="S29" s="93">
        <f t="shared" si="2"/>
        <v>0.83099999999999996</v>
      </c>
      <c r="T29" s="93">
        <f t="shared" si="3"/>
        <v>0.76600000000000001</v>
      </c>
      <c r="U29" s="90">
        <v>15.2</v>
      </c>
      <c r="V29" s="90">
        <v>5.0999999999999996</v>
      </c>
      <c r="W29" s="90">
        <v>33</v>
      </c>
      <c r="X29" s="90">
        <v>30.8</v>
      </c>
      <c r="Y29" s="90">
        <v>46.2</v>
      </c>
      <c r="Z29" s="90">
        <v>38.200000000000003</v>
      </c>
      <c r="AA29" s="90">
        <v>47.9</v>
      </c>
      <c r="AB29" s="90">
        <v>34.200000000000003</v>
      </c>
      <c r="AC29" s="90">
        <v>47.4</v>
      </c>
      <c r="AD29" s="90">
        <v>46.3</v>
      </c>
      <c r="AE29" s="90">
        <v>47.1</v>
      </c>
      <c r="AF29" s="90">
        <v>45.6</v>
      </c>
      <c r="AG29" s="90">
        <v>44.7</v>
      </c>
      <c r="AH29" s="90">
        <v>52.5</v>
      </c>
      <c r="AI29" s="90">
        <v>49.2</v>
      </c>
      <c r="AJ29" s="90">
        <v>46.2</v>
      </c>
      <c r="AK29" s="90">
        <v>47.4</v>
      </c>
      <c r="AL29" s="90">
        <v>50.5</v>
      </c>
      <c r="AM29" s="90">
        <v>44.1</v>
      </c>
      <c r="AN29" s="90">
        <v>41.6</v>
      </c>
      <c r="AO29" s="90">
        <v>64</v>
      </c>
      <c r="AP29" s="90">
        <v>0.5</v>
      </c>
      <c r="AQ29" s="90">
        <v>1499.7</v>
      </c>
      <c r="AR29" s="94">
        <f t="shared" si="4"/>
        <v>2999.4</v>
      </c>
      <c r="AS29" s="90">
        <v>307.60000000000002</v>
      </c>
      <c r="AT29" s="90">
        <v>50</v>
      </c>
      <c r="AU29" s="90">
        <v>191.8</v>
      </c>
      <c r="AV29" s="90">
        <v>36.799999999999997</v>
      </c>
      <c r="AW29" s="90">
        <v>30</v>
      </c>
      <c r="AX29" s="93">
        <v>7.55</v>
      </c>
      <c r="AY29" s="93">
        <v>0.47</v>
      </c>
      <c r="AZ29" s="93">
        <v>11.11</v>
      </c>
      <c r="BA29" s="93">
        <v>1.47</v>
      </c>
      <c r="BB29" s="94">
        <f t="shared" si="5"/>
        <v>20.599999999999998</v>
      </c>
      <c r="BC29" s="93">
        <f t="shared" si="6"/>
        <v>1.2266666666666666</v>
      </c>
      <c r="BD29" s="93">
        <f t="shared" si="7"/>
        <v>6.1520000000000001</v>
      </c>
      <c r="BE29" s="93">
        <f t="shared" si="8"/>
        <v>0.19186652763295095</v>
      </c>
      <c r="BF29" s="95">
        <f t="shared" si="9"/>
        <v>287.74223149113652</v>
      </c>
      <c r="BG29" s="96">
        <f t="shared" si="10"/>
        <v>575.48446298227304</v>
      </c>
      <c r="BH29" s="93">
        <f t="shared" si="11"/>
        <v>0.36650485436893204</v>
      </c>
      <c r="BI29" s="93">
        <f t="shared" si="12"/>
        <v>2.2815533980582524E-2</v>
      </c>
      <c r="BJ29" s="93">
        <f t="shared" si="13"/>
        <v>0.53932038834951457</v>
      </c>
      <c r="BK29" s="93">
        <f t="shared" si="14"/>
        <v>7.1359223300970887E-2</v>
      </c>
      <c r="BL29" s="95">
        <f t="shared" si="15"/>
        <v>210.91784929690104</v>
      </c>
      <c r="BM29" s="95">
        <f t="shared" si="16"/>
        <v>13.129985320469336</v>
      </c>
      <c r="BN29" s="95">
        <f t="shared" si="17"/>
        <v>310.37050406471133</v>
      </c>
      <c r="BO29" s="95">
        <f t="shared" si="18"/>
        <v>41.066124300191333</v>
      </c>
      <c r="BP29" s="94">
        <f t="shared" si="19"/>
        <v>21.024999999999999</v>
      </c>
      <c r="BQ29" s="94">
        <f t="shared" si="20"/>
        <v>41.625</v>
      </c>
      <c r="BR29" s="94">
        <f t="shared" si="21"/>
        <v>46.599999999999994</v>
      </c>
      <c r="BS29" s="94">
        <f t="shared" si="22"/>
        <v>48.150000000000006</v>
      </c>
      <c r="BT29" s="94">
        <f t="shared" si="23"/>
        <v>45.9</v>
      </c>
      <c r="BU29" s="206">
        <v>25.805</v>
      </c>
      <c r="BV29" s="206">
        <v>42.031999999999996</v>
      </c>
      <c r="BW29" s="206">
        <v>26.445</v>
      </c>
      <c r="BX29" s="206">
        <v>24.264000000000003</v>
      </c>
      <c r="BY29" s="206">
        <v>20.476999999999997</v>
      </c>
      <c r="BZ29" s="206">
        <v>124.2</v>
      </c>
      <c r="CA29" s="206">
        <v>83.6</v>
      </c>
      <c r="CB29" s="206">
        <v>26.099999999999998</v>
      </c>
      <c r="CC29" s="206">
        <v>125.1</v>
      </c>
      <c r="CD29" s="206">
        <v>265.39999999999998</v>
      </c>
      <c r="CE29" s="206">
        <v>-25.25</v>
      </c>
      <c r="CF29" s="206">
        <v>-24.63</v>
      </c>
      <c r="CG29" s="206">
        <v>-25.02</v>
      </c>
      <c r="CH29" s="206">
        <v>-25.13</v>
      </c>
      <c r="CI29" s="206">
        <v>-24.31</v>
      </c>
      <c r="CJ29" s="85"/>
      <c r="CK29" s="20"/>
      <c r="CM29" s="75" t="s">
        <v>50</v>
      </c>
      <c r="CN29">
        <v>1984</v>
      </c>
      <c r="CO29" s="75" t="s">
        <v>56</v>
      </c>
      <c r="CP29" s="201">
        <v>0.97324999999999995</v>
      </c>
      <c r="CQ29" s="201">
        <v>0.93399999999999994</v>
      </c>
      <c r="CR29" s="201">
        <v>0.86849999999999994</v>
      </c>
      <c r="CS29" s="201">
        <v>0.74975000000000003</v>
      </c>
      <c r="CT29" s="85">
        <v>56.75</v>
      </c>
      <c r="CU29" s="104">
        <v>45548</v>
      </c>
      <c r="CV29"/>
      <c r="CW29"/>
      <c r="CX29"/>
    </row>
    <row r="30" spans="1:103" s="75" customFormat="1" x14ac:dyDescent="0.25">
      <c r="A30" s="75" t="s">
        <v>35</v>
      </c>
      <c r="B30" s="75" t="s">
        <v>36</v>
      </c>
      <c r="C30" s="74">
        <v>7</v>
      </c>
      <c r="D30" s="75" t="s">
        <v>44</v>
      </c>
      <c r="E30" s="75">
        <v>1983</v>
      </c>
      <c r="F30" s="74">
        <v>2</v>
      </c>
      <c r="G30" s="74">
        <v>13</v>
      </c>
      <c r="H30" s="74">
        <v>20</v>
      </c>
      <c r="I30" s="74">
        <v>50</v>
      </c>
      <c r="J30" s="74">
        <v>213</v>
      </c>
      <c r="K30" s="76">
        <v>45547</v>
      </c>
      <c r="L30" s="74">
        <v>0.86</v>
      </c>
      <c r="M30" s="80">
        <v>1.2E-2</v>
      </c>
      <c r="N30" s="80">
        <v>2.5000000000000001E-2</v>
      </c>
      <c r="O30" s="80">
        <v>0.111</v>
      </c>
      <c r="P30" s="80">
        <v>0.214</v>
      </c>
      <c r="Q30" s="93">
        <f t="shared" si="0"/>
        <v>0.98799999999999999</v>
      </c>
      <c r="R30" s="93">
        <f t="shared" si="1"/>
        <v>0.97499999999999998</v>
      </c>
      <c r="S30" s="93">
        <f t="shared" si="2"/>
        <v>0.88900000000000001</v>
      </c>
      <c r="T30" s="93">
        <f t="shared" si="3"/>
        <v>0.78600000000000003</v>
      </c>
      <c r="U30" s="90">
        <v>1.5</v>
      </c>
      <c r="V30" s="90">
        <v>29.9</v>
      </c>
      <c r="W30" s="90">
        <v>28.9</v>
      </c>
      <c r="X30" s="90">
        <v>15.5</v>
      </c>
      <c r="Y30" s="90">
        <v>38.799999999999997</v>
      </c>
      <c r="Z30" s="90">
        <v>47.6</v>
      </c>
      <c r="AA30" s="90">
        <v>43.9</v>
      </c>
      <c r="AB30" s="90">
        <v>34.799999999999997</v>
      </c>
      <c r="AC30" s="90">
        <v>42.9</v>
      </c>
      <c r="AD30" s="90">
        <v>46.5</v>
      </c>
      <c r="AE30" s="90">
        <v>45.6</v>
      </c>
      <c r="AF30" s="90">
        <v>41.3</v>
      </c>
      <c r="AG30" s="90">
        <v>45.1</v>
      </c>
      <c r="AH30" s="90">
        <v>48.2</v>
      </c>
      <c r="AI30" s="90">
        <v>48.4</v>
      </c>
      <c r="AJ30" s="90">
        <v>45.2</v>
      </c>
      <c r="AK30" s="90">
        <v>44.8</v>
      </c>
      <c r="AL30" s="90">
        <v>40.4</v>
      </c>
      <c r="AM30" s="90">
        <v>42</v>
      </c>
      <c r="AN30" s="90">
        <v>48.5</v>
      </c>
      <c r="AO30" s="90">
        <v>67</v>
      </c>
      <c r="AP30" s="90">
        <v>0.5</v>
      </c>
      <c r="AQ30" s="90">
        <v>1390.8</v>
      </c>
      <c r="AR30" s="94">
        <f t="shared" si="4"/>
        <v>2781.6</v>
      </c>
      <c r="AS30" s="90">
        <v>295.3</v>
      </c>
      <c r="AT30" s="90">
        <v>50</v>
      </c>
      <c r="AU30" s="90">
        <v>172.3</v>
      </c>
      <c r="AV30" s="90">
        <v>32.44</v>
      </c>
      <c r="AW30" s="90">
        <v>30</v>
      </c>
      <c r="AX30" s="93">
        <v>7.28</v>
      </c>
      <c r="AY30" s="93">
        <v>1.52</v>
      </c>
      <c r="AZ30" s="93">
        <v>13.24</v>
      </c>
      <c r="BA30" s="93">
        <v>1.62</v>
      </c>
      <c r="BB30" s="94">
        <f t="shared" si="5"/>
        <v>23.66</v>
      </c>
      <c r="BC30" s="93">
        <f t="shared" si="6"/>
        <v>1.0813333333333333</v>
      </c>
      <c r="BD30" s="93">
        <f t="shared" si="7"/>
        <v>5.9060000000000006</v>
      </c>
      <c r="BE30" s="93">
        <f t="shared" si="8"/>
        <v>0.18827626233313985</v>
      </c>
      <c r="BF30" s="95">
        <f t="shared" si="9"/>
        <v>261.85462565293091</v>
      </c>
      <c r="BG30" s="96">
        <f t="shared" si="10"/>
        <v>523.70925130586181</v>
      </c>
      <c r="BH30" s="93">
        <f t="shared" si="11"/>
        <v>0.30769230769230771</v>
      </c>
      <c r="BI30" s="93">
        <f t="shared" si="12"/>
        <v>6.4243448858833471E-2</v>
      </c>
      <c r="BJ30" s="93">
        <f t="shared" si="13"/>
        <v>0.55959425190194423</v>
      </c>
      <c r="BK30" s="93">
        <f t="shared" si="14"/>
        <v>6.8469991546914633E-2</v>
      </c>
      <c r="BL30" s="95">
        <f t="shared" si="15"/>
        <v>161.14130809411134</v>
      </c>
      <c r="BM30" s="95">
        <f t="shared" si="16"/>
        <v>33.644888503166101</v>
      </c>
      <c r="BN30" s="95">
        <f t="shared" si="17"/>
        <v>293.06468669863102</v>
      </c>
      <c r="BO30" s="95">
        <f t="shared" si="18"/>
        <v>35.858368009953352</v>
      </c>
      <c r="BP30" s="94">
        <f t="shared" si="19"/>
        <v>18.95</v>
      </c>
      <c r="BQ30" s="94">
        <f t="shared" si="20"/>
        <v>41.275000000000006</v>
      </c>
      <c r="BR30" s="94">
        <f t="shared" si="21"/>
        <v>44.075000000000003</v>
      </c>
      <c r="BS30" s="94">
        <f t="shared" si="22"/>
        <v>46.725000000000009</v>
      </c>
      <c r="BT30" s="94">
        <f t="shared" si="23"/>
        <v>43.924999999999997</v>
      </c>
      <c r="BU30" s="206">
        <v>27.774999999999999</v>
      </c>
      <c r="BV30" s="206">
        <v>38.317999999999998</v>
      </c>
      <c r="BW30" s="206">
        <v>20.457000000000001</v>
      </c>
      <c r="BX30" s="206">
        <v>18.260999999999999</v>
      </c>
      <c r="BY30" s="206">
        <v>29.509</v>
      </c>
      <c r="BZ30" s="206">
        <v>113.69999999999999</v>
      </c>
      <c r="CA30" s="206">
        <v>73.899999999999991</v>
      </c>
      <c r="CB30" s="206">
        <v>60.599999999999994</v>
      </c>
      <c r="CC30" s="206">
        <v>142.30000000000001</v>
      </c>
      <c r="CD30" s="206">
        <v>277</v>
      </c>
      <c r="CE30" s="206">
        <v>-25.07</v>
      </c>
      <c r="CF30" s="206">
        <v>-24.03</v>
      </c>
      <c r="CG30" s="206">
        <v>-24.19</v>
      </c>
      <c r="CH30" s="206">
        <v>-24.84</v>
      </c>
      <c r="CI30" s="206">
        <v>-23.83</v>
      </c>
      <c r="CJ30" s="85"/>
      <c r="CK30" s="20"/>
      <c r="CN30">
        <v>1989</v>
      </c>
      <c r="CO30" s="75" t="s">
        <v>59</v>
      </c>
      <c r="CP30" s="201">
        <v>0.97399999999999998</v>
      </c>
      <c r="CQ30" s="201">
        <v>0.95099999999999996</v>
      </c>
      <c r="CR30" s="201">
        <v>0.92174999999999996</v>
      </c>
      <c r="CS30" s="201">
        <v>0.87650000000000006</v>
      </c>
      <c r="CT30" s="85">
        <v>61</v>
      </c>
      <c r="CU30" s="104">
        <v>45546</v>
      </c>
      <c r="CV30"/>
      <c r="CW30"/>
      <c r="CX30"/>
    </row>
    <row r="31" spans="1:103" s="75" customFormat="1" x14ac:dyDescent="0.25">
      <c r="A31" s="75" t="s">
        <v>35</v>
      </c>
      <c r="B31" s="75" t="s">
        <v>36</v>
      </c>
      <c r="C31" s="74">
        <v>7</v>
      </c>
      <c r="D31" s="75" t="s">
        <v>48</v>
      </c>
      <c r="E31" s="75">
        <v>2018</v>
      </c>
      <c r="F31" s="74">
        <v>2</v>
      </c>
      <c r="G31" s="74">
        <v>14</v>
      </c>
      <c r="H31" s="74">
        <v>19</v>
      </c>
      <c r="I31" s="74">
        <v>55</v>
      </c>
      <c r="J31" s="74">
        <v>214</v>
      </c>
      <c r="K31" s="76">
        <v>45545</v>
      </c>
      <c r="L31" s="74">
        <v>0.87</v>
      </c>
      <c r="M31" s="80">
        <v>2.7E-2</v>
      </c>
      <c r="N31" s="80">
        <v>2.5999999999999999E-2</v>
      </c>
      <c r="O31" s="80">
        <v>0.06</v>
      </c>
      <c r="P31" s="80">
        <v>0.13300000000000001</v>
      </c>
      <c r="Q31" s="93">
        <f t="shared" si="0"/>
        <v>0.97299999999999998</v>
      </c>
      <c r="R31" s="93">
        <f t="shared" si="1"/>
        <v>0.97399999999999998</v>
      </c>
      <c r="S31" s="93">
        <f t="shared" si="2"/>
        <v>0.94</v>
      </c>
      <c r="T31" s="93">
        <f t="shared" si="3"/>
        <v>0.86699999999999999</v>
      </c>
      <c r="U31" s="90">
        <v>27.5</v>
      </c>
      <c r="V31" s="90">
        <v>2.7</v>
      </c>
      <c r="W31" s="90">
        <v>3</v>
      </c>
      <c r="X31" s="90">
        <v>8.3000000000000007</v>
      </c>
      <c r="Y31" s="90">
        <v>42.3</v>
      </c>
      <c r="Z31" s="90">
        <v>41</v>
      </c>
      <c r="AA31" s="90">
        <v>40</v>
      </c>
      <c r="AB31" s="90">
        <v>43</v>
      </c>
      <c r="AC31" s="90">
        <v>47.5</v>
      </c>
      <c r="AD31" s="90">
        <v>49.5</v>
      </c>
      <c r="AE31" s="90">
        <v>50</v>
      </c>
      <c r="AF31" s="90">
        <v>49.9</v>
      </c>
      <c r="AG31" s="90">
        <v>49.8</v>
      </c>
      <c r="AH31" s="90">
        <v>49.3</v>
      </c>
      <c r="AI31" s="90">
        <v>50.2</v>
      </c>
      <c r="AJ31" s="90">
        <v>54</v>
      </c>
      <c r="AK31" s="90">
        <v>44.7</v>
      </c>
      <c r="AL31" s="90">
        <v>53.8</v>
      </c>
      <c r="AM31" s="90">
        <v>48</v>
      </c>
      <c r="AN31" s="90">
        <v>49.7</v>
      </c>
      <c r="AO31" s="90">
        <v>64</v>
      </c>
      <c r="AP31" s="90">
        <v>0.5</v>
      </c>
      <c r="AQ31" s="90">
        <v>1843.3</v>
      </c>
      <c r="AR31" s="94">
        <f t="shared" si="4"/>
        <v>3686.6</v>
      </c>
      <c r="AS31" s="90">
        <v>385.4</v>
      </c>
      <c r="AT31" s="90">
        <v>50</v>
      </c>
      <c r="AU31" s="90">
        <v>233.7</v>
      </c>
      <c r="AV31" s="90">
        <v>46.55</v>
      </c>
      <c r="AW31" s="90">
        <v>30</v>
      </c>
      <c r="AX31" s="93">
        <v>10.47</v>
      </c>
      <c r="AY31" s="93">
        <v>0.95</v>
      </c>
      <c r="AZ31" s="93">
        <v>14.1</v>
      </c>
      <c r="BA31" s="93">
        <v>2.2599999999999998</v>
      </c>
      <c r="BB31" s="94">
        <f t="shared" si="5"/>
        <v>27.78</v>
      </c>
      <c r="BC31" s="93">
        <f t="shared" si="6"/>
        <v>1.5516666666666665</v>
      </c>
      <c r="BD31" s="93">
        <f t="shared" si="7"/>
        <v>7.7079999999999993</v>
      </c>
      <c r="BE31" s="93">
        <f t="shared" si="8"/>
        <v>0.1991869918699187</v>
      </c>
      <c r="BF31" s="95">
        <f t="shared" si="9"/>
        <v>367.16138211382111</v>
      </c>
      <c r="BG31" s="96">
        <f t="shared" si="10"/>
        <v>734.32276422764221</v>
      </c>
      <c r="BH31" s="93">
        <f t="shared" si="11"/>
        <v>0.37688984881209503</v>
      </c>
      <c r="BI31" s="93">
        <f t="shared" si="12"/>
        <v>3.4197264218862489E-2</v>
      </c>
      <c r="BJ31" s="93">
        <f t="shared" si="13"/>
        <v>0.50755939524838012</v>
      </c>
      <c r="BK31" s="93">
        <f t="shared" si="14"/>
        <v>8.1353491720662335E-2</v>
      </c>
      <c r="BL31" s="95">
        <f t="shared" si="15"/>
        <v>276.7587955890358</v>
      </c>
      <c r="BM31" s="95">
        <f t="shared" si="16"/>
        <v>25.111829590218143</v>
      </c>
      <c r="BN31" s="95">
        <f t="shared" si="17"/>
        <v>372.71241812850087</v>
      </c>
      <c r="BO31" s="95">
        <f t="shared" si="18"/>
        <v>59.739720919887368</v>
      </c>
      <c r="BP31" s="94">
        <f t="shared" si="19"/>
        <v>10.375</v>
      </c>
      <c r="BQ31" s="94">
        <f t="shared" si="20"/>
        <v>41.575000000000003</v>
      </c>
      <c r="BR31" s="94">
        <f t="shared" si="21"/>
        <v>49.225000000000001</v>
      </c>
      <c r="BS31" s="94">
        <f t="shared" si="22"/>
        <v>50.825000000000003</v>
      </c>
      <c r="BT31" s="94">
        <f t="shared" si="23"/>
        <v>49.05</v>
      </c>
      <c r="BU31" s="206">
        <v>23.896000000000001</v>
      </c>
      <c r="BV31" s="206">
        <v>43.739999999999995</v>
      </c>
      <c r="BW31" s="206">
        <v>21.741999999999997</v>
      </c>
      <c r="BX31" s="206">
        <v>15.495000000000001</v>
      </c>
      <c r="BY31" s="206">
        <v>20.350999999999999</v>
      </c>
      <c r="BZ31" s="206">
        <v>144.30000000000001</v>
      </c>
      <c r="CA31" s="206">
        <v>75.3</v>
      </c>
      <c r="CB31" s="206">
        <v>59.800000000000004</v>
      </c>
      <c r="CC31" s="206">
        <v>164.5</v>
      </c>
      <c r="CD31" s="206">
        <v>246.9</v>
      </c>
      <c r="CE31" s="206">
        <v>-25.03</v>
      </c>
      <c r="CF31" s="206">
        <v>-24.74</v>
      </c>
      <c r="CG31" s="206">
        <v>-24.34</v>
      </c>
      <c r="CH31" s="206">
        <v>-24.93</v>
      </c>
      <c r="CI31" s="206">
        <v>-24.61</v>
      </c>
      <c r="CJ31" s="85"/>
      <c r="CK31" s="20"/>
      <c r="CN31">
        <v>1999</v>
      </c>
      <c r="CO31" s="75" t="s">
        <v>52</v>
      </c>
      <c r="CP31" s="201">
        <v>0.97425000000000006</v>
      </c>
      <c r="CQ31" s="201">
        <v>0.94450000000000001</v>
      </c>
      <c r="CR31" s="201">
        <v>0.9172499999999999</v>
      </c>
      <c r="CS31" s="201">
        <v>0.7712500000000001</v>
      </c>
      <c r="CT31" s="85">
        <v>65.25</v>
      </c>
      <c r="CU31" s="104">
        <v>45547</v>
      </c>
      <c r="CV31"/>
      <c r="CW31"/>
      <c r="CX31"/>
    </row>
    <row r="32" spans="1:103" s="75" customFormat="1" x14ac:dyDescent="0.25">
      <c r="A32" s="75" t="s">
        <v>50</v>
      </c>
      <c r="B32" s="75" t="s">
        <v>51</v>
      </c>
      <c r="C32" s="74">
        <v>8</v>
      </c>
      <c r="D32" s="75" t="s">
        <v>59</v>
      </c>
      <c r="E32" s="75">
        <v>1989</v>
      </c>
      <c r="F32" s="74">
        <v>2</v>
      </c>
      <c r="G32" s="74">
        <v>15</v>
      </c>
      <c r="H32" s="74">
        <v>18</v>
      </c>
      <c r="I32" s="74">
        <v>58</v>
      </c>
      <c r="J32" s="74">
        <v>215</v>
      </c>
      <c r="K32" s="76">
        <v>45546</v>
      </c>
      <c r="L32" s="74">
        <v>0.85</v>
      </c>
      <c r="M32" s="80">
        <v>2.1999999999999999E-2</v>
      </c>
      <c r="N32" s="80">
        <v>5.7000000000000002E-2</v>
      </c>
      <c r="O32" s="80">
        <v>9.7000000000000003E-2</v>
      </c>
      <c r="P32" s="80">
        <v>0.151</v>
      </c>
      <c r="Q32" s="93">
        <f t="shared" si="0"/>
        <v>0.97799999999999998</v>
      </c>
      <c r="R32" s="93">
        <f t="shared" si="1"/>
        <v>0.94299999999999995</v>
      </c>
      <c r="S32" s="93">
        <f t="shared" si="2"/>
        <v>0.90300000000000002</v>
      </c>
      <c r="T32" s="93">
        <f t="shared" si="3"/>
        <v>0.84899999999999998</v>
      </c>
      <c r="U32" s="90">
        <v>5.7</v>
      </c>
      <c r="V32" s="90">
        <v>0.6</v>
      </c>
      <c r="W32" s="90">
        <v>36</v>
      </c>
      <c r="X32" s="90">
        <v>38.200000000000003</v>
      </c>
      <c r="Y32" s="90">
        <v>33.6</v>
      </c>
      <c r="Z32" s="90">
        <v>40</v>
      </c>
      <c r="AA32" s="90">
        <v>45.1</v>
      </c>
      <c r="AB32" s="90">
        <v>42.1</v>
      </c>
      <c r="AC32" s="90">
        <v>44.4</v>
      </c>
      <c r="AD32" s="90">
        <v>41</v>
      </c>
      <c r="AE32" s="90">
        <v>48.5</v>
      </c>
      <c r="AF32" s="90">
        <v>53.3</v>
      </c>
      <c r="AG32" s="90">
        <v>50.4</v>
      </c>
      <c r="AH32" s="90">
        <v>44.4</v>
      </c>
      <c r="AI32" s="90">
        <v>49.2</v>
      </c>
      <c r="AJ32" s="90">
        <v>52.7</v>
      </c>
      <c r="AK32" s="90">
        <v>40.5</v>
      </c>
      <c r="AL32" s="90">
        <v>41.9</v>
      </c>
      <c r="AM32" s="90">
        <v>45</v>
      </c>
      <c r="AN32" s="90">
        <v>42.9</v>
      </c>
      <c r="AO32" s="90">
        <v>61</v>
      </c>
      <c r="AP32" s="90">
        <v>0.5</v>
      </c>
      <c r="AQ32" s="90">
        <v>1355.9</v>
      </c>
      <c r="AR32" s="94">
        <f t="shared" si="4"/>
        <v>2711.8</v>
      </c>
      <c r="AS32" s="90">
        <v>284.89999999999998</v>
      </c>
      <c r="AT32" s="90">
        <v>50</v>
      </c>
      <c r="AU32" s="90">
        <v>164.3</v>
      </c>
      <c r="AV32" s="90">
        <v>32.229999999999997</v>
      </c>
      <c r="AW32" s="90">
        <v>30</v>
      </c>
      <c r="AX32" s="93">
        <v>8</v>
      </c>
      <c r="AY32" s="93">
        <v>1.43</v>
      </c>
      <c r="AZ32" s="93">
        <v>12.6</v>
      </c>
      <c r="BA32" s="93">
        <v>1.18</v>
      </c>
      <c r="BB32" s="94">
        <f t="shared" si="5"/>
        <v>23.21</v>
      </c>
      <c r="BC32" s="93">
        <f t="shared" si="6"/>
        <v>1.0743333333333331</v>
      </c>
      <c r="BD32" s="93">
        <f t="shared" si="7"/>
        <v>5.6979999999999995</v>
      </c>
      <c r="BE32" s="93">
        <f t="shared" si="8"/>
        <v>0.19616555082166764</v>
      </c>
      <c r="BF32" s="95">
        <f t="shared" si="9"/>
        <v>265.98087035909919</v>
      </c>
      <c r="BG32" s="96">
        <f t="shared" si="10"/>
        <v>531.96174071819837</v>
      </c>
      <c r="BH32" s="93">
        <f t="shared" si="11"/>
        <v>0.34467901766479964</v>
      </c>
      <c r="BI32" s="93">
        <f t="shared" si="12"/>
        <v>6.1611374407582936E-2</v>
      </c>
      <c r="BJ32" s="93">
        <f t="shared" si="13"/>
        <v>0.54286945282205945</v>
      </c>
      <c r="BK32" s="93">
        <f t="shared" si="14"/>
        <v>5.0840155105557942E-2</v>
      </c>
      <c r="BL32" s="95">
        <f t="shared" si="15"/>
        <v>183.35605022600546</v>
      </c>
      <c r="BM32" s="95">
        <f t="shared" si="16"/>
        <v>32.774893977898479</v>
      </c>
      <c r="BN32" s="95">
        <f t="shared" si="17"/>
        <v>288.78577910595862</v>
      </c>
      <c r="BO32" s="95">
        <f t="shared" si="18"/>
        <v>27.045017408335802</v>
      </c>
      <c r="BP32" s="94">
        <f t="shared" si="19"/>
        <v>20.125</v>
      </c>
      <c r="BQ32" s="94">
        <f t="shared" si="20"/>
        <v>40.199999999999996</v>
      </c>
      <c r="BR32" s="94">
        <f t="shared" si="21"/>
        <v>46.8</v>
      </c>
      <c r="BS32" s="94">
        <f t="shared" si="22"/>
        <v>49.174999999999997</v>
      </c>
      <c r="BT32" s="94">
        <f t="shared" si="23"/>
        <v>42.575000000000003</v>
      </c>
      <c r="BU32" s="206">
        <v>23.822000000000003</v>
      </c>
      <c r="BV32" s="206">
        <v>44.84</v>
      </c>
      <c r="BW32" s="206">
        <v>27.28</v>
      </c>
      <c r="BX32" s="206">
        <v>15.18</v>
      </c>
      <c r="BY32" s="206">
        <v>22.53</v>
      </c>
      <c r="BZ32" s="206">
        <v>125.3</v>
      </c>
      <c r="CA32" s="206">
        <v>72</v>
      </c>
      <c r="CB32" s="206">
        <v>45.099999999999994</v>
      </c>
      <c r="CC32" s="206">
        <v>132.6</v>
      </c>
      <c r="CD32" s="206">
        <v>252.2</v>
      </c>
      <c r="CE32" s="206">
        <v>-25.04</v>
      </c>
      <c r="CF32" s="206">
        <v>-24.44</v>
      </c>
      <c r="CG32" s="206">
        <v>-24.45</v>
      </c>
      <c r="CH32" s="206">
        <v>-25.64</v>
      </c>
      <c r="CI32" s="206">
        <v>-24.3</v>
      </c>
      <c r="CJ32" s="85"/>
      <c r="CK32" s="20"/>
      <c r="CN32">
        <v>2001</v>
      </c>
      <c r="CO32" s="75" t="s">
        <v>60</v>
      </c>
      <c r="CP32" s="201">
        <v>0.96025000000000005</v>
      </c>
      <c r="CQ32" s="201">
        <v>0.93600000000000005</v>
      </c>
      <c r="CR32" s="201">
        <v>0.90600000000000003</v>
      </c>
      <c r="CS32" s="201">
        <v>0.8307500000000001</v>
      </c>
      <c r="CT32" s="85">
        <v>57.75</v>
      </c>
      <c r="CU32" s="104">
        <v>45546</v>
      </c>
      <c r="CV32"/>
      <c r="CW32"/>
      <c r="CX32"/>
    </row>
    <row r="33" spans="1:102" s="75" customFormat="1" x14ac:dyDescent="0.25">
      <c r="A33" s="75" t="s">
        <v>50</v>
      </c>
      <c r="B33" s="75" t="s">
        <v>51</v>
      </c>
      <c r="C33" s="74">
        <v>8</v>
      </c>
      <c r="D33" s="75" t="s">
        <v>60</v>
      </c>
      <c r="E33" s="75">
        <v>2001</v>
      </c>
      <c r="F33" s="74">
        <v>2</v>
      </c>
      <c r="G33" s="74">
        <v>16</v>
      </c>
      <c r="H33" s="74">
        <v>17</v>
      </c>
      <c r="I33" s="74">
        <v>63</v>
      </c>
      <c r="J33" s="74">
        <v>216</v>
      </c>
      <c r="K33" s="76">
        <v>45546</v>
      </c>
      <c r="L33" s="74">
        <v>0.85</v>
      </c>
      <c r="M33" s="80">
        <v>4.5999999999999999E-2</v>
      </c>
      <c r="N33" s="80">
        <v>8.4000000000000005E-2</v>
      </c>
      <c r="O33" s="80">
        <v>0.108</v>
      </c>
      <c r="P33" s="80">
        <v>0.186</v>
      </c>
      <c r="Q33" s="93">
        <f t="shared" si="0"/>
        <v>0.95399999999999996</v>
      </c>
      <c r="R33" s="93">
        <f t="shared" si="1"/>
        <v>0.91600000000000004</v>
      </c>
      <c r="S33" s="93">
        <f t="shared" si="2"/>
        <v>0.89200000000000002</v>
      </c>
      <c r="T33" s="93">
        <f t="shared" si="3"/>
        <v>0.81400000000000006</v>
      </c>
      <c r="U33" s="90">
        <v>0.9</v>
      </c>
      <c r="V33" s="90">
        <v>23.5</v>
      </c>
      <c r="W33" s="90">
        <v>4.9000000000000004</v>
      </c>
      <c r="X33" s="90">
        <v>14.1</v>
      </c>
      <c r="Y33" s="90">
        <v>24.6</v>
      </c>
      <c r="Z33" s="90">
        <v>35.1</v>
      </c>
      <c r="AA33" s="90">
        <v>37.1</v>
      </c>
      <c r="AB33" s="90">
        <v>21.2</v>
      </c>
      <c r="AC33" s="90">
        <v>42.1</v>
      </c>
      <c r="AD33" s="90">
        <v>44.3</v>
      </c>
      <c r="AE33" s="90">
        <v>49.2</v>
      </c>
      <c r="AF33" s="90">
        <v>43.4</v>
      </c>
      <c r="AG33" s="90">
        <v>44.4</v>
      </c>
      <c r="AH33" s="90">
        <v>49.1</v>
      </c>
      <c r="AI33" s="90">
        <v>42</v>
      </c>
      <c r="AJ33" s="90">
        <v>48.7</v>
      </c>
      <c r="AK33" s="90">
        <v>43.1</v>
      </c>
      <c r="AL33" s="90">
        <v>45.1</v>
      </c>
      <c r="AM33" s="90">
        <v>45.3</v>
      </c>
      <c r="AN33" s="90">
        <v>46</v>
      </c>
      <c r="AO33" s="90">
        <v>58</v>
      </c>
      <c r="AP33" s="90">
        <v>0.5</v>
      </c>
      <c r="AQ33" s="90">
        <v>1547.8</v>
      </c>
      <c r="AR33" s="94">
        <f t="shared" si="4"/>
        <v>3095.6</v>
      </c>
      <c r="AS33" s="90">
        <v>310.5</v>
      </c>
      <c r="AT33" s="90">
        <v>50</v>
      </c>
      <c r="AU33" s="90">
        <v>184.7</v>
      </c>
      <c r="AV33" s="90">
        <v>33.08</v>
      </c>
      <c r="AW33" s="90">
        <v>30</v>
      </c>
      <c r="AX33" s="93">
        <v>7.3</v>
      </c>
      <c r="AY33" s="93">
        <v>1.43</v>
      </c>
      <c r="AZ33" s="93">
        <v>12.04</v>
      </c>
      <c r="BA33" s="93">
        <v>1.66</v>
      </c>
      <c r="BB33" s="94">
        <f t="shared" si="5"/>
        <v>22.43</v>
      </c>
      <c r="BC33" s="93">
        <f t="shared" si="6"/>
        <v>1.1026666666666667</v>
      </c>
      <c r="BD33" s="93">
        <f t="shared" si="7"/>
        <v>6.21</v>
      </c>
      <c r="BE33" s="93">
        <f t="shared" si="8"/>
        <v>0.17910124526258797</v>
      </c>
      <c r="BF33" s="95">
        <f t="shared" si="9"/>
        <v>277.21290741743366</v>
      </c>
      <c r="BG33" s="96">
        <f t="shared" si="10"/>
        <v>554.42581483486731</v>
      </c>
      <c r="BH33" s="93">
        <f t="shared" si="11"/>
        <v>0.32545697726259476</v>
      </c>
      <c r="BI33" s="93">
        <f t="shared" si="12"/>
        <v>6.3753901025412396E-2</v>
      </c>
      <c r="BJ33" s="93">
        <f t="shared" si="13"/>
        <v>0.53678109674543018</v>
      </c>
      <c r="BK33" s="93">
        <f t="shared" si="14"/>
        <v>7.4008024966562641E-2</v>
      </c>
      <c r="BL33" s="95">
        <f t="shared" si="15"/>
        <v>180.44174981250697</v>
      </c>
      <c r="BM33" s="95">
        <f t="shared" si="16"/>
        <v>35.346808524915751</v>
      </c>
      <c r="BN33" s="95">
        <f t="shared" si="17"/>
        <v>297.60529695103884</v>
      </c>
      <c r="BO33" s="95">
        <f t="shared" si="18"/>
        <v>41.031959546405695</v>
      </c>
      <c r="BP33" s="94">
        <f t="shared" si="19"/>
        <v>10.85</v>
      </c>
      <c r="BQ33" s="94">
        <f t="shared" si="20"/>
        <v>29.500000000000004</v>
      </c>
      <c r="BR33" s="94">
        <f t="shared" si="21"/>
        <v>44.750000000000007</v>
      </c>
      <c r="BS33" s="94">
        <f t="shared" si="22"/>
        <v>46.05</v>
      </c>
      <c r="BT33" s="94">
        <f t="shared" si="23"/>
        <v>44.875</v>
      </c>
      <c r="BU33" s="206">
        <v>22.314</v>
      </c>
      <c r="BV33" s="206">
        <v>42.477999999999994</v>
      </c>
      <c r="BW33" s="206">
        <v>22.722999999999999</v>
      </c>
      <c r="BX33" s="206">
        <v>15.549999999999999</v>
      </c>
      <c r="BY33" s="206">
        <v>22.612000000000002</v>
      </c>
      <c r="BZ33" s="206">
        <v>131.9</v>
      </c>
      <c r="CA33" s="206">
        <v>55.599999999999994</v>
      </c>
      <c r="CB33" s="206">
        <v>47.1</v>
      </c>
      <c r="CC33" s="206">
        <v>141.5</v>
      </c>
      <c r="CD33" s="206">
        <v>268.89999999999998</v>
      </c>
      <c r="CE33" s="206">
        <v>-25.02</v>
      </c>
      <c r="CF33" s="206">
        <v>-24.57</v>
      </c>
      <c r="CG33" s="206">
        <v>-24.42</v>
      </c>
      <c r="CH33" s="206">
        <v>-25.69</v>
      </c>
      <c r="CI33" s="206">
        <v>-24.3</v>
      </c>
      <c r="CJ33" s="85"/>
      <c r="CK33" s="20"/>
      <c r="CN33">
        <v>2004</v>
      </c>
      <c r="CO33" s="75" t="s">
        <v>57</v>
      </c>
      <c r="CP33" s="201">
        <v>0.98150000000000004</v>
      </c>
      <c r="CQ33" s="201">
        <v>0.95699999999999996</v>
      </c>
      <c r="CR33" s="201">
        <v>0.90250000000000008</v>
      </c>
      <c r="CS33" s="201">
        <v>0.80049999999999999</v>
      </c>
      <c r="CT33" s="85">
        <v>68.25</v>
      </c>
      <c r="CU33" s="104">
        <v>45547</v>
      </c>
      <c r="CV33"/>
      <c r="CW33"/>
      <c r="CX33"/>
    </row>
    <row r="34" spans="1:102" s="75" customFormat="1" x14ac:dyDescent="0.25">
      <c r="A34" s="75" t="s">
        <v>35</v>
      </c>
      <c r="B34" s="75" t="s">
        <v>36</v>
      </c>
      <c r="C34" s="74">
        <v>1</v>
      </c>
      <c r="D34" s="75" t="s">
        <v>41</v>
      </c>
      <c r="E34" s="75">
        <v>2016</v>
      </c>
      <c r="F34" s="74">
        <v>3</v>
      </c>
      <c r="G34" s="74">
        <v>1</v>
      </c>
      <c r="H34" s="74">
        <v>33</v>
      </c>
      <c r="I34" s="74">
        <v>3</v>
      </c>
      <c r="J34" s="74">
        <v>301</v>
      </c>
      <c r="K34" s="76">
        <v>45548</v>
      </c>
      <c r="L34" s="74">
        <v>0.84</v>
      </c>
      <c r="M34" s="80">
        <v>1.2999999999999999E-2</v>
      </c>
      <c r="N34" s="80">
        <v>2.5000000000000001E-2</v>
      </c>
      <c r="O34" s="80">
        <v>5.1999999999999998E-2</v>
      </c>
      <c r="P34" s="80">
        <v>0.13800000000000001</v>
      </c>
      <c r="Q34" s="93">
        <f t="shared" ref="Q34:Q65" si="24">1-M34</f>
        <v>0.98699999999999999</v>
      </c>
      <c r="R34" s="93">
        <f t="shared" ref="R34:R65" si="25">1-N34</f>
        <v>0.97499999999999998</v>
      </c>
      <c r="S34" s="93">
        <f t="shared" ref="S34:S65" si="26">1-O34</f>
        <v>0.94799999999999995</v>
      </c>
      <c r="T34" s="93">
        <f t="shared" ref="T34:T65" si="27">1-P34</f>
        <v>0.86199999999999999</v>
      </c>
      <c r="U34" s="90">
        <v>6.4</v>
      </c>
      <c r="V34" s="90">
        <v>7.4</v>
      </c>
      <c r="W34" s="90">
        <v>4.4000000000000004</v>
      </c>
      <c r="X34" s="90">
        <v>13.1</v>
      </c>
      <c r="Y34" s="90">
        <v>16.3</v>
      </c>
      <c r="Z34" s="90">
        <v>4.5</v>
      </c>
      <c r="AA34" s="90">
        <v>9.4</v>
      </c>
      <c r="AB34" s="90">
        <v>23.3</v>
      </c>
      <c r="AC34" s="90">
        <v>39.4</v>
      </c>
      <c r="AD34" s="90">
        <v>40.5</v>
      </c>
      <c r="AE34" s="90">
        <v>26.1</v>
      </c>
      <c r="AF34" s="90">
        <v>44.9</v>
      </c>
      <c r="AG34" s="90">
        <v>46.8</v>
      </c>
      <c r="AH34" s="90">
        <v>42</v>
      </c>
      <c r="AI34" s="90">
        <v>40</v>
      </c>
      <c r="AJ34" s="90">
        <v>46.1</v>
      </c>
      <c r="AK34" s="90">
        <v>42.2</v>
      </c>
      <c r="AL34" s="90">
        <v>41.3</v>
      </c>
      <c r="AM34" s="90">
        <v>44</v>
      </c>
      <c r="AN34" s="90">
        <v>41.3</v>
      </c>
      <c r="AO34" s="90">
        <v>62</v>
      </c>
      <c r="AP34" s="90">
        <v>0.5</v>
      </c>
      <c r="AQ34" s="90">
        <v>1509.7</v>
      </c>
      <c r="AR34" s="94">
        <f t="shared" ref="AR34:AR65" si="28">AQ34/AP34</f>
        <v>3019.4</v>
      </c>
      <c r="AS34" s="90">
        <v>366.9</v>
      </c>
      <c r="AT34" s="90">
        <v>50</v>
      </c>
      <c r="AU34" s="90">
        <v>228.3</v>
      </c>
      <c r="AV34" s="90">
        <v>50.95</v>
      </c>
      <c r="AW34" s="90">
        <v>30</v>
      </c>
      <c r="AX34" s="93">
        <v>8.93</v>
      </c>
      <c r="AY34" s="93">
        <v>5.13</v>
      </c>
      <c r="AZ34" s="93">
        <v>15.24</v>
      </c>
      <c r="BA34" s="93">
        <v>1.94</v>
      </c>
      <c r="BB34" s="94">
        <f t="shared" ref="BB34:BB65" si="29">SUM(AX34:BA34)</f>
        <v>31.24</v>
      </c>
      <c r="BC34" s="93">
        <f t="shared" ref="BC34:BC65" si="30">AV34/AW34</f>
        <v>1.6983333333333335</v>
      </c>
      <c r="BD34" s="93">
        <f t="shared" ref="BD34:BD65" si="31">AS34/AT34</f>
        <v>7.3379999999999992</v>
      </c>
      <c r="BE34" s="93">
        <f t="shared" ref="BE34:BE65" si="32">AV34/AU34</f>
        <v>0.22317126587823041</v>
      </c>
      <c r="BF34" s="95">
        <f t="shared" ref="BF34:BF65" si="33">BE34*AQ34</f>
        <v>336.92166009636446</v>
      </c>
      <c r="BG34" s="96">
        <f t="shared" ref="BG34:BG65" si="34">BF34/AP34</f>
        <v>673.84332019272892</v>
      </c>
      <c r="BH34" s="93">
        <f t="shared" ref="BH34:BH65" si="35">AX34/$BB34</f>
        <v>0.2858514724711908</v>
      </c>
      <c r="BI34" s="93">
        <f t="shared" ref="BI34:BI65" si="36">AY34/$BB34</f>
        <v>0.16421254801536492</v>
      </c>
      <c r="BJ34" s="93">
        <f t="shared" ref="BJ34:BJ65" si="37">AZ34/$BB34</f>
        <v>0.48783610755441742</v>
      </c>
      <c r="BK34" s="93">
        <f t="shared" ref="BK34:BK65" si="38">BA34/$BB34</f>
        <v>6.2099871959026887E-2</v>
      </c>
      <c r="BL34" s="95">
        <f t="shared" si="15"/>
        <v>192.61910529196766</v>
      </c>
      <c r="BM34" s="95">
        <f t="shared" si="16"/>
        <v>110.65352857198141</v>
      </c>
      <c r="BN34" s="95">
        <f t="shared" si="17"/>
        <v>328.72510242436584</v>
      </c>
      <c r="BO34" s="95">
        <f t="shared" si="18"/>
        <v>41.845583904414021</v>
      </c>
      <c r="BP34" s="94">
        <f>AVERAGE(U55:X55)</f>
        <v>12.324999999999999</v>
      </c>
      <c r="BQ34" s="94">
        <f>AVERAGE(Y55:AB55)</f>
        <v>42.075000000000003</v>
      </c>
      <c r="BR34" s="94">
        <f>AVERAGE(AC55:AF55)</f>
        <v>43.375</v>
      </c>
      <c r="BS34" s="94">
        <f>AVERAGE(AG55:AJ55)</f>
        <v>48.2</v>
      </c>
      <c r="BT34" s="94">
        <f>AVERAGE(AK55:AN55)</f>
        <v>45.825000000000003</v>
      </c>
      <c r="BU34" s="206">
        <v>23.253</v>
      </c>
      <c r="BV34" s="206">
        <v>44.551000000000002</v>
      </c>
      <c r="BW34" s="206">
        <v>22.446999999999999</v>
      </c>
      <c r="BX34" s="206">
        <v>15.472999999999999</v>
      </c>
      <c r="BY34" s="206">
        <v>31.582000000000001</v>
      </c>
      <c r="BZ34" s="206">
        <v>115.3</v>
      </c>
      <c r="CA34" s="206">
        <v>72.099999999999994</v>
      </c>
      <c r="CB34" s="206">
        <v>58.3</v>
      </c>
      <c r="CC34" s="206">
        <v>118.9</v>
      </c>
      <c r="CD34" s="206">
        <v>236.70000000000002</v>
      </c>
      <c r="CE34" s="206">
        <v>-24.9</v>
      </c>
      <c r="CF34" s="206">
        <v>-24.69</v>
      </c>
      <c r="CG34" s="206">
        <v>-24.59</v>
      </c>
      <c r="CH34" s="206">
        <v>-25.61</v>
      </c>
      <c r="CI34" s="206">
        <v>-24.01</v>
      </c>
      <c r="CJ34" s="85"/>
      <c r="CK34" s="20"/>
      <c r="CN34">
        <v>2008</v>
      </c>
      <c r="CO34" s="75" t="s">
        <v>55</v>
      </c>
      <c r="CP34" s="201">
        <v>0.92899999999999994</v>
      </c>
      <c r="CQ34" s="201">
        <v>0.89175000000000004</v>
      </c>
      <c r="CR34" s="201">
        <v>0.84050000000000002</v>
      </c>
      <c r="CS34" s="201">
        <v>0.75875000000000004</v>
      </c>
      <c r="CT34" s="85">
        <v>64</v>
      </c>
      <c r="CU34" s="104">
        <v>45544</v>
      </c>
      <c r="CV34"/>
      <c r="CW34"/>
      <c r="CX34"/>
    </row>
    <row r="35" spans="1:102" s="75" customFormat="1" x14ac:dyDescent="0.25">
      <c r="A35" s="75" t="s">
        <v>35</v>
      </c>
      <c r="B35" s="75" t="s">
        <v>36</v>
      </c>
      <c r="C35" s="74">
        <v>1</v>
      </c>
      <c r="D35" s="75" t="s">
        <v>48</v>
      </c>
      <c r="E35" s="75">
        <v>2018</v>
      </c>
      <c r="F35" s="74">
        <v>3</v>
      </c>
      <c r="G35" s="74">
        <v>2</v>
      </c>
      <c r="H35" s="74">
        <v>34</v>
      </c>
      <c r="I35" s="74">
        <v>6</v>
      </c>
      <c r="J35" s="74">
        <v>302</v>
      </c>
      <c r="K35" s="76">
        <v>45545</v>
      </c>
      <c r="L35" s="74">
        <v>0.88</v>
      </c>
      <c r="M35" s="80">
        <v>8.0000000000000002E-3</v>
      </c>
      <c r="N35" s="80">
        <v>1.4E-2</v>
      </c>
      <c r="O35" s="80">
        <v>2.5999999999999999E-2</v>
      </c>
      <c r="P35" s="80">
        <v>0.113</v>
      </c>
      <c r="Q35" s="93">
        <f t="shared" si="24"/>
        <v>0.99199999999999999</v>
      </c>
      <c r="R35" s="93">
        <f t="shared" si="25"/>
        <v>0.98599999999999999</v>
      </c>
      <c r="S35" s="93">
        <f t="shared" si="26"/>
        <v>0.97399999999999998</v>
      </c>
      <c r="T35" s="93">
        <f t="shared" si="27"/>
        <v>0.88700000000000001</v>
      </c>
      <c r="U35" s="90">
        <v>10</v>
      </c>
      <c r="V35" s="90">
        <v>1.9</v>
      </c>
      <c r="W35" s="90">
        <v>2.1</v>
      </c>
      <c r="X35" s="90">
        <v>3.1</v>
      </c>
      <c r="Y35" s="90">
        <v>38.4</v>
      </c>
      <c r="Z35" s="90">
        <v>11.7</v>
      </c>
      <c r="AA35" s="90">
        <v>48.3</v>
      </c>
      <c r="AB35" s="90">
        <v>49.3</v>
      </c>
      <c r="AC35" s="90">
        <v>36.799999999999997</v>
      </c>
      <c r="AD35" s="90">
        <v>49.2</v>
      </c>
      <c r="AE35" s="90">
        <v>51.7</v>
      </c>
      <c r="AF35" s="90">
        <v>52</v>
      </c>
      <c r="AG35" s="90">
        <v>42.7</v>
      </c>
      <c r="AH35" s="90">
        <v>52.4</v>
      </c>
      <c r="AI35" s="90">
        <v>45.2</v>
      </c>
      <c r="AJ35" s="90">
        <v>52</v>
      </c>
      <c r="AK35" s="90">
        <v>42.4</v>
      </c>
      <c r="AL35" s="90">
        <v>55.5</v>
      </c>
      <c r="AM35" s="90">
        <v>42</v>
      </c>
      <c r="AN35" s="90">
        <v>48.7</v>
      </c>
      <c r="AO35" s="90">
        <v>60</v>
      </c>
      <c r="AP35" s="90">
        <v>0.5</v>
      </c>
      <c r="AQ35" s="90">
        <v>1810.4</v>
      </c>
      <c r="AR35" s="94">
        <f t="shared" si="28"/>
        <v>3620.8</v>
      </c>
      <c r="AS35" s="90">
        <v>349.7</v>
      </c>
      <c r="AT35" s="90">
        <v>50</v>
      </c>
      <c r="AU35" s="90">
        <v>209.3</v>
      </c>
      <c r="AV35" s="90">
        <v>42.16</v>
      </c>
      <c r="AW35" s="90">
        <v>30</v>
      </c>
      <c r="AX35" s="93">
        <v>11.48</v>
      </c>
      <c r="AY35" s="93">
        <v>1.35</v>
      </c>
      <c r="AZ35" s="93">
        <v>14.51</v>
      </c>
      <c r="BA35" s="93">
        <v>1.68</v>
      </c>
      <c r="BB35" s="94">
        <f t="shared" si="29"/>
        <v>29.02</v>
      </c>
      <c r="BC35" s="93">
        <f t="shared" si="30"/>
        <v>1.4053333333333333</v>
      </c>
      <c r="BD35" s="93">
        <f t="shared" si="31"/>
        <v>6.9939999999999998</v>
      </c>
      <c r="BE35" s="93">
        <f t="shared" si="32"/>
        <v>0.20143334925943618</v>
      </c>
      <c r="BF35" s="95">
        <f t="shared" si="33"/>
        <v>364.67493549928327</v>
      </c>
      <c r="BG35" s="96">
        <f t="shared" si="34"/>
        <v>729.34987099856653</v>
      </c>
      <c r="BH35" s="93">
        <f t="shared" si="35"/>
        <v>0.39558924879393526</v>
      </c>
      <c r="BI35" s="93">
        <f t="shared" si="36"/>
        <v>4.6519641626464513E-2</v>
      </c>
      <c r="BJ35" s="93">
        <f t="shared" si="37"/>
        <v>0.5</v>
      </c>
      <c r="BK35" s="93">
        <f t="shared" si="38"/>
        <v>5.7891109579600274E-2</v>
      </c>
      <c r="BL35" s="95">
        <f t="shared" si="15"/>
        <v>288.52296757627653</v>
      </c>
      <c r="BM35" s="95">
        <f t="shared" si="16"/>
        <v>33.92909461916144</v>
      </c>
      <c r="BN35" s="95">
        <f t="shared" si="17"/>
        <v>364.67493549928327</v>
      </c>
      <c r="BO35" s="95">
        <f t="shared" si="18"/>
        <v>42.22287330384534</v>
      </c>
      <c r="BP35" s="94">
        <f>AVERAGE(U35:X35)</f>
        <v>4.2750000000000004</v>
      </c>
      <c r="BQ35" s="94">
        <f>AVERAGE(Y35:AB35)</f>
        <v>36.924999999999997</v>
      </c>
      <c r="BR35" s="94">
        <f>AVERAGE(AC35:AF35)</f>
        <v>47.424999999999997</v>
      </c>
      <c r="BS35" s="94">
        <f>AVERAGE(AG35:AJ35)</f>
        <v>48.075000000000003</v>
      </c>
      <c r="BT35" s="94">
        <f t="shared" ref="BT35:BT51" si="39">AVERAGE(AK35:AN35)</f>
        <v>47.150000000000006</v>
      </c>
      <c r="BU35" s="206">
        <v>30.561</v>
      </c>
      <c r="BV35" s="206">
        <v>33.314999999999998</v>
      </c>
      <c r="BW35" s="206">
        <v>15.311999999999999</v>
      </c>
      <c r="BX35" s="206">
        <v>15.934999999999999</v>
      </c>
      <c r="BY35" s="206">
        <v>26.806000000000001</v>
      </c>
      <c r="BZ35" s="206">
        <v>118.4</v>
      </c>
      <c r="CA35" s="206">
        <v>96.4</v>
      </c>
      <c r="CB35" s="206">
        <v>97</v>
      </c>
      <c r="CC35" s="206">
        <v>171.20000000000002</v>
      </c>
      <c r="CD35" s="206">
        <v>288</v>
      </c>
      <c r="CE35" s="206">
        <v>-24.8</v>
      </c>
      <c r="CF35" s="206">
        <v>-24.52</v>
      </c>
      <c r="CG35" s="206">
        <v>-24.34</v>
      </c>
      <c r="CH35" s="206">
        <v>-24.74</v>
      </c>
      <c r="CI35" s="206">
        <v>-24.22</v>
      </c>
      <c r="CJ35" s="85"/>
      <c r="CK35" s="20"/>
      <c r="CN35">
        <v>2016</v>
      </c>
      <c r="CO35" s="75" t="s">
        <v>54</v>
      </c>
      <c r="CP35" s="201">
        <v>0.91699999999999993</v>
      </c>
      <c r="CQ35" s="201">
        <v>0.88124999999999998</v>
      </c>
      <c r="CR35" s="201">
        <v>0.81525000000000003</v>
      </c>
      <c r="CS35" s="201">
        <v>0.71575</v>
      </c>
      <c r="CT35" s="85">
        <v>62</v>
      </c>
      <c r="CU35" s="104">
        <v>45544</v>
      </c>
      <c r="CV35"/>
      <c r="CW35"/>
      <c r="CX35"/>
    </row>
    <row r="36" spans="1:102" s="75" customFormat="1" x14ac:dyDescent="0.25">
      <c r="A36" s="75" t="s">
        <v>50</v>
      </c>
      <c r="B36" s="75" t="s">
        <v>51</v>
      </c>
      <c r="C36" s="74">
        <v>2</v>
      </c>
      <c r="D36" s="75" t="s">
        <v>54</v>
      </c>
      <c r="E36" s="75">
        <v>2016</v>
      </c>
      <c r="F36" s="74">
        <v>3</v>
      </c>
      <c r="G36" s="74">
        <v>3</v>
      </c>
      <c r="H36" s="74">
        <v>35</v>
      </c>
      <c r="I36" s="74">
        <v>11</v>
      </c>
      <c r="J36" s="74">
        <v>303</v>
      </c>
      <c r="K36" s="76">
        <v>45544</v>
      </c>
      <c r="L36" s="74">
        <v>0.81</v>
      </c>
      <c r="M36" s="80">
        <v>0.09</v>
      </c>
      <c r="N36" s="80">
        <v>0.125</v>
      </c>
      <c r="O36" s="80">
        <v>0.16900000000000001</v>
      </c>
      <c r="P36" s="80">
        <v>0.29699999999999999</v>
      </c>
      <c r="Q36" s="93">
        <f t="shared" si="24"/>
        <v>0.91</v>
      </c>
      <c r="R36" s="93">
        <f t="shared" si="25"/>
        <v>0.875</v>
      </c>
      <c r="S36" s="93">
        <f t="shared" si="26"/>
        <v>0.83099999999999996</v>
      </c>
      <c r="T36" s="93">
        <f t="shared" si="27"/>
        <v>0.70300000000000007</v>
      </c>
      <c r="U36" s="90">
        <v>4</v>
      </c>
      <c r="V36" s="90">
        <v>1.7</v>
      </c>
      <c r="W36" s="90">
        <v>3</v>
      </c>
      <c r="X36" s="90">
        <v>3.9</v>
      </c>
      <c r="Y36" s="90">
        <v>32.9</v>
      </c>
      <c r="Z36" s="90">
        <v>18.3</v>
      </c>
      <c r="AA36" s="90">
        <v>33.4</v>
      </c>
      <c r="AB36" s="90">
        <v>47.8</v>
      </c>
      <c r="AC36" s="90">
        <v>43.2</v>
      </c>
      <c r="AD36" s="90">
        <v>45</v>
      </c>
      <c r="AE36" s="90">
        <v>46.3</v>
      </c>
      <c r="AF36" s="90">
        <v>46.4</v>
      </c>
      <c r="AG36" s="90">
        <v>48.9</v>
      </c>
      <c r="AH36" s="90">
        <v>50.4</v>
      </c>
      <c r="AI36" s="90">
        <v>50.6</v>
      </c>
      <c r="AJ36" s="90">
        <v>47.1</v>
      </c>
      <c r="AK36" s="90">
        <v>48</v>
      </c>
      <c r="AL36" s="90">
        <v>50.1</v>
      </c>
      <c r="AM36" s="90">
        <v>49.1</v>
      </c>
      <c r="AN36" s="90">
        <v>49.5</v>
      </c>
      <c r="AO36" s="90">
        <v>65</v>
      </c>
      <c r="AP36" s="90">
        <v>0.5</v>
      </c>
      <c r="AQ36" s="90">
        <v>1551.3</v>
      </c>
      <c r="AR36" s="94">
        <f t="shared" si="28"/>
        <v>3102.6</v>
      </c>
      <c r="AS36" s="90">
        <v>393.8</v>
      </c>
      <c r="AT36" s="90">
        <v>50</v>
      </c>
      <c r="AU36" s="90">
        <v>231.9</v>
      </c>
      <c r="AV36" s="90">
        <v>42</v>
      </c>
      <c r="AW36" s="90">
        <v>30</v>
      </c>
      <c r="AX36" s="93">
        <v>9.16</v>
      </c>
      <c r="AY36" s="93">
        <v>1.47</v>
      </c>
      <c r="AZ36" s="93">
        <v>16.18</v>
      </c>
      <c r="BA36" s="93">
        <v>2.25</v>
      </c>
      <c r="BB36" s="94">
        <f t="shared" si="29"/>
        <v>29.060000000000002</v>
      </c>
      <c r="BC36" s="93">
        <f t="shared" si="30"/>
        <v>1.4</v>
      </c>
      <c r="BD36" s="93">
        <f t="shared" si="31"/>
        <v>7.8760000000000003</v>
      </c>
      <c r="BE36" s="93">
        <f t="shared" si="32"/>
        <v>0.18111254851228978</v>
      </c>
      <c r="BF36" s="95">
        <f t="shared" si="33"/>
        <v>280.9598965071151</v>
      </c>
      <c r="BG36" s="96">
        <f t="shared" si="34"/>
        <v>561.91979301423021</v>
      </c>
      <c r="BH36" s="93">
        <f t="shared" si="35"/>
        <v>0.31520991052993802</v>
      </c>
      <c r="BI36" s="93">
        <f t="shared" si="36"/>
        <v>5.058499655884377E-2</v>
      </c>
      <c r="BJ36" s="93">
        <f t="shared" si="37"/>
        <v>0.55677907777013069</v>
      </c>
      <c r="BK36" s="93">
        <f t="shared" si="38"/>
        <v>7.7426015141087393E-2</v>
      </c>
      <c r="BL36" s="95">
        <f t="shared" si="15"/>
        <v>177.1226876810168</v>
      </c>
      <c r="BM36" s="95">
        <f t="shared" si="16"/>
        <v>28.424710795971038</v>
      </c>
      <c r="BN36" s="95">
        <f t="shared" si="17"/>
        <v>312.86518413524584</v>
      </c>
      <c r="BO36" s="95">
        <f t="shared" si="18"/>
        <v>43.507210401996481</v>
      </c>
      <c r="BP36" s="94">
        <f>AVERAGE(U36:X36)</f>
        <v>3.15</v>
      </c>
      <c r="BQ36" s="94">
        <f>AVERAGE(Y36:AB36)</f>
        <v>33.099999999999994</v>
      </c>
      <c r="BR36" s="94">
        <f>AVERAGE(AC36:AF36)</f>
        <v>45.225000000000001</v>
      </c>
      <c r="BS36" s="94">
        <f>AVERAGE(AG36:AJ36)</f>
        <v>49.25</v>
      </c>
      <c r="BT36" s="94">
        <f t="shared" si="39"/>
        <v>49.174999999999997</v>
      </c>
      <c r="BU36" s="206">
        <v>30.853999999999999</v>
      </c>
      <c r="BV36" s="206">
        <v>45.401999999999994</v>
      </c>
      <c r="BW36" s="206">
        <v>32.948</v>
      </c>
      <c r="BX36" s="206">
        <v>24.491</v>
      </c>
      <c r="BY36" s="206">
        <v>26.650999999999996</v>
      </c>
      <c r="BZ36" s="206">
        <v>100</v>
      </c>
      <c r="CA36" s="206">
        <v>104.1</v>
      </c>
      <c r="CB36" s="206">
        <v>49.1</v>
      </c>
      <c r="CC36" s="206">
        <v>128.19999999999999</v>
      </c>
      <c r="CD36" s="206">
        <v>267.5</v>
      </c>
      <c r="CE36" s="206">
        <v>-25.1</v>
      </c>
      <c r="CF36" s="206">
        <v>-24.32</v>
      </c>
      <c r="CG36" s="206">
        <v>-25.09</v>
      </c>
      <c r="CH36" s="206">
        <v>-25.13</v>
      </c>
      <c r="CI36" s="206">
        <v>-24.07</v>
      </c>
      <c r="CJ36" s="85"/>
      <c r="CK36" s="20"/>
      <c r="CN36">
        <v>2020</v>
      </c>
      <c r="CO36" s="75" t="s">
        <v>53</v>
      </c>
      <c r="CP36" s="201">
        <v>0.98199999999999998</v>
      </c>
      <c r="CQ36" s="201">
        <v>0.96</v>
      </c>
      <c r="CR36" s="201">
        <v>0.92599999999999993</v>
      </c>
      <c r="CS36" s="201">
        <v>0.76649999999999996</v>
      </c>
      <c r="CT36" s="85">
        <v>63.75</v>
      </c>
      <c r="CU36" s="104">
        <v>45547</v>
      </c>
      <c r="CV36"/>
      <c r="CW36"/>
      <c r="CX36"/>
    </row>
    <row r="37" spans="1:102" s="75" customFormat="1" x14ac:dyDescent="0.25">
      <c r="A37" s="75" t="s">
        <v>50</v>
      </c>
      <c r="B37" s="75" t="s">
        <v>51</v>
      </c>
      <c r="C37" s="74">
        <v>2</v>
      </c>
      <c r="D37" s="75" t="s">
        <v>59</v>
      </c>
      <c r="E37" s="75">
        <v>1989</v>
      </c>
      <c r="F37" s="74">
        <v>3</v>
      </c>
      <c r="G37" s="74">
        <v>4</v>
      </c>
      <c r="H37" s="74">
        <v>36</v>
      </c>
      <c r="I37" s="74">
        <v>14</v>
      </c>
      <c r="J37" s="74">
        <v>304</v>
      </c>
      <c r="K37" s="76">
        <v>45546</v>
      </c>
      <c r="L37" s="74">
        <v>0.87</v>
      </c>
      <c r="M37" s="80">
        <v>2.4E-2</v>
      </c>
      <c r="N37" s="80">
        <v>4.7E-2</v>
      </c>
      <c r="O37" s="80">
        <v>6.0999999999999999E-2</v>
      </c>
      <c r="P37" s="80">
        <v>8.3000000000000004E-2</v>
      </c>
      <c r="Q37" s="93">
        <f t="shared" si="24"/>
        <v>0.97599999999999998</v>
      </c>
      <c r="R37" s="93">
        <f t="shared" si="25"/>
        <v>0.95299999999999996</v>
      </c>
      <c r="S37" s="93">
        <f t="shared" si="26"/>
        <v>0.93900000000000006</v>
      </c>
      <c r="T37" s="93">
        <f t="shared" si="27"/>
        <v>0.91700000000000004</v>
      </c>
      <c r="U37" s="90">
        <v>11.4</v>
      </c>
      <c r="V37" s="90">
        <v>1.8</v>
      </c>
      <c r="W37" s="90">
        <v>4</v>
      </c>
      <c r="X37" s="90">
        <v>3.7</v>
      </c>
      <c r="Y37" s="90">
        <v>21.7</v>
      </c>
      <c r="Z37" s="90">
        <v>14.7</v>
      </c>
      <c r="AA37" s="90">
        <v>39.1</v>
      </c>
      <c r="AB37" s="90">
        <v>37.200000000000003</v>
      </c>
      <c r="AC37" s="90">
        <v>43.8</v>
      </c>
      <c r="AD37" s="90">
        <v>40.9</v>
      </c>
      <c r="AE37" s="90">
        <v>45.4</v>
      </c>
      <c r="AF37" s="90">
        <v>50</v>
      </c>
      <c r="AG37" s="90">
        <v>42</v>
      </c>
      <c r="AH37" s="90">
        <v>47.5</v>
      </c>
      <c r="AI37" s="90">
        <v>46.9</v>
      </c>
      <c r="AJ37" s="90">
        <v>50.4</v>
      </c>
      <c r="AK37" s="90">
        <v>44.8</v>
      </c>
      <c r="AL37" s="90">
        <v>45.7</v>
      </c>
      <c r="AM37" s="90">
        <v>45.1</v>
      </c>
      <c r="AN37" s="90">
        <v>42.1</v>
      </c>
      <c r="AO37" s="90">
        <v>60</v>
      </c>
      <c r="AP37" s="90">
        <v>0.5</v>
      </c>
      <c r="AQ37" s="90">
        <v>1372.5</v>
      </c>
      <c r="AR37" s="94">
        <f t="shared" si="28"/>
        <v>2745</v>
      </c>
      <c r="AS37" s="90">
        <v>268.10000000000002</v>
      </c>
      <c r="AT37" s="90">
        <v>50</v>
      </c>
      <c r="AU37" s="90">
        <v>163.6</v>
      </c>
      <c r="AV37" s="90">
        <v>31.48</v>
      </c>
      <c r="AW37" s="90">
        <v>30</v>
      </c>
      <c r="AX37" s="93">
        <v>6.07</v>
      </c>
      <c r="AY37" s="93">
        <v>1.6</v>
      </c>
      <c r="AZ37" s="93">
        <v>9.81</v>
      </c>
      <c r="BA37" s="93">
        <v>1.69</v>
      </c>
      <c r="BB37" s="94">
        <f t="shared" si="29"/>
        <v>19.170000000000002</v>
      </c>
      <c r="BC37" s="93">
        <f t="shared" si="30"/>
        <v>1.0493333333333335</v>
      </c>
      <c r="BD37" s="93">
        <f t="shared" si="31"/>
        <v>5.3620000000000001</v>
      </c>
      <c r="BE37" s="93">
        <f t="shared" si="32"/>
        <v>0.19242053789731053</v>
      </c>
      <c r="BF37" s="95">
        <f t="shared" si="33"/>
        <v>264.09718826405873</v>
      </c>
      <c r="BG37" s="96">
        <f t="shared" si="34"/>
        <v>528.19437652811746</v>
      </c>
      <c r="BH37" s="93">
        <f t="shared" si="35"/>
        <v>0.31664058424621805</v>
      </c>
      <c r="BI37" s="93">
        <f t="shared" si="36"/>
        <v>8.3463745435576414E-2</v>
      </c>
      <c r="BJ37" s="93">
        <f t="shared" si="37"/>
        <v>0.51173708920187788</v>
      </c>
      <c r="BK37" s="93">
        <f t="shared" si="38"/>
        <v>8.8158581116327586E-2</v>
      </c>
      <c r="BL37" s="95">
        <f t="shared" si="15"/>
        <v>167.24777597943</v>
      </c>
      <c r="BM37" s="95">
        <f t="shared" si="16"/>
        <v>44.085080983045792</v>
      </c>
      <c r="BN37" s="95">
        <f t="shared" si="17"/>
        <v>270.29665277729953</v>
      </c>
      <c r="BO37" s="95">
        <f t="shared" si="18"/>
        <v>46.564866788342115</v>
      </c>
      <c r="BP37" s="94">
        <f>AVERAGE(U37:X37)</f>
        <v>5.2250000000000005</v>
      </c>
      <c r="BQ37" s="94">
        <f>AVERAGE(Y37:AB37)</f>
        <v>28.175000000000001</v>
      </c>
      <c r="BR37" s="94">
        <f>AVERAGE(AC37:AF37)</f>
        <v>45.024999999999999</v>
      </c>
      <c r="BS37" s="94">
        <f>AVERAGE(AG37:AJ37)</f>
        <v>46.7</v>
      </c>
      <c r="BT37" s="94">
        <f t="shared" si="39"/>
        <v>44.424999999999997</v>
      </c>
      <c r="BU37" s="206">
        <v>23</v>
      </c>
      <c r="BV37" s="206">
        <v>0</v>
      </c>
      <c r="BW37" s="206">
        <v>22.860999999999997</v>
      </c>
      <c r="BX37" s="206">
        <v>14.038</v>
      </c>
      <c r="BY37" s="206">
        <v>29.367000000000001</v>
      </c>
      <c r="BZ37" s="206">
        <v>119.7</v>
      </c>
      <c r="CA37" s="206">
        <v>0</v>
      </c>
      <c r="CB37" s="206">
        <v>66</v>
      </c>
      <c r="CC37" s="206">
        <v>139.4</v>
      </c>
      <c r="CD37" s="206">
        <v>249.60000000000002</v>
      </c>
      <c r="CE37" s="206">
        <v>-24.82</v>
      </c>
      <c r="CF37" s="206"/>
      <c r="CG37" s="206">
        <v>-24.58</v>
      </c>
      <c r="CH37" s="206">
        <v>-24.99</v>
      </c>
      <c r="CI37" s="206">
        <v>-23.65</v>
      </c>
      <c r="CJ37" s="85"/>
      <c r="CK37" s="20"/>
      <c r="CM37" s="75" t="s">
        <v>35</v>
      </c>
      <c r="CN37">
        <v>1983</v>
      </c>
      <c r="CO37" s="75" t="s">
        <v>44</v>
      </c>
      <c r="CP37" s="201">
        <v>0.98724999999999996</v>
      </c>
      <c r="CQ37" s="201">
        <v>0.95350000000000001</v>
      </c>
      <c r="CR37" s="201">
        <v>0.91175000000000006</v>
      </c>
      <c r="CS37" s="201">
        <v>0.82025000000000003</v>
      </c>
      <c r="CT37" s="85">
        <v>68</v>
      </c>
      <c r="CU37" s="104">
        <v>45547</v>
      </c>
      <c r="CV37"/>
      <c r="CW37"/>
      <c r="CX37"/>
    </row>
    <row r="38" spans="1:102" s="75" customFormat="1" x14ac:dyDescent="0.25">
      <c r="A38" s="75" t="s">
        <v>35</v>
      </c>
      <c r="B38" s="75" t="s">
        <v>36</v>
      </c>
      <c r="C38" s="74">
        <v>3</v>
      </c>
      <c r="D38" s="75" t="s">
        <v>39</v>
      </c>
      <c r="E38" s="75">
        <v>2002</v>
      </c>
      <c r="F38" s="74">
        <v>3</v>
      </c>
      <c r="G38" s="74">
        <v>5</v>
      </c>
      <c r="H38" s="74">
        <v>37</v>
      </c>
      <c r="I38" s="74">
        <v>19</v>
      </c>
      <c r="J38" s="74">
        <v>305</v>
      </c>
      <c r="K38" s="76">
        <v>45545</v>
      </c>
      <c r="L38" s="74">
        <v>0.85</v>
      </c>
      <c r="M38" s="80">
        <v>1.2E-2</v>
      </c>
      <c r="N38" s="80">
        <v>0.02</v>
      </c>
      <c r="O38" s="80">
        <v>3.4000000000000002E-2</v>
      </c>
      <c r="P38" s="80">
        <v>0.10199999999999999</v>
      </c>
      <c r="Q38" s="93">
        <f t="shared" si="24"/>
        <v>0.98799999999999999</v>
      </c>
      <c r="R38" s="93">
        <f t="shared" si="25"/>
        <v>0.98</v>
      </c>
      <c r="S38" s="93">
        <f t="shared" si="26"/>
        <v>0.96599999999999997</v>
      </c>
      <c r="T38" s="93">
        <f t="shared" si="27"/>
        <v>0.89800000000000002</v>
      </c>
      <c r="U38" s="90">
        <v>12.3</v>
      </c>
      <c r="V38" s="90">
        <v>3.5</v>
      </c>
      <c r="W38" s="90">
        <v>1.6</v>
      </c>
      <c r="X38" s="90">
        <v>1.7</v>
      </c>
      <c r="Y38" s="90">
        <v>44</v>
      </c>
      <c r="Z38" s="90">
        <v>31.6</v>
      </c>
      <c r="AA38" s="90">
        <v>25.7</v>
      </c>
      <c r="AB38" s="90">
        <v>51.8</v>
      </c>
      <c r="AC38" s="90">
        <v>46.5</v>
      </c>
      <c r="AD38" s="90">
        <v>45.7</v>
      </c>
      <c r="AE38" s="90">
        <v>52.3</v>
      </c>
      <c r="AF38" s="90">
        <v>50.4</v>
      </c>
      <c r="AG38" s="90">
        <v>47.6</v>
      </c>
      <c r="AH38" s="90">
        <v>44.8</v>
      </c>
      <c r="AI38" s="90">
        <v>51</v>
      </c>
      <c r="AJ38" s="90">
        <v>50.5</v>
      </c>
      <c r="AK38" s="90">
        <v>43.4</v>
      </c>
      <c r="AL38" s="90">
        <v>46.4</v>
      </c>
      <c r="AM38" s="90">
        <v>45.4</v>
      </c>
      <c r="AN38" s="90">
        <v>42.4</v>
      </c>
      <c r="AO38" s="90">
        <v>68</v>
      </c>
      <c r="AP38" s="90">
        <v>0.5</v>
      </c>
      <c r="AQ38" s="90">
        <v>1340.9</v>
      </c>
      <c r="AR38" s="94">
        <f t="shared" si="28"/>
        <v>2681.8</v>
      </c>
      <c r="AS38" s="90">
        <v>326.8</v>
      </c>
      <c r="AT38" s="90">
        <v>50</v>
      </c>
      <c r="AU38" s="90">
        <v>200.2</v>
      </c>
      <c r="AV38" s="90">
        <v>44.61</v>
      </c>
      <c r="AW38" s="90">
        <v>30</v>
      </c>
      <c r="AX38" s="93">
        <v>9.92</v>
      </c>
      <c r="AY38" s="93">
        <v>2.83</v>
      </c>
      <c r="AZ38" s="93">
        <v>12.83</v>
      </c>
      <c r="BA38" s="93">
        <v>1.5</v>
      </c>
      <c r="BB38" s="94">
        <f t="shared" si="29"/>
        <v>27.08</v>
      </c>
      <c r="BC38" s="93">
        <f t="shared" si="30"/>
        <v>1.4869999999999999</v>
      </c>
      <c r="BD38" s="93">
        <f t="shared" si="31"/>
        <v>6.5360000000000005</v>
      </c>
      <c r="BE38" s="93">
        <f t="shared" si="32"/>
        <v>0.22282717282717285</v>
      </c>
      <c r="BF38" s="95">
        <f t="shared" si="33"/>
        <v>298.78895604395609</v>
      </c>
      <c r="BG38" s="96">
        <f t="shared" si="34"/>
        <v>597.57791208791218</v>
      </c>
      <c r="BH38" s="93">
        <f t="shared" si="35"/>
        <v>0.36632200886262928</v>
      </c>
      <c r="BI38" s="93">
        <f t="shared" si="36"/>
        <v>0.10450516986706057</v>
      </c>
      <c r="BJ38" s="93">
        <f t="shared" si="37"/>
        <v>0.47378138847858203</v>
      </c>
      <c r="BK38" s="93">
        <f t="shared" si="38"/>
        <v>5.5391432791728215E-2</v>
      </c>
      <c r="BL38" s="95">
        <f t="shared" si="15"/>
        <v>218.90594120797968</v>
      </c>
      <c r="BM38" s="95">
        <f t="shared" si="16"/>
        <v>62.44998121155065</v>
      </c>
      <c r="BN38" s="95">
        <f t="shared" si="17"/>
        <v>283.12129291314307</v>
      </c>
      <c r="BO38" s="95">
        <f t="shared" si="18"/>
        <v>33.100696755238857</v>
      </c>
      <c r="BP38" s="94">
        <f>AVERAGE(U38:X38)</f>
        <v>4.7750000000000004</v>
      </c>
      <c r="BQ38" s="94">
        <f>AVERAGE(Y38:AB38)</f>
        <v>38.274999999999999</v>
      </c>
      <c r="BR38" s="94">
        <f>AVERAGE(AC38:AF38)</f>
        <v>48.725000000000001</v>
      </c>
      <c r="BS38" s="94">
        <f>AVERAGE(AG38:AJ38)</f>
        <v>48.475000000000001</v>
      </c>
      <c r="BT38" s="94">
        <f t="shared" si="39"/>
        <v>44.4</v>
      </c>
      <c r="BU38" s="206">
        <v>23.824999999999999</v>
      </c>
      <c r="BV38" s="206">
        <v>42.647000000000006</v>
      </c>
      <c r="BW38" s="206">
        <v>26.134</v>
      </c>
      <c r="BX38" s="206">
        <v>16.419999999999998</v>
      </c>
      <c r="BY38" s="206">
        <v>29.274000000000001</v>
      </c>
      <c r="BZ38" s="206">
        <v>146.4</v>
      </c>
      <c r="CA38" s="206">
        <v>95.399999999999991</v>
      </c>
      <c r="CB38" s="206">
        <v>68.5</v>
      </c>
      <c r="CC38" s="206">
        <v>155.9</v>
      </c>
      <c r="CD38" s="206">
        <v>293.8</v>
      </c>
      <c r="CE38" s="206">
        <v>-25.12</v>
      </c>
      <c r="CF38" s="206">
        <v>-24.99</v>
      </c>
      <c r="CG38" s="206">
        <v>-24.61</v>
      </c>
      <c r="CH38" s="206">
        <v>-24.94</v>
      </c>
      <c r="CI38" s="206">
        <v>-23.74</v>
      </c>
      <c r="CJ38" s="85"/>
      <c r="CK38" s="20"/>
      <c r="CN38">
        <v>1985</v>
      </c>
      <c r="CO38" s="75" t="s">
        <v>49</v>
      </c>
      <c r="CP38" s="201">
        <v>0.98499999999999999</v>
      </c>
      <c r="CQ38" s="201">
        <v>0.96525000000000005</v>
      </c>
      <c r="CR38" s="201">
        <v>0.93825000000000003</v>
      </c>
      <c r="CS38" s="201">
        <v>0.85050000000000003</v>
      </c>
      <c r="CT38" s="85">
        <v>65.5</v>
      </c>
      <c r="CU38" s="104">
        <v>45547</v>
      </c>
      <c r="CV38"/>
      <c r="CW38"/>
      <c r="CX38"/>
    </row>
    <row r="39" spans="1:102" s="75" customFormat="1" x14ac:dyDescent="0.25">
      <c r="A39" s="75" t="s">
        <v>35</v>
      </c>
      <c r="B39" s="75" t="s">
        <v>36</v>
      </c>
      <c r="C39" s="74">
        <v>3</v>
      </c>
      <c r="D39" s="75" t="s">
        <v>49</v>
      </c>
      <c r="E39" s="75">
        <v>1985</v>
      </c>
      <c r="F39" s="74">
        <v>3</v>
      </c>
      <c r="G39" s="74">
        <v>6</v>
      </c>
      <c r="H39" s="74">
        <v>38</v>
      </c>
      <c r="I39" s="74">
        <v>22</v>
      </c>
      <c r="J39" s="74">
        <v>306</v>
      </c>
      <c r="K39" s="76">
        <v>45547</v>
      </c>
      <c r="L39" s="74">
        <v>0.85</v>
      </c>
      <c r="M39" s="80">
        <v>1.9E-2</v>
      </c>
      <c r="N39" s="80">
        <v>0.03</v>
      </c>
      <c r="O39" s="80">
        <v>4.3999999999999997E-2</v>
      </c>
      <c r="P39" s="80">
        <v>0.159</v>
      </c>
      <c r="Q39" s="93">
        <f t="shared" si="24"/>
        <v>0.98099999999999998</v>
      </c>
      <c r="R39" s="93">
        <f t="shared" si="25"/>
        <v>0.97</v>
      </c>
      <c r="S39" s="93">
        <f t="shared" si="26"/>
        <v>0.95599999999999996</v>
      </c>
      <c r="T39" s="93">
        <f t="shared" si="27"/>
        <v>0.84099999999999997</v>
      </c>
      <c r="U39" s="90">
        <v>6.6</v>
      </c>
      <c r="V39" s="90">
        <v>5.8</v>
      </c>
      <c r="W39" s="90">
        <v>10.199999999999999</v>
      </c>
      <c r="X39" s="90">
        <v>8</v>
      </c>
      <c r="Y39" s="90">
        <v>21.6</v>
      </c>
      <c r="Z39" s="90">
        <v>14.7</v>
      </c>
      <c r="AA39" s="90">
        <v>16.600000000000001</v>
      </c>
      <c r="AB39" s="90">
        <v>38.1</v>
      </c>
      <c r="AC39" s="90">
        <v>43.4</v>
      </c>
      <c r="AD39" s="90">
        <v>44.1</v>
      </c>
      <c r="AE39" s="90">
        <v>46.6</v>
      </c>
      <c r="AF39" s="90">
        <v>43.7</v>
      </c>
      <c r="AG39" s="90">
        <v>49.9</v>
      </c>
      <c r="AH39" s="90">
        <v>50</v>
      </c>
      <c r="AI39" s="90">
        <v>44.9</v>
      </c>
      <c r="AJ39" s="90">
        <v>46.4</v>
      </c>
      <c r="AK39" s="90">
        <v>43.5</v>
      </c>
      <c r="AL39" s="90">
        <v>47.9</v>
      </c>
      <c r="AM39" s="90">
        <v>41.6</v>
      </c>
      <c r="AN39" s="90">
        <v>46.1</v>
      </c>
      <c r="AO39" s="90">
        <v>68</v>
      </c>
      <c r="AP39" s="90">
        <v>0.5</v>
      </c>
      <c r="AQ39" s="90">
        <v>1519</v>
      </c>
      <c r="AR39" s="94">
        <f t="shared" si="28"/>
        <v>3038</v>
      </c>
      <c r="AS39" s="90">
        <v>297.10000000000002</v>
      </c>
      <c r="AT39" s="90">
        <v>50</v>
      </c>
      <c r="AU39" s="90">
        <v>183.8</v>
      </c>
      <c r="AV39" s="90">
        <v>44.43</v>
      </c>
      <c r="AW39" s="90">
        <v>30</v>
      </c>
      <c r="AX39" s="93">
        <v>7.55</v>
      </c>
      <c r="AY39" s="93">
        <v>4.1399999999999997</v>
      </c>
      <c r="AZ39" s="93">
        <v>12.64</v>
      </c>
      <c r="BA39" s="93">
        <v>1.8</v>
      </c>
      <c r="BB39" s="94">
        <f t="shared" si="29"/>
        <v>26.13</v>
      </c>
      <c r="BC39" s="93">
        <f t="shared" si="30"/>
        <v>1.4810000000000001</v>
      </c>
      <c r="BD39" s="93">
        <f t="shared" si="31"/>
        <v>5.9420000000000002</v>
      </c>
      <c r="BE39" s="93">
        <f t="shared" si="32"/>
        <v>0.24173014145810662</v>
      </c>
      <c r="BF39" s="95">
        <f t="shared" si="33"/>
        <v>367.18808487486393</v>
      </c>
      <c r="BG39" s="96">
        <f t="shared" si="34"/>
        <v>734.37616974972786</v>
      </c>
      <c r="BH39" s="93">
        <f t="shared" si="35"/>
        <v>0.28893991580558748</v>
      </c>
      <c r="BI39" s="93">
        <f t="shared" si="36"/>
        <v>0.15843857634902411</v>
      </c>
      <c r="BJ39" s="93">
        <f t="shared" si="37"/>
        <v>0.48373517030233454</v>
      </c>
      <c r="BK39" s="93">
        <f t="shared" si="38"/>
        <v>6.8886337543053969E-2</v>
      </c>
      <c r="BL39" s="95">
        <f t="shared" si="15"/>
        <v>212.19058865711619</v>
      </c>
      <c r="BM39" s="95">
        <f t="shared" si="16"/>
        <v>116.35351483979615</v>
      </c>
      <c r="BN39" s="95">
        <f t="shared" si="17"/>
        <v>355.24358153986077</v>
      </c>
      <c r="BO39" s="95">
        <f t="shared" si="18"/>
        <v>50.588484712954852</v>
      </c>
      <c r="BP39" s="94">
        <f>AVERAGE(U39:X39)</f>
        <v>7.6499999999999995</v>
      </c>
      <c r="BQ39" s="94">
        <f>AVERAGE(Y39:AB39)</f>
        <v>22.75</v>
      </c>
      <c r="BR39" s="94">
        <f>AVERAGE(AC39:AF39)</f>
        <v>44.45</v>
      </c>
      <c r="BS39" s="94">
        <f>AVERAGE(AG39:AJ39)</f>
        <v>47.800000000000004</v>
      </c>
      <c r="BT39" s="94">
        <f t="shared" si="39"/>
        <v>44.774999999999999</v>
      </c>
      <c r="BU39" s="206">
        <v>25.876000000000001</v>
      </c>
      <c r="BV39" s="206">
        <v>34.308999999999997</v>
      </c>
      <c r="BW39" s="206">
        <v>17.620999999999999</v>
      </c>
      <c r="BX39" s="206">
        <v>16.98</v>
      </c>
      <c r="BY39" s="206">
        <v>27.689</v>
      </c>
      <c r="BZ39" s="206">
        <v>109.3</v>
      </c>
      <c r="CA39" s="206">
        <v>122.6</v>
      </c>
      <c r="CB39" s="206">
        <v>72.2</v>
      </c>
      <c r="CC39" s="206">
        <v>130.6</v>
      </c>
      <c r="CD39" s="206">
        <v>229.7</v>
      </c>
      <c r="CE39" s="206">
        <v>-25.2</v>
      </c>
      <c r="CF39" s="206">
        <v>-25.62</v>
      </c>
      <c r="CG39" s="206">
        <v>-24.54</v>
      </c>
      <c r="CH39" s="206">
        <v>-25.05</v>
      </c>
      <c r="CI39" s="206">
        <v>-23.51</v>
      </c>
      <c r="CJ39" s="85"/>
      <c r="CK39" s="20"/>
      <c r="CN39">
        <v>1998</v>
      </c>
      <c r="CO39" s="75" t="s">
        <v>37</v>
      </c>
      <c r="CP39" s="201">
        <v>0.97899999999999998</v>
      </c>
      <c r="CQ39" s="201">
        <v>0.94300000000000006</v>
      </c>
      <c r="CR39" s="201">
        <v>0.88300000000000001</v>
      </c>
      <c r="CS39" s="201">
        <v>0.79600000000000004</v>
      </c>
      <c r="CT39" s="85">
        <v>62.75</v>
      </c>
      <c r="CU39" s="104">
        <v>45540</v>
      </c>
      <c r="CV39"/>
      <c r="CW39"/>
      <c r="CX39"/>
    </row>
    <row r="40" spans="1:102" s="75" customFormat="1" x14ac:dyDescent="0.25">
      <c r="A40" s="75" t="s">
        <v>50</v>
      </c>
      <c r="B40" s="75" t="s">
        <v>51</v>
      </c>
      <c r="C40" s="74">
        <v>4</v>
      </c>
      <c r="D40" s="75" t="s">
        <v>55</v>
      </c>
      <c r="E40" s="75">
        <v>2008</v>
      </c>
      <c r="F40" s="74">
        <v>3</v>
      </c>
      <c r="G40" s="74">
        <v>7</v>
      </c>
      <c r="H40" s="74">
        <v>39</v>
      </c>
      <c r="I40" s="74">
        <v>27</v>
      </c>
      <c r="J40" s="74">
        <v>307</v>
      </c>
      <c r="K40" s="76">
        <v>45544</v>
      </c>
      <c r="L40" s="74">
        <v>0.83</v>
      </c>
      <c r="M40" s="80">
        <v>6.0999999999999999E-2</v>
      </c>
      <c r="N40" s="80">
        <v>0.10299999999999999</v>
      </c>
      <c r="O40" s="80">
        <v>0.11899999999999999</v>
      </c>
      <c r="P40" s="80">
        <v>0.19800000000000001</v>
      </c>
      <c r="Q40" s="93">
        <f t="shared" si="24"/>
        <v>0.93900000000000006</v>
      </c>
      <c r="R40" s="93">
        <f t="shared" si="25"/>
        <v>0.89700000000000002</v>
      </c>
      <c r="S40" s="93">
        <f t="shared" si="26"/>
        <v>0.88100000000000001</v>
      </c>
      <c r="T40" s="93">
        <f t="shared" si="27"/>
        <v>0.80200000000000005</v>
      </c>
      <c r="U40" s="90">
        <v>15.4</v>
      </c>
      <c r="V40" s="90">
        <v>7.6</v>
      </c>
      <c r="W40" s="90">
        <v>7</v>
      </c>
      <c r="X40" s="90">
        <v>23.2</v>
      </c>
      <c r="Y40" s="90">
        <v>33.700000000000003</v>
      </c>
      <c r="Z40" s="90">
        <v>49</v>
      </c>
      <c r="AA40" s="90">
        <v>34.5</v>
      </c>
      <c r="AB40" s="90">
        <v>30.3</v>
      </c>
      <c r="AC40" s="90">
        <v>52.4</v>
      </c>
      <c r="AD40" s="90">
        <v>46.8</v>
      </c>
      <c r="AE40" s="90">
        <v>46.6</v>
      </c>
      <c r="AF40" s="90">
        <v>48.3</v>
      </c>
      <c r="AG40" s="90">
        <v>50.1</v>
      </c>
      <c r="AH40" s="90">
        <v>50.3</v>
      </c>
      <c r="AI40" s="90">
        <v>47.3</v>
      </c>
      <c r="AJ40" s="90">
        <v>51.2</v>
      </c>
      <c r="AK40" s="90">
        <v>48.1</v>
      </c>
      <c r="AL40" s="90">
        <v>45.5</v>
      </c>
      <c r="AM40" s="90">
        <v>50.3</v>
      </c>
      <c r="AN40" s="90">
        <v>47.2</v>
      </c>
      <c r="AO40" s="90">
        <v>62</v>
      </c>
      <c r="AP40" s="90">
        <v>0.375</v>
      </c>
      <c r="AQ40" s="94">
        <v>1451.4</v>
      </c>
      <c r="AR40" s="94">
        <f t="shared" si="28"/>
        <v>3870.4</v>
      </c>
      <c r="AS40" s="90">
        <v>344.9</v>
      </c>
      <c r="AT40" s="90">
        <v>50</v>
      </c>
      <c r="AU40" s="90">
        <v>206</v>
      </c>
      <c r="AV40" s="97">
        <v>35.35</v>
      </c>
      <c r="AW40" s="90">
        <v>30</v>
      </c>
      <c r="AX40" s="93">
        <v>8.2899999999999991</v>
      </c>
      <c r="AY40" s="93">
        <v>1.0900000000000001</v>
      </c>
      <c r="AZ40" s="93">
        <v>12.28</v>
      </c>
      <c r="BA40" s="93">
        <v>1.41</v>
      </c>
      <c r="BB40" s="94">
        <f t="shared" si="29"/>
        <v>23.069999999999997</v>
      </c>
      <c r="BC40" s="93">
        <f t="shared" si="30"/>
        <v>1.1783333333333335</v>
      </c>
      <c r="BD40" s="93">
        <f t="shared" si="31"/>
        <v>6.8979999999999997</v>
      </c>
      <c r="BE40" s="93">
        <f t="shared" si="32"/>
        <v>0.17160194174757282</v>
      </c>
      <c r="BF40" s="95">
        <f t="shared" si="33"/>
        <v>249.0630582524272</v>
      </c>
      <c r="BG40" s="96">
        <f t="shared" si="34"/>
        <v>664.16815533980582</v>
      </c>
      <c r="BH40" s="93">
        <f t="shared" si="35"/>
        <v>0.35934113567403558</v>
      </c>
      <c r="BI40" s="93">
        <f t="shared" si="36"/>
        <v>4.7247507585609028E-2</v>
      </c>
      <c r="BJ40" s="93">
        <f t="shared" si="37"/>
        <v>0.53229302123970534</v>
      </c>
      <c r="BK40" s="93">
        <f t="shared" si="38"/>
        <v>6.1118335500650198E-2</v>
      </c>
      <c r="BL40" s="95">
        <f>BH40*$BF40</f>
        <v>89.498602206875674</v>
      </c>
      <c r="BM40" s="95">
        <f>BI40*$BF40</f>
        <v>11.767608734076537</v>
      </c>
      <c r="BN40" s="95">
        <f>BJ40*$BF40</f>
        <v>132.57452775638521</v>
      </c>
      <c r="BO40" s="95">
        <f>AVERAGE(U40:W40)</f>
        <v>10</v>
      </c>
      <c r="BP40" s="94">
        <f>AVERAGE(X40:AA40)</f>
        <v>35.1</v>
      </c>
      <c r="BQ40" s="94">
        <f>AVERAGE(AB40:AE40)</f>
        <v>44.024999999999999</v>
      </c>
      <c r="BR40" s="94">
        <f>AVERAGE(AF40:AI40)</f>
        <v>49</v>
      </c>
      <c r="BS40" s="94">
        <f>AVERAGE(AJ40:AM40)</f>
        <v>48.775000000000006</v>
      </c>
      <c r="BT40" s="94">
        <f t="shared" si="39"/>
        <v>47.774999999999991</v>
      </c>
      <c r="BU40" s="206">
        <v>27.103000000000002</v>
      </c>
      <c r="BV40" s="206">
        <v>44.429999999999993</v>
      </c>
      <c r="BW40" s="206">
        <v>30.771999999999998</v>
      </c>
      <c r="BX40" s="206">
        <v>20.116</v>
      </c>
      <c r="BY40" s="206">
        <v>26.47</v>
      </c>
      <c r="BZ40" s="206">
        <v>75.900000000000006</v>
      </c>
      <c r="CA40" s="206">
        <v>90.199999999999989</v>
      </c>
      <c r="CB40" s="206">
        <v>52.300000000000004</v>
      </c>
      <c r="CC40" s="206">
        <v>129.5</v>
      </c>
      <c r="CD40" s="206">
        <v>274.89999999999998</v>
      </c>
      <c r="CE40" s="206">
        <v>-25.7</v>
      </c>
      <c r="CF40" s="206">
        <v>-24.8</v>
      </c>
      <c r="CG40" s="206">
        <v>-25.18</v>
      </c>
      <c r="CH40" s="206">
        <v>-25.18</v>
      </c>
      <c r="CI40" s="206">
        <v>-23.97</v>
      </c>
      <c r="CJ40" s="85"/>
      <c r="CK40" s="20"/>
      <c r="CN40">
        <v>1999</v>
      </c>
      <c r="CO40" s="75" t="s">
        <v>46</v>
      </c>
      <c r="CP40" s="201">
        <v>0.98399999999999999</v>
      </c>
      <c r="CQ40" s="201">
        <v>0.96499999999999997</v>
      </c>
      <c r="CR40" s="201">
        <v>0.94924999999999993</v>
      </c>
      <c r="CS40" s="201">
        <v>0.90975000000000006</v>
      </c>
      <c r="CT40" s="85">
        <v>60.75</v>
      </c>
      <c r="CU40" s="104">
        <v>45546</v>
      </c>
      <c r="CV40"/>
      <c r="CW40"/>
      <c r="CX40"/>
    </row>
    <row r="41" spans="1:102" s="75" customFormat="1" x14ac:dyDescent="0.25">
      <c r="A41" s="75" t="s">
        <v>50</v>
      </c>
      <c r="B41" s="75" t="s">
        <v>51</v>
      </c>
      <c r="C41" s="74">
        <v>4</v>
      </c>
      <c r="D41" s="75" t="s">
        <v>57</v>
      </c>
      <c r="E41" s="75">
        <v>2004</v>
      </c>
      <c r="F41" s="74">
        <v>3</v>
      </c>
      <c r="G41" s="74">
        <v>8</v>
      </c>
      <c r="H41" s="74">
        <v>40</v>
      </c>
      <c r="I41" s="74">
        <v>30</v>
      </c>
      <c r="J41" s="74">
        <v>308</v>
      </c>
      <c r="K41" s="76">
        <v>45547</v>
      </c>
      <c r="L41" s="74">
        <v>0.88</v>
      </c>
      <c r="M41" s="80">
        <v>1.9E-2</v>
      </c>
      <c r="N41" s="80">
        <v>0.02</v>
      </c>
      <c r="O41" s="80">
        <v>2.7E-2</v>
      </c>
      <c r="P41" s="80">
        <v>0.15</v>
      </c>
      <c r="Q41" s="93">
        <f t="shared" si="24"/>
        <v>0.98099999999999998</v>
      </c>
      <c r="R41" s="93">
        <f t="shared" si="25"/>
        <v>0.98</v>
      </c>
      <c r="S41" s="93">
        <f t="shared" si="26"/>
        <v>0.97299999999999998</v>
      </c>
      <c r="T41" s="93">
        <f t="shared" si="27"/>
        <v>0.85</v>
      </c>
      <c r="U41" s="90">
        <v>31.8</v>
      </c>
      <c r="V41" s="90">
        <v>2.9</v>
      </c>
      <c r="W41" s="90">
        <v>25.5</v>
      </c>
      <c r="X41" s="90">
        <v>11.4</v>
      </c>
      <c r="Y41" s="90">
        <v>38.799999999999997</v>
      </c>
      <c r="Z41" s="90">
        <v>48.7</v>
      </c>
      <c r="AA41" s="90">
        <v>48.8</v>
      </c>
      <c r="AB41" s="90">
        <v>44.7</v>
      </c>
      <c r="AC41" s="90">
        <v>49.5</v>
      </c>
      <c r="AD41" s="90">
        <v>49.6</v>
      </c>
      <c r="AE41" s="90">
        <v>49.7</v>
      </c>
      <c r="AF41" s="90">
        <v>51.3</v>
      </c>
      <c r="AG41" s="90">
        <v>44</v>
      </c>
      <c r="AH41" s="90">
        <v>47.6</v>
      </c>
      <c r="AI41" s="90">
        <v>48.8</v>
      </c>
      <c r="AJ41" s="90">
        <v>45.8</v>
      </c>
      <c r="AK41" s="90">
        <v>41.1</v>
      </c>
      <c r="AL41" s="90">
        <v>50.9</v>
      </c>
      <c r="AM41" s="90">
        <v>40</v>
      </c>
      <c r="AN41" s="90">
        <v>42.1</v>
      </c>
      <c r="AO41" s="90">
        <v>69</v>
      </c>
      <c r="AP41" s="90">
        <v>0.5</v>
      </c>
      <c r="AQ41" s="90">
        <v>1715.9</v>
      </c>
      <c r="AR41" s="94">
        <f t="shared" si="28"/>
        <v>3431.8</v>
      </c>
      <c r="AS41" s="90">
        <v>419.6</v>
      </c>
      <c r="AT41" s="90">
        <v>50</v>
      </c>
      <c r="AU41" s="90">
        <v>235.2</v>
      </c>
      <c r="AV41" s="90">
        <v>42.15</v>
      </c>
      <c r="AW41" s="90">
        <v>30</v>
      </c>
      <c r="AX41" s="93">
        <v>12.33</v>
      </c>
      <c r="AY41" s="93">
        <v>0.87</v>
      </c>
      <c r="AZ41" s="93">
        <v>19.89</v>
      </c>
      <c r="BA41" s="93">
        <v>1.36</v>
      </c>
      <c r="BB41" s="94">
        <f t="shared" si="29"/>
        <v>34.450000000000003</v>
      </c>
      <c r="BC41" s="93">
        <f t="shared" si="30"/>
        <v>1.405</v>
      </c>
      <c r="BD41" s="93">
        <f t="shared" si="31"/>
        <v>8.3920000000000012</v>
      </c>
      <c r="BE41" s="93">
        <f t="shared" si="32"/>
        <v>0.17920918367346939</v>
      </c>
      <c r="BF41" s="95">
        <f t="shared" si="33"/>
        <v>307.50503826530615</v>
      </c>
      <c r="BG41" s="96">
        <f t="shared" si="34"/>
        <v>615.01007653061231</v>
      </c>
      <c r="BH41" s="93">
        <f t="shared" si="35"/>
        <v>0.35791001451378807</v>
      </c>
      <c r="BI41" s="93">
        <f t="shared" si="36"/>
        <v>2.5253991291727139E-2</v>
      </c>
      <c r="BJ41" s="93">
        <f t="shared" si="37"/>
        <v>0.57735849056603772</v>
      </c>
      <c r="BK41" s="93">
        <f t="shared" si="38"/>
        <v>3.9477503628447028E-2</v>
      </c>
      <c r="BL41" s="95">
        <f t="shared" ref="BL41:BL65" si="40">BH41*$BG41</f>
        <v>220.11826541719736</v>
      </c>
      <c r="BM41" s="95">
        <f t="shared" ref="BM41:BM65" si="41">BI41*$BG41</f>
        <v>15.531459117028524</v>
      </c>
      <c r="BN41" s="95">
        <f t="shared" ref="BN41:BN65" si="42">BJ41*$BG41</f>
        <v>355.08128946861768</v>
      </c>
      <c r="BO41" s="95">
        <f t="shared" ref="BO41:BO65" si="43">BK41*$BG41</f>
        <v>24.279062527768733</v>
      </c>
      <c r="BP41" s="94">
        <f t="shared" ref="BP41:BP65" si="44">AVERAGE(U41:X41)</f>
        <v>17.900000000000002</v>
      </c>
      <c r="BQ41" s="94">
        <f t="shared" ref="BQ41:BQ51" si="45">AVERAGE(Y41:AB41)</f>
        <v>45.25</v>
      </c>
      <c r="BR41" s="94">
        <f t="shared" ref="BR41:BR51" si="46">AVERAGE(AC41:AF41)</f>
        <v>50.025000000000006</v>
      </c>
      <c r="BS41" s="94">
        <f t="shared" ref="BS41:BS51" si="47">AVERAGE(AG41:AJ41)</f>
        <v>46.55</v>
      </c>
      <c r="BT41" s="94">
        <f t="shared" si="39"/>
        <v>43.524999999999999</v>
      </c>
      <c r="BU41" s="206">
        <v>34.402999999999999</v>
      </c>
      <c r="BV41" s="206">
        <v>46.411000000000001</v>
      </c>
      <c r="BW41" s="206">
        <v>40.007999999999996</v>
      </c>
      <c r="BX41" s="206">
        <v>19.749000000000002</v>
      </c>
      <c r="BY41" s="206">
        <v>33.091999999999999</v>
      </c>
      <c r="BZ41" s="206">
        <v>101.5</v>
      </c>
      <c r="CA41" s="206">
        <v>87.6</v>
      </c>
      <c r="CB41" s="206">
        <v>77.5</v>
      </c>
      <c r="CC41" s="206">
        <v>146.80000000000001</v>
      </c>
      <c r="CD41" s="206">
        <v>271.70000000000005</v>
      </c>
      <c r="CE41" s="206">
        <v>-25.37</v>
      </c>
      <c r="CF41" s="206">
        <v>-24.89</v>
      </c>
      <c r="CG41" s="206">
        <v>-26.02</v>
      </c>
      <c r="CH41" s="206">
        <v>-25.06</v>
      </c>
      <c r="CI41" s="206">
        <v>-23.79</v>
      </c>
      <c r="CJ41" s="85"/>
      <c r="CK41" s="20"/>
      <c r="CN41">
        <v>2002</v>
      </c>
      <c r="CO41" s="75" t="s">
        <v>39</v>
      </c>
      <c r="CP41" s="201">
        <v>0.98324999999999996</v>
      </c>
      <c r="CQ41" s="201">
        <v>0.95950000000000002</v>
      </c>
      <c r="CR41" s="201">
        <v>0.94724999999999993</v>
      </c>
      <c r="CS41" s="201">
        <v>0.85949999999999993</v>
      </c>
      <c r="CT41" s="85">
        <v>62.75</v>
      </c>
      <c r="CU41" s="104">
        <v>45545</v>
      </c>
      <c r="CV41"/>
      <c r="CW41"/>
      <c r="CX41"/>
    </row>
    <row r="42" spans="1:102" s="75" customFormat="1" x14ac:dyDescent="0.25">
      <c r="A42" s="75" t="s">
        <v>35</v>
      </c>
      <c r="B42" s="75" t="s">
        <v>36</v>
      </c>
      <c r="C42" s="74">
        <v>5</v>
      </c>
      <c r="D42" s="75" t="s">
        <v>42</v>
      </c>
      <c r="E42" s="75">
        <v>2023</v>
      </c>
      <c r="F42" s="74">
        <v>3</v>
      </c>
      <c r="G42" s="74">
        <v>9</v>
      </c>
      <c r="H42" s="74">
        <v>41</v>
      </c>
      <c r="I42" s="74">
        <v>35</v>
      </c>
      <c r="J42" s="74">
        <v>309</v>
      </c>
      <c r="K42" s="76">
        <v>45540</v>
      </c>
      <c r="L42" s="74">
        <v>0.85</v>
      </c>
      <c r="M42" s="80">
        <v>0.01</v>
      </c>
      <c r="N42" s="80">
        <v>2.1999999999999999E-2</v>
      </c>
      <c r="O42" s="80">
        <v>3.4000000000000002E-2</v>
      </c>
      <c r="P42" s="80">
        <v>0.10100000000000001</v>
      </c>
      <c r="Q42" s="93">
        <f t="shared" si="24"/>
        <v>0.99</v>
      </c>
      <c r="R42" s="93">
        <f t="shared" si="25"/>
        <v>0.97799999999999998</v>
      </c>
      <c r="S42" s="93">
        <f t="shared" si="26"/>
        <v>0.96599999999999997</v>
      </c>
      <c r="T42" s="93">
        <f t="shared" si="27"/>
        <v>0.89900000000000002</v>
      </c>
      <c r="U42" s="90">
        <v>0.8</v>
      </c>
      <c r="V42" s="90">
        <v>2.2000000000000002</v>
      </c>
      <c r="W42" s="90">
        <v>17.100000000000001</v>
      </c>
      <c r="X42" s="90">
        <v>25.2</v>
      </c>
      <c r="Y42" s="90">
        <v>27.2</v>
      </c>
      <c r="Z42" s="90">
        <v>48.7</v>
      </c>
      <c r="AA42" s="90">
        <v>47.9</v>
      </c>
      <c r="AB42" s="90">
        <v>47.1</v>
      </c>
      <c r="AC42" s="90">
        <v>46.1</v>
      </c>
      <c r="AD42" s="90">
        <v>47.4</v>
      </c>
      <c r="AE42" s="90">
        <v>47.2</v>
      </c>
      <c r="AF42" s="90">
        <v>53.3</v>
      </c>
      <c r="AG42" s="90">
        <v>50.9</v>
      </c>
      <c r="AH42" s="90">
        <v>53.5</v>
      </c>
      <c r="AI42" s="90">
        <v>48.1</v>
      </c>
      <c r="AJ42" s="90">
        <v>53.3</v>
      </c>
      <c r="AK42" s="90">
        <v>47.7</v>
      </c>
      <c r="AL42" s="90">
        <v>48.9</v>
      </c>
      <c r="AM42" s="90">
        <v>47</v>
      </c>
      <c r="AN42" s="90">
        <v>51</v>
      </c>
      <c r="AO42" s="90">
        <v>64</v>
      </c>
      <c r="AP42" s="90">
        <v>0.5</v>
      </c>
      <c r="AQ42" s="90">
        <v>2182</v>
      </c>
      <c r="AR42" s="94">
        <f t="shared" si="28"/>
        <v>4364</v>
      </c>
      <c r="AS42" s="90">
        <v>414.5</v>
      </c>
      <c r="AT42" s="90">
        <v>50</v>
      </c>
      <c r="AU42" s="90">
        <v>244.9</v>
      </c>
      <c r="AV42" s="90">
        <v>44.3</v>
      </c>
      <c r="AW42" s="90">
        <v>30</v>
      </c>
      <c r="AX42" s="93">
        <v>9.44</v>
      </c>
      <c r="AY42" s="93">
        <v>2.2000000000000002</v>
      </c>
      <c r="AZ42" s="93">
        <v>18.54</v>
      </c>
      <c r="BA42" s="93">
        <v>1.59</v>
      </c>
      <c r="BB42" s="94">
        <f t="shared" si="29"/>
        <v>31.77</v>
      </c>
      <c r="BC42" s="93">
        <f t="shared" si="30"/>
        <v>1.4766666666666666</v>
      </c>
      <c r="BD42" s="93">
        <f t="shared" si="31"/>
        <v>8.2899999999999991</v>
      </c>
      <c r="BE42" s="93">
        <f t="shared" si="32"/>
        <v>0.18089015924867291</v>
      </c>
      <c r="BF42" s="95">
        <f t="shared" si="33"/>
        <v>394.70232748060431</v>
      </c>
      <c r="BG42" s="96">
        <f t="shared" si="34"/>
        <v>789.40465496120862</v>
      </c>
      <c r="BH42" s="93">
        <f t="shared" si="35"/>
        <v>0.29713566257475604</v>
      </c>
      <c r="BI42" s="93">
        <f t="shared" si="36"/>
        <v>6.9247717972930445E-2</v>
      </c>
      <c r="BJ42" s="93">
        <f t="shared" si="37"/>
        <v>0.58356940509915012</v>
      </c>
      <c r="BK42" s="93">
        <f t="shared" si="38"/>
        <v>5.0047214353163366E-2</v>
      </c>
      <c r="BL42" s="95">
        <f t="shared" si="40"/>
        <v>234.56027519149541</v>
      </c>
      <c r="BM42" s="95">
        <f t="shared" si="41"/>
        <v>54.66447091327224</v>
      </c>
      <c r="BN42" s="95">
        <f t="shared" si="42"/>
        <v>460.67240487821238</v>
      </c>
      <c r="BO42" s="95">
        <f t="shared" si="43"/>
        <v>39.507503978228577</v>
      </c>
      <c r="BP42" s="94">
        <f t="shared" si="44"/>
        <v>11.324999999999999</v>
      </c>
      <c r="BQ42" s="94">
        <f t="shared" si="45"/>
        <v>42.725000000000001</v>
      </c>
      <c r="BR42" s="94">
        <f t="shared" si="46"/>
        <v>48.5</v>
      </c>
      <c r="BS42" s="94">
        <f t="shared" si="47"/>
        <v>51.45</v>
      </c>
      <c r="BT42" s="94">
        <f t="shared" si="39"/>
        <v>48.65</v>
      </c>
      <c r="BU42" s="206">
        <v>26.585000000000001</v>
      </c>
      <c r="BV42" s="206">
        <v>43.038999999999994</v>
      </c>
      <c r="BW42" s="206">
        <v>25.966999999999999</v>
      </c>
      <c r="BX42" s="206">
        <v>18.959</v>
      </c>
      <c r="BY42" s="206">
        <v>28.041999999999998</v>
      </c>
      <c r="BZ42" s="206">
        <v>109.3</v>
      </c>
      <c r="CA42" s="206">
        <v>74.7</v>
      </c>
      <c r="CB42" s="206">
        <v>127.6</v>
      </c>
      <c r="CC42" s="206">
        <v>116.7</v>
      </c>
      <c r="CD42" s="206">
        <v>252.60000000000002</v>
      </c>
      <c r="CE42" s="206">
        <v>-25.56</v>
      </c>
      <c r="CF42" s="206">
        <v>-24.74</v>
      </c>
      <c r="CG42" s="206">
        <v>-26.88</v>
      </c>
      <c r="CH42" s="206">
        <v>-25.49</v>
      </c>
      <c r="CI42" s="206">
        <v>-23.49</v>
      </c>
      <c r="CJ42" s="85"/>
      <c r="CK42" s="20"/>
      <c r="CN42">
        <v>2016</v>
      </c>
      <c r="CO42" s="75" t="s">
        <v>41</v>
      </c>
      <c r="CP42" s="201">
        <v>0.97950000000000004</v>
      </c>
      <c r="CQ42" s="201">
        <v>0.96424999999999994</v>
      </c>
      <c r="CR42" s="201">
        <v>0.92575000000000007</v>
      </c>
      <c r="CS42" s="201">
        <v>0.86399999999999999</v>
      </c>
      <c r="CT42" s="85">
        <v>62.75</v>
      </c>
      <c r="CU42" s="104">
        <v>45548</v>
      </c>
      <c r="CV42"/>
      <c r="CW42"/>
      <c r="CX42"/>
    </row>
    <row r="43" spans="1:102" s="75" customFormat="1" x14ac:dyDescent="0.25">
      <c r="A43" s="75" t="s">
        <v>35</v>
      </c>
      <c r="B43" s="75" t="s">
        <v>36</v>
      </c>
      <c r="C43" s="74">
        <v>5</v>
      </c>
      <c r="D43" s="75" t="s">
        <v>44</v>
      </c>
      <c r="E43" s="75">
        <v>1983</v>
      </c>
      <c r="F43" s="74">
        <v>3</v>
      </c>
      <c r="G43" s="74">
        <v>10</v>
      </c>
      <c r="H43" s="74">
        <v>42</v>
      </c>
      <c r="I43" s="74">
        <v>38</v>
      </c>
      <c r="J43" s="74">
        <v>310</v>
      </c>
      <c r="K43" s="76">
        <v>45547</v>
      </c>
      <c r="L43" s="74">
        <v>0.85</v>
      </c>
      <c r="M43" s="80">
        <v>1.9E-2</v>
      </c>
      <c r="N43" s="80">
        <v>9.0999999999999998E-2</v>
      </c>
      <c r="O43" s="80">
        <v>0.13300000000000001</v>
      </c>
      <c r="P43" s="80">
        <v>0.24099999999999999</v>
      </c>
      <c r="Q43" s="93">
        <f t="shared" si="24"/>
        <v>0.98099999999999998</v>
      </c>
      <c r="R43" s="93">
        <f t="shared" si="25"/>
        <v>0.90900000000000003</v>
      </c>
      <c r="S43" s="93">
        <f t="shared" si="26"/>
        <v>0.86699999999999999</v>
      </c>
      <c r="T43" s="93">
        <f t="shared" si="27"/>
        <v>0.75900000000000001</v>
      </c>
      <c r="U43" s="90">
        <v>11</v>
      </c>
      <c r="V43" s="90">
        <v>14.1</v>
      </c>
      <c r="W43" s="90">
        <v>34.1</v>
      </c>
      <c r="X43" s="90">
        <v>30.9</v>
      </c>
      <c r="Y43" s="90">
        <v>42.9</v>
      </c>
      <c r="Z43" s="90">
        <v>40.200000000000003</v>
      </c>
      <c r="AA43" s="90">
        <v>43.8</v>
      </c>
      <c r="AB43" s="90">
        <v>40.1</v>
      </c>
      <c r="AC43" s="90">
        <v>42.6</v>
      </c>
      <c r="AD43" s="90">
        <v>39.4</v>
      </c>
      <c r="AE43" s="90">
        <v>48.3</v>
      </c>
      <c r="AF43" s="90">
        <v>47</v>
      </c>
      <c r="AG43" s="90">
        <v>45.2</v>
      </c>
      <c r="AH43" s="90">
        <v>45.7</v>
      </c>
      <c r="AI43" s="90">
        <v>44.2</v>
      </c>
      <c r="AJ43" s="90">
        <v>49.6</v>
      </c>
      <c r="AK43" s="90">
        <v>42.7</v>
      </c>
      <c r="AL43" s="90">
        <v>41.5</v>
      </c>
      <c r="AM43" s="90">
        <v>43.8</v>
      </c>
      <c r="AN43" s="90">
        <v>42.7</v>
      </c>
      <c r="AO43" s="90">
        <v>64</v>
      </c>
      <c r="AP43" s="90">
        <v>0.5</v>
      </c>
      <c r="AQ43" s="90">
        <v>1319</v>
      </c>
      <c r="AR43" s="94">
        <f t="shared" si="28"/>
        <v>2638</v>
      </c>
      <c r="AS43" s="90">
        <v>287.39999999999998</v>
      </c>
      <c r="AT43" s="90">
        <v>50</v>
      </c>
      <c r="AU43" s="90">
        <v>170.7</v>
      </c>
      <c r="AV43" s="90">
        <v>37.299999999999997</v>
      </c>
      <c r="AW43" s="90">
        <v>30</v>
      </c>
      <c r="AX43" s="93">
        <v>7.32</v>
      </c>
      <c r="AY43" s="93">
        <v>1.59</v>
      </c>
      <c r="AZ43" s="93">
        <v>13.48</v>
      </c>
      <c r="BA43" s="93">
        <v>1.94</v>
      </c>
      <c r="BB43" s="94">
        <f t="shared" si="29"/>
        <v>24.330000000000002</v>
      </c>
      <c r="BC43" s="93">
        <f t="shared" si="30"/>
        <v>1.2433333333333332</v>
      </c>
      <c r="BD43" s="93">
        <f t="shared" si="31"/>
        <v>5.7479999999999993</v>
      </c>
      <c r="BE43" s="93">
        <f t="shared" si="32"/>
        <v>0.21851200937316931</v>
      </c>
      <c r="BF43" s="95">
        <f t="shared" si="33"/>
        <v>288.21734036321033</v>
      </c>
      <c r="BG43" s="96">
        <f t="shared" si="34"/>
        <v>576.43468072642065</v>
      </c>
      <c r="BH43" s="93">
        <f t="shared" si="35"/>
        <v>0.3008631319358816</v>
      </c>
      <c r="BI43" s="93">
        <f t="shared" si="36"/>
        <v>6.5351418002466091E-2</v>
      </c>
      <c r="BJ43" s="93">
        <f t="shared" si="37"/>
        <v>0.55404849979449233</v>
      </c>
      <c r="BK43" s="93">
        <f t="shared" si="38"/>
        <v>7.9736950267159878E-2</v>
      </c>
      <c r="BL43" s="95">
        <f t="shared" si="40"/>
        <v>173.42794339981089</v>
      </c>
      <c r="BM43" s="95">
        <f t="shared" si="41"/>
        <v>37.670823771270399</v>
      </c>
      <c r="BN43" s="95">
        <f t="shared" si="42"/>
        <v>319.37277008599051</v>
      </c>
      <c r="BO43" s="95">
        <f t="shared" si="43"/>
        <v>45.963143469348786</v>
      </c>
      <c r="BP43" s="94">
        <f t="shared" si="44"/>
        <v>22.524999999999999</v>
      </c>
      <c r="BQ43" s="94">
        <f t="shared" si="45"/>
        <v>41.75</v>
      </c>
      <c r="BR43" s="94">
        <f t="shared" si="46"/>
        <v>44.325000000000003</v>
      </c>
      <c r="BS43" s="94">
        <f t="shared" si="47"/>
        <v>46.175000000000004</v>
      </c>
      <c r="BT43" s="94">
        <f t="shared" si="39"/>
        <v>42.674999999999997</v>
      </c>
      <c r="BU43" s="206">
        <v>28.164999999999999</v>
      </c>
      <c r="BV43" s="206">
        <v>47.180999999999997</v>
      </c>
      <c r="BW43" s="206">
        <v>28.523999999999997</v>
      </c>
      <c r="BX43" s="206">
        <v>17.827999999999999</v>
      </c>
      <c r="BY43" s="206">
        <v>31.705000000000002</v>
      </c>
      <c r="BZ43" s="206">
        <v>97.899999999999991</v>
      </c>
      <c r="CA43" s="206">
        <v>57.5</v>
      </c>
      <c r="CB43" s="206">
        <v>77.599999999999994</v>
      </c>
      <c r="CC43" s="206">
        <v>119.1</v>
      </c>
      <c r="CD43" s="206">
        <v>260.79999999999995</v>
      </c>
      <c r="CE43" s="206">
        <v>-25.55</v>
      </c>
      <c r="CF43" s="206">
        <v>-24.53</v>
      </c>
      <c r="CG43" s="206">
        <v>-25.31</v>
      </c>
      <c r="CH43" s="206">
        <v>-25.38</v>
      </c>
      <c r="CI43" s="206">
        <v>-23.59</v>
      </c>
      <c r="CJ43" s="85"/>
      <c r="CK43" s="20"/>
      <c r="CN43">
        <v>2018</v>
      </c>
      <c r="CO43" s="75" t="s">
        <v>48</v>
      </c>
      <c r="CP43" s="201">
        <v>0.98099999999999998</v>
      </c>
      <c r="CQ43" s="201">
        <v>0.96324999999999994</v>
      </c>
      <c r="CR43" s="201">
        <v>0.94650000000000001</v>
      </c>
      <c r="CS43" s="201">
        <v>0.86399999999999999</v>
      </c>
      <c r="CT43" s="85">
        <v>61.5</v>
      </c>
      <c r="CU43" s="104">
        <v>45545</v>
      </c>
      <c r="CV43"/>
      <c r="CW43"/>
      <c r="CX43"/>
    </row>
    <row r="44" spans="1:102" s="75" customFormat="1" x14ac:dyDescent="0.25">
      <c r="A44" s="75" t="s">
        <v>50</v>
      </c>
      <c r="B44" s="75" t="s">
        <v>51</v>
      </c>
      <c r="C44" s="74">
        <v>6</v>
      </c>
      <c r="D44" s="75" t="s">
        <v>56</v>
      </c>
      <c r="E44" s="75">
        <v>1984</v>
      </c>
      <c r="F44" s="74">
        <v>3</v>
      </c>
      <c r="G44" s="74">
        <v>11</v>
      </c>
      <c r="H44" s="74">
        <v>43</v>
      </c>
      <c r="I44" s="74">
        <v>43</v>
      </c>
      <c r="J44" s="74">
        <v>311</v>
      </c>
      <c r="K44" s="76">
        <v>45548</v>
      </c>
      <c r="L44" s="74">
        <v>0.83</v>
      </c>
      <c r="M44" s="80">
        <v>2.8000000000000001E-2</v>
      </c>
      <c r="N44" s="80">
        <v>5.3999999999999999E-2</v>
      </c>
      <c r="O44" s="80">
        <v>8.4000000000000005E-2</v>
      </c>
      <c r="P44" s="80">
        <v>0.30399999999999999</v>
      </c>
      <c r="Q44" s="93">
        <f t="shared" si="24"/>
        <v>0.97199999999999998</v>
      </c>
      <c r="R44" s="93">
        <f t="shared" si="25"/>
        <v>0.94599999999999995</v>
      </c>
      <c r="S44" s="93">
        <f t="shared" si="26"/>
        <v>0.91600000000000004</v>
      </c>
      <c r="T44" s="93">
        <f t="shared" si="27"/>
        <v>0.69599999999999995</v>
      </c>
      <c r="U44" s="90">
        <v>29.3</v>
      </c>
      <c r="V44" s="90">
        <v>3.4</v>
      </c>
      <c r="W44" s="90">
        <v>8.5</v>
      </c>
      <c r="X44" s="90">
        <v>9.9</v>
      </c>
      <c r="Y44" s="90">
        <v>37.9</v>
      </c>
      <c r="Z44" s="90">
        <v>23.1</v>
      </c>
      <c r="AA44" s="90">
        <v>38.6</v>
      </c>
      <c r="AB44" s="90">
        <v>19.5</v>
      </c>
      <c r="AC44" s="90">
        <v>43.5</v>
      </c>
      <c r="AD44" s="90">
        <v>43</v>
      </c>
      <c r="AE44" s="90">
        <v>40.1</v>
      </c>
      <c r="AF44" s="90">
        <v>42.5</v>
      </c>
      <c r="AG44" s="90">
        <v>42</v>
      </c>
      <c r="AH44" s="90">
        <v>51.9</v>
      </c>
      <c r="AI44" s="90">
        <v>46.6</v>
      </c>
      <c r="AJ44" s="90">
        <v>49.4</v>
      </c>
      <c r="AK44" s="90">
        <v>38.9</v>
      </c>
      <c r="AL44" s="90">
        <v>41.7</v>
      </c>
      <c r="AM44" s="90">
        <v>43.9</v>
      </c>
      <c r="AN44" s="90">
        <v>43.8</v>
      </c>
      <c r="AO44" s="90">
        <v>59</v>
      </c>
      <c r="AP44" s="90">
        <v>0.5</v>
      </c>
      <c r="AQ44" s="90">
        <v>1332.8</v>
      </c>
      <c r="AR44" s="94">
        <f t="shared" si="28"/>
        <v>2665.6</v>
      </c>
      <c r="AS44" s="90">
        <v>278.8</v>
      </c>
      <c r="AT44" s="90">
        <v>50</v>
      </c>
      <c r="AU44" s="90">
        <v>169</v>
      </c>
      <c r="AV44" s="90">
        <v>36.44</v>
      </c>
      <c r="AW44" s="90">
        <v>30</v>
      </c>
      <c r="AX44" s="93">
        <v>8.57</v>
      </c>
      <c r="AY44" s="93">
        <v>1.47</v>
      </c>
      <c r="AZ44" s="93">
        <v>12.4</v>
      </c>
      <c r="BA44" s="93">
        <v>1.4</v>
      </c>
      <c r="BB44" s="94">
        <f t="shared" si="29"/>
        <v>23.84</v>
      </c>
      <c r="BC44" s="93">
        <f t="shared" si="30"/>
        <v>1.2146666666666666</v>
      </c>
      <c r="BD44" s="93">
        <f t="shared" si="31"/>
        <v>5.5760000000000005</v>
      </c>
      <c r="BE44" s="93">
        <f t="shared" si="32"/>
        <v>0.21562130177514791</v>
      </c>
      <c r="BF44" s="95">
        <f t="shared" si="33"/>
        <v>287.3800710059171</v>
      </c>
      <c r="BG44" s="96">
        <f t="shared" si="34"/>
        <v>574.7601420118342</v>
      </c>
      <c r="BH44" s="93">
        <f t="shared" si="35"/>
        <v>0.35947986577181207</v>
      </c>
      <c r="BI44" s="93">
        <f t="shared" si="36"/>
        <v>6.1661073825503357E-2</v>
      </c>
      <c r="BJ44" s="93">
        <f t="shared" si="37"/>
        <v>0.52013422818791943</v>
      </c>
      <c r="BK44" s="93">
        <f t="shared" si="38"/>
        <v>5.8724832214765099E-2</v>
      </c>
      <c r="BL44" s="95">
        <f t="shared" si="40"/>
        <v>206.61469870140181</v>
      </c>
      <c r="BM44" s="95">
        <f t="shared" si="41"/>
        <v>35.440327548548503</v>
      </c>
      <c r="BN44" s="95">
        <f t="shared" si="42"/>
        <v>298.95242285850435</v>
      </c>
      <c r="BO44" s="95">
        <f t="shared" si="43"/>
        <v>33.752692903379526</v>
      </c>
      <c r="BP44" s="94">
        <f t="shared" si="44"/>
        <v>12.775</v>
      </c>
      <c r="BQ44" s="94">
        <f t="shared" si="45"/>
        <v>29.774999999999999</v>
      </c>
      <c r="BR44" s="94">
        <f t="shared" si="46"/>
        <v>42.274999999999999</v>
      </c>
      <c r="BS44" s="94">
        <f t="shared" si="47"/>
        <v>47.475000000000001</v>
      </c>
      <c r="BT44" s="94">
        <f t="shared" si="39"/>
        <v>42.075000000000003</v>
      </c>
      <c r="BU44" s="206">
        <v>28.741</v>
      </c>
      <c r="BV44" s="206">
        <v>47.173999999999992</v>
      </c>
      <c r="BW44" s="206">
        <v>28.281999999999996</v>
      </c>
      <c r="BX44" s="206">
        <v>19.368000000000002</v>
      </c>
      <c r="BY44" s="206">
        <v>29.295000000000002</v>
      </c>
      <c r="BZ44" s="206">
        <v>98.699999999999989</v>
      </c>
      <c r="CA44" s="206">
        <v>65.900000000000006</v>
      </c>
      <c r="CB44" s="206">
        <v>95.9</v>
      </c>
      <c r="CC44" s="206">
        <v>136.1</v>
      </c>
      <c r="CD44" s="206">
        <v>251</v>
      </c>
      <c r="CE44" s="206">
        <v>-27.12</v>
      </c>
      <c r="CF44" s="206">
        <v>-24.79</v>
      </c>
      <c r="CG44" s="206">
        <v>-26.53</v>
      </c>
      <c r="CH44" s="206">
        <v>-25.46</v>
      </c>
      <c r="CI44" s="206">
        <v>-23.57</v>
      </c>
      <c r="CJ44" s="85"/>
      <c r="CK44" s="20"/>
      <c r="CN44">
        <v>2023</v>
      </c>
      <c r="CO44" s="75" t="s">
        <v>42</v>
      </c>
      <c r="CP44" s="201">
        <v>0.98199999999999998</v>
      </c>
      <c r="CQ44" s="201">
        <v>0.96025000000000005</v>
      </c>
      <c r="CR44" s="201">
        <v>0.91200000000000003</v>
      </c>
      <c r="CS44" s="201">
        <v>0.83150000000000013</v>
      </c>
      <c r="CT44" s="85">
        <v>62.5</v>
      </c>
      <c r="CU44" s="104">
        <v>45540</v>
      </c>
      <c r="CV44"/>
      <c r="CW44"/>
      <c r="CX44"/>
    </row>
    <row r="45" spans="1:102" s="75" customFormat="1" x14ac:dyDescent="0.25">
      <c r="A45" s="75" t="s">
        <v>50</v>
      </c>
      <c r="B45" s="75" t="s">
        <v>51</v>
      </c>
      <c r="C45" s="74">
        <v>6</v>
      </c>
      <c r="D45" s="75" t="s">
        <v>60</v>
      </c>
      <c r="E45" s="75">
        <v>2001</v>
      </c>
      <c r="F45" s="74">
        <v>3</v>
      </c>
      <c r="G45" s="74">
        <v>12</v>
      </c>
      <c r="H45" s="74">
        <v>44</v>
      </c>
      <c r="I45" s="74">
        <v>46</v>
      </c>
      <c r="J45" s="74">
        <v>312</v>
      </c>
      <c r="K45" s="76">
        <v>45546</v>
      </c>
      <c r="L45" s="74">
        <v>0.84</v>
      </c>
      <c r="M45" s="80">
        <v>3.3000000000000002E-2</v>
      </c>
      <c r="N45" s="80">
        <v>5.3999999999999999E-2</v>
      </c>
      <c r="O45" s="80">
        <v>7.0999999999999994E-2</v>
      </c>
      <c r="P45" s="80">
        <v>0.13500000000000001</v>
      </c>
      <c r="Q45" s="93">
        <f t="shared" si="24"/>
        <v>0.96699999999999997</v>
      </c>
      <c r="R45" s="93">
        <f t="shared" si="25"/>
        <v>0.94599999999999995</v>
      </c>
      <c r="S45" s="93">
        <f t="shared" si="26"/>
        <v>0.92900000000000005</v>
      </c>
      <c r="T45" s="93">
        <f t="shared" si="27"/>
        <v>0.86499999999999999</v>
      </c>
      <c r="U45" s="90">
        <v>0.5</v>
      </c>
      <c r="V45" s="90">
        <v>5.4</v>
      </c>
      <c r="W45" s="90">
        <v>4.9000000000000004</v>
      </c>
      <c r="X45" s="90">
        <v>12.8</v>
      </c>
      <c r="Y45" s="90">
        <v>35.799999999999997</v>
      </c>
      <c r="Z45" s="90">
        <v>42.3</v>
      </c>
      <c r="AA45" s="90">
        <v>22.2</v>
      </c>
      <c r="AB45" s="90">
        <v>20.7</v>
      </c>
      <c r="AC45" s="90">
        <v>46</v>
      </c>
      <c r="AD45" s="90">
        <v>45.8</v>
      </c>
      <c r="AE45" s="90">
        <v>44.3</v>
      </c>
      <c r="AF45" s="90">
        <v>44.1</v>
      </c>
      <c r="AG45" s="90">
        <v>49.6</v>
      </c>
      <c r="AH45" s="90">
        <v>48.8</v>
      </c>
      <c r="AI45" s="90">
        <v>48.6</v>
      </c>
      <c r="AJ45" s="90">
        <v>49.8</v>
      </c>
      <c r="AK45" s="90">
        <v>44</v>
      </c>
      <c r="AL45" s="90">
        <v>42.9</v>
      </c>
      <c r="AM45" s="90">
        <v>44</v>
      </c>
      <c r="AN45" s="90">
        <v>46.9</v>
      </c>
      <c r="AO45" s="90">
        <v>53</v>
      </c>
      <c r="AP45" s="90">
        <v>0.5</v>
      </c>
      <c r="AQ45" s="90">
        <v>1710.7</v>
      </c>
      <c r="AR45" s="94">
        <f t="shared" si="28"/>
        <v>3421.4</v>
      </c>
      <c r="AS45" s="90">
        <v>319</v>
      </c>
      <c r="AT45" s="90">
        <v>50</v>
      </c>
      <c r="AU45" s="90">
        <v>180.2</v>
      </c>
      <c r="AV45" s="90">
        <v>31.5</v>
      </c>
      <c r="AW45" s="90">
        <v>30</v>
      </c>
      <c r="AX45" s="93">
        <v>8.0299999999999994</v>
      </c>
      <c r="AY45" s="93">
        <v>1.98</v>
      </c>
      <c r="AZ45" s="93">
        <v>12.33</v>
      </c>
      <c r="BA45" s="93">
        <v>1.61</v>
      </c>
      <c r="BB45" s="94">
        <f t="shared" si="29"/>
        <v>23.95</v>
      </c>
      <c r="BC45" s="93">
        <f t="shared" si="30"/>
        <v>1.05</v>
      </c>
      <c r="BD45" s="93">
        <f t="shared" si="31"/>
        <v>6.38</v>
      </c>
      <c r="BE45" s="93">
        <f t="shared" si="32"/>
        <v>0.17480577136514985</v>
      </c>
      <c r="BF45" s="95">
        <f t="shared" si="33"/>
        <v>299.04023307436188</v>
      </c>
      <c r="BG45" s="96">
        <f t="shared" si="34"/>
        <v>598.08046614872376</v>
      </c>
      <c r="BH45" s="93">
        <f t="shared" si="35"/>
        <v>0.33528183716075155</v>
      </c>
      <c r="BI45" s="93">
        <f t="shared" si="36"/>
        <v>8.2672233820459295E-2</v>
      </c>
      <c r="BJ45" s="93">
        <f t="shared" si="37"/>
        <v>0.51482254697286012</v>
      </c>
      <c r="BK45" s="93">
        <f t="shared" si="38"/>
        <v>6.7223382045929023E-2</v>
      </c>
      <c r="BL45" s="95">
        <f t="shared" si="40"/>
        <v>200.52551746030278</v>
      </c>
      <c r="BM45" s="95">
        <f t="shared" si="41"/>
        <v>49.444648140896582</v>
      </c>
      <c r="BN45" s="95">
        <f t="shared" si="42"/>
        <v>307.90530887740141</v>
      </c>
      <c r="BO45" s="95">
        <f t="shared" si="43"/>
        <v>40.204991670122979</v>
      </c>
      <c r="BP45" s="94">
        <f t="shared" si="44"/>
        <v>5.9</v>
      </c>
      <c r="BQ45" s="94">
        <f t="shared" si="45"/>
        <v>30.25</v>
      </c>
      <c r="BR45" s="94">
        <f t="shared" si="46"/>
        <v>45.05</v>
      </c>
      <c r="BS45" s="94">
        <f t="shared" si="47"/>
        <v>49.2</v>
      </c>
      <c r="BT45" s="94">
        <f t="shared" si="39"/>
        <v>44.45</v>
      </c>
      <c r="BU45" s="206">
        <v>29.944000000000003</v>
      </c>
      <c r="BV45" s="206">
        <v>46.3</v>
      </c>
      <c r="BW45" s="206">
        <v>38.054000000000002</v>
      </c>
      <c r="BX45" s="206">
        <v>27.012</v>
      </c>
      <c r="BY45" s="206">
        <v>26.888000000000002</v>
      </c>
      <c r="BZ45" s="206">
        <v>100.5</v>
      </c>
      <c r="CA45" s="206">
        <v>69</v>
      </c>
      <c r="CB45" s="206">
        <v>93.9</v>
      </c>
      <c r="CC45" s="206">
        <v>111.89999999999999</v>
      </c>
      <c r="CD45" s="206">
        <v>271.70000000000005</v>
      </c>
      <c r="CE45" s="206">
        <v>-25.47</v>
      </c>
      <c r="CF45" s="206">
        <v>-24.39</v>
      </c>
      <c r="CG45" s="206">
        <v>-26.65</v>
      </c>
      <c r="CH45" s="206">
        <v>-25.15</v>
      </c>
      <c r="CI45" s="206">
        <v>-23.65</v>
      </c>
      <c r="CJ45" s="85"/>
      <c r="CK45" s="20"/>
      <c r="CM45"/>
      <c r="CN45"/>
      <c r="CO45"/>
      <c r="CP45"/>
      <c r="CQ45"/>
      <c r="CR45"/>
      <c r="CS45"/>
      <c r="CT45"/>
      <c r="CU45"/>
      <c r="CV45"/>
      <c r="CW45"/>
      <c r="CX45"/>
    </row>
    <row r="46" spans="1:102" s="75" customFormat="1" x14ac:dyDescent="0.25">
      <c r="A46" s="75" t="s">
        <v>35</v>
      </c>
      <c r="B46" s="75" t="s">
        <v>36</v>
      </c>
      <c r="C46" s="74">
        <v>7</v>
      </c>
      <c r="D46" s="75" t="s">
        <v>46</v>
      </c>
      <c r="E46" s="75">
        <v>1999</v>
      </c>
      <c r="F46" s="74">
        <v>3</v>
      </c>
      <c r="G46" s="74">
        <v>13</v>
      </c>
      <c r="H46" s="74">
        <v>45</v>
      </c>
      <c r="I46" s="74">
        <v>51</v>
      </c>
      <c r="J46" s="74">
        <v>313</v>
      </c>
      <c r="K46" s="76">
        <v>45546</v>
      </c>
      <c r="L46" s="74">
        <v>0.87</v>
      </c>
      <c r="M46" s="80">
        <v>0.02</v>
      </c>
      <c r="N46" s="80">
        <v>0.04</v>
      </c>
      <c r="O46" s="80">
        <v>4.5999999999999999E-2</v>
      </c>
      <c r="P46" s="80">
        <v>9.8000000000000004E-2</v>
      </c>
      <c r="Q46" s="93">
        <f t="shared" si="24"/>
        <v>0.98</v>
      </c>
      <c r="R46" s="93">
        <f t="shared" si="25"/>
        <v>0.96</v>
      </c>
      <c r="S46" s="93">
        <f t="shared" si="26"/>
        <v>0.95399999999999996</v>
      </c>
      <c r="T46" s="93">
        <f t="shared" si="27"/>
        <v>0.90200000000000002</v>
      </c>
      <c r="U46" s="90">
        <v>38.200000000000003</v>
      </c>
      <c r="V46" s="90">
        <v>27.4</v>
      </c>
      <c r="W46" s="90">
        <v>18.100000000000001</v>
      </c>
      <c r="X46" s="90">
        <v>16.600000000000001</v>
      </c>
      <c r="Y46" s="90">
        <v>47.2</v>
      </c>
      <c r="Z46" s="90">
        <v>41.9</v>
      </c>
      <c r="AA46" s="90">
        <v>39</v>
      </c>
      <c r="AB46" s="90">
        <v>25.1</v>
      </c>
      <c r="AC46" s="90">
        <v>45.8</v>
      </c>
      <c r="AD46" s="90">
        <v>51.8</v>
      </c>
      <c r="AE46" s="90">
        <v>50</v>
      </c>
      <c r="AF46" s="90">
        <v>38.4</v>
      </c>
      <c r="AG46" s="90">
        <v>43.9</v>
      </c>
      <c r="AH46" s="90">
        <v>50.4</v>
      </c>
      <c r="AI46" s="90">
        <v>48</v>
      </c>
      <c r="AJ46" s="90">
        <v>45.4</v>
      </c>
      <c r="AK46" s="90">
        <v>36.200000000000003</v>
      </c>
      <c r="AL46" s="90">
        <v>44</v>
      </c>
      <c r="AM46" s="90">
        <v>40</v>
      </c>
      <c r="AN46" s="90">
        <v>44.3</v>
      </c>
      <c r="AO46" s="90">
        <v>64</v>
      </c>
      <c r="AP46" s="90">
        <v>0.375</v>
      </c>
      <c r="AQ46" s="90">
        <v>1267.5999999999999</v>
      </c>
      <c r="AR46" s="94">
        <f t="shared" si="28"/>
        <v>3380.2666666666664</v>
      </c>
      <c r="AS46" s="90">
        <v>299.3</v>
      </c>
      <c r="AT46" s="90">
        <v>50</v>
      </c>
      <c r="AU46" s="90">
        <v>189.1</v>
      </c>
      <c r="AV46" s="90">
        <v>38.380000000000003</v>
      </c>
      <c r="AW46" s="90">
        <v>30</v>
      </c>
      <c r="AX46" s="93">
        <v>8.0500000000000007</v>
      </c>
      <c r="AY46" s="93">
        <v>2.6</v>
      </c>
      <c r="AZ46" s="93">
        <v>10.6</v>
      </c>
      <c r="BA46" s="93">
        <v>0.73</v>
      </c>
      <c r="BB46" s="94">
        <f t="shared" si="29"/>
        <v>21.98</v>
      </c>
      <c r="BC46" s="93">
        <f t="shared" si="30"/>
        <v>1.2793333333333334</v>
      </c>
      <c r="BD46" s="93">
        <f t="shared" si="31"/>
        <v>5.9860000000000007</v>
      </c>
      <c r="BE46" s="93">
        <f t="shared" si="32"/>
        <v>0.20296139608672661</v>
      </c>
      <c r="BF46" s="95">
        <f t="shared" si="33"/>
        <v>257.27386567953465</v>
      </c>
      <c r="BG46" s="96">
        <f t="shared" si="34"/>
        <v>686.06364181209244</v>
      </c>
      <c r="BH46" s="93">
        <f t="shared" si="35"/>
        <v>0.36624203821656054</v>
      </c>
      <c r="BI46" s="93">
        <f t="shared" si="36"/>
        <v>0.11828935395814377</v>
      </c>
      <c r="BJ46" s="93">
        <f t="shared" si="37"/>
        <v>0.48225659690627842</v>
      </c>
      <c r="BK46" s="93">
        <f t="shared" si="38"/>
        <v>3.3212010919017286E-2</v>
      </c>
      <c r="BL46" s="95">
        <f t="shared" si="40"/>
        <v>251.26534652353706</v>
      </c>
      <c r="BM46" s="95">
        <f t="shared" si="41"/>
        <v>81.154024964123764</v>
      </c>
      <c r="BN46" s="95">
        <f t="shared" si="42"/>
        <v>330.85871716142765</v>
      </c>
      <c r="BO46" s="95">
        <f t="shared" si="43"/>
        <v>22.785553163003978</v>
      </c>
      <c r="BP46" s="94">
        <f t="shared" si="44"/>
        <v>25.074999999999996</v>
      </c>
      <c r="BQ46" s="94">
        <f t="shared" si="45"/>
        <v>38.299999999999997</v>
      </c>
      <c r="BR46" s="94">
        <f t="shared" si="46"/>
        <v>46.5</v>
      </c>
      <c r="BS46" s="94">
        <f t="shared" si="47"/>
        <v>46.925000000000004</v>
      </c>
      <c r="BT46" s="94">
        <f t="shared" si="39"/>
        <v>41.125</v>
      </c>
      <c r="BU46" s="206">
        <v>23.925999999999998</v>
      </c>
      <c r="BV46" s="206">
        <v>42.423999999999999</v>
      </c>
      <c r="BW46" s="206">
        <v>23.911999999999999</v>
      </c>
      <c r="BX46" s="206">
        <v>14.539</v>
      </c>
      <c r="BY46" s="206">
        <v>28.696999999999999</v>
      </c>
      <c r="BZ46" s="206">
        <v>133.1</v>
      </c>
      <c r="CA46" s="206">
        <v>81.199999999999989</v>
      </c>
      <c r="CB46" s="206">
        <v>103.3</v>
      </c>
      <c r="CC46" s="206">
        <v>142.89999999999998</v>
      </c>
      <c r="CD46" s="206">
        <v>257.2</v>
      </c>
      <c r="CE46" s="206">
        <v>-25.32</v>
      </c>
      <c r="CF46" s="206">
        <v>-24.46</v>
      </c>
      <c r="CG46" s="206">
        <v>-25.57</v>
      </c>
      <c r="CH46" s="206">
        <v>-25.34</v>
      </c>
      <c r="CI46" s="206">
        <v>-23.42</v>
      </c>
      <c r="CJ46" s="85"/>
      <c r="CK46" s="20"/>
      <c r="CM46"/>
      <c r="CN46"/>
      <c r="CO46"/>
      <c r="CP46"/>
      <c r="CQ46"/>
      <c r="CR46"/>
      <c r="CS46"/>
      <c r="CT46"/>
      <c r="CU46"/>
      <c r="CV46"/>
      <c r="CW46"/>
      <c r="CX46"/>
    </row>
    <row r="47" spans="1:102" s="75" customFormat="1" x14ac:dyDescent="0.25">
      <c r="A47" s="75" t="s">
        <v>35</v>
      </c>
      <c r="B47" s="75" t="s">
        <v>36</v>
      </c>
      <c r="C47" s="74">
        <v>7</v>
      </c>
      <c r="D47" s="75" t="s">
        <v>37</v>
      </c>
      <c r="E47" s="75">
        <v>1998</v>
      </c>
      <c r="F47" s="74">
        <v>3</v>
      </c>
      <c r="G47" s="74">
        <v>14</v>
      </c>
      <c r="H47" s="74">
        <v>46</v>
      </c>
      <c r="I47" s="74">
        <v>54</v>
      </c>
      <c r="J47" s="74">
        <v>314</v>
      </c>
      <c r="K47" s="76">
        <v>45540</v>
      </c>
      <c r="L47" s="74">
        <v>0.83</v>
      </c>
      <c r="M47" s="80">
        <v>3.9E-2</v>
      </c>
      <c r="N47" s="80">
        <v>8.7999999999999995E-2</v>
      </c>
      <c r="O47" s="80">
        <v>0.247</v>
      </c>
      <c r="P47" s="80">
        <v>0.30299999999999999</v>
      </c>
      <c r="Q47" s="93">
        <f t="shared" si="24"/>
        <v>0.96099999999999997</v>
      </c>
      <c r="R47" s="93">
        <f t="shared" si="25"/>
        <v>0.91200000000000003</v>
      </c>
      <c r="S47" s="93">
        <f t="shared" si="26"/>
        <v>0.753</v>
      </c>
      <c r="T47" s="93">
        <f t="shared" si="27"/>
        <v>0.69700000000000006</v>
      </c>
      <c r="U47" s="90">
        <v>37.299999999999997</v>
      </c>
      <c r="V47" s="90">
        <v>34.5</v>
      </c>
      <c r="W47" s="90">
        <v>26.9</v>
      </c>
      <c r="X47" s="90">
        <v>11.4</v>
      </c>
      <c r="Y47" s="90">
        <v>45.8</v>
      </c>
      <c r="Z47" s="90">
        <v>52.5</v>
      </c>
      <c r="AA47" s="90">
        <v>42.8</v>
      </c>
      <c r="AB47" s="90">
        <v>42.6</v>
      </c>
      <c r="AC47" s="90">
        <v>44.7</v>
      </c>
      <c r="AD47" s="90">
        <v>40.700000000000003</v>
      </c>
      <c r="AE47" s="90">
        <v>44.5</v>
      </c>
      <c r="AF47" s="90">
        <v>44.7</v>
      </c>
      <c r="AG47" s="90">
        <v>45</v>
      </c>
      <c r="AH47" s="90">
        <v>45.1</v>
      </c>
      <c r="AI47" s="90">
        <v>43.6</v>
      </c>
      <c r="AJ47" s="90">
        <v>42.9</v>
      </c>
      <c r="AK47" s="90">
        <v>42.4</v>
      </c>
      <c r="AL47" s="90">
        <v>44.1</v>
      </c>
      <c r="AM47" s="90">
        <v>44.3</v>
      </c>
      <c r="AN47" s="90">
        <v>43.3</v>
      </c>
      <c r="AO47" s="90">
        <v>57</v>
      </c>
      <c r="AP47" s="90">
        <v>0.5</v>
      </c>
      <c r="AQ47" s="90">
        <v>1609</v>
      </c>
      <c r="AR47" s="94">
        <f t="shared" si="28"/>
        <v>3218</v>
      </c>
      <c r="AS47" s="90">
        <v>324</v>
      </c>
      <c r="AT47" s="90">
        <v>50</v>
      </c>
      <c r="AU47" s="90">
        <v>194.4</v>
      </c>
      <c r="AV47" s="90">
        <v>38.299999999999997</v>
      </c>
      <c r="AW47" s="90">
        <v>30</v>
      </c>
      <c r="AX47" s="93">
        <v>8.33</v>
      </c>
      <c r="AY47" s="93">
        <v>0.98</v>
      </c>
      <c r="AZ47" s="93">
        <v>15.42</v>
      </c>
      <c r="BA47" s="93">
        <v>1.58</v>
      </c>
      <c r="BB47" s="94">
        <f t="shared" si="29"/>
        <v>26.310000000000002</v>
      </c>
      <c r="BC47" s="93">
        <f t="shared" si="30"/>
        <v>1.2766666666666666</v>
      </c>
      <c r="BD47" s="93">
        <f t="shared" si="31"/>
        <v>6.48</v>
      </c>
      <c r="BE47" s="93">
        <f t="shared" si="32"/>
        <v>0.19701646090534977</v>
      </c>
      <c r="BF47" s="95">
        <f t="shared" si="33"/>
        <v>316.99948559670776</v>
      </c>
      <c r="BG47" s="96">
        <f t="shared" si="34"/>
        <v>633.99897119341551</v>
      </c>
      <c r="BH47" s="93">
        <f t="shared" si="35"/>
        <v>0.31660965412390724</v>
      </c>
      <c r="BI47" s="93">
        <f t="shared" si="36"/>
        <v>3.7248194602812618E-2</v>
      </c>
      <c r="BJ47" s="93">
        <f t="shared" si="37"/>
        <v>0.5860889395667046</v>
      </c>
      <c r="BK47" s="93">
        <f t="shared" si="38"/>
        <v>6.0053211706575446E-2</v>
      </c>
      <c r="BL47" s="95">
        <f t="shared" si="40"/>
        <v>200.73019498446033</v>
      </c>
      <c r="BM47" s="95">
        <f t="shared" si="41"/>
        <v>23.61531705699533</v>
      </c>
      <c r="BN47" s="95">
        <f t="shared" si="42"/>
        <v>371.57978471313061</v>
      </c>
      <c r="BO47" s="95">
        <f t="shared" si="43"/>
        <v>38.073674438829208</v>
      </c>
      <c r="BP47" s="94">
        <f t="shared" si="44"/>
        <v>27.524999999999999</v>
      </c>
      <c r="BQ47" s="94">
        <f t="shared" si="45"/>
        <v>45.924999999999997</v>
      </c>
      <c r="BR47" s="94">
        <f t="shared" si="46"/>
        <v>43.650000000000006</v>
      </c>
      <c r="BS47" s="94">
        <f t="shared" si="47"/>
        <v>44.15</v>
      </c>
      <c r="BT47" s="94">
        <f t="shared" si="39"/>
        <v>43.525000000000006</v>
      </c>
      <c r="BU47" s="206">
        <v>22.999000000000002</v>
      </c>
      <c r="BV47" s="206">
        <v>36.501000000000005</v>
      </c>
      <c r="BW47" s="206">
        <v>18.713999999999999</v>
      </c>
      <c r="BX47" s="206">
        <v>12.337</v>
      </c>
      <c r="BY47" s="206">
        <v>25.607000000000003</v>
      </c>
      <c r="BZ47" s="206">
        <v>158.5</v>
      </c>
      <c r="CA47" s="206">
        <v>101.19999999999999</v>
      </c>
      <c r="CB47" s="206">
        <v>115.9</v>
      </c>
      <c r="CC47" s="206">
        <v>198.2</v>
      </c>
      <c r="CD47" s="206">
        <v>282.7</v>
      </c>
      <c r="CE47" s="206">
        <v>-24.95</v>
      </c>
      <c r="CF47" s="206">
        <v>-24.26</v>
      </c>
      <c r="CG47" s="206">
        <v>-25.44</v>
      </c>
      <c r="CH47" s="206">
        <v>-24.91</v>
      </c>
      <c r="CI47" s="206">
        <v>-23.88</v>
      </c>
      <c r="CJ47" s="85"/>
      <c r="CK47" s="20"/>
      <c r="CM47"/>
      <c r="CN47"/>
      <c r="CO47"/>
      <c r="CP47"/>
      <c r="CQ47"/>
      <c r="CR47"/>
      <c r="CS47"/>
      <c r="CT47"/>
      <c r="CU47"/>
      <c r="CV47"/>
      <c r="CW47"/>
      <c r="CX47"/>
    </row>
    <row r="48" spans="1:102" s="75" customFormat="1" x14ac:dyDescent="0.25">
      <c r="A48" s="75" t="s">
        <v>50</v>
      </c>
      <c r="B48" s="75" t="s">
        <v>51</v>
      </c>
      <c r="C48" s="74">
        <v>8</v>
      </c>
      <c r="D48" s="75" t="s">
        <v>52</v>
      </c>
      <c r="E48" s="75">
        <v>1999</v>
      </c>
      <c r="F48" s="74">
        <v>3</v>
      </c>
      <c r="G48" s="74">
        <v>15</v>
      </c>
      <c r="H48" s="74">
        <v>47</v>
      </c>
      <c r="I48" s="74">
        <v>59</v>
      </c>
      <c r="J48" s="74">
        <v>315</v>
      </c>
      <c r="K48" s="76">
        <v>45547</v>
      </c>
      <c r="L48" s="74">
        <v>0.82</v>
      </c>
      <c r="M48" s="80">
        <v>3.3000000000000002E-2</v>
      </c>
      <c r="N48" s="80">
        <v>8.4000000000000005E-2</v>
      </c>
      <c r="O48" s="80">
        <v>0.10299999999999999</v>
      </c>
      <c r="P48" s="80">
        <v>0.34699999999999998</v>
      </c>
      <c r="Q48" s="93">
        <f t="shared" si="24"/>
        <v>0.96699999999999997</v>
      </c>
      <c r="R48" s="93">
        <f t="shared" si="25"/>
        <v>0.91600000000000004</v>
      </c>
      <c r="S48" s="93">
        <f t="shared" si="26"/>
        <v>0.89700000000000002</v>
      </c>
      <c r="T48" s="93">
        <f t="shared" si="27"/>
        <v>0.65300000000000002</v>
      </c>
      <c r="U48" s="90">
        <v>4.4000000000000004</v>
      </c>
      <c r="V48" s="90">
        <v>5.0999999999999996</v>
      </c>
      <c r="W48" s="90">
        <v>5.2</v>
      </c>
      <c r="X48" s="90">
        <v>4.4000000000000004</v>
      </c>
      <c r="Y48" s="90">
        <v>12.4</v>
      </c>
      <c r="Z48" s="90">
        <v>7.1</v>
      </c>
      <c r="AA48" s="90">
        <v>34.5</v>
      </c>
      <c r="AB48" s="90">
        <v>43.9</v>
      </c>
      <c r="AC48" s="90">
        <v>39.799999999999997</v>
      </c>
      <c r="AD48" s="90">
        <v>41.6</v>
      </c>
      <c r="AE48" s="90">
        <v>43</v>
      </c>
      <c r="AF48" s="90">
        <v>44.2</v>
      </c>
      <c r="AG48" s="90">
        <v>46.6</v>
      </c>
      <c r="AH48" s="90">
        <v>46.8</v>
      </c>
      <c r="AI48" s="90">
        <v>47</v>
      </c>
      <c r="AJ48" s="90">
        <v>46.2</v>
      </c>
      <c r="AK48" s="90">
        <v>46</v>
      </c>
      <c r="AL48" s="90">
        <v>52.3</v>
      </c>
      <c r="AM48" s="90">
        <v>44.3</v>
      </c>
      <c r="AN48" s="90">
        <v>47.3</v>
      </c>
      <c r="AO48" s="90">
        <v>61</v>
      </c>
      <c r="AP48" s="90">
        <v>0.5</v>
      </c>
      <c r="AQ48" s="90">
        <v>1154.4000000000001</v>
      </c>
      <c r="AR48" s="94">
        <f t="shared" si="28"/>
        <v>2308.8000000000002</v>
      </c>
      <c r="AS48" s="90">
        <v>261.60000000000002</v>
      </c>
      <c r="AT48" s="90">
        <v>50</v>
      </c>
      <c r="AU48" s="90">
        <v>160.4</v>
      </c>
      <c r="AV48" s="90">
        <v>34.26</v>
      </c>
      <c r="AW48" s="90">
        <v>30</v>
      </c>
      <c r="AX48" s="93">
        <v>7.14</v>
      </c>
      <c r="AY48" s="93">
        <v>1.89</v>
      </c>
      <c r="AZ48" s="93">
        <v>11.8</v>
      </c>
      <c r="BA48" s="93">
        <v>0.84</v>
      </c>
      <c r="BB48" s="94">
        <f t="shared" si="29"/>
        <v>21.669999999999998</v>
      </c>
      <c r="BC48" s="93">
        <f t="shared" si="30"/>
        <v>1.1419999999999999</v>
      </c>
      <c r="BD48" s="93">
        <f t="shared" si="31"/>
        <v>5.2320000000000002</v>
      </c>
      <c r="BE48" s="93">
        <f t="shared" si="32"/>
        <v>0.21359102244389025</v>
      </c>
      <c r="BF48" s="95">
        <f t="shared" si="33"/>
        <v>246.56947630922693</v>
      </c>
      <c r="BG48" s="96">
        <f t="shared" si="34"/>
        <v>493.13895261845386</v>
      </c>
      <c r="BH48" s="93">
        <f t="shared" si="35"/>
        <v>0.32948777111213662</v>
      </c>
      <c r="BI48" s="93">
        <f t="shared" si="36"/>
        <v>8.7217351176742036E-2</v>
      </c>
      <c r="BJ48" s="93">
        <f t="shared" si="37"/>
        <v>0.54453161052145826</v>
      </c>
      <c r="BK48" s="93">
        <f t="shared" si="38"/>
        <v>3.876326718966313E-2</v>
      </c>
      <c r="BL48" s="95">
        <f t="shared" si="40"/>
        <v>162.48325434682792</v>
      </c>
      <c r="BM48" s="95">
        <f t="shared" si="41"/>
        <v>43.010273209454439</v>
      </c>
      <c r="BN48" s="95">
        <f t="shared" si="42"/>
        <v>268.52974808019178</v>
      </c>
      <c r="BO48" s="95">
        <f t="shared" si="43"/>
        <v>19.115676981979753</v>
      </c>
      <c r="BP48" s="94">
        <f t="shared" si="44"/>
        <v>4.7750000000000004</v>
      </c>
      <c r="BQ48" s="94">
        <f t="shared" si="45"/>
        <v>24.475000000000001</v>
      </c>
      <c r="BR48" s="94">
        <f t="shared" si="46"/>
        <v>42.150000000000006</v>
      </c>
      <c r="BS48" s="94">
        <f t="shared" si="47"/>
        <v>46.650000000000006</v>
      </c>
      <c r="BT48" s="94">
        <f t="shared" si="39"/>
        <v>47.474999999999994</v>
      </c>
      <c r="BU48" s="206">
        <v>28.041999999999998</v>
      </c>
      <c r="BV48" s="206">
        <v>43.189</v>
      </c>
      <c r="BW48" s="206">
        <v>27.035999999999998</v>
      </c>
      <c r="BX48" s="206">
        <v>20.602</v>
      </c>
      <c r="BY48" s="206">
        <v>30.617999999999999</v>
      </c>
      <c r="BZ48" s="206">
        <v>140.39999999999998</v>
      </c>
      <c r="CA48" s="206">
        <v>83.800000000000011</v>
      </c>
      <c r="CB48" s="206">
        <v>85.1</v>
      </c>
      <c r="CC48" s="206">
        <v>145.19999999999999</v>
      </c>
      <c r="CD48" s="206">
        <v>268.60000000000002</v>
      </c>
      <c r="CE48" s="206">
        <v>-25.47</v>
      </c>
      <c r="CF48" s="206">
        <v>-24.52</v>
      </c>
      <c r="CG48" s="206">
        <v>-25.56</v>
      </c>
      <c r="CH48" s="206">
        <v>-25.2</v>
      </c>
      <c r="CI48" s="206">
        <v>-23.41</v>
      </c>
      <c r="CJ48" s="85"/>
      <c r="CK48" s="20"/>
      <c r="CM48"/>
      <c r="CN48"/>
      <c r="CO48" s="75">
        <v>0</v>
      </c>
      <c r="CP48" s="75">
        <v>25</v>
      </c>
      <c r="CQ48" s="75">
        <v>50</v>
      </c>
      <c r="CR48" s="75">
        <v>75</v>
      </c>
      <c r="CS48"/>
      <c r="CT48"/>
      <c r="CU48"/>
      <c r="CV48"/>
      <c r="CW48"/>
      <c r="CX48"/>
    </row>
    <row r="49" spans="1:158" s="75" customFormat="1" x14ac:dyDescent="0.25">
      <c r="A49" s="75" t="s">
        <v>50</v>
      </c>
      <c r="B49" s="75" t="s">
        <v>51</v>
      </c>
      <c r="C49" s="74">
        <v>8</v>
      </c>
      <c r="D49" s="75" t="s">
        <v>53</v>
      </c>
      <c r="E49" s="75">
        <v>2020</v>
      </c>
      <c r="F49" s="74">
        <v>3</v>
      </c>
      <c r="G49" s="74">
        <v>16</v>
      </c>
      <c r="H49" s="74">
        <v>48</v>
      </c>
      <c r="I49" s="74">
        <v>62</v>
      </c>
      <c r="J49" s="74">
        <v>316</v>
      </c>
      <c r="K49" s="76">
        <v>45547</v>
      </c>
      <c r="L49" s="74">
        <v>0.84</v>
      </c>
      <c r="M49" s="80">
        <v>2.1999999999999999E-2</v>
      </c>
      <c r="N49" s="80">
        <v>5.0999999999999997E-2</v>
      </c>
      <c r="O49" s="80">
        <v>9.6000000000000002E-2</v>
      </c>
      <c r="P49" s="80">
        <v>0.24399999999999999</v>
      </c>
      <c r="Q49" s="93">
        <f t="shared" si="24"/>
        <v>0.97799999999999998</v>
      </c>
      <c r="R49" s="93">
        <f t="shared" si="25"/>
        <v>0.94899999999999995</v>
      </c>
      <c r="S49" s="93">
        <f t="shared" si="26"/>
        <v>0.90400000000000003</v>
      </c>
      <c r="T49" s="93">
        <f t="shared" si="27"/>
        <v>0.75600000000000001</v>
      </c>
      <c r="U49" s="90">
        <v>42.4</v>
      </c>
      <c r="V49" s="90">
        <v>45.5</v>
      </c>
      <c r="W49" s="90">
        <v>34.6</v>
      </c>
      <c r="X49" s="90">
        <v>36.9</v>
      </c>
      <c r="Y49" s="90">
        <v>28.5</v>
      </c>
      <c r="Z49" s="90">
        <v>50.5</v>
      </c>
      <c r="AA49" s="90">
        <v>43</v>
      </c>
      <c r="AB49" s="90">
        <v>49.6</v>
      </c>
      <c r="AC49" s="90">
        <v>53.8</v>
      </c>
      <c r="AD49" s="90">
        <v>53.7</v>
      </c>
      <c r="AE49" s="90">
        <v>51.9</v>
      </c>
      <c r="AF49" s="90">
        <v>46.5</v>
      </c>
      <c r="AG49" s="90">
        <v>54.6</v>
      </c>
      <c r="AH49" s="90">
        <v>48.7</v>
      </c>
      <c r="AI49" s="90">
        <v>48.2</v>
      </c>
      <c r="AJ49" s="90">
        <v>47</v>
      </c>
      <c r="AK49" s="90">
        <v>42.8</v>
      </c>
      <c r="AL49" s="90">
        <v>40</v>
      </c>
      <c r="AM49" s="90">
        <v>47.7</v>
      </c>
      <c r="AN49" s="90">
        <v>44.5</v>
      </c>
      <c r="AO49" s="90">
        <v>62</v>
      </c>
      <c r="AP49" s="90">
        <v>0.5</v>
      </c>
      <c r="AQ49" s="90">
        <v>1552.1</v>
      </c>
      <c r="AR49" s="94">
        <f t="shared" si="28"/>
        <v>3104.2</v>
      </c>
      <c r="AS49" s="90">
        <v>380.2</v>
      </c>
      <c r="AT49" s="90">
        <v>50</v>
      </c>
      <c r="AU49" s="90">
        <v>224.2</v>
      </c>
      <c r="AV49" s="90">
        <v>45.01</v>
      </c>
      <c r="AW49" s="90">
        <v>30</v>
      </c>
      <c r="AX49" s="93">
        <v>10.26</v>
      </c>
      <c r="AY49" s="93">
        <v>1.28</v>
      </c>
      <c r="AZ49" s="93">
        <v>16.850000000000001</v>
      </c>
      <c r="BA49" s="93">
        <v>0.56999999999999995</v>
      </c>
      <c r="BB49" s="94">
        <f t="shared" si="29"/>
        <v>28.96</v>
      </c>
      <c r="BC49" s="93">
        <f t="shared" si="30"/>
        <v>1.5003333333333333</v>
      </c>
      <c r="BD49" s="93">
        <f t="shared" si="31"/>
        <v>7.6040000000000001</v>
      </c>
      <c r="BE49" s="93">
        <f t="shared" si="32"/>
        <v>0.20075825156110616</v>
      </c>
      <c r="BF49" s="95">
        <f t="shared" si="33"/>
        <v>311.59688224799288</v>
      </c>
      <c r="BG49" s="96">
        <f t="shared" si="34"/>
        <v>623.19376449598576</v>
      </c>
      <c r="BH49" s="93">
        <f t="shared" si="35"/>
        <v>0.35428176795580107</v>
      </c>
      <c r="BI49" s="93">
        <f t="shared" si="36"/>
        <v>4.4198895027624308E-2</v>
      </c>
      <c r="BJ49" s="93">
        <f t="shared" si="37"/>
        <v>0.58183701657458564</v>
      </c>
      <c r="BK49" s="93">
        <f t="shared" si="38"/>
        <v>1.9682320441988949E-2</v>
      </c>
      <c r="BL49" s="95">
        <f t="shared" si="40"/>
        <v>220.78618866466897</v>
      </c>
      <c r="BM49" s="95">
        <f t="shared" si="41"/>
        <v>27.544475778828097</v>
      </c>
      <c r="BN49" s="95">
        <f t="shared" si="42"/>
        <v>362.5972006822293</v>
      </c>
      <c r="BO49" s="95">
        <f t="shared" si="43"/>
        <v>12.265899370259387</v>
      </c>
      <c r="BP49" s="94">
        <f t="shared" si="44"/>
        <v>39.85</v>
      </c>
      <c r="BQ49" s="94">
        <f t="shared" si="45"/>
        <v>42.9</v>
      </c>
      <c r="BR49" s="94">
        <f t="shared" si="46"/>
        <v>51.475000000000001</v>
      </c>
      <c r="BS49" s="94">
        <f t="shared" si="47"/>
        <v>49.625</v>
      </c>
      <c r="BT49" s="94">
        <f t="shared" si="39"/>
        <v>43.75</v>
      </c>
      <c r="BU49" s="206">
        <v>30.411999999999999</v>
      </c>
      <c r="BV49" s="206">
        <v>42.878999999999998</v>
      </c>
      <c r="BW49" s="206">
        <v>30.044</v>
      </c>
      <c r="BX49" s="206">
        <v>20.295000000000002</v>
      </c>
      <c r="BY49" s="206">
        <v>37.822000000000003</v>
      </c>
      <c r="BZ49" s="206">
        <v>122.10000000000001</v>
      </c>
      <c r="CA49" s="206">
        <v>67.599999999999994</v>
      </c>
      <c r="CB49" s="206">
        <v>64.5</v>
      </c>
      <c r="CC49" s="206">
        <v>152.69999999999999</v>
      </c>
      <c r="CD49" s="206">
        <v>283</v>
      </c>
      <c r="CE49" s="206">
        <v>-25</v>
      </c>
      <c r="CF49" s="206">
        <v>-24.3</v>
      </c>
      <c r="CG49" s="206">
        <v>-25.92</v>
      </c>
      <c r="CH49" s="206">
        <v>-24.97</v>
      </c>
      <c r="CI49" s="206">
        <v>-23.57</v>
      </c>
      <c r="CJ49" s="85"/>
      <c r="CK49" s="20"/>
      <c r="CM49"/>
      <c r="CN49"/>
      <c r="CO49"/>
      <c r="CP49"/>
      <c r="CQ49"/>
      <c r="CR49"/>
      <c r="CS49"/>
      <c r="CT49"/>
      <c r="CU49"/>
      <c r="CV49"/>
      <c r="CW49"/>
      <c r="CX49"/>
    </row>
    <row r="50" spans="1:158" s="75" customFormat="1" x14ac:dyDescent="0.25">
      <c r="A50" s="75" t="s">
        <v>35</v>
      </c>
      <c r="B50" s="75" t="s">
        <v>36</v>
      </c>
      <c r="C50" s="74">
        <v>1</v>
      </c>
      <c r="D50" s="75" t="s">
        <v>42</v>
      </c>
      <c r="E50" s="75">
        <v>2023</v>
      </c>
      <c r="F50" s="74">
        <v>4</v>
      </c>
      <c r="G50" s="74">
        <v>1</v>
      </c>
      <c r="H50" s="74">
        <v>64</v>
      </c>
      <c r="I50" s="74">
        <v>4</v>
      </c>
      <c r="J50" s="74">
        <v>401</v>
      </c>
      <c r="K50" s="76">
        <v>45540</v>
      </c>
      <c r="L50" s="74">
        <v>0.79</v>
      </c>
      <c r="M50" s="80">
        <v>1.4999999999999999E-2</v>
      </c>
      <c r="N50" s="80">
        <v>6.7000000000000004E-2</v>
      </c>
      <c r="O50" s="80">
        <v>0.105</v>
      </c>
      <c r="P50" s="80">
        <v>0.19</v>
      </c>
      <c r="Q50" s="93">
        <f t="shared" si="24"/>
        <v>0.98499999999999999</v>
      </c>
      <c r="R50" s="93">
        <f t="shared" si="25"/>
        <v>0.93300000000000005</v>
      </c>
      <c r="S50" s="93">
        <f t="shared" si="26"/>
        <v>0.89500000000000002</v>
      </c>
      <c r="T50" s="93">
        <f t="shared" si="27"/>
        <v>0.81</v>
      </c>
      <c r="U50" s="90">
        <v>16.600000000000001</v>
      </c>
      <c r="V50" s="90">
        <v>39</v>
      </c>
      <c r="W50" s="90">
        <v>0.2</v>
      </c>
      <c r="X50" s="90">
        <v>5.7</v>
      </c>
      <c r="Y50" s="90">
        <v>40.799999999999997</v>
      </c>
      <c r="Z50" s="90">
        <v>21.8</v>
      </c>
      <c r="AA50" s="90">
        <v>36.9</v>
      </c>
      <c r="AB50" s="90">
        <v>17.3</v>
      </c>
      <c r="AC50" s="90">
        <v>52.1</v>
      </c>
      <c r="AD50" s="90">
        <v>58.1</v>
      </c>
      <c r="AE50" s="90">
        <v>49.6</v>
      </c>
      <c r="AF50" s="90">
        <v>47.7</v>
      </c>
      <c r="AG50" s="90">
        <v>48</v>
      </c>
      <c r="AH50" s="90">
        <v>47.5</v>
      </c>
      <c r="AI50" s="90">
        <v>45.3</v>
      </c>
      <c r="AJ50" s="90">
        <v>55.5</v>
      </c>
      <c r="AK50" s="90">
        <v>48.3</v>
      </c>
      <c r="AL50" s="90">
        <v>45.6</v>
      </c>
      <c r="AM50" s="90">
        <v>47</v>
      </c>
      <c r="AN50" s="90">
        <v>49.5</v>
      </c>
      <c r="AO50" s="90">
        <v>57</v>
      </c>
      <c r="AP50" s="90">
        <v>0.375</v>
      </c>
      <c r="AQ50" s="90">
        <v>1186</v>
      </c>
      <c r="AR50" s="94">
        <f t="shared" si="28"/>
        <v>3162.6666666666665</v>
      </c>
      <c r="AS50" s="90">
        <v>215</v>
      </c>
      <c r="AT50" s="90">
        <v>36</v>
      </c>
      <c r="AU50" s="90">
        <v>94</v>
      </c>
      <c r="AV50" s="90">
        <v>17.3</v>
      </c>
      <c r="AW50" s="90">
        <v>16</v>
      </c>
      <c r="AX50" s="93">
        <v>7.92</v>
      </c>
      <c r="AY50" s="93">
        <v>2.36</v>
      </c>
      <c r="AZ50" s="93">
        <v>12.67</v>
      </c>
      <c r="BA50" s="93">
        <v>0.89</v>
      </c>
      <c r="BB50" s="94">
        <f t="shared" si="29"/>
        <v>23.84</v>
      </c>
      <c r="BC50" s="93">
        <f t="shared" si="30"/>
        <v>1.08125</v>
      </c>
      <c r="BD50" s="93">
        <f t="shared" si="31"/>
        <v>5.9722222222222223</v>
      </c>
      <c r="BE50" s="93">
        <f t="shared" si="32"/>
        <v>0.18404255319148938</v>
      </c>
      <c r="BF50" s="95">
        <f t="shared" si="33"/>
        <v>218.27446808510641</v>
      </c>
      <c r="BG50" s="96">
        <f t="shared" si="34"/>
        <v>582.06524822695042</v>
      </c>
      <c r="BH50" s="93">
        <f t="shared" si="35"/>
        <v>0.33221476510067116</v>
      </c>
      <c r="BI50" s="93">
        <f t="shared" si="36"/>
        <v>9.8993288590604023E-2</v>
      </c>
      <c r="BJ50" s="93">
        <f t="shared" si="37"/>
        <v>0.53145973154362414</v>
      </c>
      <c r="BK50" s="93">
        <f t="shared" si="38"/>
        <v>3.7332214765100673E-2</v>
      </c>
      <c r="BL50" s="95">
        <f t="shared" si="40"/>
        <v>193.37066971298017</v>
      </c>
      <c r="BM50" s="95">
        <f t="shared" si="41"/>
        <v>57.62055309629207</v>
      </c>
      <c r="BN50" s="95">
        <f t="shared" si="42"/>
        <v>309.34424056356801</v>
      </c>
      <c r="BO50" s="95">
        <f t="shared" si="43"/>
        <v>21.729784854110147</v>
      </c>
      <c r="BP50" s="94">
        <f t="shared" si="44"/>
        <v>15.375000000000002</v>
      </c>
      <c r="BQ50" s="94">
        <f t="shared" si="45"/>
        <v>29.2</v>
      </c>
      <c r="BR50" s="94">
        <f t="shared" si="46"/>
        <v>51.875</v>
      </c>
      <c r="BS50" s="94">
        <f t="shared" si="47"/>
        <v>49.075000000000003</v>
      </c>
      <c r="BT50" s="94">
        <f t="shared" si="39"/>
        <v>47.6</v>
      </c>
      <c r="BU50" s="206">
        <v>29.617000000000001</v>
      </c>
      <c r="BV50" s="206">
        <v>42.694000000000003</v>
      </c>
      <c r="BW50" s="206">
        <v>28.263999999999999</v>
      </c>
      <c r="BX50" s="206">
        <v>16.164000000000001</v>
      </c>
      <c r="BY50" s="206">
        <v>28.189</v>
      </c>
      <c r="BZ50" s="206">
        <v>103.4</v>
      </c>
      <c r="CA50" s="206">
        <v>83.5</v>
      </c>
      <c r="CB50" s="206">
        <v>51</v>
      </c>
      <c r="CC50" s="206">
        <v>201.4</v>
      </c>
      <c r="CD50" s="206">
        <v>262.8</v>
      </c>
      <c r="CE50" s="206">
        <v>-25.41</v>
      </c>
      <c r="CF50" s="206">
        <v>-24.51</v>
      </c>
      <c r="CG50" s="206">
        <v>-24.51</v>
      </c>
      <c r="CH50" s="206">
        <v>-24.98</v>
      </c>
      <c r="CI50" s="206">
        <v>-24.17</v>
      </c>
      <c r="CJ50" s="85"/>
      <c r="CK50" s="20"/>
      <c r="CM50"/>
      <c r="CN50"/>
      <c r="CO50"/>
      <c r="CP50"/>
      <c r="CQ50"/>
      <c r="CR50"/>
      <c r="CS50"/>
      <c r="CT50"/>
      <c r="CU50"/>
    </row>
    <row r="51" spans="1:158" s="75" customFormat="1" x14ac:dyDescent="0.25">
      <c r="A51" s="75" t="s">
        <v>35</v>
      </c>
      <c r="B51" s="75" t="s">
        <v>36</v>
      </c>
      <c r="C51" s="74">
        <v>1</v>
      </c>
      <c r="D51" s="75" t="s">
        <v>49</v>
      </c>
      <c r="E51" s="75">
        <v>1985</v>
      </c>
      <c r="F51" s="74">
        <v>4</v>
      </c>
      <c r="G51" s="74">
        <v>2</v>
      </c>
      <c r="H51" s="74">
        <v>63</v>
      </c>
      <c r="I51" s="74">
        <v>5</v>
      </c>
      <c r="J51" s="74">
        <v>402</v>
      </c>
      <c r="K51" s="76">
        <v>45547</v>
      </c>
      <c r="L51" s="74">
        <v>0.88</v>
      </c>
      <c r="M51" s="80">
        <v>1.7000000000000001E-2</v>
      </c>
      <c r="N51" s="80">
        <v>3.9E-2</v>
      </c>
      <c r="O51" s="80">
        <v>6.4000000000000001E-2</v>
      </c>
      <c r="P51" s="80">
        <v>0.13100000000000001</v>
      </c>
      <c r="Q51" s="93">
        <f t="shared" si="24"/>
        <v>0.98299999999999998</v>
      </c>
      <c r="R51" s="93">
        <f t="shared" si="25"/>
        <v>0.96099999999999997</v>
      </c>
      <c r="S51" s="93">
        <f t="shared" si="26"/>
        <v>0.93599999999999994</v>
      </c>
      <c r="T51" s="93">
        <f t="shared" si="27"/>
        <v>0.86899999999999999</v>
      </c>
      <c r="U51" s="90">
        <v>23.1</v>
      </c>
      <c r="V51" s="90">
        <v>22.5</v>
      </c>
      <c r="W51" s="90">
        <v>17.100000000000001</v>
      </c>
      <c r="X51" s="90">
        <v>16.100000000000001</v>
      </c>
      <c r="Y51" s="90">
        <v>43.1</v>
      </c>
      <c r="Z51" s="90">
        <v>40</v>
      </c>
      <c r="AA51" s="90">
        <v>40</v>
      </c>
      <c r="AB51" s="90">
        <v>42.4</v>
      </c>
      <c r="AC51" s="90">
        <v>47.8</v>
      </c>
      <c r="AD51" s="90">
        <v>42.3</v>
      </c>
      <c r="AE51" s="90">
        <v>46.5</v>
      </c>
      <c r="AF51" s="90">
        <v>45.9</v>
      </c>
      <c r="AG51" s="90">
        <v>45.5</v>
      </c>
      <c r="AH51" s="90">
        <v>46.5</v>
      </c>
      <c r="AI51" s="90">
        <v>44.8</v>
      </c>
      <c r="AJ51" s="90">
        <v>50.8</v>
      </c>
      <c r="AK51" s="90">
        <v>42.2</v>
      </c>
      <c r="AL51" s="90">
        <v>47.1</v>
      </c>
      <c r="AM51" s="90">
        <v>44</v>
      </c>
      <c r="AN51" s="90">
        <v>50.8</v>
      </c>
      <c r="AO51" s="90">
        <v>65</v>
      </c>
      <c r="AP51" s="90">
        <v>0.5</v>
      </c>
      <c r="AQ51" s="90">
        <v>1558.8</v>
      </c>
      <c r="AR51" s="94">
        <f t="shared" si="28"/>
        <v>3117.6</v>
      </c>
      <c r="AS51" s="90">
        <v>338.3</v>
      </c>
      <c r="AT51" s="90">
        <v>50</v>
      </c>
      <c r="AU51" s="90">
        <v>195.7</v>
      </c>
      <c r="AV51" s="90">
        <v>42.18</v>
      </c>
      <c r="AW51" s="90">
        <v>30</v>
      </c>
      <c r="AX51" s="93">
        <v>9.09</v>
      </c>
      <c r="AY51" s="93">
        <v>2.42</v>
      </c>
      <c r="AZ51" s="93">
        <v>16.899999999999999</v>
      </c>
      <c r="BA51" s="93">
        <v>1.84</v>
      </c>
      <c r="BB51" s="94">
        <f t="shared" si="29"/>
        <v>30.249999999999996</v>
      </c>
      <c r="BC51" s="93">
        <f t="shared" si="30"/>
        <v>1.4059999999999999</v>
      </c>
      <c r="BD51" s="93">
        <f t="shared" si="31"/>
        <v>6.766</v>
      </c>
      <c r="BE51" s="93">
        <f t="shared" si="32"/>
        <v>0.21553398058252429</v>
      </c>
      <c r="BF51" s="95">
        <f t="shared" si="33"/>
        <v>335.97436893203889</v>
      </c>
      <c r="BG51" s="96">
        <f t="shared" si="34"/>
        <v>671.94873786407777</v>
      </c>
      <c r="BH51" s="93">
        <f t="shared" si="35"/>
        <v>0.30049586776859505</v>
      </c>
      <c r="BI51" s="93">
        <f t="shared" si="36"/>
        <v>0.08</v>
      </c>
      <c r="BJ51" s="93">
        <f t="shared" si="37"/>
        <v>0.55867768595041323</v>
      </c>
      <c r="BK51" s="93">
        <f t="shared" si="38"/>
        <v>6.0826446280991743E-2</v>
      </c>
      <c r="BL51" s="95">
        <f t="shared" si="40"/>
        <v>201.91781908047824</v>
      </c>
      <c r="BM51" s="95">
        <f t="shared" si="41"/>
        <v>53.755899029126226</v>
      </c>
      <c r="BN51" s="95">
        <f t="shared" si="42"/>
        <v>375.40276594720376</v>
      </c>
      <c r="BO51" s="95">
        <f t="shared" si="43"/>
        <v>40.87225380726953</v>
      </c>
      <c r="BP51" s="94">
        <f t="shared" si="44"/>
        <v>19.700000000000003</v>
      </c>
      <c r="BQ51" s="94">
        <f t="shared" si="45"/>
        <v>41.375</v>
      </c>
      <c r="BR51" s="94">
        <f t="shared" si="46"/>
        <v>45.625</v>
      </c>
      <c r="BS51" s="94">
        <f t="shared" si="47"/>
        <v>46.900000000000006</v>
      </c>
      <c r="BT51" s="94">
        <f t="shared" si="39"/>
        <v>46.025000000000006</v>
      </c>
      <c r="BU51" s="206">
        <v>28.321000000000002</v>
      </c>
      <c r="BV51" s="206">
        <v>43.483999999999995</v>
      </c>
      <c r="BW51" s="206">
        <v>24.266999999999999</v>
      </c>
      <c r="BX51" s="206">
        <v>18.248000000000001</v>
      </c>
      <c r="BY51" s="206">
        <v>31.863999999999997</v>
      </c>
      <c r="BZ51" s="206">
        <v>101.8</v>
      </c>
      <c r="CA51" s="206">
        <v>74.900000000000006</v>
      </c>
      <c r="CB51" s="206">
        <v>71.900000000000006</v>
      </c>
      <c r="CC51" s="206">
        <v>143.1</v>
      </c>
      <c r="CD51" s="206">
        <v>264.8</v>
      </c>
      <c r="CE51" s="206">
        <v>-24.83</v>
      </c>
      <c r="CF51" s="206">
        <v>-24.42</v>
      </c>
      <c r="CG51" s="206">
        <v>-24.35</v>
      </c>
      <c r="CH51" s="206">
        <v>-25.15</v>
      </c>
      <c r="CI51" s="206">
        <v>-23.74</v>
      </c>
      <c r="CJ51" s="85"/>
      <c r="CK51" s="20"/>
      <c r="CM51"/>
      <c r="CN51"/>
      <c r="CO51"/>
      <c r="CP51"/>
      <c r="CQ51"/>
      <c r="CR51"/>
      <c r="CS51"/>
      <c r="CT51"/>
      <c r="CU51"/>
    </row>
    <row r="52" spans="1:158" s="75" customFormat="1" x14ac:dyDescent="0.25">
      <c r="A52" s="75" t="s">
        <v>50</v>
      </c>
      <c r="B52" s="75" t="s">
        <v>51</v>
      </c>
      <c r="C52" s="74">
        <v>2</v>
      </c>
      <c r="D52" s="75" t="s">
        <v>55</v>
      </c>
      <c r="E52" s="75">
        <v>2008</v>
      </c>
      <c r="F52" s="74">
        <v>4</v>
      </c>
      <c r="G52" s="74">
        <v>3</v>
      </c>
      <c r="H52" s="74">
        <v>62</v>
      </c>
      <c r="I52" s="74">
        <v>12</v>
      </c>
      <c r="J52" s="74">
        <v>403</v>
      </c>
      <c r="K52" s="76">
        <v>45544</v>
      </c>
      <c r="L52" s="74">
        <v>0.84</v>
      </c>
      <c r="M52" s="80">
        <v>5.5E-2</v>
      </c>
      <c r="N52" s="80">
        <v>8.6999999999999994E-2</v>
      </c>
      <c r="O52" s="80">
        <v>0.11600000000000001</v>
      </c>
      <c r="P52" s="80">
        <v>0.27200000000000002</v>
      </c>
      <c r="Q52" s="93">
        <f t="shared" si="24"/>
        <v>0.94499999999999995</v>
      </c>
      <c r="R52" s="93">
        <f t="shared" si="25"/>
        <v>0.91300000000000003</v>
      </c>
      <c r="S52" s="93">
        <f t="shared" si="26"/>
        <v>0.88400000000000001</v>
      </c>
      <c r="T52" s="93">
        <f t="shared" si="27"/>
        <v>0.72799999999999998</v>
      </c>
      <c r="U52" s="90">
        <v>8.1999999999999993</v>
      </c>
      <c r="V52" s="90">
        <v>2</v>
      </c>
      <c r="W52" s="90">
        <v>1</v>
      </c>
      <c r="X52" s="90">
        <v>2.5</v>
      </c>
      <c r="Y52" s="90">
        <v>5</v>
      </c>
      <c r="Z52" s="90">
        <v>21.2</v>
      </c>
      <c r="AA52" s="90">
        <v>10.3</v>
      </c>
      <c r="AB52" s="90">
        <v>0.8</v>
      </c>
      <c r="AC52" s="90">
        <v>24.6</v>
      </c>
      <c r="AD52" s="90">
        <v>50</v>
      </c>
      <c r="AE52" s="90">
        <v>42.5</v>
      </c>
      <c r="AF52" s="90">
        <v>44.7</v>
      </c>
      <c r="AG52" s="90">
        <v>52.3</v>
      </c>
      <c r="AH52" s="90">
        <v>52.6</v>
      </c>
      <c r="AI52" s="90">
        <v>49.2</v>
      </c>
      <c r="AJ52" s="90">
        <v>48.2</v>
      </c>
      <c r="AK52" s="90">
        <v>48.1</v>
      </c>
      <c r="AL52" s="90">
        <v>47.5</v>
      </c>
      <c r="AM52" s="90">
        <v>50.4</v>
      </c>
      <c r="AN52" s="90">
        <v>50</v>
      </c>
      <c r="AO52" s="90">
        <v>67</v>
      </c>
      <c r="AP52" s="90">
        <v>0.5</v>
      </c>
      <c r="AQ52" s="90">
        <v>1595.1</v>
      </c>
      <c r="AR52" s="94">
        <f t="shared" si="28"/>
        <v>3190.2</v>
      </c>
      <c r="AS52" s="90">
        <v>300.39999999999998</v>
      </c>
      <c r="AT52" s="90">
        <v>50</v>
      </c>
      <c r="AU52" s="90">
        <v>183.7</v>
      </c>
      <c r="AV52" s="97">
        <v>34.299999999999997</v>
      </c>
      <c r="AW52" s="90">
        <v>30</v>
      </c>
      <c r="AX52" s="93">
        <v>7</v>
      </c>
      <c r="AY52" s="93">
        <v>1.3</v>
      </c>
      <c r="AZ52" s="93">
        <v>12</v>
      </c>
      <c r="BA52" s="93">
        <v>2.38</v>
      </c>
      <c r="BB52" s="94">
        <f t="shared" si="29"/>
        <v>22.68</v>
      </c>
      <c r="BC52" s="93">
        <f t="shared" si="30"/>
        <v>1.1433333333333333</v>
      </c>
      <c r="BD52" s="93">
        <f t="shared" si="31"/>
        <v>6.0079999999999991</v>
      </c>
      <c r="BE52" s="93">
        <f t="shared" si="32"/>
        <v>0.18671747414262385</v>
      </c>
      <c r="BF52" s="95">
        <f t="shared" si="33"/>
        <v>297.83304300489931</v>
      </c>
      <c r="BG52" s="96">
        <f t="shared" si="34"/>
        <v>595.66608600979862</v>
      </c>
      <c r="BH52" s="93">
        <f t="shared" si="35"/>
        <v>0.30864197530864196</v>
      </c>
      <c r="BI52" s="93">
        <f t="shared" si="36"/>
        <v>5.7319223985890656E-2</v>
      </c>
      <c r="BJ52" s="93">
        <f t="shared" si="37"/>
        <v>0.52910052910052907</v>
      </c>
      <c r="BK52" s="93">
        <f t="shared" si="38"/>
        <v>0.10493827160493827</v>
      </c>
      <c r="BL52" s="95">
        <f t="shared" si="40"/>
        <v>183.84755741043168</v>
      </c>
      <c r="BM52" s="95">
        <f t="shared" si="41"/>
        <v>34.143117804794457</v>
      </c>
      <c r="BN52" s="95">
        <f t="shared" si="42"/>
        <v>315.16724127502573</v>
      </c>
      <c r="BO52" s="95">
        <f t="shared" si="43"/>
        <v>62.508169519546762</v>
      </c>
      <c r="BP52" s="94">
        <f t="shared" si="44"/>
        <v>3.4249999999999998</v>
      </c>
      <c r="BQ52" s="94">
        <f>AVERAGE(Y52:AA52)</f>
        <v>12.166666666666666</v>
      </c>
      <c r="BR52" s="94">
        <f>AVERAGE(AB52:AE52)</f>
        <v>29.475000000000001</v>
      </c>
      <c r="BS52" s="94">
        <f>AVERAGE(AF52:AI52)</f>
        <v>49.7</v>
      </c>
      <c r="BT52" s="94">
        <f>AVERAGE(AJ52:AM52)</f>
        <v>48.550000000000004</v>
      </c>
      <c r="BU52" s="206">
        <v>23.892000000000003</v>
      </c>
      <c r="BV52" s="206">
        <v>45.887</v>
      </c>
      <c r="BW52" s="206">
        <v>32.256</v>
      </c>
      <c r="BX52" s="206">
        <v>20.49</v>
      </c>
      <c r="BY52" s="206">
        <v>26.446999999999999</v>
      </c>
      <c r="BZ52" s="206">
        <v>120.19999999999999</v>
      </c>
      <c r="CA52" s="206">
        <v>92.899999999999991</v>
      </c>
      <c r="CB52" s="206">
        <v>37.400000000000006</v>
      </c>
      <c r="CC52" s="206">
        <v>126.7</v>
      </c>
      <c r="CD52" s="206">
        <v>255.6</v>
      </c>
      <c r="CE52" s="206">
        <v>-25.11</v>
      </c>
      <c r="CF52" s="206">
        <v>-24.28</v>
      </c>
      <c r="CG52" s="206">
        <v>-24.58</v>
      </c>
      <c r="CH52" s="206">
        <v>-25.17</v>
      </c>
      <c r="CI52" s="206">
        <v>-24.15</v>
      </c>
      <c r="CJ52" s="85"/>
      <c r="CK52" s="20"/>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row>
    <row r="53" spans="1:158" s="75" customFormat="1" x14ac:dyDescent="0.25">
      <c r="A53" s="75" t="s">
        <v>50</v>
      </c>
      <c r="B53" s="75" t="s">
        <v>51</v>
      </c>
      <c r="C53" s="74">
        <v>2</v>
      </c>
      <c r="D53" s="75" t="s">
        <v>60</v>
      </c>
      <c r="E53" s="75">
        <v>2001</v>
      </c>
      <c r="F53" s="74">
        <v>4</v>
      </c>
      <c r="G53" s="74">
        <v>4</v>
      </c>
      <c r="H53" s="74">
        <v>61</v>
      </c>
      <c r="I53" s="74">
        <v>13</v>
      </c>
      <c r="J53" s="74">
        <v>404</v>
      </c>
      <c r="K53" s="76">
        <v>45546</v>
      </c>
      <c r="L53" s="74">
        <v>0.78</v>
      </c>
      <c r="M53" s="80">
        <v>5.3999999999999999E-2</v>
      </c>
      <c r="N53" s="80">
        <v>8.1000000000000003E-2</v>
      </c>
      <c r="O53" s="80">
        <v>0.13500000000000001</v>
      </c>
      <c r="P53" s="80">
        <v>0.25800000000000001</v>
      </c>
      <c r="Q53" s="93">
        <f t="shared" si="24"/>
        <v>0.94599999999999995</v>
      </c>
      <c r="R53" s="93">
        <f t="shared" si="25"/>
        <v>0.91900000000000004</v>
      </c>
      <c r="S53" s="93">
        <f t="shared" si="26"/>
        <v>0.86499999999999999</v>
      </c>
      <c r="T53" s="93">
        <f t="shared" si="27"/>
        <v>0.74199999999999999</v>
      </c>
      <c r="U53" s="90">
        <v>4.7</v>
      </c>
      <c r="V53" s="90">
        <v>7.7</v>
      </c>
      <c r="W53" s="90">
        <v>4.5999999999999996</v>
      </c>
      <c r="X53" s="90">
        <v>8.6</v>
      </c>
      <c r="Y53" s="90">
        <v>40</v>
      </c>
      <c r="Z53" s="90">
        <v>25</v>
      </c>
      <c r="AA53" s="90">
        <v>14.8</v>
      </c>
      <c r="AB53" s="90">
        <v>37.700000000000003</v>
      </c>
      <c r="AC53" s="90">
        <v>36.799999999999997</v>
      </c>
      <c r="AD53" s="90">
        <v>47.8</v>
      </c>
      <c r="AE53" s="90">
        <v>37.700000000000003</v>
      </c>
      <c r="AF53" s="90">
        <v>41.7</v>
      </c>
      <c r="AG53" s="90">
        <v>42.7</v>
      </c>
      <c r="AH53" s="90">
        <v>49.9</v>
      </c>
      <c r="AI53" s="90">
        <v>46.8</v>
      </c>
      <c r="AJ53" s="90">
        <v>44.5</v>
      </c>
      <c r="AK53" s="90">
        <v>41.4</v>
      </c>
      <c r="AL53" s="90">
        <v>47.5</v>
      </c>
      <c r="AM53" s="90">
        <v>43.6</v>
      </c>
      <c r="AN53" s="90">
        <v>43.9</v>
      </c>
      <c r="AO53" s="90">
        <v>59</v>
      </c>
      <c r="AP53" s="90">
        <v>0.5</v>
      </c>
      <c r="AQ53" s="90">
        <v>1475.5</v>
      </c>
      <c r="AR53" s="94">
        <f t="shared" si="28"/>
        <v>2951</v>
      </c>
      <c r="AS53" s="90">
        <v>283.3</v>
      </c>
      <c r="AT53" s="90">
        <v>50</v>
      </c>
      <c r="AU53" s="90">
        <v>182.7</v>
      </c>
      <c r="AV53" s="90">
        <v>39.21</v>
      </c>
      <c r="AW53" s="90">
        <v>30</v>
      </c>
      <c r="AX53" s="93">
        <v>6.1</v>
      </c>
      <c r="AY53" s="93">
        <v>1.74</v>
      </c>
      <c r="AZ53" s="93">
        <v>10.48</v>
      </c>
      <c r="BA53" s="93">
        <v>1.57</v>
      </c>
      <c r="BB53" s="94">
        <f t="shared" si="29"/>
        <v>19.89</v>
      </c>
      <c r="BC53" s="93">
        <f t="shared" si="30"/>
        <v>1.3069999999999999</v>
      </c>
      <c r="BD53" s="93">
        <f t="shared" si="31"/>
        <v>5.6660000000000004</v>
      </c>
      <c r="BE53" s="93">
        <f t="shared" si="32"/>
        <v>0.21461412151067324</v>
      </c>
      <c r="BF53" s="95">
        <f t="shared" si="33"/>
        <v>316.66313628899837</v>
      </c>
      <c r="BG53" s="96">
        <f t="shared" si="34"/>
        <v>633.32627257799675</v>
      </c>
      <c r="BH53" s="93">
        <f t="shared" si="35"/>
        <v>0.30668677727501253</v>
      </c>
      <c r="BI53" s="93">
        <f t="shared" si="36"/>
        <v>8.7481146304675711E-2</v>
      </c>
      <c r="BJ53" s="93">
        <f t="shared" si="37"/>
        <v>0.52689793866264456</v>
      </c>
      <c r="BK53" s="93">
        <f t="shared" si="38"/>
        <v>7.8934137757667167E-2</v>
      </c>
      <c r="BL53" s="95">
        <f t="shared" si="40"/>
        <v>194.23279350054196</v>
      </c>
      <c r="BM53" s="95">
        <f t="shared" si="41"/>
        <v>55.404108309990661</v>
      </c>
      <c r="BN53" s="95">
        <f t="shared" si="42"/>
        <v>333.69830752224266</v>
      </c>
      <c r="BO53" s="95">
        <f t="shared" si="43"/>
        <v>49.991063245221461</v>
      </c>
      <c r="BP53" s="94">
        <f t="shared" si="44"/>
        <v>6.4</v>
      </c>
      <c r="BQ53" s="94">
        <f t="shared" ref="BQ53:BQ65" si="48">AVERAGE(Y53:AB53)</f>
        <v>29.375</v>
      </c>
      <c r="BR53" s="94">
        <f t="shared" ref="BR53:BR65" si="49">AVERAGE(AC53:AF53)</f>
        <v>41</v>
      </c>
      <c r="BS53" s="94">
        <f t="shared" ref="BS53:BS65" si="50">AVERAGE(AG53:AJ53)</f>
        <v>45.974999999999994</v>
      </c>
      <c r="BT53" s="94">
        <f t="shared" ref="BT53:BT65" si="51">AVERAGE(AK53:AN53)</f>
        <v>44.1</v>
      </c>
      <c r="BU53" s="206">
        <v>23.338999999999999</v>
      </c>
      <c r="BV53" s="206">
        <v>41.555</v>
      </c>
      <c r="BW53" s="206">
        <v>24.761000000000003</v>
      </c>
      <c r="BX53" s="206">
        <v>24.098000000000003</v>
      </c>
      <c r="BY53" s="206">
        <v>25.556000000000001</v>
      </c>
      <c r="BZ53" s="206">
        <v>120.39999999999999</v>
      </c>
      <c r="CA53" s="206">
        <v>75</v>
      </c>
      <c r="CB53" s="206">
        <v>41.4</v>
      </c>
      <c r="CC53" s="206">
        <v>151.80000000000001</v>
      </c>
      <c r="CD53" s="206">
        <v>268.29999999999995</v>
      </c>
      <c r="CE53" s="206">
        <v>-26.22</v>
      </c>
      <c r="CF53" s="206">
        <v>-24.78</v>
      </c>
      <c r="CG53" s="206">
        <v>-24.92</v>
      </c>
      <c r="CH53" s="206">
        <v>-24.96</v>
      </c>
      <c r="CI53" s="206">
        <v>-24.15</v>
      </c>
      <c r="CJ53" s="85"/>
      <c r="CK53" s="20"/>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row>
    <row r="54" spans="1:158" s="75" customFormat="1" x14ac:dyDescent="0.25">
      <c r="A54" s="75" t="s">
        <v>35</v>
      </c>
      <c r="B54" s="75" t="s">
        <v>36</v>
      </c>
      <c r="C54" s="74">
        <v>3</v>
      </c>
      <c r="D54" s="75" t="s">
        <v>46</v>
      </c>
      <c r="E54" s="75">
        <v>1999</v>
      </c>
      <c r="F54" s="74">
        <v>4</v>
      </c>
      <c r="G54" s="74">
        <v>5</v>
      </c>
      <c r="H54" s="74">
        <v>60</v>
      </c>
      <c r="I54" s="74">
        <v>20</v>
      </c>
      <c r="J54" s="74">
        <v>405</v>
      </c>
      <c r="K54" s="76">
        <v>45546</v>
      </c>
      <c r="L54" s="74">
        <v>0.87</v>
      </c>
      <c r="M54" s="80">
        <v>1.2999999999999999E-2</v>
      </c>
      <c r="N54" s="80">
        <v>4.9000000000000002E-2</v>
      </c>
      <c r="O54" s="80">
        <v>7.6999999999999999E-2</v>
      </c>
      <c r="P54" s="80">
        <v>0.114</v>
      </c>
      <c r="Q54" s="93">
        <f t="shared" si="24"/>
        <v>0.98699999999999999</v>
      </c>
      <c r="R54" s="93">
        <f t="shared" si="25"/>
        <v>0.95099999999999996</v>
      </c>
      <c r="S54" s="93">
        <f t="shared" si="26"/>
        <v>0.92300000000000004</v>
      </c>
      <c r="T54" s="93">
        <f t="shared" si="27"/>
        <v>0.88600000000000001</v>
      </c>
      <c r="U54" s="90">
        <v>14.4</v>
      </c>
      <c r="V54" s="90">
        <v>8.1</v>
      </c>
      <c r="W54" s="90">
        <v>26</v>
      </c>
      <c r="X54" s="90">
        <v>22.3</v>
      </c>
      <c r="Y54" s="90">
        <v>32.4</v>
      </c>
      <c r="Z54" s="90">
        <v>42.8</v>
      </c>
      <c r="AA54" s="90">
        <v>45.5</v>
      </c>
      <c r="AB54" s="90">
        <v>42.6</v>
      </c>
      <c r="AC54" s="90">
        <v>48.5</v>
      </c>
      <c r="AD54" s="90">
        <v>41.5</v>
      </c>
      <c r="AE54" s="90">
        <v>43.8</v>
      </c>
      <c r="AF54" s="90">
        <v>44.6</v>
      </c>
      <c r="AG54" s="90">
        <v>50.3</v>
      </c>
      <c r="AH54" s="90">
        <v>43.4</v>
      </c>
      <c r="AI54" s="90">
        <v>46.3</v>
      </c>
      <c r="AJ54" s="90">
        <v>45.1</v>
      </c>
      <c r="AK54" s="90">
        <v>45.1</v>
      </c>
      <c r="AL54" s="90">
        <v>44.2</v>
      </c>
      <c r="AM54" s="90">
        <v>43.2</v>
      </c>
      <c r="AN54" s="90">
        <v>43.1</v>
      </c>
      <c r="AO54" s="90">
        <v>54</v>
      </c>
      <c r="AP54" s="90">
        <v>0.5</v>
      </c>
      <c r="AQ54" s="90">
        <v>1288.4000000000001</v>
      </c>
      <c r="AR54" s="94">
        <f t="shared" si="28"/>
        <v>2576.8000000000002</v>
      </c>
      <c r="AS54" s="90">
        <v>250.7</v>
      </c>
      <c r="AT54" s="90">
        <v>50</v>
      </c>
      <c r="AU54" s="90">
        <v>148.6</v>
      </c>
      <c r="AV54" s="90">
        <v>31.52</v>
      </c>
      <c r="AW54" s="90">
        <v>30</v>
      </c>
      <c r="AX54" s="93">
        <v>7.88</v>
      </c>
      <c r="AY54" s="93">
        <v>1.9</v>
      </c>
      <c r="AZ54" s="93">
        <v>9.99</v>
      </c>
      <c r="BA54" s="93">
        <v>1.05</v>
      </c>
      <c r="BB54" s="94">
        <f t="shared" si="29"/>
        <v>20.82</v>
      </c>
      <c r="BC54" s="93">
        <f t="shared" si="30"/>
        <v>1.0506666666666666</v>
      </c>
      <c r="BD54" s="93">
        <f t="shared" si="31"/>
        <v>5.0139999999999993</v>
      </c>
      <c r="BE54" s="93">
        <f t="shared" si="32"/>
        <v>0.21211305518169582</v>
      </c>
      <c r="BF54" s="95">
        <f t="shared" si="33"/>
        <v>273.28646029609689</v>
      </c>
      <c r="BG54" s="96">
        <f t="shared" si="34"/>
        <v>546.57292059219378</v>
      </c>
      <c r="BH54" s="93">
        <f t="shared" si="35"/>
        <v>0.37848222862632086</v>
      </c>
      <c r="BI54" s="93">
        <f t="shared" si="36"/>
        <v>9.1258405379442839E-2</v>
      </c>
      <c r="BJ54" s="93">
        <f t="shared" si="37"/>
        <v>0.47982708933717577</v>
      </c>
      <c r="BK54" s="93">
        <f t="shared" si="38"/>
        <v>5.0432276657060522E-2</v>
      </c>
      <c r="BL54" s="95">
        <f t="shared" si="40"/>
        <v>206.86813709253062</v>
      </c>
      <c r="BM54" s="95">
        <f t="shared" si="41"/>
        <v>49.879373156828443</v>
      </c>
      <c r="BN54" s="95">
        <f t="shared" si="42"/>
        <v>262.26049359827164</v>
      </c>
      <c r="BO54" s="95">
        <f t="shared" si="43"/>
        <v>27.564916744563089</v>
      </c>
      <c r="BP54" s="94">
        <f t="shared" si="44"/>
        <v>17.7</v>
      </c>
      <c r="BQ54" s="94">
        <f t="shared" si="48"/>
        <v>40.824999999999996</v>
      </c>
      <c r="BR54" s="94">
        <f t="shared" si="49"/>
        <v>44.6</v>
      </c>
      <c r="BS54" s="94">
        <f t="shared" si="50"/>
        <v>46.274999999999999</v>
      </c>
      <c r="BT54" s="94">
        <f t="shared" si="51"/>
        <v>43.9</v>
      </c>
      <c r="BU54" s="206">
        <v>21.343999999999998</v>
      </c>
      <c r="BV54" s="206">
        <v>35.377000000000002</v>
      </c>
      <c r="BW54" s="206">
        <v>18.459</v>
      </c>
      <c r="BX54" s="206">
        <v>14.71</v>
      </c>
      <c r="BY54" s="206">
        <v>28.357999999999997</v>
      </c>
      <c r="BZ54" s="206">
        <v>139.19999999999999</v>
      </c>
      <c r="CA54" s="206">
        <v>101.30000000000001</v>
      </c>
      <c r="CB54" s="206">
        <v>76.3</v>
      </c>
      <c r="CC54" s="206">
        <v>159</v>
      </c>
      <c r="CD54" s="206">
        <v>287.60000000000002</v>
      </c>
      <c r="CE54" s="206">
        <v>-25.14</v>
      </c>
      <c r="CF54" s="206">
        <v>-24.29</v>
      </c>
      <c r="CG54" s="206">
        <v>-24.25</v>
      </c>
      <c r="CH54" s="206">
        <v>-24.98</v>
      </c>
      <c r="CI54" s="206">
        <v>-23.8</v>
      </c>
      <c r="CJ54" s="85"/>
      <c r="CK54" s="20"/>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row>
    <row r="55" spans="1:158" s="75" customFormat="1" x14ac:dyDescent="0.25">
      <c r="A55" s="75" t="s">
        <v>35</v>
      </c>
      <c r="B55" s="75" t="s">
        <v>36</v>
      </c>
      <c r="C55" s="74">
        <v>3</v>
      </c>
      <c r="D55" s="75" t="s">
        <v>44</v>
      </c>
      <c r="E55" s="75">
        <v>1983</v>
      </c>
      <c r="F55" s="74">
        <v>4</v>
      </c>
      <c r="G55" s="74">
        <v>6</v>
      </c>
      <c r="H55" s="74">
        <v>59</v>
      </c>
      <c r="I55" s="74">
        <v>21</v>
      </c>
      <c r="J55" s="74">
        <v>406</v>
      </c>
      <c r="K55" s="76">
        <v>45547</v>
      </c>
      <c r="L55" s="74">
        <v>0.85</v>
      </c>
      <c r="M55" s="80">
        <v>1.4E-2</v>
      </c>
      <c r="N55" s="80">
        <v>0.06</v>
      </c>
      <c r="O55" s="80">
        <v>9.4E-2</v>
      </c>
      <c r="P55" s="80">
        <v>0.17199999999999999</v>
      </c>
      <c r="Q55" s="93">
        <f t="shared" si="24"/>
        <v>0.98599999999999999</v>
      </c>
      <c r="R55" s="93">
        <f t="shared" si="25"/>
        <v>0.94</v>
      </c>
      <c r="S55" s="93">
        <f t="shared" si="26"/>
        <v>0.90600000000000003</v>
      </c>
      <c r="T55" s="93">
        <f t="shared" si="27"/>
        <v>0.82800000000000007</v>
      </c>
      <c r="U55" s="90">
        <v>20.399999999999999</v>
      </c>
      <c r="V55" s="90">
        <v>1.4</v>
      </c>
      <c r="W55" s="90">
        <v>9.1999999999999993</v>
      </c>
      <c r="X55" s="90">
        <v>18.3</v>
      </c>
      <c r="Y55" s="90">
        <v>43.5</v>
      </c>
      <c r="Z55" s="90">
        <v>38.700000000000003</v>
      </c>
      <c r="AA55" s="90">
        <v>44.1</v>
      </c>
      <c r="AB55" s="90">
        <v>42</v>
      </c>
      <c r="AC55" s="90">
        <v>47.7</v>
      </c>
      <c r="AD55" s="90">
        <v>43.1</v>
      </c>
      <c r="AE55" s="90">
        <v>43.1</v>
      </c>
      <c r="AF55" s="90">
        <v>39.6</v>
      </c>
      <c r="AG55" s="90">
        <v>48.5</v>
      </c>
      <c r="AH55" s="90">
        <v>48.4</v>
      </c>
      <c r="AI55" s="90">
        <v>47</v>
      </c>
      <c r="AJ55" s="90">
        <v>48.9</v>
      </c>
      <c r="AK55" s="90">
        <v>46.9</v>
      </c>
      <c r="AL55" s="90">
        <v>44.7</v>
      </c>
      <c r="AM55" s="90">
        <v>47.9</v>
      </c>
      <c r="AN55" s="90">
        <v>43.8</v>
      </c>
      <c r="AO55" s="90">
        <v>67</v>
      </c>
      <c r="AP55" s="90">
        <v>0.5</v>
      </c>
      <c r="AQ55" s="90">
        <v>1428.9</v>
      </c>
      <c r="AR55" s="94">
        <f t="shared" si="28"/>
        <v>2857.8</v>
      </c>
      <c r="AS55" s="90">
        <v>224.5</v>
      </c>
      <c r="AT55" s="90">
        <v>50</v>
      </c>
      <c r="AU55" s="90">
        <v>137.5</v>
      </c>
      <c r="AV55" s="90">
        <v>30.3</v>
      </c>
      <c r="AW55" s="90">
        <v>30</v>
      </c>
      <c r="AX55" s="93">
        <v>5.4</v>
      </c>
      <c r="AY55" s="93">
        <v>1.5</v>
      </c>
      <c r="AZ55" s="93">
        <v>9.73</v>
      </c>
      <c r="BA55" s="93">
        <v>1.61</v>
      </c>
      <c r="BB55" s="94">
        <f t="shared" si="29"/>
        <v>18.240000000000002</v>
      </c>
      <c r="BC55" s="93">
        <f t="shared" si="30"/>
        <v>1.01</v>
      </c>
      <c r="BD55" s="93">
        <f t="shared" si="31"/>
        <v>4.49</v>
      </c>
      <c r="BE55" s="93">
        <f t="shared" si="32"/>
        <v>0.22036363636363637</v>
      </c>
      <c r="BF55" s="95">
        <f t="shared" si="33"/>
        <v>314.87760000000003</v>
      </c>
      <c r="BG55" s="96">
        <f t="shared" si="34"/>
        <v>629.75520000000006</v>
      </c>
      <c r="BH55" s="93">
        <f t="shared" si="35"/>
        <v>0.29605263157894735</v>
      </c>
      <c r="BI55" s="93">
        <f t="shared" si="36"/>
        <v>8.223684210526315E-2</v>
      </c>
      <c r="BJ55" s="93">
        <f t="shared" si="37"/>
        <v>0.5334429824561403</v>
      </c>
      <c r="BK55" s="93">
        <f t="shared" si="38"/>
        <v>8.826754385964912E-2</v>
      </c>
      <c r="BL55" s="95">
        <f t="shared" si="40"/>
        <v>186.44068421052631</v>
      </c>
      <c r="BM55" s="95">
        <f t="shared" si="41"/>
        <v>51.789078947368424</v>
      </c>
      <c r="BN55" s="95">
        <f t="shared" si="42"/>
        <v>335.93849210526315</v>
      </c>
      <c r="BO55" s="95">
        <f t="shared" si="43"/>
        <v>55.586944736842106</v>
      </c>
      <c r="BP55" s="94">
        <f t="shared" si="44"/>
        <v>12.324999999999999</v>
      </c>
      <c r="BQ55" s="94">
        <f t="shared" si="48"/>
        <v>42.075000000000003</v>
      </c>
      <c r="BR55" s="94">
        <f t="shared" si="49"/>
        <v>43.375</v>
      </c>
      <c r="BS55" s="94">
        <f t="shared" si="50"/>
        <v>48.2</v>
      </c>
      <c r="BT55" s="94">
        <f t="shared" si="51"/>
        <v>45.825000000000003</v>
      </c>
      <c r="BU55" s="206">
        <v>19.68</v>
      </c>
      <c r="BV55" s="206">
        <v>39.564999999999998</v>
      </c>
      <c r="BW55" s="206">
        <v>20.217999999999996</v>
      </c>
      <c r="BX55" s="206">
        <v>15.953999999999999</v>
      </c>
      <c r="BY55" s="206">
        <v>26.985999999999997</v>
      </c>
      <c r="BZ55" s="206">
        <v>115.8</v>
      </c>
      <c r="CA55" s="206">
        <v>77.400000000000006</v>
      </c>
      <c r="CB55" s="206">
        <v>67.400000000000006</v>
      </c>
      <c r="CC55" s="206">
        <v>126.4</v>
      </c>
      <c r="CD55" s="206">
        <v>253.2</v>
      </c>
      <c r="CE55" s="206">
        <v>-25.67</v>
      </c>
      <c r="CF55" s="206">
        <v>-24.29</v>
      </c>
      <c r="CG55" s="206">
        <v>-23.93</v>
      </c>
      <c r="CH55" s="206">
        <v>-25.38</v>
      </c>
      <c r="CI55" s="206">
        <v>-24</v>
      </c>
      <c r="CJ55" s="85"/>
      <c r="CK55" s="20"/>
      <c r="CL55"/>
      <c r="CM55"/>
      <c r="CN55"/>
      <c r="CO55"/>
      <c r="CP55"/>
      <c r="CQ55"/>
      <c r="CR55"/>
      <c r="CS55"/>
      <c r="CT55"/>
      <c r="CU55"/>
      <c r="CV55"/>
      <c r="CW55"/>
      <c r="CX55"/>
      <c r="CY55"/>
      <c r="CZ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row>
    <row r="56" spans="1:158" s="75" customFormat="1" x14ac:dyDescent="0.25">
      <c r="A56" s="75" t="s">
        <v>50</v>
      </c>
      <c r="B56" s="75" t="s">
        <v>51</v>
      </c>
      <c r="C56" s="74">
        <v>4</v>
      </c>
      <c r="D56" s="75" t="s">
        <v>59</v>
      </c>
      <c r="E56" s="75">
        <v>1989</v>
      </c>
      <c r="F56" s="74">
        <v>4</v>
      </c>
      <c r="G56" s="74">
        <v>7</v>
      </c>
      <c r="H56" s="74">
        <v>58</v>
      </c>
      <c r="I56" s="74">
        <v>28</v>
      </c>
      <c r="J56" s="74">
        <v>407</v>
      </c>
      <c r="K56" s="76">
        <v>45546</v>
      </c>
      <c r="L56" s="74">
        <v>0.85</v>
      </c>
      <c r="M56" s="80">
        <v>0.04</v>
      </c>
      <c r="N56" s="80">
        <v>6.0999999999999999E-2</v>
      </c>
      <c r="O56" s="80">
        <v>0.111</v>
      </c>
      <c r="P56" s="80">
        <v>0.17199999999999999</v>
      </c>
      <c r="Q56" s="93">
        <f t="shared" si="24"/>
        <v>0.96</v>
      </c>
      <c r="R56" s="93">
        <f t="shared" si="25"/>
        <v>0.93900000000000006</v>
      </c>
      <c r="S56" s="93">
        <f t="shared" si="26"/>
        <v>0.88900000000000001</v>
      </c>
      <c r="T56" s="93">
        <f t="shared" si="27"/>
        <v>0.82800000000000007</v>
      </c>
      <c r="U56" s="90">
        <v>3.4</v>
      </c>
      <c r="V56" s="90">
        <v>0.9</v>
      </c>
      <c r="W56" s="90">
        <v>14.8</v>
      </c>
      <c r="X56" s="90">
        <v>22.9</v>
      </c>
      <c r="Y56" s="90">
        <v>25</v>
      </c>
      <c r="Z56" s="90">
        <v>37.299999999999997</v>
      </c>
      <c r="AA56" s="90">
        <v>27.7</v>
      </c>
      <c r="AB56" s="90">
        <v>45.4</v>
      </c>
      <c r="AC56" s="90">
        <v>47.5</v>
      </c>
      <c r="AD56" s="90">
        <v>22.5</v>
      </c>
      <c r="AE56" s="90">
        <v>44.9</v>
      </c>
      <c r="AF56" s="90">
        <v>50.5</v>
      </c>
      <c r="AG56" s="90">
        <v>49.5</v>
      </c>
      <c r="AH56" s="90">
        <v>47.8</v>
      </c>
      <c r="AI56" s="90">
        <v>46.7</v>
      </c>
      <c r="AJ56" s="90">
        <v>48.2</v>
      </c>
      <c r="AK56" s="90">
        <v>44.9</v>
      </c>
      <c r="AL56" s="90">
        <v>45.8</v>
      </c>
      <c r="AM56" s="90">
        <v>43.2</v>
      </c>
      <c r="AN56" s="90">
        <v>48.3</v>
      </c>
      <c r="AO56" s="90">
        <v>61</v>
      </c>
      <c r="AP56" s="90">
        <v>0.5</v>
      </c>
      <c r="AQ56" s="90">
        <v>1218</v>
      </c>
      <c r="AR56" s="94">
        <f t="shared" si="28"/>
        <v>2436</v>
      </c>
      <c r="AS56" s="90">
        <v>265.5</v>
      </c>
      <c r="AT56" s="90">
        <v>50</v>
      </c>
      <c r="AU56" s="90">
        <v>164</v>
      </c>
      <c r="AV56" s="90">
        <v>35.840000000000003</v>
      </c>
      <c r="AW56" s="90">
        <v>30</v>
      </c>
      <c r="AX56" s="93">
        <v>6.2</v>
      </c>
      <c r="AY56" s="93">
        <v>1.45</v>
      </c>
      <c r="AZ56" s="93">
        <v>11.45</v>
      </c>
      <c r="BA56" s="93">
        <v>2.77</v>
      </c>
      <c r="BB56" s="94">
        <f t="shared" si="29"/>
        <v>21.87</v>
      </c>
      <c r="BC56" s="93">
        <f t="shared" si="30"/>
        <v>1.1946666666666668</v>
      </c>
      <c r="BD56" s="93">
        <f t="shared" si="31"/>
        <v>5.31</v>
      </c>
      <c r="BE56" s="93">
        <f t="shared" si="32"/>
        <v>0.21853658536585369</v>
      </c>
      <c r="BF56" s="95">
        <f t="shared" si="33"/>
        <v>266.17756097560977</v>
      </c>
      <c r="BG56" s="96">
        <f t="shared" si="34"/>
        <v>532.35512195121953</v>
      </c>
      <c r="BH56" s="93">
        <f t="shared" si="35"/>
        <v>0.28349336991312302</v>
      </c>
      <c r="BI56" s="93">
        <f t="shared" si="36"/>
        <v>6.6300868770004573E-2</v>
      </c>
      <c r="BJ56" s="93">
        <f t="shared" si="37"/>
        <v>0.52354823959762231</v>
      </c>
      <c r="BK56" s="93">
        <f t="shared" si="38"/>
        <v>0.1266575217192501</v>
      </c>
      <c r="BL56" s="95">
        <f t="shared" si="40"/>
        <v>150.91914751246279</v>
      </c>
      <c r="BM56" s="95">
        <f t="shared" si="41"/>
        <v>35.295607079527585</v>
      </c>
      <c r="BN56" s="95">
        <f t="shared" si="42"/>
        <v>278.71358693833855</v>
      </c>
      <c r="BO56" s="95">
        <f t="shared" si="43"/>
        <v>67.426780420890623</v>
      </c>
      <c r="BP56" s="94">
        <f t="shared" si="44"/>
        <v>10.5</v>
      </c>
      <c r="BQ56" s="94">
        <f t="shared" si="48"/>
        <v>33.85</v>
      </c>
      <c r="BR56" s="94">
        <f t="shared" si="49"/>
        <v>41.35</v>
      </c>
      <c r="BS56" s="94">
        <f t="shared" si="50"/>
        <v>48.05</v>
      </c>
      <c r="BT56" s="94">
        <f t="shared" si="51"/>
        <v>45.55</v>
      </c>
      <c r="BU56" s="206">
        <v>16.212</v>
      </c>
      <c r="BV56" s="206">
        <v>35.869</v>
      </c>
      <c r="BW56" s="206">
        <v>20.074000000000002</v>
      </c>
      <c r="BX56" s="206">
        <v>10.279</v>
      </c>
      <c r="BY56" s="206">
        <v>22.088999999999999</v>
      </c>
      <c r="BZ56" s="206">
        <v>112.5</v>
      </c>
      <c r="CA56" s="206">
        <v>91.300000000000011</v>
      </c>
      <c r="CB56" s="206">
        <v>69.800000000000011</v>
      </c>
      <c r="CC56" s="206">
        <v>141.6</v>
      </c>
      <c r="CD56" s="206">
        <v>248.70000000000002</v>
      </c>
      <c r="CE56" s="206">
        <v>-25.58</v>
      </c>
      <c r="CF56" s="206">
        <v>-24.24</v>
      </c>
      <c r="CG56" s="206">
        <v>-24.06</v>
      </c>
      <c r="CH56" s="206">
        <v>-25.46</v>
      </c>
      <c r="CI56" s="206">
        <v>-24.56</v>
      </c>
      <c r="CJ56" s="85"/>
      <c r="CK56" s="20"/>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row>
    <row r="57" spans="1:158" s="75" customFormat="1" x14ac:dyDescent="0.25">
      <c r="A57" s="75" t="s">
        <v>50</v>
      </c>
      <c r="B57" s="75" t="s">
        <v>51</v>
      </c>
      <c r="C57" s="74">
        <v>4</v>
      </c>
      <c r="D57" s="75" t="s">
        <v>52</v>
      </c>
      <c r="E57" s="75">
        <v>1999</v>
      </c>
      <c r="F57" s="74">
        <v>4</v>
      </c>
      <c r="G57" s="74">
        <v>8</v>
      </c>
      <c r="H57" s="74">
        <v>57</v>
      </c>
      <c r="I57" s="74">
        <v>29</v>
      </c>
      <c r="J57" s="74">
        <v>408</v>
      </c>
      <c r="K57" s="76">
        <v>45547</v>
      </c>
      <c r="L57" s="74">
        <v>0.8</v>
      </c>
      <c r="M57" s="80">
        <v>3.9E-2</v>
      </c>
      <c r="N57" s="80">
        <v>7.6999999999999999E-2</v>
      </c>
      <c r="O57" s="80">
        <v>0.11</v>
      </c>
      <c r="P57" s="80">
        <v>0.27600000000000002</v>
      </c>
      <c r="Q57" s="93">
        <f t="shared" si="24"/>
        <v>0.96099999999999997</v>
      </c>
      <c r="R57" s="93">
        <f t="shared" si="25"/>
        <v>0.92300000000000004</v>
      </c>
      <c r="S57" s="93">
        <f t="shared" si="26"/>
        <v>0.89</v>
      </c>
      <c r="T57" s="93">
        <f t="shared" si="27"/>
        <v>0.72399999999999998</v>
      </c>
      <c r="U57" s="90">
        <v>4.5</v>
      </c>
      <c r="V57" s="90">
        <v>11.3</v>
      </c>
      <c r="W57" s="90">
        <v>21.2</v>
      </c>
      <c r="X57" s="90">
        <v>2</v>
      </c>
      <c r="Y57" s="90">
        <v>36.700000000000003</v>
      </c>
      <c r="Z57" s="90">
        <v>10.6</v>
      </c>
      <c r="AA57" s="90">
        <v>13.3</v>
      </c>
      <c r="AB57" s="90">
        <v>40.299999999999997</v>
      </c>
      <c r="AC57" s="90">
        <v>44.7</v>
      </c>
      <c r="AD57" s="90">
        <v>43.7</v>
      </c>
      <c r="AE57" s="90">
        <v>46.5</v>
      </c>
      <c r="AF57" s="90">
        <v>45.8</v>
      </c>
      <c r="AG57" s="90">
        <v>48.9</v>
      </c>
      <c r="AH57" s="90">
        <v>48.4</v>
      </c>
      <c r="AI57" s="90">
        <v>50.3</v>
      </c>
      <c r="AJ57" s="90">
        <v>45.4</v>
      </c>
      <c r="AK57" s="90">
        <v>43.7</v>
      </c>
      <c r="AL57" s="90">
        <v>45.5</v>
      </c>
      <c r="AM57" s="90">
        <v>40.299999999999997</v>
      </c>
      <c r="AN57" s="90">
        <v>42.8</v>
      </c>
      <c r="AO57" s="90">
        <v>62</v>
      </c>
      <c r="AP57" s="90">
        <v>0.5</v>
      </c>
      <c r="AQ57" s="90">
        <v>1070</v>
      </c>
      <c r="AR57" s="94">
        <f t="shared" si="28"/>
        <v>2140</v>
      </c>
      <c r="AS57" s="90">
        <v>292.7</v>
      </c>
      <c r="AT57" s="90">
        <v>50</v>
      </c>
      <c r="AU57" s="90">
        <v>173.1</v>
      </c>
      <c r="AV57" s="90">
        <v>37.58</v>
      </c>
      <c r="AW57" s="90">
        <v>30</v>
      </c>
      <c r="AX57" s="93">
        <v>8.09</v>
      </c>
      <c r="AY57" s="93">
        <v>2.02</v>
      </c>
      <c r="AZ57" s="93">
        <v>13.7</v>
      </c>
      <c r="BA57" s="93">
        <v>1.37</v>
      </c>
      <c r="BB57" s="94">
        <f t="shared" si="29"/>
        <v>25.18</v>
      </c>
      <c r="BC57" s="93">
        <f t="shared" si="30"/>
        <v>1.2526666666666666</v>
      </c>
      <c r="BD57" s="93">
        <f t="shared" si="31"/>
        <v>5.8540000000000001</v>
      </c>
      <c r="BE57" s="93">
        <f t="shared" si="32"/>
        <v>0.2170999422299249</v>
      </c>
      <c r="BF57" s="95">
        <f t="shared" si="33"/>
        <v>232.29693818601964</v>
      </c>
      <c r="BG57" s="96">
        <f t="shared" si="34"/>
        <v>464.59387637203929</v>
      </c>
      <c r="BH57" s="93">
        <f t="shared" si="35"/>
        <v>0.32128673550436854</v>
      </c>
      <c r="BI57" s="93">
        <f t="shared" si="36"/>
        <v>8.0222398729150116E-2</v>
      </c>
      <c r="BJ57" s="93">
        <f t="shared" si="37"/>
        <v>0.54408260524225571</v>
      </c>
      <c r="BK57" s="93">
        <f t="shared" si="38"/>
        <v>5.440826052422558E-2</v>
      </c>
      <c r="BL57" s="95">
        <f t="shared" si="40"/>
        <v>149.26784987489268</v>
      </c>
      <c r="BM57" s="95">
        <f t="shared" si="41"/>
        <v>37.270835197439212</v>
      </c>
      <c r="BN57" s="95">
        <f t="shared" si="42"/>
        <v>252.77744663609761</v>
      </c>
      <c r="BO57" s="95">
        <f t="shared" si="43"/>
        <v>25.277744663609763</v>
      </c>
      <c r="BP57" s="94">
        <f t="shared" si="44"/>
        <v>9.75</v>
      </c>
      <c r="BQ57" s="94">
        <f t="shared" si="48"/>
        <v>25.225000000000001</v>
      </c>
      <c r="BR57" s="94">
        <f t="shared" si="49"/>
        <v>45.174999999999997</v>
      </c>
      <c r="BS57" s="94">
        <f t="shared" si="50"/>
        <v>48.25</v>
      </c>
      <c r="BT57" s="94">
        <f t="shared" si="51"/>
        <v>43.075000000000003</v>
      </c>
      <c r="BU57" s="206">
        <v>17.658000000000001</v>
      </c>
      <c r="BV57" s="206">
        <v>42.771999999999998</v>
      </c>
      <c r="BW57" s="206">
        <v>22.651</v>
      </c>
      <c r="BX57" s="206">
        <v>18.5</v>
      </c>
      <c r="BY57" s="206">
        <v>24.538000000000004</v>
      </c>
      <c r="BZ57" s="206">
        <v>122.89999999999999</v>
      </c>
      <c r="CA57" s="206">
        <v>79</v>
      </c>
      <c r="CB57" s="206">
        <v>50.199999999999996</v>
      </c>
      <c r="CC57" s="206">
        <v>142</v>
      </c>
      <c r="CD57" s="206">
        <v>270.39999999999998</v>
      </c>
      <c r="CE57" s="206">
        <v>-25.33</v>
      </c>
      <c r="CF57" s="206">
        <v>-24.43</v>
      </c>
      <c r="CG57" s="206">
        <v>-24.42</v>
      </c>
      <c r="CH57" s="206">
        <v>-25.12</v>
      </c>
      <c r="CI57" s="206">
        <v>-24.03</v>
      </c>
      <c r="CJ57" s="85"/>
      <c r="CK57" s="20"/>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row>
    <row r="58" spans="1:158" s="75" customFormat="1" x14ac:dyDescent="0.25">
      <c r="A58" s="75" t="s">
        <v>35</v>
      </c>
      <c r="B58" s="75" t="s">
        <v>36</v>
      </c>
      <c r="C58" s="74">
        <v>5</v>
      </c>
      <c r="D58" s="75" t="s">
        <v>37</v>
      </c>
      <c r="E58" s="75">
        <v>1998</v>
      </c>
      <c r="F58" s="74">
        <v>4</v>
      </c>
      <c r="G58" s="74">
        <v>9</v>
      </c>
      <c r="H58" s="74">
        <v>56</v>
      </c>
      <c r="I58" s="74">
        <v>37</v>
      </c>
      <c r="J58" s="74">
        <v>409</v>
      </c>
      <c r="K58" s="76">
        <v>45540</v>
      </c>
      <c r="L58" s="74">
        <v>0.86</v>
      </c>
      <c r="M58" s="80">
        <v>1.7999999999999999E-2</v>
      </c>
      <c r="N58" s="80">
        <v>6.6000000000000003E-2</v>
      </c>
      <c r="O58" s="80">
        <v>0.1</v>
      </c>
      <c r="P58" s="80">
        <v>0.155</v>
      </c>
      <c r="Q58" s="93">
        <f t="shared" si="24"/>
        <v>0.98199999999999998</v>
      </c>
      <c r="R58" s="93">
        <f t="shared" si="25"/>
        <v>0.93399999999999994</v>
      </c>
      <c r="S58" s="93">
        <f t="shared" si="26"/>
        <v>0.9</v>
      </c>
      <c r="T58" s="93">
        <f t="shared" si="27"/>
        <v>0.84499999999999997</v>
      </c>
      <c r="U58" s="90">
        <v>42.6</v>
      </c>
      <c r="V58" s="90">
        <v>36.200000000000003</v>
      </c>
      <c r="W58" s="90">
        <v>36.5</v>
      </c>
      <c r="X58" s="90">
        <v>0.9</v>
      </c>
      <c r="Y58" s="90">
        <v>51.4</v>
      </c>
      <c r="Z58" s="90">
        <v>47.4</v>
      </c>
      <c r="AA58" s="90">
        <v>46.3</v>
      </c>
      <c r="AB58" s="90">
        <v>40</v>
      </c>
      <c r="AC58" s="90">
        <v>48.8</v>
      </c>
      <c r="AD58" s="90">
        <v>47.6</v>
      </c>
      <c r="AE58" s="90">
        <v>45</v>
      </c>
      <c r="AF58" s="90">
        <v>47.7</v>
      </c>
      <c r="AG58" s="90">
        <v>45.6</v>
      </c>
      <c r="AH58" s="90">
        <v>49.7</v>
      </c>
      <c r="AI58" s="90">
        <v>44.5</v>
      </c>
      <c r="AJ58" s="90">
        <v>47</v>
      </c>
      <c r="AK58" s="90">
        <v>44</v>
      </c>
      <c r="AL58" s="90">
        <v>42.5</v>
      </c>
      <c r="AM58" s="90">
        <v>41</v>
      </c>
      <c r="AN58" s="90">
        <v>43.6</v>
      </c>
      <c r="AO58" s="90">
        <v>59</v>
      </c>
      <c r="AP58" s="90">
        <v>0.5</v>
      </c>
      <c r="AQ58" s="90">
        <v>1562</v>
      </c>
      <c r="AR58" s="94">
        <f t="shared" si="28"/>
        <v>3124</v>
      </c>
      <c r="AS58" s="90">
        <v>336.7</v>
      </c>
      <c r="AT58" s="90">
        <v>50</v>
      </c>
      <c r="AU58" s="90">
        <v>198.2</v>
      </c>
      <c r="AV58" s="90">
        <v>37</v>
      </c>
      <c r="AW58" s="90">
        <v>30</v>
      </c>
      <c r="AX58" s="93">
        <v>9.41</v>
      </c>
      <c r="AY58" s="93">
        <v>0.99</v>
      </c>
      <c r="AZ58" s="93">
        <v>14.72</v>
      </c>
      <c r="BA58" s="93">
        <v>1.3</v>
      </c>
      <c r="BB58" s="94">
        <f t="shared" si="29"/>
        <v>26.42</v>
      </c>
      <c r="BC58" s="93">
        <f t="shared" si="30"/>
        <v>1.2333333333333334</v>
      </c>
      <c r="BD58" s="93">
        <f t="shared" si="31"/>
        <v>6.734</v>
      </c>
      <c r="BE58" s="93">
        <f t="shared" si="32"/>
        <v>0.18668012108980828</v>
      </c>
      <c r="BF58" s="95">
        <f t="shared" si="33"/>
        <v>291.59434914228052</v>
      </c>
      <c r="BG58" s="96">
        <f t="shared" si="34"/>
        <v>583.18869828456104</v>
      </c>
      <c r="BH58" s="93">
        <f t="shared" si="35"/>
        <v>0.35616956850870551</v>
      </c>
      <c r="BI58" s="93">
        <f t="shared" si="36"/>
        <v>3.7471612414837242E-2</v>
      </c>
      <c r="BJ58" s="93">
        <f t="shared" si="37"/>
        <v>0.55715367146101435</v>
      </c>
      <c r="BK58" s="93">
        <f t="shared" si="38"/>
        <v>4.9205147615442847E-2</v>
      </c>
      <c r="BL58" s="95">
        <f t="shared" si="40"/>
        <v>207.71406702716575</v>
      </c>
      <c r="BM58" s="95">
        <f t="shared" si="41"/>
        <v>21.853020866832527</v>
      </c>
      <c r="BN58" s="95">
        <f t="shared" si="42"/>
        <v>324.92572440381292</v>
      </c>
      <c r="BO58" s="95">
        <f t="shared" si="43"/>
        <v>28.695885986749786</v>
      </c>
      <c r="BP58" s="94">
        <f t="shared" si="44"/>
        <v>29.050000000000004</v>
      </c>
      <c r="BQ58" s="94">
        <f t="shared" si="48"/>
        <v>46.274999999999999</v>
      </c>
      <c r="BR58" s="94">
        <f t="shared" si="49"/>
        <v>47.275000000000006</v>
      </c>
      <c r="BS58" s="94">
        <f t="shared" si="50"/>
        <v>46.7</v>
      </c>
      <c r="BT58" s="94">
        <f t="shared" si="51"/>
        <v>42.774999999999999</v>
      </c>
      <c r="BU58" s="206">
        <v>20.222000000000001</v>
      </c>
      <c r="BV58" s="206">
        <v>44.484999999999999</v>
      </c>
      <c r="BW58" s="206">
        <v>25.052</v>
      </c>
      <c r="BX58" s="206">
        <v>20.472999999999999</v>
      </c>
      <c r="BY58" s="206">
        <v>24.495000000000001</v>
      </c>
      <c r="BZ58" s="206">
        <v>138.1</v>
      </c>
      <c r="CA58" s="206">
        <v>87.2</v>
      </c>
      <c r="CB58" s="206">
        <v>58</v>
      </c>
      <c r="CC58" s="206">
        <v>165</v>
      </c>
      <c r="CD58" s="206">
        <v>285.5</v>
      </c>
      <c r="CE58" s="206">
        <v>-26.45</v>
      </c>
      <c r="CF58" s="206">
        <v>-24.75</v>
      </c>
      <c r="CG58" s="206">
        <v>-24.34</v>
      </c>
      <c r="CH58" s="206">
        <v>-25.14</v>
      </c>
      <c r="CI58" s="206">
        <v>-24.25</v>
      </c>
      <c r="CJ58" s="85"/>
      <c r="CK58" s="20"/>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row>
    <row r="59" spans="1:158" s="75" customFormat="1" x14ac:dyDescent="0.25">
      <c r="A59" s="75" t="s">
        <v>35</v>
      </c>
      <c r="B59" s="75" t="s">
        <v>36</v>
      </c>
      <c r="C59" s="74">
        <v>5</v>
      </c>
      <c r="D59" s="75" t="s">
        <v>48</v>
      </c>
      <c r="E59" s="75">
        <v>2018</v>
      </c>
      <c r="F59" s="74">
        <v>4</v>
      </c>
      <c r="G59" s="74">
        <v>10</v>
      </c>
      <c r="H59" s="74">
        <v>55</v>
      </c>
      <c r="I59" s="74">
        <v>37</v>
      </c>
      <c r="J59" s="74">
        <v>410</v>
      </c>
      <c r="K59" s="76">
        <v>45545</v>
      </c>
      <c r="L59" s="74">
        <v>0.84</v>
      </c>
      <c r="M59" s="80">
        <v>1.6E-2</v>
      </c>
      <c r="N59" s="80">
        <v>5.8999999999999997E-2</v>
      </c>
      <c r="O59" s="80">
        <v>7.8E-2</v>
      </c>
      <c r="P59" s="80">
        <v>0.157</v>
      </c>
      <c r="Q59" s="93">
        <f t="shared" si="24"/>
        <v>0.98399999999999999</v>
      </c>
      <c r="R59" s="93">
        <f t="shared" si="25"/>
        <v>0.94100000000000006</v>
      </c>
      <c r="S59" s="93">
        <f t="shared" si="26"/>
        <v>0.92200000000000004</v>
      </c>
      <c r="T59" s="93">
        <f t="shared" si="27"/>
        <v>0.84299999999999997</v>
      </c>
      <c r="U59" s="90">
        <v>1.6</v>
      </c>
      <c r="V59" s="90">
        <v>2.1</v>
      </c>
      <c r="W59" s="90">
        <v>1.8</v>
      </c>
      <c r="X59" s="90">
        <v>6.1</v>
      </c>
      <c r="Y59" s="90">
        <v>19.5</v>
      </c>
      <c r="Z59" s="90">
        <v>45.4</v>
      </c>
      <c r="AA59" s="90">
        <v>39.5</v>
      </c>
      <c r="AB59" s="90">
        <v>46</v>
      </c>
      <c r="AC59" s="90">
        <v>58.9</v>
      </c>
      <c r="AD59" s="90">
        <v>48.7</v>
      </c>
      <c r="AE59" s="90">
        <v>46.9</v>
      </c>
      <c r="AF59" s="90">
        <v>48.1</v>
      </c>
      <c r="AG59" s="90">
        <v>52.8</v>
      </c>
      <c r="AH59" s="90">
        <v>55.8</v>
      </c>
      <c r="AI59" s="90">
        <v>51.7</v>
      </c>
      <c r="AJ59" s="90">
        <v>53.6</v>
      </c>
      <c r="AK59" s="90">
        <v>51.8</v>
      </c>
      <c r="AL59" s="90">
        <v>50.1</v>
      </c>
      <c r="AM59" s="90">
        <v>51</v>
      </c>
      <c r="AN59" s="90">
        <v>48.7</v>
      </c>
      <c r="AO59" s="90">
        <v>58</v>
      </c>
      <c r="AP59" s="90">
        <v>0.5</v>
      </c>
      <c r="AQ59" s="90">
        <v>1612.2</v>
      </c>
      <c r="AR59" s="94">
        <f t="shared" si="28"/>
        <v>3224.4</v>
      </c>
      <c r="AS59" s="90">
        <v>333.1</v>
      </c>
      <c r="AT59" s="90">
        <v>50</v>
      </c>
      <c r="AU59" s="90">
        <v>210.7</v>
      </c>
      <c r="AV59" s="90">
        <v>48.04</v>
      </c>
      <c r="AW59" s="90">
        <v>30</v>
      </c>
      <c r="AX59" s="93">
        <v>10.11</v>
      </c>
      <c r="AY59" s="93">
        <v>1.33</v>
      </c>
      <c r="AZ59" s="93">
        <v>15.13</v>
      </c>
      <c r="BA59" s="93">
        <v>2.0099999999999998</v>
      </c>
      <c r="BB59" s="94">
        <f t="shared" si="29"/>
        <v>28.58</v>
      </c>
      <c r="BC59" s="93">
        <f t="shared" si="30"/>
        <v>1.6013333333333333</v>
      </c>
      <c r="BD59" s="93">
        <f t="shared" si="31"/>
        <v>6.6620000000000008</v>
      </c>
      <c r="BE59" s="93">
        <f t="shared" si="32"/>
        <v>0.22800189843379212</v>
      </c>
      <c r="BF59" s="95">
        <f t="shared" si="33"/>
        <v>367.58466065495969</v>
      </c>
      <c r="BG59" s="96">
        <f t="shared" si="34"/>
        <v>735.16932130991938</v>
      </c>
      <c r="BH59" s="93">
        <f t="shared" si="35"/>
        <v>0.35374387683694891</v>
      </c>
      <c r="BI59" s="93">
        <f t="shared" si="36"/>
        <v>4.6536039188243533E-2</v>
      </c>
      <c r="BJ59" s="93">
        <f t="shared" si="37"/>
        <v>0.52939118264520646</v>
      </c>
      <c r="BK59" s="93">
        <f t="shared" si="38"/>
        <v>7.032890132960111E-2</v>
      </c>
      <c r="BL59" s="95">
        <f t="shared" si="40"/>
        <v>260.06164585175947</v>
      </c>
      <c r="BM59" s="95">
        <f t="shared" si="41"/>
        <v>34.211868346472812</v>
      </c>
      <c r="BN59" s="95">
        <f t="shared" si="42"/>
        <v>389.19215645273198</v>
      </c>
      <c r="BO59" s="95">
        <f t="shared" si="43"/>
        <v>51.703650658955134</v>
      </c>
      <c r="BP59" s="94">
        <f t="shared" si="44"/>
        <v>2.9</v>
      </c>
      <c r="BQ59" s="94">
        <f t="shared" si="48"/>
        <v>37.6</v>
      </c>
      <c r="BR59" s="94">
        <f t="shared" si="49"/>
        <v>50.65</v>
      </c>
      <c r="BS59" s="94">
        <f t="shared" si="50"/>
        <v>53.475000000000001</v>
      </c>
      <c r="BT59" s="94">
        <f t="shared" si="51"/>
        <v>50.400000000000006</v>
      </c>
      <c r="BU59" s="206">
        <v>21.268999999999998</v>
      </c>
      <c r="BV59" s="206">
        <v>49.673999999999992</v>
      </c>
      <c r="BW59" s="206">
        <v>26.861000000000001</v>
      </c>
      <c r="BX59" s="206">
        <v>19.806999999999999</v>
      </c>
      <c r="BY59" s="206">
        <v>21.886000000000003</v>
      </c>
      <c r="BZ59" s="206">
        <v>111.7</v>
      </c>
      <c r="CA59" s="206">
        <v>75.3</v>
      </c>
      <c r="CB59" s="206">
        <v>44.1</v>
      </c>
      <c r="CC59" s="206">
        <v>168.4</v>
      </c>
      <c r="CD59" s="206">
        <v>296.2</v>
      </c>
      <c r="CE59" s="206">
        <v>-26.94</v>
      </c>
      <c r="CF59" s="206">
        <v>-25.03</v>
      </c>
      <c r="CG59" s="206">
        <v>-24.91</v>
      </c>
      <c r="CH59" s="206">
        <v>-25.17</v>
      </c>
      <c r="CI59" s="206">
        <v>-24.32</v>
      </c>
      <c r="CJ59" s="85"/>
      <c r="CK59" s="20"/>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row>
    <row r="60" spans="1:158" s="75" customFormat="1" x14ac:dyDescent="0.25">
      <c r="A60" s="75" t="s">
        <v>50</v>
      </c>
      <c r="B60" s="75" t="s">
        <v>51</v>
      </c>
      <c r="C60" s="74">
        <v>6</v>
      </c>
      <c r="D60" s="75" t="s">
        <v>57</v>
      </c>
      <c r="E60" s="75">
        <v>2004</v>
      </c>
      <c r="F60" s="74">
        <v>4</v>
      </c>
      <c r="G60" s="74">
        <v>11</v>
      </c>
      <c r="H60" s="74">
        <v>54</v>
      </c>
      <c r="I60" s="74">
        <v>44</v>
      </c>
      <c r="J60" s="74">
        <v>411</v>
      </c>
      <c r="K60" s="76">
        <v>45547</v>
      </c>
      <c r="L60" s="74">
        <v>0.83</v>
      </c>
      <c r="M60" s="80">
        <v>2.4E-2</v>
      </c>
      <c r="N60" s="80">
        <v>8.2000000000000003E-2</v>
      </c>
      <c r="O60" s="80">
        <v>0.23499999999999999</v>
      </c>
      <c r="P60" s="80">
        <v>0.28999999999999998</v>
      </c>
      <c r="Q60" s="93">
        <f t="shared" si="24"/>
        <v>0.97599999999999998</v>
      </c>
      <c r="R60" s="93">
        <f t="shared" si="25"/>
        <v>0.91800000000000004</v>
      </c>
      <c r="S60" s="93">
        <f t="shared" si="26"/>
        <v>0.76500000000000001</v>
      </c>
      <c r="T60" s="93">
        <f t="shared" si="27"/>
        <v>0.71</v>
      </c>
      <c r="U60" s="90">
        <v>2.2999999999999998</v>
      </c>
      <c r="V60" s="90">
        <v>31.3</v>
      </c>
      <c r="W60" s="90">
        <v>3.6</v>
      </c>
      <c r="X60" s="90">
        <v>30.1</v>
      </c>
      <c r="Y60" s="90">
        <v>43</v>
      </c>
      <c r="Z60" s="90">
        <v>47.8</v>
      </c>
      <c r="AA60" s="90">
        <v>45.1</v>
      </c>
      <c r="AB60" s="90">
        <v>40.799999999999997</v>
      </c>
      <c r="AC60" s="90">
        <v>43.9</v>
      </c>
      <c r="AD60" s="90">
        <v>46.2</v>
      </c>
      <c r="AE60" s="90">
        <v>42</v>
      </c>
      <c r="AF60" s="90">
        <v>44.8</v>
      </c>
      <c r="AG60" s="90">
        <v>46.6</v>
      </c>
      <c r="AH60" s="90">
        <v>42</v>
      </c>
      <c r="AI60" s="90">
        <v>47.9</v>
      </c>
      <c r="AJ60" s="90">
        <v>40.6</v>
      </c>
      <c r="AK60" s="90">
        <v>40.799999999999997</v>
      </c>
      <c r="AL60" s="90">
        <v>43.1</v>
      </c>
      <c r="AM60" s="90">
        <v>41.1</v>
      </c>
      <c r="AN60" s="90">
        <v>40</v>
      </c>
      <c r="AO60" s="90">
        <v>65</v>
      </c>
      <c r="AP60" s="90">
        <v>0.5</v>
      </c>
      <c r="AQ60" s="90">
        <v>1161.8</v>
      </c>
      <c r="AR60" s="94">
        <f t="shared" si="28"/>
        <v>2323.6</v>
      </c>
      <c r="AS60" s="90">
        <v>261.2</v>
      </c>
      <c r="AT60" s="90">
        <v>50</v>
      </c>
      <c r="AU60" s="90">
        <v>165</v>
      </c>
      <c r="AV60" s="90">
        <v>38.81</v>
      </c>
      <c r="AW60" s="90">
        <v>30</v>
      </c>
      <c r="AX60" s="93">
        <v>6.71</v>
      </c>
      <c r="AY60" s="93">
        <v>1.1000000000000001</v>
      </c>
      <c r="AZ60" s="93">
        <v>11.57</v>
      </c>
      <c r="BA60" s="93">
        <v>1.58</v>
      </c>
      <c r="BB60" s="94">
        <f t="shared" si="29"/>
        <v>20.96</v>
      </c>
      <c r="BC60" s="93">
        <f t="shared" si="30"/>
        <v>1.2936666666666667</v>
      </c>
      <c r="BD60" s="93">
        <f t="shared" si="31"/>
        <v>5.2240000000000002</v>
      </c>
      <c r="BE60" s="93">
        <f t="shared" si="32"/>
        <v>0.23521212121212123</v>
      </c>
      <c r="BF60" s="95">
        <f t="shared" si="33"/>
        <v>273.26944242424241</v>
      </c>
      <c r="BG60" s="96">
        <f t="shared" si="34"/>
        <v>546.53888484848483</v>
      </c>
      <c r="BH60" s="93">
        <f t="shared" si="35"/>
        <v>0.32013358778625955</v>
      </c>
      <c r="BI60" s="93">
        <f t="shared" si="36"/>
        <v>5.2480916030534355E-2</v>
      </c>
      <c r="BJ60" s="93">
        <f t="shared" si="37"/>
        <v>0.5520038167938931</v>
      </c>
      <c r="BK60" s="93">
        <f t="shared" si="38"/>
        <v>7.5381679389312978E-2</v>
      </c>
      <c r="BL60" s="95">
        <f t="shared" si="40"/>
        <v>174.96545407124682</v>
      </c>
      <c r="BM60" s="95">
        <f t="shared" si="41"/>
        <v>28.682861323155219</v>
      </c>
      <c r="BN60" s="95">
        <f t="shared" si="42"/>
        <v>301.69155046264166</v>
      </c>
      <c r="BO60" s="95">
        <f t="shared" si="43"/>
        <v>41.199018991441129</v>
      </c>
      <c r="BP60" s="94">
        <f t="shared" si="44"/>
        <v>16.825000000000003</v>
      </c>
      <c r="BQ60" s="94">
        <f t="shared" si="48"/>
        <v>44.174999999999997</v>
      </c>
      <c r="BR60" s="94">
        <f t="shared" si="49"/>
        <v>44.224999999999994</v>
      </c>
      <c r="BS60" s="94">
        <f t="shared" si="50"/>
        <v>44.274999999999999</v>
      </c>
      <c r="BT60" s="94">
        <f t="shared" si="51"/>
        <v>41.25</v>
      </c>
      <c r="BU60" s="206">
        <v>17.488999999999997</v>
      </c>
      <c r="BV60" s="206">
        <v>38.380000000000003</v>
      </c>
      <c r="BW60" s="206">
        <v>22.823999999999998</v>
      </c>
      <c r="BX60" s="206">
        <v>15.407</v>
      </c>
      <c r="BY60" s="206">
        <v>24.122</v>
      </c>
      <c r="BZ60" s="206">
        <v>142.5</v>
      </c>
      <c r="CA60" s="206">
        <v>103.5</v>
      </c>
      <c r="CB60" s="206">
        <v>71.900000000000006</v>
      </c>
      <c r="CC60" s="206">
        <v>169.1</v>
      </c>
      <c r="CD60" s="206">
        <v>273.7</v>
      </c>
      <c r="CE60" s="206">
        <v>-26.26</v>
      </c>
      <c r="CF60" s="206">
        <v>-24.99</v>
      </c>
      <c r="CG60" s="206">
        <v>-24.75</v>
      </c>
      <c r="CH60" s="206">
        <v>-25.42</v>
      </c>
      <c r="CI60" s="206">
        <v>-24.41</v>
      </c>
      <c r="CJ60" s="85"/>
      <c r="CK60" s="20"/>
      <c r="CL60"/>
      <c r="CM60"/>
      <c r="CN60"/>
      <c r="CO60"/>
      <c r="CP60"/>
      <c r="CQ60"/>
      <c r="CR60"/>
      <c r="CS60"/>
      <c r="CT60" s="31"/>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row>
    <row r="61" spans="1:158" s="75" customFormat="1" x14ac:dyDescent="0.25">
      <c r="A61" s="75" t="s">
        <v>50</v>
      </c>
      <c r="B61" s="75" t="s">
        <v>51</v>
      </c>
      <c r="C61" s="74">
        <v>6</v>
      </c>
      <c r="D61" s="75" t="s">
        <v>53</v>
      </c>
      <c r="E61" s="75">
        <v>2020</v>
      </c>
      <c r="F61" s="74">
        <v>4</v>
      </c>
      <c r="G61" s="74">
        <v>12</v>
      </c>
      <c r="H61" s="74">
        <v>53</v>
      </c>
      <c r="I61" s="74">
        <v>45</v>
      </c>
      <c r="J61" s="74">
        <v>412</v>
      </c>
      <c r="K61" s="76">
        <v>45547</v>
      </c>
      <c r="L61" s="74">
        <v>0.81</v>
      </c>
      <c r="M61" s="80">
        <v>1.9E-2</v>
      </c>
      <c r="N61" s="80">
        <v>4.1000000000000002E-2</v>
      </c>
      <c r="O61" s="80">
        <v>9.1999999999999998E-2</v>
      </c>
      <c r="P61" s="80">
        <v>0.22600000000000001</v>
      </c>
      <c r="Q61" s="93">
        <f t="shared" si="24"/>
        <v>0.98099999999999998</v>
      </c>
      <c r="R61" s="93">
        <f t="shared" si="25"/>
        <v>0.95899999999999996</v>
      </c>
      <c r="S61" s="93">
        <f t="shared" si="26"/>
        <v>0.90800000000000003</v>
      </c>
      <c r="T61" s="93">
        <f t="shared" si="27"/>
        <v>0.77400000000000002</v>
      </c>
      <c r="U61" s="90">
        <v>13.5</v>
      </c>
      <c r="V61" s="90">
        <v>39.799999999999997</v>
      </c>
      <c r="W61" s="90">
        <v>1.1000000000000001</v>
      </c>
      <c r="X61" s="90">
        <v>32.6</v>
      </c>
      <c r="Y61" s="90">
        <v>41.5</v>
      </c>
      <c r="Z61" s="90">
        <v>47.9</v>
      </c>
      <c r="AA61" s="90">
        <v>45.8</v>
      </c>
      <c r="AB61" s="90">
        <v>50.6</v>
      </c>
      <c r="AC61" s="90">
        <v>48.2</v>
      </c>
      <c r="AD61" s="90">
        <v>48.8</v>
      </c>
      <c r="AE61" s="90">
        <v>46.4</v>
      </c>
      <c r="AF61" s="90">
        <v>44.9</v>
      </c>
      <c r="AG61" s="90">
        <v>50.8</v>
      </c>
      <c r="AH61" s="90">
        <v>52.2</v>
      </c>
      <c r="AI61" s="90">
        <v>47.4</v>
      </c>
      <c r="AJ61" s="90">
        <v>49.7</v>
      </c>
      <c r="AK61" s="90">
        <v>45.7</v>
      </c>
      <c r="AL61" s="90">
        <v>45.6</v>
      </c>
      <c r="AM61" s="90">
        <v>41.3</v>
      </c>
      <c r="AN61" s="90">
        <v>46</v>
      </c>
      <c r="AO61" s="90">
        <v>61</v>
      </c>
      <c r="AP61" s="90">
        <v>0.5</v>
      </c>
      <c r="AQ61" s="90">
        <v>1229</v>
      </c>
      <c r="AR61" s="94">
        <f t="shared" si="28"/>
        <v>2458</v>
      </c>
      <c r="AS61" s="90">
        <v>326.10000000000002</v>
      </c>
      <c r="AT61" s="90">
        <v>50</v>
      </c>
      <c r="AU61" s="90">
        <v>201.9</v>
      </c>
      <c r="AV61" s="90">
        <v>43.95</v>
      </c>
      <c r="AW61" s="90">
        <v>30</v>
      </c>
      <c r="AX61" s="93">
        <v>7.45</v>
      </c>
      <c r="AY61" s="93">
        <v>2.09</v>
      </c>
      <c r="AZ61" s="93">
        <v>15.19</v>
      </c>
      <c r="BA61" s="93">
        <v>1.76</v>
      </c>
      <c r="BB61" s="94">
        <f t="shared" si="29"/>
        <v>26.49</v>
      </c>
      <c r="BC61" s="93">
        <f t="shared" si="30"/>
        <v>1.4650000000000001</v>
      </c>
      <c r="BD61" s="93">
        <f t="shared" si="31"/>
        <v>6.5220000000000002</v>
      </c>
      <c r="BE61" s="93">
        <f t="shared" si="32"/>
        <v>0.21768202080237742</v>
      </c>
      <c r="BF61" s="95">
        <f t="shared" si="33"/>
        <v>267.53120356612186</v>
      </c>
      <c r="BG61" s="96">
        <f t="shared" si="34"/>
        <v>535.06240713224372</v>
      </c>
      <c r="BH61" s="93">
        <f t="shared" si="35"/>
        <v>0.28123820309550779</v>
      </c>
      <c r="BI61" s="93">
        <f t="shared" si="36"/>
        <v>7.8897697244243115E-2</v>
      </c>
      <c r="BJ61" s="93">
        <f t="shared" si="37"/>
        <v>0.5734239335598339</v>
      </c>
      <c r="BK61" s="93">
        <f t="shared" si="38"/>
        <v>6.6440166100415254E-2</v>
      </c>
      <c r="BL61" s="95">
        <f t="shared" si="40"/>
        <v>150.47998992582924</v>
      </c>
      <c r="BM61" s="95">
        <f t="shared" si="41"/>
        <v>42.215191804695714</v>
      </c>
      <c r="BN61" s="95">
        <f t="shared" si="42"/>
        <v>306.8175901977645</v>
      </c>
      <c r="BO61" s="95">
        <f t="shared" si="43"/>
        <v>35.549635203954281</v>
      </c>
      <c r="BP61" s="94">
        <f t="shared" si="44"/>
        <v>21.75</v>
      </c>
      <c r="BQ61" s="94">
        <f t="shared" si="48"/>
        <v>46.449999999999996</v>
      </c>
      <c r="BR61" s="94">
        <f t="shared" si="49"/>
        <v>47.075000000000003</v>
      </c>
      <c r="BS61" s="94">
        <f t="shared" si="50"/>
        <v>50.025000000000006</v>
      </c>
      <c r="BT61" s="94">
        <f t="shared" si="51"/>
        <v>44.650000000000006</v>
      </c>
      <c r="BU61" s="206">
        <v>20.001000000000001</v>
      </c>
      <c r="BV61" s="206">
        <v>40.529000000000003</v>
      </c>
      <c r="BW61" s="206">
        <v>26.480999999999998</v>
      </c>
      <c r="BX61" s="206">
        <v>20.758000000000003</v>
      </c>
      <c r="BY61" s="206">
        <v>25.38</v>
      </c>
      <c r="BZ61" s="206">
        <v>120.8</v>
      </c>
      <c r="CA61" s="206">
        <v>85.399999999999991</v>
      </c>
      <c r="CB61" s="206">
        <v>56.1</v>
      </c>
      <c r="CC61" s="206">
        <v>150.1</v>
      </c>
      <c r="CD61" s="206">
        <v>286.60000000000002</v>
      </c>
      <c r="CE61" s="206">
        <v>-26.53</v>
      </c>
      <c r="CF61" s="206">
        <v>-24.42</v>
      </c>
      <c r="CG61" s="206">
        <v>-24.5</v>
      </c>
      <c r="CH61" s="206">
        <v>-24.98</v>
      </c>
      <c r="CI61" s="206">
        <v>-24.27</v>
      </c>
      <c r="CJ61" s="85"/>
      <c r="CK61" s="20"/>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row>
    <row r="62" spans="1:158" s="75" customFormat="1" x14ac:dyDescent="0.25">
      <c r="A62" s="75" t="s">
        <v>35</v>
      </c>
      <c r="B62" s="75" t="s">
        <v>36</v>
      </c>
      <c r="C62" s="74">
        <v>7</v>
      </c>
      <c r="D62" s="75" t="s">
        <v>41</v>
      </c>
      <c r="E62" s="75">
        <v>2016</v>
      </c>
      <c r="F62" s="74">
        <v>4</v>
      </c>
      <c r="G62" s="74">
        <v>13</v>
      </c>
      <c r="H62" s="74">
        <v>52</v>
      </c>
      <c r="I62" s="74">
        <v>52</v>
      </c>
      <c r="J62" s="74">
        <v>413</v>
      </c>
      <c r="K62" s="76">
        <v>45548</v>
      </c>
      <c r="L62" s="74">
        <v>0.8</v>
      </c>
      <c r="M62" s="80">
        <v>5.2999999999999999E-2</v>
      </c>
      <c r="N62" s="80">
        <v>8.4000000000000005E-2</v>
      </c>
      <c r="O62" s="80">
        <v>0.151</v>
      </c>
      <c r="P62" s="80">
        <v>0.218</v>
      </c>
      <c r="Q62" s="93">
        <f t="shared" si="24"/>
        <v>0.94699999999999995</v>
      </c>
      <c r="R62" s="93">
        <f t="shared" si="25"/>
        <v>0.91600000000000004</v>
      </c>
      <c r="S62" s="93">
        <f t="shared" si="26"/>
        <v>0.84899999999999998</v>
      </c>
      <c r="T62" s="93">
        <f t="shared" si="27"/>
        <v>0.78200000000000003</v>
      </c>
      <c r="U62" s="90">
        <v>8.8000000000000007</v>
      </c>
      <c r="V62" s="90">
        <v>7.7</v>
      </c>
      <c r="W62" s="90">
        <v>1.1000000000000001</v>
      </c>
      <c r="X62" s="90">
        <v>0.9</v>
      </c>
      <c r="Y62" s="90">
        <v>33.1</v>
      </c>
      <c r="Z62" s="90">
        <v>41.7</v>
      </c>
      <c r="AA62" s="90">
        <v>28.2</v>
      </c>
      <c r="AB62" s="90">
        <v>31.3</v>
      </c>
      <c r="AC62" s="90">
        <v>46.7</v>
      </c>
      <c r="AD62" s="90">
        <v>43.3</v>
      </c>
      <c r="AE62" s="90">
        <v>30.5</v>
      </c>
      <c r="AF62" s="90">
        <v>43.8</v>
      </c>
      <c r="AG62" s="90">
        <v>35.9</v>
      </c>
      <c r="AH62" s="90">
        <v>50.1</v>
      </c>
      <c r="AI62" s="90">
        <v>49.9</v>
      </c>
      <c r="AJ62" s="90">
        <v>47.1</v>
      </c>
      <c r="AK62" s="90">
        <v>36.299999999999997</v>
      </c>
      <c r="AL62" s="90">
        <v>44</v>
      </c>
      <c r="AM62" s="90">
        <v>41.7</v>
      </c>
      <c r="AN62" s="90">
        <v>40.6</v>
      </c>
      <c r="AO62" s="90">
        <v>58</v>
      </c>
      <c r="AP62" s="90">
        <v>0.5</v>
      </c>
      <c r="AQ62" s="90">
        <v>1232</v>
      </c>
      <c r="AR62" s="94">
        <f t="shared" si="28"/>
        <v>2464</v>
      </c>
      <c r="AS62" s="90">
        <v>292</v>
      </c>
      <c r="AT62" s="90">
        <v>50</v>
      </c>
      <c r="AU62" s="90">
        <v>173.3</v>
      </c>
      <c r="AV62" s="90">
        <v>39.229999999999997</v>
      </c>
      <c r="AW62" s="90">
        <v>30</v>
      </c>
      <c r="AX62" s="93">
        <v>9.08</v>
      </c>
      <c r="AY62" s="93">
        <v>1.8</v>
      </c>
      <c r="AZ62" s="93">
        <v>14.47</v>
      </c>
      <c r="BA62" s="93">
        <v>1.39</v>
      </c>
      <c r="BB62" s="94">
        <f t="shared" si="29"/>
        <v>26.740000000000002</v>
      </c>
      <c r="BC62" s="93">
        <f t="shared" si="30"/>
        <v>1.3076666666666665</v>
      </c>
      <c r="BD62" s="93">
        <f t="shared" si="31"/>
        <v>5.84</v>
      </c>
      <c r="BE62" s="93">
        <f t="shared" si="32"/>
        <v>0.22637045585689552</v>
      </c>
      <c r="BF62" s="95">
        <f t="shared" si="33"/>
        <v>278.88840161569527</v>
      </c>
      <c r="BG62" s="96">
        <f t="shared" si="34"/>
        <v>557.77680323139055</v>
      </c>
      <c r="BH62" s="93">
        <f t="shared" si="35"/>
        <v>0.33956619296933432</v>
      </c>
      <c r="BI62" s="93">
        <f t="shared" si="36"/>
        <v>6.7314884068810768E-2</v>
      </c>
      <c r="BJ62" s="93">
        <f t="shared" si="37"/>
        <v>0.54113687359760654</v>
      </c>
      <c r="BK62" s="93">
        <f t="shared" si="38"/>
        <v>5.1982049364248308E-2</v>
      </c>
      <c r="BL62" s="95">
        <f t="shared" si="40"/>
        <v>189.40214559988877</v>
      </c>
      <c r="BM62" s="95">
        <f t="shared" si="41"/>
        <v>37.546680845792928</v>
      </c>
      <c r="BN62" s="95">
        <f t="shared" si="42"/>
        <v>301.83359546590202</v>
      </c>
      <c r="BO62" s="95">
        <f t="shared" si="43"/>
        <v>28.994381319806759</v>
      </c>
      <c r="BP62" s="94">
        <f t="shared" si="44"/>
        <v>4.625</v>
      </c>
      <c r="BQ62" s="94">
        <f t="shared" si="48"/>
        <v>33.575000000000003</v>
      </c>
      <c r="BR62" s="94">
        <f t="shared" si="49"/>
        <v>41.075000000000003</v>
      </c>
      <c r="BS62" s="94">
        <f t="shared" si="50"/>
        <v>45.75</v>
      </c>
      <c r="BT62" s="94">
        <f t="shared" si="51"/>
        <v>40.65</v>
      </c>
      <c r="BU62" s="206">
        <v>23.233999999999998</v>
      </c>
      <c r="BV62" s="206">
        <v>39.782000000000004</v>
      </c>
      <c r="BW62" s="206">
        <v>20.272000000000002</v>
      </c>
      <c r="BX62" s="206">
        <v>18.375999999999998</v>
      </c>
      <c r="BY62" s="206">
        <v>21.996000000000002</v>
      </c>
      <c r="BZ62" s="206">
        <v>129.70000000000002</v>
      </c>
      <c r="CA62" s="206">
        <v>92.8</v>
      </c>
      <c r="CB62" s="206">
        <v>66.599999999999994</v>
      </c>
      <c r="CC62" s="206">
        <v>174.60000000000002</v>
      </c>
      <c r="CD62" s="206">
        <v>279.89999999999998</v>
      </c>
      <c r="CE62" s="206">
        <v>-25.76</v>
      </c>
      <c r="CF62" s="206">
        <v>-24.51</v>
      </c>
      <c r="CG62" s="206">
        <v>-24.25</v>
      </c>
      <c r="CH62" s="206">
        <v>-24.99</v>
      </c>
      <c r="CI62" s="206">
        <v>-24.38</v>
      </c>
      <c r="CJ62" s="85"/>
      <c r="CK62" s="20"/>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row>
    <row r="63" spans="1:158" s="75" customFormat="1" x14ac:dyDescent="0.25">
      <c r="A63" s="75" t="s">
        <v>35</v>
      </c>
      <c r="B63" s="75" t="s">
        <v>36</v>
      </c>
      <c r="C63" s="74">
        <v>7</v>
      </c>
      <c r="D63" s="75" t="s">
        <v>39</v>
      </c>
      <c r="E63" s="75">
        <v>2002</v>
      </c>
      <c r="F63" s="74">
        <v>4</v>
      </c>
      <c r="G63" s="74">
        <v>14</v>
      </c>
      <c r="H63" s="74">
        <v>51</v>
      </c>
      <c r="I63" s="74">
        <v>53</v>
      </c>
      <c r="J63" s="74">
        <v>414</v>
      </c>
      <c r="K63" s="76">
        <v>45545</v>
      </c>
      <c r="L63" s="74">
        <v>0.82</v>
      </c>
      <c r="M63" s="80">
        <v>2.9000000000000001E-2</v>
      </c>
      <c r="N63" s="80">
        <v>6.5000000000000002E-2</v>
      </c>
      <c r="O63" s="80">
        <v>8.4000000000000005E-2</v>
      </c>
      <c r="P63" s="80">
        <v>0.13600000000000001</v>
      </c>
      <c r="Q63" s="93">
        <f t="shared" si="24"/>
        <v>0.97099999999999997</v>
      </c>
      <c r="R63" s="93">
        <f t="shared" si="25"/>
        <v>0.93500000000000005</v>
      </c>
      <c r="S63" s="93">
        <f t="shared" si="26"/>
        <v>0.91600000000000004</v>
      </c>
      <c r="T63" s="93">
        <f t="shared" si="27"/>
        <v>0.86399999999999999</v>
      </c>
      <c r="U63" s="90">
        <v>1.5</v>
      </c>
      <c r="V63" s="90">
        <v>0.1</v>
      </c>
      <c r="W63" s="90">
        <v>23.7</v>
      </c>
      <c r="X63" s="90">
        <v>0.2</v>
      </c>
      <c r="Y63" s="90">
        <v>5.2</v>
      </c>
      <c r="Z63" s="90">
        <v>2.9</v>
      </c>
      <c r="AA63" s="90">
        <v>46.5</v>
      </c>
      <c r="AB63" s="90">
        <v>42.9</v>
      </c>
      <c r="AC63" s="90">
        <v>49.5</v>
      </c>
      <c r="AD63" s="90">
        <v>47.1</v>
      </c>
      <c r="AE63" s="90">
        <v>46.3</v>
      </c>
      <c r="AF63" s="90">
        <v>38.299999999999997</v>
      </c>
      <c r="AG63" s="90">
        <v>46</v>
      </c>
      <c r="AH63" s="90">
        <v>47.6</v>
      </c>
      <c r="AI63" s="90">
        <v>48.3</v>
      </c>
      <c r="AJ63" s="90">
        <v>44.7</v>
      </c>
      <c r="AK63" s="90">
        <v>46</v>
      </c>
      <c r="AL63" s="90">
        <v>44.9</v>
      </c>
      <c r="AM63" s="90">
        <v>45.1</v>
      </c>
      <c r="AN63" s="90">
        <v>45.3</v>
      </c>
      <c r="AO63" s="90">
        <v>61</v>
      </c>
      <c r="AP63" s="90">
        <v>0.5</v>
      </c>
      <c r="AQ63" s="90">
        <v>1327</v>
      </c>
      <c r="AR63" s="94">
        <f t="shared" si="28"/>
        <v>2654</v>
      </c>
      <c r="AS63" s="90">
        <v>314.60000000000002</v>
      </c>
      <c r="AT63" s="90">
        <v>50</v>
      </c>
      <c r="AU63" s="90">
        <v>196.9</v>
      </c>
      <c r="AV63" s="90">
        <v>42.88</v>
      </c>
      <c r="AW63" s="90">
        <v>30</v>
      </c>
      <c r="AX63" s="93">
        <v>9.56</v>
      </c>
      <c r="AY63" s="93">
        <v>1.57</v>
      </c>
      <c r="AZ63" s="93">
        <v>12.82</v>
      </c>
      <c r="BA63" s="93">
        <v>1.54</v>
      </c>
      <c r="BB63" s="94">
        <f t="shared" si="29"/>
        <v>25.490000000000002</v>
      </c>
      <c r="BC63" s="93">
        <f t="shared" si="30"/>
        <v>1.4293333333333333</v>
      </c>
      <c r="BD63" s="93">
        <f t="shared" si="31"/>
        <v>6.2920000000000007</v>
      </c>
      <c r="BE63" s="93">
        <f t="shared" si="32"/>
        <v>0.21777552056881666</v>
      </c>
      <c r="BF63" s="95">
        <f t="shared" si="33"/>
        <v>288.98811579481969</v>
      </c>
      <c r="BG63" s="96">
        <f t="shared" si="34"/>
        <v>577.97623158963938</v>
      </c>
      <c r="BH63" s="93">
        <f t="shared" si="35"/>
        <v>0.37504903883876028</v>
      </c>
      <c r="BI63" s="93">
        <f t="shared" si="36"/>
        <v>6.1592781482934483E-2</v>
      </c>
      <c r="BJ63" s="93">
        <f t="shared" si="37"/>
        <v>0.50294233032561786</v>
      </c>
      <c r="BK63" s="93">
        <f t="shared" si="38"/>
        <v>6.0415849352687324E-2</v>
      </c>
      <c r="BL63" s="95">
        <f t="shared" si="40"/>
        <v>216.76943012934296</v>
      </c>
      <c r="BM63" s="95">
        <f t="shared" si="41"/>
        <v>35.599163734630594</v>
      </c>
      <c r="BN63" s="95">
        <f t="shared" si="42"/>
        <v>290.68871278851219</v>
      </c>
      <c r="BO63" s="95">
        <f t="shared" si="43"/>
        <v>34.918924937153577</v>
      </c>
      <c r="BP63" s="94">
        <f t="shared" si="44"/>
        <v>6.375</v>
      </c>
      <c r="BQ63" s="94">
        <f t="shared" si="48"/>
        <v>24.375</v>
      </c>
      <c r="BR63" s="94">
        <f t="shared" si="49"/>
        <v>45.3</v>
      </c>
      <c r="BS63" s="94">
        <f t="shared" si="50"/>
        <v>46.649999999999991</v>
      </c>
      <c r="BT63" s="94">
        <f t="shared" si="51"/>
        <v>45.325000000000003</v>
      </c>
      <c r="BU63" s="206">
        <v>21.718000000000004</v>
      </c>
      <c r="BV63" s="206">
        <v>40.906000000000006</v>
      </c>
      <c r="BW63" s="206">
        <v>21.846999999999998</v>
      </c>
      <c r="BX63" s="206">
        <v>18.285</v>
      </c>
      <c r="BY63" s="206">
        <v>18.706</v>
      </c>
      <c r="BZ63" s="206">
        <v>200.9</v>
      </c>
      <c r="CA63" s="206">
        <v>108.10000000000001</v>
      </c>
      <c r="CB63" s="206">
        <v>81</v>
      </c>
      <c r="CC63" s="206">
        <v>181.70000000000002</v>
      </c>
      <c r="CD63" s="206">
        <v>295.5</v>
      </c>
      <c r="CE63" s="206">
        <v>-25.9</v>
      </c>
      <c r="CF63" s="206">
        <v>-24.88</v>
      </c>
      <c r="CG63" s="206">
        <v>-23.97</v>
      </c>
      <c r="CH63" s="206">
        <v>-24.91</v>
      </c>
      <c r="CI63" s="206">
        <v>-24.7</v>
      </c>
      <c r="CJ63" s="85"/>
      <c r="CK63" s="20"/>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row>
    <row r="64" spans="1:158" s="75" customFormat="1" x14ac:dyDescent="0.25">
      <c r="A64" s="75" t="s">
        <v>50</v>
      </c>
      <c r="B64" s="75" t="s">
        <v>51</v>
      </c>
      <c r="C64" s="74">
        <v>8</v>
      </c>
      <c r="D64" s="75" t="s">
        <v>54</v>
      </c>
      <c r="E64" s="75">
        <v>2016</v>
      </c>
      <c r="F64" s="74">
        <v>4</v>
      </c>
      <c r="G64" s="74">
        <v>15</v>
      </c>
      <c r="H64" s="74">
        <v>50</v>
      </c>
      <c r="I64" s="74">
        <v>60</v>
      </c>
      <c r="J64" s="74">
        <v>415</v>
      </c>
      <c r="K64" s="76">
        <v>45544</v>
      </c>
      <c r="L64" s="74">
        <v>0.78</v>
      </c>
      <c r="M64" s="80">
        <v>9.1999999999999998E-2</v>
      </c>
      <c r="N64" s="80">
        <v>0.126</v>
      </c>
      <c r="O64" s="80">
        <v>0.22800000000000001</v>
      </c>
      <c r="P64" s="80">
        <v>0.32300000000000001</v>
      </c>
      <c r="Q64" s="93">
        <f t="shared" si="24"/>
        <v>0.90800000000000003</v>
      </c>
      <c r="R64" s="93">
        <f t="shared" si="25"/>
        <v>0.874</v>
      </c>
      <c r="S64" s="93">
        <f t="shared" si="26"/>
        <v>0.77200000000000002</v>
      </c>
      <c r="T64" s="93">
        <f t="shared" si="27"/>
        <v>0.67700000000000005</v>
      </c>
      <c r="U64" s="90">
        <v>8.9</v>
      </c>
      <c r="V64" s="90">
        <v>4.3</v>
      </c>
      <c r="W64" s="90">
        <v>6.3</v>
      </c>
      <c r="X64" s="90">
        <v>2</v>
      </c>
      <c r="Y64" s="90">
        <v>13.4</v>
      </c>
      <c r="Z64" s="90">
        <v>27</v>
      </c>
      <c r="AA64" s="90">
        <v>45.1</v>
      </c>
      <c r="AB64" s="90">
        <v>35.9</v>
      </c>
      <c r="AC64" s="90">
        <v>36.6</v>
      </c>
      <c r="AD64" s="90">
        <v>45.1</v>
      </c>
      <c r="AE64" s="90">
        <v>50.7</v>
      </c>
      <c r="AF64" s="90">
        <v>49.7</v>
      </c>
      <c r="AG64" s="90">
        <v>46.7</v>
      </c>
      <c r="AH64" s="90">
        <v>54.3</v>
      </c>
      <c r="AI64" s="90">
        <v>51.7</v>
      </c>
      <c r="AJ64" s="90">
        <v>41.4</v>
      </c>
      <c r="AK64" s="90">
        <v>49.6</v>
      </c>
      <c r="AL64" s="90">
        <v>49.3</v>
      </c>
      <c r="AM64" s="90">
        <v>47.4</v>
      </c>
      <c r="AN64" s="90">
        <v>45.7</v>
      </c>
      <c r="AO64" s="90">
        <v>56</v>
      </c>
      <c r="AP64" s="90">
        <v>0.5</v>
      </c>
      <c r="AQ64" s="90">
        <v>1223.8</v>
      </c>
      <c r="AR64" s="94">
        <f t="shared" si="28"/>
        <v>2447.6</v>
      </c>
      <c r="AS64" s="90">
        <v>335.6</v>
      </c>
      <c r="AT64" s="90">
        <v>50</v>
      </c>
      <c r="AU64" s="90">
        <v>185.4</v>
      </c>
      <c r="AV64" s="90">
        <v>39</v>
      </c>
      <c r="AW64" s="90">
        <v>30</v>
      </c>
      <c r="AX64" s="93">
        <v>8.7799999999999994</v>
      </c>
      <c r="AY64" s="93">
        <v>1.18</v>
      </c>
      <c r="AZ64" s="93">
        <v>18.34</v>
      </c>
      <c r="BA64" s="93">
        <v>3.57</v>
      </c>
      <c r="BB64" s="94">
        <f t="shared" si="29"/>
        <v>31.869999999999997</v>
      </c>
      <c r="BC64" s="93">
        <f t="shared" si="30"/>
        <v>1.3</v>
      </c>
      <c r="BD64" s="93">
        <f t="shared" si="31"/>
        <v>6.7120000000000006</v>
      </c>
      <c r="BE64" s="93">
        <f t="shared" si="32"/>
        <v>0.21035598705501618</v>
      </c>
      <c r="BF64" s="95">
        <f t="shared" si="33"/>
        <v>257.4336569579288</v>
      </c>
      <c r="BG64" s="96">
        <f t="shared" si="34"/>
        <v>514.86731391585761</v>
      </c>
      <c r="BH64" s="93">
        <f t="shared" si="35"/>
        <v>0.27549419516786949</v>
      </c>
      <c r="BI64" s="93">
        <f t="shared" si="36"/>
        <v>3.7025415751490431E-2</v>
      </c>
      <c r="BJ64" s="93">
        <f t="shared" si="37"/>
        <v>0.57546281769689367</v>
      </c>
      <c r="BK64" s="93">
        <f t="shared" si="38"/>
        <v>0.11201757138374648</v>
      </c>
      <c r="BL64" s="95">
        <f t="shared" si="40"/>
        <v>141.84295626549201</v>
      </c>
      <c r="BM64" s="95">
        <f t="shared" si="41"/>
        <v>19.063176354587764</v>
      </c>
      <c r="BN64" s="95">
        <f t="shared" si="42"/>
        <v>296.28699520605051</v>
      </c>
      <c r="BO64" s="95">
        <f t="shared" si="43"/>
        <v>57.674186089727385</v>
      </c>
      <c r="BP64" s="94">
        <f t="shared" si="44"/>
        <v>5.375</v>
      </c>
      <c r="BQ64" s="94">
        <f t="shared" si="48"/>
        <v>30.35</v>
      </c>
      <c r="BR64" s="94">
        <f t="shared" si="49"/>
        <v>45.525000000000006</v>
      </c>
      <c r="BS64" s="94">
        <f t="shared" si="50"/>
        <v>48.524999999999999</v>
      </c>
      <c r="BT64" s="94">
        <f t="shared" si="51"/>
        <v>48</v>
      </c>
      <c r="BU64" s="206">
        <v>11.773</v>
      </c>
      <c r="BV64" s="206">
        <v>39.676000000000002</v>
      </c>
      <c r="BW64" s="206">
        <v>30.64</v>
      </c>
      <c r="BX64" s="206">
        <v>14.343</v>
      </c>
      <c r="BY64" s="206">
        <v>18.48</v>
      </c>
      <c r="BZ64" s="206">
        <v>131.69999999999999</v>
      </c>
      <c r="CA64" s="206">
        <v>127.89999999999999</v>
      </c>
      <c r="CB64" s="206">
        <v>56.1</v>
      </c>
      <c r="CC64" s="206">
        <v>164.1</v>
      </c>
      <c r="CD64" s="206">
        <v>290.2</v>
      </c>
      <c r="CE64" s="206">
        <v>-26.47</v>
      </c>
      <c r="CF64" s="206">
        <v>-24.31</v>
      </c>
      <c r="CG64" s="206">
        <v>-24.51</v>
      </c>
      <c r="CH64" s="206">
        <v>-25.02</v>
      </c>
      <c r="CI64" s="206">
        <v>-24.79</v>
      </c>
      <c r="CJ64" s="85"/>
      <c r="CK64" s="20"/>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row>
    <row r="65" spans="1:158" s="75" customFormat="1" x14ac:dyDescent="0.25">
      <c r="A65" s="75" t="s">
        <v>50</v>
      </c>
      <c r="B65" s="75" t="s">
        <v>51</v>
      </c>
      <c r="C65" s="74">
        <v>8</v>
      </c>
      <c r="D65" s="75" t="s">
        <v>56</v>
      </c>
      <c r="E65" s="75">
        <v>1984</v>
      </c>
      <c r="F65" s="74">
        <v>4</v>
      </c>
      <c r="G65" s="74">
        <v>16</v>
      </c>
      <c r="H65" s="74">
        <v>49</v>
      </c>
      <c r="I65" s="74">
        <v>61</v>
      </c>
      <c r="J65" s="74">
        <v>416</v>
      </c>
      <c r="K65" s="76">
        <v>45548</v>
      </c>
      <c r="L65" s="74">
        <v>0.8</v>
      </c>
      <c r="M65" s="80">
        <v>4.4999999999999998E-2</v>
      </c>
      <c r="N65" s="80">
        <v>0.127</v>
      </c>
      <c r="O65" s="80">
        <v>0.23699999999999999</v>
      </c>
      <c r="P65" s="80">
        <v>0.30299999999999999</v>
      </c>
      <c r="Q65" s="93">
        <f t="shared" si="24"/>
        <v>0.95499999999999996</v>
      </c>
      <c r="R65" s="93">
        <f t="shared" si="25"/>
        <v>0.873</v>
      </c>
      <c r="S65" s="93">
        <f t="shared" si="26"/>
        <v>0.76300000000000001</v>
      </c>
      <c r="T65" s="93">
        <f t="shared" si="27"/>
        <v>0.69700000000000006</v>
      </c>
      <c r="U65" s="90">
        <v>26.2</v>
      </c>
      <c r="V65" s="90">
        <v>21.1</v>
      </c>
      <c r="W65" s="90">
        <v>22.3</v>
      </c>
      <c r="X65" s="90">
        <v>19.7</v>
      </c>
      <c r="Y65" s="90">
        <v>44.1</v>
      </c>
      <c r="Z65" s="90">
        <v>33.5</v>
      </c>
      <c r="AA65" s="90">
        <v>40.1</v>
      </c>
      <c r="AB65" s="90">
        <v>21</v>
      </c>
      <c r="AC65" s="90">
        <v>44.7</v>
      </c>
      <c r="AD65" s="90">
        <v>42.7</v>
      </c>
      <c r="AE65" s="90">
        <v>46.2</v>
      </c>
      <c r="AF65" s="90">
        <v>49.9</v>
      </c>
      <c r="AG65" s="90">
        <v>49.2</v>
      </c>
      <c r="AH65" s="90">
        <v>41.8</v>
      </c>
      <c r="AI65" s="90">
        <v>51.3</v>
      </c>
      <c r="AJ65" s="90">
        <v>45.6</v>
      </c>
      <c r="AK65" s="90">
        <v>43.6</v>
      </c>
      <c r="AL65" s="90">
        <v>38.700000000000003</v>
      </c>
      <c r="AM65" s="90">
        <v>46.4</v>
      </c>
      <c r="AN65" s="90">
        <v>41.8</v>
      </c>
      <c r="AO65" s="90">
        <v>54</v>
      </c>
      <c r="AP65" s="90">
        <v>0.5</v>
      </c>
      <c r="AQ65" s="90">
        <v>1075.3</v>
      </c>
      <c r="AR65" s="94">
        <f t="shared" si="28"/>
        <v>2150.6</v>
      </c>
      <c r="AS65" s="90">
        <v>325.39999999999998</v>
      </c>
      <c r="AT65" s="90">
        <v>50</v>
      </c>
      <c r="AU65" s="90">
        <v>207.9</v>
      </c>
      <c r="AV65" s="90">
        <v>44.56</v>
      </c>
      <c r="AW65" s="90">
        <v>30</v>
      </c>
      <c r="AX65" s="93">
        <v>8.7799999999999994</v>
      </c>
      <c r="AY65" s="93">
        <v>1.6</v>
      </c>
      <c r="AZ65" s="93">
        <v>14.61</v>
      </c>
      <c r="BA65" s="93">
        <v>2.2000000000000002</v>
      </c>
      <c r="BB65" s="94">
        <f t="shared" si="29"/>
        <v>27.189999999999998</v>
      </c>
      <c r="BC65" s="93">
        <f t="shared" si="30"/>
        <v>1.4853333333333334</v>
      </c>
      <c r="BD65" s="93">
        <f t="shared" si="31"/>
        <v>6.5079999999999991</v>
      </c>
      <c r="BE65" s="93">
        <f t="shared" si="32"/>
        <v>0.21433381433381435</v>
      </c>
      <c r="BF65" s="95">
        <f t="shared" si="33"/>
        <v>230.47315055315056</v>
      </c>
      <c r="BG65" s="96">
        <f t="shared" si="34"/>
        <v>460.94630110630112</v>
      </c>
      <c r="BH65" s="93">
        <f t="shared" si="35"/>
        <v>0.322912835601324</v>
      </c>
      <c r="BI65" s="93">
        <f t="shared" si="36"/>
        <v>5.8845163663111447E-2</v>
      </c>
      <c r="BJ65" s="93">
        <f t="shared" si="37"/>
        <v>0.53732990069878639</v>
      </c>
      <c r="BK65" s="93">
        <f t="shared" si="38"/>
        <v>8.0912100036778234E-2</v>
      </c>
      <c r="BL65" s="95">
        <f t="shared" si="40"/>
        <v>148.8454771501774</v>
      </c>
      <c r="BM65" s="95">
        <f t="shared" si="41"/>
        <v>27.124460528506138</v>
      </c>
      <c r="BN65" s="95">
        <f t="shared" si="42"/>
        <v>247.68023020092167</v>
      </c>
      <c r="BO65" s="95">
        <f t="shared" si="43"/>
        <v>37.296133226695936</v>
      </c>
      <c r="BP65" s="94">
        <f t="shared" si="44"/>
        <v>22.324999999999999</v>
      </c>
      <c r="BQ65" s="94">
        <f t="shared" si="48"/>
        <v>34.674999999999997</v>
      </c>
      <c r="BR65" s="94">
        <f t="shared" si="49"/>
        <v>45.875000000000007</v>
      </c>
      <c r="BS65" s="94">
        <f t="shared" si="50"/>
        <v>46.975000000000001</v>
      </c>
      <c r="BT65" s="94">
        <f t="shared" si="51"/>
        <v>42.625</v>
      </c>
      <c r="BU65" s="206">
        <v>22.454000000000001</v>
      </c>
      <c r="BV65" s="206">
        <v>40.495999999999995</v>
      </c>
      <c r="BW65" s="206">
        <v>25.227</v>
      </c>
      <c r="BX65" s="206">
        <v>20.583999999999996</v>
      </c>
      <c r="BY65" s="206">
        <v>23.077000000000002</v>
      </c>
      <c r="BZ65" s="206">
        <v>125.9</v>
      </c>
      <c r="CA65" s="206">
        <v>105.7</v>
      </c>
      <c r="CB65" s="206">
        <v>55.300000000000004</v>
      </c>
      <c r="CC65" s="206">
        <v>164.89999999999998</v>
      </c>
      <c r="CD65" s="206">
        <v>273.89999999999998</v>
      </c>
      <c r="CE65" s="206">
        <v>-26.48</v>
      </c>
      <c r="CF65" s="206">
        <v>-24.57</v>
      </c>
      <c r="CG65" s="206">
        <v>-24.38</v>
      </c>
      <c r="CH65" s="206">
        <v>-24.93</v>
      </c>
      <c r="CI65" s="206">
        <v>-24.33</v>
      </c>
      <c r="CJ65" s="85"/>
      <c r="CK65" s="20"/>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row>
    <row r="66" spans="1:158" s="75" customFormat="1" x14ac:dyDescent="0.25">
      <c r="C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0"/>
      <c r="AS66" s="74"/>
      <c r="AT66" s="74"/>
      <c r="AU66" s="74"/>
      <c r="AV66" s="74"/>
      <c r="AW66" s="74"/>
      <c r="AX66" s="77"/>
      <c r="AY66" s="77"/>
      <c r="AZ66" s="77"/>
      <c r="BA66" s="77"/>
      <c r="BB66" s="74"/>
      <c r="BC66" s="77"/>
      <c r="BD66" s="74"/>
      <c r="BE66" s="77"/>
      <c r="BF66" s="29"/>
      <c r="BG66" s="83"/>
      <c r="BH66" s="77"/>
      <c r="BI66" s="77"/>
      <c r="BJ66" s="77"/>
      <c r="BK66" s="77"/>
      <c r="BL66" s="29"/>
      <c r="BM66" s="29"/>
      <c r="BN66" s="29"/>
      <c r="BO66" s="29"/>
      <c r="BP66" s="70"/>
      <c r="BQ66" s="70"/>
      <c r="BR66" s="70"/>
      <c r="BS66" s="70"/>
      <c r="BT66" s="70"/>
      <c r="BU66" s="78"/>
      <c r="BV66" s="78"/>
      <c r="BW66" s="78"/>
      <c r="BX66" s="78"/>
      <c r="BY66" s="78"/>
      <c r="BZ66" s="78"/>
      <c r="CA66" s="78"/>
      <c r="CB66" s="78"/>
      <c r="CC66" s="78"/>
      <c r="CD66" s="78"/>
      <c r="CE66" s="78"/>
      <c r="CF66" s="78"/>
      <c r="CG66" s="78"/>
      <c r="CH66" s="78"/>
      <c r="CI66" s="78"/>
      <c r="CJ66" s="78"/>
      <c r="CK66" s="78"/>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row>
  </sheetData>
  <autoFilter ref="A1:BT65" xr:uid="{DFBDD8BD-07D0-40F7-A621-6E302522AB66}"/>
  <sortState xmlns:xlrd2="http://schemas.microsoft.com/office/spreadsheetml/2017/richdata2" ref="A2:CI66">
    <sortCondition ref="F2:F66"/>
    <sortCondition ref="G2:G66"/>
  </sortState>
  <phoneticPr fontId="13" type="noConversion"/>
  <pageMargins left="0.7" right="0.7" top="0.75" bottom="0.75" header="0.3" footer="0.3"/>
  <pageSetup paperSize="9" orientation="portrait" horizontalDpi="360" verticalDpi="360" r:id="rId3"/>
  <drawing r:id="rId4"/>
  <legacyDrawing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5A66-4348-4241-82F8-5DBFB412B5EE}">
  <dimension ref="A1:AB65"/>
  <sheetViews>
    <sheetView topLeftCell="O1" workbookViewId="0">
      <selection activeCell="X1" sqref="X1:X1048576"/>
    </sheetView>
  </sheetViews>
  <sheetFormatPr defaultRowHeight="15" x14ac:dyDescent="0.25"/>
  <cols>
    <col min="3" max="3" width="8.5703125" style="7"/>
    <col min="8" max="9" width="8.5703125" style="7"/>
    <col min="11" max="11" width="11" customWidth="1"/>
    <col min="12" max="12" width="9" customWidth="1"/>
    <col min="22" max="24" width="11" customWidth="1"/>
    <col min="25" max="25" width="18.5703125" bestFit="1" customWidth="1"/>
    <col min="26" max="26" width="31.42578125" customWidth="1"/>
    <col min="27" max="27" width="26.140625" customWidth="1"/>
    <col min="28" max="28" width="28.5703125" customWidth="1"/>
  </cols>
  <sheetData>
    <row r="1" spans="1:28" ht="45" x14ac:dyDescent="0.25">
      <c r="A1" s="6" t="s">
        <v>23</v>
      </c>
      <c r="B1" s="6" t="s">
        <v>24</v>
      </c>
      <c r="C1" s="6" t="s">
        <v>25</v>
      </c>
      <c r="D1" s="6" t="s">
        <v>31</v>
      </c>
      <c r="E1" s="6" t="s">
        <v>32</v>
      </c>
      <c r="F1" s="6" t="s">
        <v>26</v>
      </c>
      <c r="G1" s="6" t="s">
        <v>27</v>
      </c>
      <c r="H1" s="6" t="s">
        <v>28</v>
      </c>
      <c r="I1" s="6" t="s">
        <v>29</v>
      </c>
      <c r="J1" s="6" t="s">
        <v>30</v>
      </c>
      <c r="K1" s="6" t="s">
        <v>868</v>
      </c>
      <c r="L1" s="6" t="s">
        <v>869</v>
      </c>
      <c r="M1" s="6" t="s">
        <v>870</v>
      </c>
      <c r="N1" s="6" t="s">
        <v>871</v>
      </c>
      <c r="O1" s="6" t="s">
        <v>872</v>
      </c>
      <c r="P1" s="6" t="s">
        <v>873</v>
      </c>
      <c r="Q1" s="6" t="s">
        <v>874</v>
      </c>
      <c r="R1" s="6" t="s">
        <v>875</v>
      </c>
      <c r="S1" s="6" t="s">
        <v>876</v>
      </c>
      <c r="T1" s="6" t="s">
        <v>877</v>
      </c>
      <c r="U1" s="6" t="s">
        <v>878</v>
      </c>
      <c r="V1" s="6" t="s">
        <v>879</v>
      </c>
      <c r="W1" s="6" t="s">
        <v>880</v>
      </c>
      <c r="X1" s="6"/>
    </row>
    <row r="2" spans="1:28" x14ac:dyDescent="0.25">
      <c r="A2" t="s">
        <v>35</v>
      </c>
      <c r="B2" t="s">
        <v>36</v>
      </c>
      <c r="C2" s="7">
        <v>1</v>
      </c>
      <c r="D2" t="s">
        <v>37</v>
      </c>
      <c r="E2">
        <v>1998</v>
      </c>
      <c r="F2">
        <v>1</v>
      </c>
      <c r="G2">
        <v>1</v>
      </c>
      <c r="H2" s="7">
        <v>1</v>
      </c>
      <c r="I2" s="7">
        <v>1</v>
      </c>
      <c r="J2">
        <v>101</v>
      </c>
      <c r="K2" t="s">
        <v>881</v>
      </c>
      <c r="L2">
        <v>48.5</v>
      </c>
      <c r="M2">
        <v>32.1</v>
      </c>
      <c r="N2">
        <v>49</v>
      </c>
      <c r="O2">
        <v>18.399999999999999</v>
      </c>
      <c r="P2">
        <v>20.399999999999999</v>
      </c>
      <c r="Q2">
        <v>42.1</v>
      </c>
      <c r="R2">
        <v>15.2</v>
      </c>
      <c r="S2">
        <v>33.700000000000003</v>
      </c>
      <c r="T2">
        <v>28.2</v>
      </c>
      <c r="U2" s="18">
        <f>(L2+O2+R2)/3</f>
        <v>27.366666666666671</v>
      </c>
      <c r="V2" s="18">
        <f t="shared" ref="V2:W17" si="0">(M2+P2+S2)/3</f>
        <v>28.733333333333334</v>
      </c>
      <c r="W2" s="18">
        <f t="shared" si="0"/>
        <v>39.766666666666666</v>
      </c>
      <c r="X2" s="20"/>
    </row>
    <row r="3" spans="1:28" x14ac:dyDescent="0.25">
      <c r="A3" t="s">
        <v>35</v>
      </c>
      <c r="B3" t="s">
        <v>36</v>
      </c>
      <c r="C3" s="7">
        <v>1</v>
      </c>
      <c r="D3" t="s">
        <v>44</v>
      </c>
      <c r="E3">
        <v>1983</v>
      </c>
      <c r="F3">
        <v>1</v>
      </c>
      <c r="G3">
        <v>2</v>
      </c>
      <c r="H3" s="7">
        <v>2</v>
      </c>
      <c r="I3" s="7">
        <v>8</v>
      </c>
      <c r="J3">
        <v>102</v>
      </c>
      <c r="K3" t="s">
        <v>881</v>
      </c>
      <c r="L3">
        <v>1.5</v>
      </c>
      <c r="M3">
        <v>24.8</v>
      </c>
      <c r="N3">
        <v>45.7</v>
      </c>
      <c r="O3">
        <v>36</v>
      </c>
      <c r="P3">
        <v>18.8</v>
      </c>
      <c r="Q3">
        <v>71.3</v>
      </c>
      <c r="R3">
        <v>65.3</v>
      </c>
      <c r="S3">
        <v>18.899999999999999</v>
      </c>
      <c r="T3">
        <v>25.8</v>
      </c>
      <c r="U3" s="18">
        <f t="shared" ref="U3:W65" si="1">(L3+O3+R3)/3</f>
        <v>34.266666666666666</v>
      </c>
      <c r="V3" s="18">
        <f t="shared" si="0"/>
        <v>20.833333333333332</v>
      </c>
      <c r="W3" s="18">
        <f t="shared" si="0"/>
        <v>47.6</v>
      </c>
      <c r="X3" s="20"/>
    </row>
    <row r="4" spans="1:28" x14ac:dyDescent="0.25">
      <c r="A4" t="s">
        <v>50</v>
      </c>
      <c r="B4" t="s">
        <v>51</v>
      </c>
      <c r="C4" s="7">
        <v>2</v>
      </c>
      <c r="D4" t="s">
        <v>52</v>
      </c>
      <c r="E4">
        <v>1999</v>
      </c>
      <c r="F4">
        <v>1</v>
      </c>
      <c r="G4">
        <v>3</v>
      </c>
      <c r="H4" s="7">
        <v>3</v>
      </c>
      <c r="I4" s="7">
        <v>9</v>
      </c>
      <c r="J4">
        <v>103</v>
      </c>
      <c r="K4" t="s">
        <v>881</v>
      </c>
      <c r="L4">
        <v>25.7</v>
      </c>
      <c r="M4">
        <v>19.3</v>
      </c>
      <c r="N4">
        <v>46.6</v>
      </c>
      <c r="O4">
        <v>0</v>
      </c>
      <c r="P4">
        <v>31.7</v>
      </c>
      <c r="Q4">
        <v>25.1</v>
      </c>
      <c r="R4">
        <v>0</v>
      </c>
      <c r="S4">
        <v>27.3</v>
      </c>
      <c r="T4">
        <v>31.1</v>
      </c>
      <c r="U4" s="18">
        <f t="shared" si="1"/>
        <v>8.5666666666666664</v>
      </c>
      <c r="V4" s="18">
        <f t="shared" si="0"/>
        <v>26.099999999999998</v>
      </c>
      <c r="W4" s="18">
        <f t="shared" si="0"/>
        <v>34.266666666666673</v>
      </c>
      <c r="X4" s="20"/>
    </row>
    <row r="5" spans="1:28" x14ac:dyDescent="0.25">
      <c r="A5" t="s">
        <v>50</v>
      </c>
      <c r="B5" t="s">
        <v>51</v>
      </c>
      <c r="C5" s="7">
        <v>2</v>
      </c>
      <c r="D5" t="s">
        <v>56</v>
      </c>
      <c r="E5">
        <v>1984</v>
      </c>
      <c r="F5">
        <v>1</v>
      </c>
      <c r="G5">
        <v>4</v>
      </c>
      <c r="H5" s="7">
        <v>4</v>
      </c>
      <c r="I5" s="7">
        <v>16</v>
      </c>
      <c r="J5">
        <v>104</v>
      </c>
      <c r="K5" t="s">
        <v>881</v>
      </c>
      <c r="L5">
        <v>10.7</v>
      </c>
      <c r="M5">
        <v>18.3</v>
      </c>
      <c r="N5">
        <v>24.2</v>
      </c>
      <c r="O5">
        <v>18.399999999999999</v>
      </c>
      <c r="P5">
        <v>20.7</v>
      </c>
      <c r="Q5">
        <v>21.1</v>
      </c>
      <c r="R5">
        <v>6.4</v>
      </c>
      <c r="S5">
        <v>35.799999999999997</v>
      </c>
      <c r="T5">
        <v>80.7</v>
      </c>
      <c r="U5" s="18">
        <f t="shared" si="1"/>
        <v>11.833333333333334</v>
      </c>
      <c r="V5" s="18">
        <f t="shared" si="0"/>
        <v>24.933333333333334</v>
      </c>
      <c r="W5" s="18">
        <f t="shared" si="0"/>
        <v>42</v>
      </c>
      <c r="X5" s="20"/>
    </row>
    <row r="6" spans="1:28" x14ac:dyDescent="0.25">
      <c r="A6" t="s">
        <v>35</v>
      </c>
      <c r="B6" t="s">
        <v>36</v>
      </c>
      <c r="C6" s="7">
        <v>3</v>
      </c>
      <c r="D6" t="s">
        <v>48</v>
      </c>
      <c r="E6">
        <v>2018</v>
      </c>
      <c r="F6">
        <v>1</v>
      </c>
      <c r="G6">
        <v>5</v>
      </c>
      <c r="H6" s="7">
        <v>5</v>
      </c>
      <c r="I6" s="7">
        <v>17</v>
      </c>
      <c r="J6">
        <v>105</v>
      </c>
      <c r="K6" t="s">
        <v>881</v>
      </c>
      <c r="L6">
        <v>36</v>
      </c>
      <c r="M6">
        <v>24.9</v>
      </c>
      <c r="N6">
        <v>37.9</v>
      </c>
      <c r="O6">
        <v>12.3</v>
      </c>
      <c r="P6">
        <v>46</v>
      </c>
      <c r="Q6">
        <v>22.1</v>
      </c>
      <c r="R6">
        <v>11.1</v>
      </c>
      <c r="S6">
        <v>21</v>
      </c>
      <c r="T6">
        <v>20.5</v>
      </c>
      <c r="U6" s="18">
        <f t="shared" si="1"/>
        <v>19.8</v>
      </c>
      <c r="V6" s="18">
        <f t="shared" si="0"/>
        <v>30.633333333333336</v>
      </c>
      <c r="W6" s="18">
        <f t="shared" si="0"/>
        <v>26.833333333333332</v>
      </c>
      <c r="X6" s="20"/>
      <c r="Y6" s="30" t="s">
        <v>839</v>
      </c>
      <c r="Z6" t="s">
        <v>882</v>
      </c>
      <c r="AA6" t="s">
        <v>883</v>
      </c>
      <c r="AB6" t="s">
        <v>884</v>
      </c>
    </row>
    <row r="7" spans="1:28" x14ac:dyDescent="0.25">
      <c r="A7" t="s">
        <v>35</v>
      </c>
      <c r="B7" t="s">
        <v>36</v>
      </c>
      <c r="C7" s="7">
        <v>3</v>
      </c>
      <c r="D7" t="s">
        <v>41</v>
      </c>
      <c r="E7">
        <v>2016</v>
      </c>
      <c r="F7">
        <v>1</v>
      </c>
      <c r="G7">
        <v>6</v>
      </c>
      <c r="H7" s="7">
        <v>6</v>
      </c>
      <c r="I7" s="7">
        <v>24</v>
      </c>
      <c r="J7">
        <v>106</v>
      </c>
      <c r="K7" t="s">
        <v>881</v>
      </c>
      <c r="L7">
        <v>15</v>
      </c>
      <c r="M7">
        <v>15.9</v>
      </c>
      <c r="N7">
        <v>19.3</v>
      </c>
      <c r="O7">
        <v>0</v>
      </c>
      <c r="P7">
        <v>21.2</v>
      </c>
      <c r="Q7">
        <v>21</v>
      </c>
      <c r="R7">
        <v>13.8</v>
      </c>
      <c r="S7">
        <v>14.2</v>
      </c>
      <c r="T7">
        <v>68.099999999999994</v>
      </c>
      <c r="U7" s="18">
        <f t="shared" si="1"/>
        <v>9.6</v>
      </c>
      <c r="V7" s="18">
        <f t="shared" si="0"/>
        <v>17.099999999999998</v>
      </c>
      <c r="W7" s="18">
        <f t="shared" si="0"/>
        <v>36.133333333333333</v>
      </c>
      <c r="X7" s="20"/>
      <c r="Y7" s="60" t="s">
        <v>50</v>
      </c>
      <c r="Z7" s="18">
        <v>27.197916666666668</v>
      </c>
      <c r="AA7" s="18">
        <v>27.195833333333329</v>
      </c>
      <c r="AB7" s="18">
        <v>33.594791666666659</v>
      </c>
    </row>
    <row r="8" spans="1:28" x14ac:dyDescent="0.25">
      <c r="A8" t="s">
        <v>50</v>
      </c>
      <c r="B8" t="s">
        <v>51</v>
      </c>
      <c r="C8" s="7">
        <v>4</v>
      </c>
      <c r="D8" t="s">
        <v>60</v>
      </c>
      <c r="E8">
        <v>2001</v>
      </c>
      <c r="F8">
        <v>1</v>
      </c>
      <c r="G8">
        <v>7</v>
      </c>
      <c r="H8" s="7">
        <v>7</v>
      </c>
      <c r="I8" s="7">
        <v>25</v>
      </c>
      <c r="J8">
        <v>107</v>
      </c>
      <c r="K8" t="s">
        <v>881</v>
      </c>
      <c r="L8">
        <v>8.1999999999999993</v>
      </c>
      <c r="M8">
        <v>10.5</v>
      </c>
      <c r="N8">
        <v>29</v>
      </c>
      <c r="O8">
        <v>18.600000000000001</v>
      </c>
      <c r="P8">
        <v>27.5</v>
      </c>
      <c r="Q8">
        <v>56.9</v>
      </c>
      <c r="R8">
        <v>26.9</v>
      </c>
      <c r="S8">
        <v>50.1</v>
      </c>
      <c r="T8">
        <v>37.5</v>
      </c>
      <c r="U8" s="18">
        <f t="shared" si="1"/>
        <v>17.900000000000002</v>
      </c>
      <c r="V8" s="18">
        <f t="shared" si="0"/>
        <v>29.366666666666664</v>
      </c>
      <c r="W8" s="18">
        <f t="shared" si="0"/>
        <v>41.133333333333333</v>
      </c>
      <c r="X8" s="20"/>
      <c r="Y8" s="81" t="s">
        <v>57</v>
      </c>
      <c r="Z8" s="18">
        <v>25.858333333333334</v>
      </c>
      <c r="AA8" s="18">
        <v>22.208333333333332</v>
      </c>
      <c r="AB8" s="18">
        <v>29.508333333333333</v>
      </c>
    </row>
    <row r="9" spans="1:28" x14ac:dyDescent="0.25">
      <c r="A9" t="s">
        <v>50</v>
      </c>
      <c r="B9" t="s">
        <v>51</v>
      </c>
      <c r="C9" s="7">
        <v>4</v>
      </c>
      <c r="D9" t="s">
        <v>53</v>
      </c>
      <c r="E9">
        <v>2020</v>
      </c>
      <c r="F9">
        <v>1</v>
      </c>
      <c r="G9">
        <v>8</v>
      </c>
      <c r="H9" s="7">
        <v>8</v>
      </c>
      <c r="I9" s="7">
        <v>32</v>
      </c>
      <c r="J9">
        <v>108</v>
      </c>
      <c r="K9" t="s">
        <v>881</v>
      </c>
      <c r="L9">
        <v>25.4</v>
      </c>
      <c r="M9">
        <v>25.3</v>
      </c>
      <c r="N9">
        <v>20.399999999999999</v>
      </c>
      <c r="O9">
        <v>22.1</v>
      </c>
      <c r="P9">
        <v>19.8</v>
      </c>
      <c r="Q9">
        <v>22.5</v>
      </c>
      <c r="R9">
        <v>0</v>
      </c>
      <c r="S9">
        <v>26.5</v>
      </c>
      <c r="T9">
        <v>50</v>
      </c>
      <c r="U9" s="18">
        <f t="shared" si="1"/>
        <v>15.833333333333334</v>
      </c>
      <c r="V9" s="18">
        <f t="shared" si="0"/>
        <v>23.866666666666664</v>
      </c>
      <c r="W9" s="18">
        <f t="shared" si="0"/>
        <v>30.966666666666669</v>
      </c>
      <c r="X9" s="20"/>
      <c r="Y9" s="81" t="s">
        <v>59</v>
      </c>
      <c r="Z9" s="59">
        <v>56.558333333333337</v>
      </c>
      <c r="AA9" s="59">
        <v>43.641666666666666</v>
      </c>
      <c r="AB9" s="59">
        <v>50.324999999999996</v>
      </c>
    </row>
    <row r="10" spans="1:28" x14ac:dyDescent="0.25">
      <c r="A10" t="s">
        <v>35</v>
      </c>
      <c r="B10" t="s">
        <v>36</v>
      </c>
      <c r="C10" s="7">
        <v>5</v>
      </c>
      <c r="D10" t="s">
        <v>39</v>
      </c>
      <c r="E10">
        <v>2002</v>
      </c>
      <c r="F10">
        <v>1</v>
      </c>
      <c r="G10">
        <v>9</v>
      </c>
      <c r="H10" s="7">
        <v>9</v>
      </c>
      <c r="I10" s="7">
        <v>33</v>
      </c>
      <c r="J10">
        <v>109</v>
      </c>
      <c r="K10" t="s">
        <v>881</v>
      </c>
      <c r="L10">
        <v>0</v>
      </c>
      <c r="M10">
        <v>16.399999999999999</v>
      </c>
      <c r="N10">
        <v>16</v>
      </c>
      <c r="O10">
        <v>25.2</v>
      </c>
      <c r="P10">
        <v>27.7</v>
      </c>
      <c r="Q10">
        <v>24.9</v>
      </c>
      <c r="R10">
        <v>36.200000000000003</v>
      </c>
      <c r="S10">
        <v>31.7</v>
      </c>
      <c r="T10">
        <v>31.1</v>
      </c>
      <c r="U10" s="18">
        <f t="shared" si="1"/>
        <v>20.466666666666669</v>
      </c>
      <c r="V10" s="18">
        <f t="shared" si="0"/>
        <v>25.266666666666666</v>
      </c>
      <c r="W10" s="18">
        <f t="shared" si="0"/>
        <v>24</v>
      </c>
      <c r="X10" s="20"/>
      <c r="Y10" s="81" t="s">
        <v>55</v>
      </c>
      <c r="Z10" s="18">
        <v>38.99166666666666</v>
      </c>
      <c r="AA10" s="18">
        <v>30.108333333333331</v>
      </c>
      <c r="AB10" s="18">
        <v>30.016666666666666</v>
      </c>
    </row>
    <row r="11" spans="1:28" x14ac:dyDescent="0.25">
      <c r="A11" t="s">
        <v>35</v>
      </c>
      <c r="B11" t="s">
        <v>36</v>
      </c>
      <c r="C11" s="7">
        <v>5</v>
      </c>
      <c r="D11" t="s">
        <v>46</v>
      </c>
      <c r="E11">
        <v>1999</v>
      </c>
      <c r="F11">
        <v>1</v>
      </c>
      <c r="G11">
        <v>10</v>
      </c>
      <c r="H11" s="7">
        <v>10</v>
      </c>
      <c r="I11" s="7">
        <v>40</v>
      </c>
      <c r="J11">
        <v>110</v>
      </c>
      <c r="K11" t="s">
        <v>881</v>
      </c>
      <c r="L11">
        <v>27.1</v>
      </c>
      <c r="M11">
        <v>13.3</v>
      </c>
      <c r="N11">
        <v>11.7</v>
      </c>
      <c r="O11">
        <v>5.7</v>
      </c>
      <c r="P11">
        <v>38.6</v>
      </c>
      <c r="Q11">
        <v>23.5</v>
      </c>
      <c r="R11">
        <v>22.5</v>
      </c>
      <c r="S11">
        <v>60.3</v>
      </c>
      <c r="T11">
        <v>19.899999999999999</v>
      </c>
      <c r="U11" s="18">
        <f t="shared" si="1"/>
        <v>18.433333333333334</v>
      </c>
      <c r="V11" s="18">
        <f t="shared" si="0"/>
        <v>37.4</v>
      </c>
      <c r="W11" s="18">
        <f t="shared" si="0"/>
        <v>18.366666666666667</v>
      </c>
      <c r="X11" s="20"/>
      <c r="Y11" s="81" t="s">
        <v>56</v>
      </c>
      <c r="Z11" s="18">
        <v>14.866666666666667</v>
      </c>
      <c r="AA11" s="18">
        <v>26.908333333333335</v>
      </c>
      <c r="AB11" s="18">
        <v>31.416666666666668</v>
      </c>
    </row>
    <row r="12" spans="1:28" x14ac:dyDescent="0.25">
      <c r="A12" t="s">
        <v>50</v>
      </c>
      <c r="B12" t="s">
        <v>51</v>
      </c>
      <c r="C12" s="7">
        <v>6</v>
      </c>
      <c r="D12" t="s">
        <v>59</v>
      </c>
      <c r="E12">
        <v>1989</v>
      </c>
      <c r="F12">
        <v>1</v>
      </c>
      <c r="G12">
        <v>11</v>
      </c>
      <c r="H12" s="7">
        <v>11</v>
      </c>
      <c r="I12" s="7">
        <v>41</v>
      </c>
      <c r="J12">
        <v>111</v>
      </c>
      <c r="K12" t="s">
        <v>881</v>
      </c>
      <c r="L12">
        <v>92.7</v>
      </c>
      <c r="M12">
        <v>67.400000000000006</v>
      </c>
      <c r="N12">
        <v>74.3</v>
      </c>
      <c r="O12">
        <v>21.9</v>
      </c>
      <c r="P12">
        <v>13.8</v>
      </c>
      <c r="Q12">
        <v>34.200000000000003</v>
      </c>
      <c r="R12">
        <v>15.3</v>
      </c>
      <c r="S12">
        <v>76.8</v>
      </c>
      <c r="T12">
        <v>27</v>
      </c>
      <c r="U12" s="18">
        <f t="shared" si="1"/>
        <v>43.300000000000004</v>
      </c>
      <c r="V12" s="18">
        <f t="shared" si="0"/>
        <v>52.666666666666664</v>
      </c>
      <c r="W12" s="18">
        <f t="shared" si="0"/>
        <v>45.166666666666664</v>
      </c>
      <c r="X12" s="20"/>
      <c r="Y12" s="81" t="s">
        <v>54</v>
      </c>
      <c r="Z12" s="18">
        <v>35.216666666666669</v>
      </c>
      <c r="AA12" s="18">
        <v>26.425000000000001</v>
      </c>
      <c r="AB12" s="18">
        <v>34.916666666666671</v>
      </c>
    </row>
    <row r="13" spans="1:28" x14ac:dyDescent="0.25">
      <c r="A13" t="s">
        <v>50</v>
      </c>
      <c r="B13" t="s">
        <v>51</v>
      </c>
      <c r="C13" s="7">
        <v>6</v>
      </c>
      <c r="D13" t="s">
        <v>54</v>
      </c>
      <c r="E13">
        <v>2016</v>
      </c>
      <c r="F13">
        <v>1</v>
      </c>
      <c r="G13">
        <v>12</v>
      </c>
      <c r="H13" s="7">
        <v>12</v>
      </c>
      <c r="I13" s="7">
        <v>48</v>
      </c>
      <c r="J13">
        <v>112</v>
      </c>
      <c r="K13" t="s">
        <v>881</v>
      </c>
      <c r="L13">
        <v>61.4</v>
      </c>
      <c r="M13">
        <v>28.9</v>
      </c>
      <c r="N13">
        <v>32.5</v>
      </c>
      <c r="O13">
        <v>13.2</v>
      </c>
      <c r="P13">
        <v>19.8</v>
      </c>
      <c r="Q13">
        <v>51.4</v>
      </c>
      <c r="R13">
        <v>13.9</v>
      </c>
      <c r="S13">
        <v>15.4</v>
      </c>
      <c r="T13">
        <v>30.8</v>
      </c>
      <c r="U13" s="18">
        <f t="shared" si="1"/>
        <v>29.5</v>
      </c>
      <c r="V13" s="18">
        <f t="shared" si="0"/>
        <v>21.366666666666671</v>
      </c>
      <c r="W13" s="18">
        <f t="shared" si="0"/>
        <v>38.233333333333334</v>
      </c>
      <c r="X13" s="20"/>
      <c r="Y13" s="81" t="s">
        <v>53</v>
      </c>
      <c r="Z13" s="18">
        <v>13.241666666666667</v>
      </c>
      <c r="AA13" s="18">
        <v>21.508333333333333</v>
      </c>
      <c r="AB13" s="18">
        <v>31.200000000000003</v>
      </c>
    </row>
    <row r="14" spans="1:28" x14ac:dyDescent="0.25">
      <c r="A14" t="s">
        <v>35</v>
      </c>
      <c r="B14" t="s">
        <v>36</v>
      </c>
      <c r="C14" s="7">
        <v>7</v>
      </c>
      <c r="D14" t="s">
        <v>49</v>
      </c>
      <c r="E14">
        <v>1985</v>
      </c>
      <c r="F14">
        <v>1</v>
      </c>
      <c r="G14">
        <v>13</v>
      </c>
      <c r="H14" s="7">
        <v>13</v>
      </c>
      <c r="I14" s="7">
        <v>49</v>
      </c>
      <c r="J14">
        <v>113</v>
      </c>
      <c r="K14" t="s">
        <v>881</v>
      </c>
      <c r="L14">
        <v>118.6</v>
      </c>
      <c r="M14">
        <v>17.8</v>
      </c>
      <c r="N14">
        <v>101.3</v>
      </c>
      <c r="O14">
        <v>19.2</v>
      </c>
      <c r="P14">
        <v>30.5</v>
      </c>
      <c r="Q14">
        <v>14.9</v>
      </c>
      <c r="R14">
        <v>0</v>
      </c>
      <c r="S14">
        <v>27.5</v>
      </c>
      <c r="T14">
        <v>27.1</v>
      </c>
      <c r="U14" s="18">
        <f t="shared" si="1"/>
        <v>45.93333333333333</v>
      </c>
      <c r="V14" s="18">
        <f t="shared" si="0"/>
        <v>25.266666666666666</v>
      </c>
      <c r="W14" s="18">
        <f t="shared" si="0"/>
        <v>47.766666666666673</v>
      </c>
      <c r="X14" s="20"/>
      <c r="Y14" s="81" t="s">
        <v>60</v>
      </c>
      <c r="Z14" s="18">
        <v>15.641666666666667</v>
      </c>
      <c r="AA14" s="18">
        <v>26.324999999999999</v>
      </c>
      <c r="AB14" s="18">
        <v>34.041666666666664</v>
      </c>
    </row>
    <row r="15" spans="1:28" s="75" customFormat="1" x14ac:dyDescent="0.25">
      <c r="A15" s="75" t="s">
        <v>35</v>
      </c>
      <c r="B15" s="75" t="s">
        <v>36</v>
      </c>
      <c r="C15" s="74">
        <v>7</v>
      </c>
      <c r="D15" s="75" t="s">
        <v>42</v>
      </c>
      <c r="E15" s="75">
        <v>2023</v>
      </c>
      <c r="F15" s="75">
        <v>1</v>
      </c>
      <c r="G15" s="75">
        <v>14</v>
      </c>
      <c r="H15" s="74">
        <v>14</v>
      </c>
      <c r="I15" s="74">
        <v>56</v>
      </c>
      <c r="J15" s="75">
        <v>114</v>
      </c>
      <c r="K15" t="s">
        <v>881</v>
      </c>
      <c r="L15" s="75">
        <v>21.2</v>
      </c>
      <c r="M15" s="75">
        <v>23.8</v>
      </c>
      <c r="N15" s="75">
        <v>30</v>
      </c>
      <c r="O15" s="75">
        <v>55.4</v>
      </c>
      <c r="P15" s="75">
        <v>45.4</v>
      </c>
      <c r="Q15" s="75">
        <v>36.4</v>
      </c>
      <c r="R15" s="75">
        <v>12.1</v>
      </c>
      <c r="S15" s="75">
        <v>11</v>
      </c>
      <c r="T15" s="75">
        <v>19.3</v>
      </c>
      <c r="U15" s="85">
        <f t="shared" si="1"/>
        <v>29.566666666666663</v>
      </c>
      <c r="V15" s="85">
        <f t="shared" si="0"/>
        <v>26.733333333333334</v>
      </c>
      <c r="W15" s="85">
        <f t="shared" si="0"/>
        <v>28.566666666666666</v>
      </c>
      <c r="X15" s="20"/>
      <c r="Y15" s="86" t="s">
        <v>52</v>
      </c>
      <c r="Z15" s="85">
        <v>17.208333333333332</v>
      </c>
      <c r="AA15" s="85">
        <v>20.441666666666666</v>
      </c>
      <c r="AB15" s="85">
        <v>27.333333333333336</v>
      </c>
    </row>
    <row r="16" spans="1:28" x14ac:dyDescent="0.25">
      <c r="A16" t="s">
        <v>50</v>
      </c>
      <c r="B16" t="s">
        <v>51</v>
      </c>
      <c r="C16" s="7">
        <v>8</v>
      </c>
      <c r="D16" t="s">
        <v>55</v>
      </c>
      <c r="E16">
        <v>2008</v>
      </c>
      <c r="F16">
        <v>1</v>
      </c>
      <c r="G16">
        <v>15</v>
      </c>
      <c r="H16" s="7">
        <v>15</v>
      </c>
      <c r="I16" s="7">
        <v>57</v>
      </c>
      <c r="J16">
        <v>115</v>
      </c>
      <c r="K16" t="s">
        <v>881</v>
      </c>
      <c r="L16">
        <v>20.7</v>
      </c>
      <c r="M16">
        <v>19.7</v>
      </c>
      <c r="N16">
        <v>19.899999999999999</v>
      </c>
      <c r="O16">
        <v>54.5</v>
      </c>
      <c r="P16">
        <v>38.200000000000003</v>
      </c>
      <c r="Q16">
        <v>35.799999999999997</v>
      </c>
      <c r="R16">
        <v>20.3</v>
      </c>
      <c r="S16">
        <v>22.3</v>
      </c>
      <c r="T16">
        <v>23.8</v>
      </c>
      <c r="U16" s="18">
        <f t="shared" si="1"/>
        <v>31.833333333333332</v>
      </c>
      <c r="V16" s="18">
        <f t="shared" si="0"/>
        <v>26.733333333333334</v>
      </c>
      <c r="W16" s="18">
        <f t="shared" si="0"/>
        <v>26.5</v>
      </c>
      <c r="X16" s="20"/>
      <c r="Y16" s="60" t="s">
        <v>35</v>
      </c>
      <c r="Z16" s="18">
        <v>31.212499999999995</v>
      </c>
      <c r="AA16" s="18">
        <v>27.421874999999996</v>
      </c>
      <c r="AB16" s="18">
        <v>33.048958333333331</v>
      </c>
    </row>
    <row r="17" spans="1:28" x14ac:dyDescent="0.25">
      <c r="A17" t="s">
        <v>50</v>
      </c>
      <c r="B17" t="s">
        <v>51</v>
      </c>
      <c r="C17" s="7">
        <v>8</v>
      </c>
      <c r="D17" t="s">
        <v>57</v>
      </c>
      <c r="E17">
        <v>2004</v>
      </c>
      <c r="F17">
        <v>1</v>
      </c>
      <c r="G17">
        <v>16</v>
      </c>
      <c r="H17" s="7">
        <v>16</v>
      </c>
      <c r="I17" s="7">
        <v>64</v>
      </c>
      <c r="J17">
        <v>116</v>
      </c>
      <c r="K17" t="s">
        <v>881</v>
      </c>
      <c r="L17">
        <v>0</v>
      </c>
      <c r="M17">
        <v>27.8</v>
      </c>
      <c r="N17">
        <v>28.2</v>
      </c>
      <c r="O17">
        <v>0</v>
      </c>
      <c r="P17">
        <v>22.3</v>
      </c>
      <c r="Q17">
        <v>28.7</v>
      </c>
      <c r="R17">
        <v>0</v>
      </c>
      <c r="S17">
        <v>34.799999999999997</v>
      </c>
      <c r="T17">
        <v>28.9</v>
      </c>
      <c r="U17" s="18">
        <f t="shared" si="1"/>
        <v>0</v>
      </c>
      <c r="V17" s="18">
        <f t="shared" si="0"/>
        <v>28.3</v>
      </c>
      <c r="W17" s="18">
        <f t="shared" si="0"/>
        <v>28.599999999999998</v>
      </c>
      <c r="X17" s="20"/>
      <c r="Y17" s="81" t="s">
        <v>39</v>
      </c>
      <c r="Z17" s="18">
        <v>30.366666666666667</v>
      </c>
      <c r="AA17" s="18">
        <v>31.991666666666667</v>
      </c>
      <c r="AB17" s="18">
        <v>31.958333333333332</v>
      </c>
    </row>
    <row r="18" spans="1:28" x14ac:dyDescent="0.25">
      <c r="A18" t="s">
        <v>50</v>
      </c>
      <c r="B18" t="s">
        <v>51</v>
      </c>
      <c r="C18" s="7">
        <v>8</v>
      </c>
      <c r="D18" t="s">
        <v>60</v>
      </c>
      <c r="E18">
        <v>2001</v>
      </c>
      <c r="F18">
        <v>2</v>
      </c>
      <c r="G18">
        <v>16</v>
      </c>
      <c r="H18" s="7">
        <v>17</v>
      </c>
      <c r="I18" s="7">
        <v>63</v>
      </c>
      <c r="J18">
        <v>216</v>
      </c>
      <c r="K18" t="s">
        <v>881</v>
      </c>
      <c r="L18">
        <v>21.3</v>
      </c>
      <c r="M18">
        <v>25.8</v>
      </c>
      <c r="N18">
        <v>29.7</v>
      </c>
      <c r="O18">
        <v>8.6</v>
      </c>
      <c r="P18">
        <v>26.1</v>
      </c>
      <c r="Q18">
        <v>32.799999999999997</v>
      </c>
      <c r="R18">
        <v>30.7</v>
      </c>
      <c r="S18">
        <v>29.1</v>
      </c>
      <c r="T18">
        <v>28.9</v>
      </c>
      <c r="U18" s="18">
        <f t="shared" si="1"/>
        <v>20.2</v>
      </c>
      <c r="V18" s="18">
        <f t="shared" si="1"/>
        <v>27</v>
      </c>
      <c r="W18" s="18">
        <f t="shared" si="1"/>
        <v>30.466666666666669</v>
      </c>
      <c r="X18" s="20"/>
      <c r="Y18" s="81" t="s">
        <v>48</v>
      </c>
      <c r="Z18" s="18">
        <v>19.691666666666666</v>
      </c>
      <c r="AA18" s="18">
        <v>25.116666666666667</v>
      </c>
      <c r="AB18" s="18">
        <v>25.800000000000004</v>
      </c>
    </row>
    <row r="19" spans="1:28" x14ac:dyDescent="0.25">
      <c r="A19" t="s">
        <v>50</v>
      </c>
      <c r="B19" t="s">
        <v>51</v>
      </c>
      <c r="C19" s="7">
        <v>8</v>
      </c>
      <c r="D19" t="s">
        <v>59</v>
      </c>
      <c r="E19">
        <v>1989</v>
      </c>
      <c r="F19">
        <v>2</v>
      </c>
      <c r="G19">
        <v>15</v>
      </c>
      <c r="H19" s="7">
        <v>18</v>
      </c>
      <c r="I19" s="7">
        <v>58</v>
      </c>
      <c r="J19">
        <v>215</v>
      </c>
      <c r="K19" t="s">
        <v>881</v>
      </c>
      <c r="L19">
        <v>97.4</v>
      </c>
      <c r="M19">
        <v>35</v>
      </c>
      <c r="N19">
        <v>34.9</v>
      </c>
      <c r="O19">
        <v>19.899999999999999</v>
      </c>
      <c r="P19">
        <v>40.6</v>
      </c>
      <c r="Q19">
        <v>63.8</v>
      </c>
      <c r="R19">
        <v>57.7</v>
      </c>
      <c r="S19">
        <v>37.1</v>
      </c>
      <c r="T19">
        <v>35.5</v>
      </c>
      <c r="U19" s="18">
        <f t="shared" si="1"/>
        <v>58.333333333333336</v>
      </c>
      <c r="V19" s="18">
        <f t="shared" si="1"/>
        <v>37.566666666666663</v>
      </c>
      <c r="W19" s="18">
        <f t="shared" si="1"/>
        <v>44.733333333333327</v>
      </c>
      <c r="X19" s="20"/>
      <c r="Y19" s="81" t="s">
        <v>41</v>
      </c>
      <c r="Z19" s="18">
        <v>19.05</v>
      </c>
      <c r="AA19" s="18">
        <v>21.841666666666665</v>
      </c>
      <c r="AB19" s="18">
        <v>30.008333333333333</v>
      </c>
    </row>
    <row r="20" spans="1:28" x14ac:dyDescent="0.25">
      <c r="A20" t="s">
        <v>35</v>
      </c>
      <c r="B20" t="s">
        <v>36</v>
      </c>
      <c r="C20" s="7">
        <v>7</v>
      </c>
      <c r="D20" t="s">
        <v>48</v>
      </c>
      <c r="E20">
        <v>2018</v>
      </c>
      <c r="F20">
        <v>2</v>
      </c>
      <c r="G20">
        <v>14</v>
      </c>
      <c r="H20" s="7">
        <v>19</v>
      </c>
      <c r="I20" s="7">
        <v>55</v>
      </c>
      <c r="J20">
        <v>214</v>
      </c>
      <c r="K20" t="s">
        <v>881</v>
      </c>
      <c r="L20">
        <v>19.2</v>
      </c>
      <c r="M20">
        <v>25.3</v>
      </c>
      <c r="N20">
        <v>21.6</v>
      </c>
      <c r="O20">
        <v>17.100000000000001</v>
      </c>
      <c r="P20">
        <v>17.3</v>
      </c>
      <c r="Q20">
        <v>18.5</v>
      </c>
      <c r="R20">
        <v>21.4</v>
      </c>
      <c r="S20">
        <v>21.4</v>
      </c>
      <c r="T20">
        <v>18.2</v>
      </c>
      <c r="U20" s="18">
        <f t="shared" si="1"/>
        <v>19.233333333333331</v>
      </c>
      <c r="V20" s="18">
        <f t="shared" si="1"/>
        <v>21.333333333333332</v>
      </c>
      <c r="W20" s="18">
        <f t="shared" si="1"/>
        <v>19.433333333333334</v>
      </c>
      <c r="X20" s="20"/>
      <c r="Y20" s="81" t="s">
        <v>42</v>
      </c>
      <c r="Z20" s="59">
        <v>47.883333333333333</v>
      </c>
      <c r="AA20" s="59">
        <v>36.725000000000001</v>
      </c>
      <c r="AB20" s="59">
        <v>35.825000000000003</v>
      </c>
    </row>
    <row r="21" spans="1:28" x14ac:dyDescent="0.25">
      <c r="A21" t="s">
        <v>35</v>
      </c>
      <c r="B21" t="s">
        <v>36</v>
      </c>
      <c r="C21" s="7">
        <v>7</v>
      </c>
      <c r="D21" t="s">
        <v>44</v>
      </c>
      <c r="E21">
        <v>1983</v>
      </c>
      <c r="F21">
        <v>2</v>
      </c>
      <c r="G21">
        <v>13</v>
      </c>
      <c r="H21" s="7">
        <v>20</v>
      </c>
      <c r="I21" s="7">
        <v>50</v>
      </c>
      <c r="J21">
        <v>213</v>
      </c>
      <c r="K21" t="s">
        <v>881</v>
      </c>
      <c r="L21">
        <v>0</v>
      </c>
      <c r="M21">
        <v>14.4</v>
      </c>
      <c r="N21">
        <v>21</v>
      </c>
      <c r="O21">
        <v>0</v>
      </c>
      <c r="P21">
        <v>30.9</v>
      </c>
      <c r="Q21">
        <v>24.6</v>
      </c>
      <c r="R21">
        <v>20.5</v>
      </c>
      <c r="S21">
        <v>30.7</v>
      </c>
      <c r="T21">
        <v>25</v>
      </c>
      <c r="U21" s="18">
        <f t="shared" si="1"/>
        <v>6.833333333333333</v>
      </c>
      <c r="V21" s="18">
        <f t="shared" si="1"/>
        <v>25.333333333333332</v>
      </c>
      <c r="W21" s="18">
        <f t="shared" si="1"/>
        <v>23.533333333333331</v>
      </c>
      <c r="X21" s="20"/>
      <c r="Y21" s="81" t="s">
        <v>44</v>
      </c>
      <c r="Z21" s="18">
        <v>28.233333333333334</v>
      </c>
      <c r="AA21" s="18">
        <v>26.55</v>
      </c>
      <c r="AB21" s="18">
        <v>32.691666666666663</v>
      </c>
    </row>
    <row r="22" spans="1:28" x14ac:dyDescent="0.25">
      <c r="A22" t="s">
        <v>50</v>
      </c>
      <c r="B22" t="s">
        <v>51</v>
      </c>
      <c r="C22" s="7">
        <v>6</v>
      </c>
      <c r="D22" t="s">
        <v>55</v>
      </c>
      <c r="E22">
        <v>2008</v>
      </c>
      <c r="F22">
        <v>2</v>
      </c>
      <c r="G22">
        <v>12</v>
      </c>
      <c r="H22" s="7">
        <v>21</v>
      </c>
      <c r="I22" s="7">
        <v>47</v>
      </c>
      <c r="J22">
        <v>212</v>
      </c>
      <c r="K22" t="s">
        <v>881</v>
      </c>
      <c r="L22">
        <v>132</v>
      </c>
      <c r="M22">
        <v>25.3</v>
      </c>
      <c r="N22">
        <v>20</v>
      </c>
      <c r="O22">
        <v>16.600000000000001</v>
      </c>
      <c r="P22">
        <v>30.7</v>
      </c>
      <c r="Q22">
        <v>24.5</v>
      </c>
      <c r="R22">
        <v>109</v>
      </c>
      <c r="S22">
        <v>36</v>
      </c>
      <c r="T22">
        <v>21.7</v>
      </c>
      <c r="U22" s="18">
        <f t="shared" si="1"/>
        <v>85.866666666666674</v>
      </c>
      <c r="V22" s="18">
        <f t="shared" si="1"/>
        <v>30.666666666666668</v>
      </c>
      <c r="W22" s="18">
        <f t="shared" si="1"/>
        <v>22.066666666666666</v>
      </c>
      <c r="X22" s="20"/>
      <c r="Y22" s="81" t="s">
        <v>49</v>
      </c>
      <c r="Z22" s="18">
        <v>61.883333333333333</v>
      </c>
      <c r="AA22" s="18">
        <v>23.466666666666665</v>
      </c>
      <c r="AB22" s="18">
        <v>43.85</v>
      </c>
    </row>
    <row r="23" spans="1:28" x14ac:dyDescent="0.25">
      <c r="A23" t="s">
        <v>50</v>
      </c>
      <c r="B23" t="s">
        <v>51</v>
      </c>
      <c r="C23" s="7">
        <v>6</v>
      </c>
      <c r="D23" t="s">
        <v>52</v>
      </c>
      <c r="E23">
        <v>1999</v>
      </c>
      <c r="F23">
        <v>2</v>
      </c>
      <c r="G23">
        <v>11</v>
      </c>
      <c r="H23" s="7">
        <v>22</v>
      </c>
      <c r="I23" s="7">
        <v>42</v>
      </c>
      <c r="J23">
        <v>211</v>
      </c>
      <c r="K23" t="s">
        <v>881</v>
      </c>
      <c r="L23">
        <v>36.299999999999997</v>
      </c>
      <c r="M23">
        <v>15.4</v>
      </c>
      <c r="N23">
        <v>18.2</v>
      </c>
      <c r="O23">
        <v>11.7</v>
      </c>
      <c r="P23">
        <v>20.3</v>
      </c>
      <c r="Q23">
        <v>21.8</v>
      </c>
      <c r="R23">
        <v>17.8</v>
      </c>
      <c r="S23">
        <v>20.399999999999999</v>
      </c>
      <c r="T23">
        <v>15.2</v>
      </c>
      <c r="U23" s="18">
        <f t="shared" si="1"/>
        <v>21.933333333333334</v>
      </c>
      <c r="V23" s="18">
        <f t="shared" si="1"/>
        <v>18.7</v>
      </c>
      <c r="W23" s="18">
        <f t="shared" si="1"/>
        <v>18.400000000000002</v>
      </c>
      <c r="X23" s="20"/>
      <c r="Y23" s="81" t="s">
        <v>37</v>
      </c>
      <c r="Z23" s="18">
        <v>27.191666666666666</v>
      </c>
      <c r="AA23" s="18">
        <v>30.708333333333332</v>
      </c>
      <c r="AB23" s="18">
        <v>38.541666666666664</v>
      </c>
    </row>
    <row r="24" spans="1:28" x14ac:dyDescent="0.25">
      <c r="A24" t="s">
        <v>35</v>
      </c>
      <c r="B24" t="s">
        <v>36</v>
      </c>
      <c r="C24" s="7">
        <v>5</v>
      </c>
      <c r="D24" t="s">
        <v>49</v>
      </c>
      <c r="E24">
        <v>1985</v>
      </c>
      <c r="F24">
        <v>2</v>
      </c>
      <c r="G24">
        <v>10</v>
      </c>
      <c r="H24" s="7">
        <v>23</v>
      </c>
      <c r="I24" s="7">
        <v>39</v>
      </c>
      <c r="J24">
        <v>210</v>
      </c>
      <c r="K24" t="s">
        <v>881</v>
      </c>
      <c r="L24">
        <v>78.2</v>
      </c>
      <c r="M24">
        <v>20</v>
      </c>
      <c r="N24">
        <v>26.4</v>
      </c>
      <c r="O24">
        <v>56.4</v>
      </c>
      <c r="P24">
        <v>22.9</v>
      </c>
      <c r="Q24">
        <v>36.299999999999997</v>
      </c>
      <c r="R24">
        <v>77.3</v>
      </c>
      <c r="S24">
        <v>15</v>
      </c>
      <c r="T24">
        <v>57.9</v>
      </c>
      <c r="U24" s="18">
        <f t="shared" si="1"/>
        <v>70.633333333333326</v>
      </c>
      <c r="V24" s="18">
        <f t="shared" si="1"/>
        <v>19.3</v>
      </c>
      <c r="W24" s="18">
        <f t="shared" si="1"/>
        <v>40.199999999999996</v>
      </c>
      <c r="X24" s="20"/>
      <c r="Y24" s="81" t="s">
        <v>46</v>
      </c>
      <c r="Z24" s="18">
        <v>15.400000000000002</v>
      </c>
      <c r="AA24" s="18">
        <v>22.975000000000001</v>
      </c>
      <c r="AB24" s="18">
        <v>25.716666666666665</v>
      </c>
    </row>
    <row r="25" spans="1:28" x14ac:dyDescent="0.25">
      <c r="A25" t="s">
        <v>35</v>
      </c>
      <c r="B25" t="s">
        <v>36</v>
      </c>
      <c r="C25" s="7">
        <v>5</v>
      </c>
      <c r="D25" t="s">
        <v>41</v>
      </c>
      <c r="E25">
        <v>2016</v>
      </c>
      <c r="F25">
        <v>2</v>
      </c>
      <c r="G25">
        <v>9</v>
      </c>
      <c r="H25" s="7">
        <v>24</v>
      </c>
      <c r="I25" s="7">
        <v>34</v>
      </c>
      <c r="J25">
        <v>209</v>
      </c>
      <c r="K25" t="s">
        <v>881</v>
      </c>
      <c r="L25">
        <v>8.6</v>
      </c>
      <c r="M25">
        <v>22.1</v>
      </c>
      <c r="N25">
        <v>23.9</v>
      </c>
      <c r="O25">
        <v>15.6</v>
      </c>
      <c r="P25">
        <v>17.600000000000001</v>
      </c>
      <c r="Q25">
        <v>17.5</v>
      </c>
      <c r="R25">
        <v>16.399999999999999</v>
      </c>
      <c r="S25">
        <v>17.100000000000001</v>
      </c>
      <c r="T25">
        <v>13.8</v>
      </c>
      <c r="U25" s="18">
        <f t="shared" si="1"/>
        <v>13.533333333333331</v>
      </c>
      <c r="V25" s="18">
        <f t="shared" si="1"/>
        <v>18.933333333333334</v>
      </c>
      <c r="W25" s="18">
        <f t="shared" si="1"/>
        <v>18.400000000000002</v>
      </c>
      <c r="X25" s="20"/>
      <c r="Y25" s="60" t="s">
        <v>801</v>
      </c>
      <c r="Z25" s="18">
        <v>29.205208333333324</v>
      </c>
      <c r="AA25" s="18">
        <v>27.308854166666663</v>
      </c>
      <c r="AB25" s="18">
        <v>33.321874999999991</v>
      </c>
    </row>
    <row r="26" spans="1:28" x14ac:dyDescent="0.25">
      <c r="A26" t="s">
        <v>50</v>
      </c>
      <c r="B26" t="s">
        <v>51</v>
      </c>
      <c r="C26" s="7">
        <v>4</v>
      </c>
      <c r="D26" t="s">
        <v>56</v>
      </c>
      <c r="E26">
        <v>1984</v>
      </c>
      <c r="F26">
        <v>2</v>
      </c>
      <c r="G26">
        <v>8</v>
      </c>
      <c r="H26" s="7">
        <v>25</v>
      </c>
      <c r="I26" s="7">
        <v>31</v>
      </c>
      <c r="J26">
        <v>208</v>
      </c>
      <c r="K26" t="s">
        <v>881</v>
      </c>
      <c r="L26">
        <v>8</v>
      </c>
      <c r="M26">
        <v>27.5</v>
      </c>
      <c r="N26">
        <v>30</v>
      </c>
      <c r="O26">
        <v>0</v>
      </c>
      <c r="P26">
        <v>24.1</v>
      </c>
      <c r="Q26">
        <v>32.1</v>
      </c>
      <c r="R26">
        <v>31.6</v>
      </c>
      <c r="S26">
        <v>31.8</v>
      </c>
      <c r="T26">
        <v>37.799999999999997</v>
      </c>
      <c r="U26" s="18">
        <f t="shared" si="1"/>
        <v>13.200000000000001</v>
      </c>
      <c r="V26" s="18">
        <f t="shared" si="1"/>
        <v>27.8</v>
      </c>
      <c r="W26" s="18">
        <f t="shared" si="1"/>
        <v>33.300000000000004</v>
      </c>
      <c r="X26" s="20"/>
    </row>
    <row r="27" spans="1:28" x14ac:dyDescent="0.25">
      <c r="A27" t="s">
        <v>50</v>
      </c>
      <c r="B27" t="s">
        <v>51</v>
      </c>
      <c r="C27" s="7">
        <v>4</v>
      </c>
      <c r="D27" t="s">
        <v>54</v>
      </c>
      <c r="E27">
        <v>2016</v>
      </c>
      <c r="F27">
        <v>2</v>
      </c>
      <c r="G27">
        <v>7</v>
      </c>
      <c r="H27" s="7">
        <v>26</v>
      </c>
      <c r="I27" s="7">
        <v>26</v>
      </c>
      <c r="J27">
        <v>207</v>
      </c>
      <c r="K27" t="s">
        <v>881</v>
      </c>
      <c r="L27">
        <v>22.1</v>
      </c>
      <c r="M27">
        <v>31.2</v>
      </c>
      <c r="N27">
        <v>20.7</v>
      </c>
      <c r="O27">
        <v>89.8</v>
      </c>
      <c r="P27">
        <v>31.4</v>
      </c>
      <c r="Q27">
        <v>53.4</v>
      </c>
      <c r="R27">
        <v>30.3</v>
      </c>
      <c r="S27">
        <v>19.899999999999999</v>
      </c>
      <c r="T27">
        <v>19.7</v>
      </c>
      <c r="U27" s="18">
        <f t="shared" si="1"/>
        <v>47.400000000000006</v>
      </c>
      <c r="V27" s="18">
        <f t="shared" si="1"/>
        <v>27.5</v>
      </c>
      <c r="W27" s="18">
        <f t="shared" si="1"/>
        <v>31.266666666666666</v>
      </c>
      <c r="X27" s="20"/>
    </row>
    <row r="28" spans="1:28" x14ac:dyDescent="0.25">
      <c r="A28" t="s">
        <v>35</v>
      </c>
      <c r="B28" t="s">
        <v>36</v>
      </c>
      <c r="C28" s="7">
        <v>3</v>
      </c>
      <c r="D28" t="s">
        <v>37</v>
      </c>
      <c r="E28">
        <v>1998</v>
      </c>
      <c r="F28">
        <v>2</v>
      </c>
      <c r="G28">
        <v>6</v>
      </c>
      <c r="H28" s="7">
        <v>27</v>
      </c>
      <c r="I28" s="7">
        <v>23</v>
      </c>
      <c r="J28">
        <v>206</v>
      </c>
      <c r="K28" t="s">
        <v>881</v>
      </c>
      <c r="L28">
        <v>17.100000000000001</v>
      </c>
      <c r="M28">
        <v>20.100000000000001</v>
      </c>
      <c r="N28">
        <v>58.6</v>
      </c>
      <c r="O28">
        <v>45.1</v>
      </c>
      <c r="P28">
        <v>37.5</v>
      </c>
      <c r="Q28">
        <v>31</v>
      </c>
      <c r="R28">
        <v>22.7</v>
      </c>
      <c r="S28">
        <v>30</v>
      </c>
      <c r="T28">
        <v>21.9</v>
      </c>
      <c r="U28" s="18">
        <f t="shared" si="1"/>
        <v>28.3</v>
      </c>
      <c r="V28" s="18">
        <f t="shared" si="1"/>
        <v>29.2</v>
      </c>
      <c r="W28" s="18">
        <f t="shared" si="1"/>
        <v>37.166666666666664</v>
      </c>
      <c r="X28" s="20"/>
    </row>
    <row r="29" spans="1:28" s="75" customFormat="1" x14ac:dyDescent="0.25">
      <c r="A29" s="75" t="s">
        <v>35</v>
      </c>
      <c r="B29" s="75" t="s">
        <v>36</v>
      </c>
      <c r="C29" s="74">
        <v>3</v>
      </c>
      <c r="D29" s="75" t="s">
        <v>42</v>
      </c>
      <c r="E29" s="75">
        <v>2023</v>
      </c>
      <c r="F29" s="75">
        <v>2</v>
      </c>
      <c r="G29" s="75">
        <v>5</v>
      </c>
      <c r="H29" s="74">
        <v>28</v>
      </c>
      <c r="I29" s="74">
        <v>18</v>
      </c>
      <c r="J29" s="75">
        <v>205</v>
      </c>
      <c r="K29" t="s">
        <v>881</v>
      </c>
      <c r="L29" s="75">
        <v>15.8</v>
      </c>
      <c r="M29" s="75">
        <v>18.5</v>
      </c>
      <c r="N29" s="75">
        <v>16.8</v>
      </c>
      <c r="O29" s="75">
        <v>79.2</v>
      </c>
      <c r="P29" s="75">
        <v>43.4</v>
      </c>
      <c r="Q29" s="75">
        <v>25.5</v>
      </c>
      <c r="R29" s="75">
        <v>12.5</v>
      </c>
      <c r="S29" s="75">
        <v>46.1</v>
      </c>
      <c r="T29" s="75">
        <v>53.2</v>
      </c>
      <c r="U29" s="85">
        <f t="shared" si="1"/>
        <v>35.833333333333336</v>
      </c>
      <c r="V29" s="85">
        <f t="shared" si="1"/>
        <v>36</v>
      </c>
      <c r="W29" s="85">
        <f t="shared" si="1"/>
        <v>31.833333333333332</v>
      </c>
      <c r="X29" s="20"/>
    </row>
    <row r="30" spans="1:28" x14ac:dyDescent="0.25">
      <c r="A30" t="s">
        <v>50</v>
      </c>
      <c r="B30" t="s">
        <v>51</v>
      </c>
      <c r="C30" s="7">
        <v>2</v>
      </c>
      <c r="D30" t="s">
        <v>57</v>
      </c>
      <c r="E30">
        <v>2004</v>
      </c>
      <c r="F30">
        <v>2</v>
      </c>
      <c r="G30">
        <v>4</v>
      </c>
      <c r="H30" s="7">
        <v>29</v>
      </c>
      <c r="I30" s="7">
        <v>15</v>
      </c>
      <c r="J30">
        <v>204</v>
      </c>
      <c r="K30" t="s">
        <v>881</v>
      </c>
      <c r="L30">
        <v>97</v>
      </c>
      <c r="M30">
        <v>21.8</v>
      </c>
      <c r="N30">
        <v>60.1</v>
      </c>
      <c r="O30">
        <v>82.1</v>
      </c>
      <c r="P30">
        <v>28.5</v>
      </c>
      <c r="Q30">
        <v>30.4</v>
      </c>
      <c r="R30">
        <v>9.3000000000000007</v>
      </c>
      <c r="S30">
        <v>11.2</v>
      </c>
      <c r="T30">
        <v>41.6</v>
      </c>
      <c r="U30" s="18">
        <f t="shared" si="1"/>
        <v>62.800000000000004</v>
      </c>
      <c r="V30" s="18">
        <f t="shared" si="1"/>
        <v>20.5</v>
      </c>
      <c r="W30" s="18">
        <f t="shared" si="1"/>
        <v>44.033333333333331</v>
      </c>
      <c r="X30" s="20"/>
    </row>
    <row r="31" spans="1:28" x14ac:dyDescent="0.25">
      <c r="A31" t="s">
        <v>50</v>
      </c>
      <c r="B31" t="s">
        <v>51</v>
      </c>
      <c r="C31" s="7">
        <v>2</v>
      </c>
      <c r="D31" t="s">
        <v>53</v>
      </c>
      <c r="E31">
        <v>2020</v>
      </c>
      <c r="F31">
        <v>2</v>
      </c>
      <c r="G31">
        <v>3</v>
      </c>
      <c r="H31" s="7">
        <v>30</v>
      </c>
      <c r="I31" s="7">
        <v>10</v>
      </c>
      <c r="J31">
        <v>203</v>
      </c>
      <c r="K31" t="s">
        <v>881</v>
      </c>
      <c r="L31">
        <v>9</v>
      </c>
      <c r="M31">
        <v>17.7</v>
      </c>
      <c r="N31">
        <v>23.2</v>
      </c>
      <c r="O31">
        <v>12.1</v>
      </c>
      <c r="P31">
        <v>13.7</v>
      </c>
      <c r="Q31">
        <v>24.6</v>
      </c>
      <c r="R31">
        <v>13.5</v>
      </c>
      <c r="S31">
        <v>10.1</v>
      </c>
      <c r="T31">
        <v>25</v>
      </c>
      <c r="U31" s="18">
        <f t="shared" si="1"/>
        <v>11.533333333333333</v>
      </c>
      <c r="V31" s="18">
        <f t="shared" si="1"/>
        <v>13.833333333333334</v>
      </c>
      <c r="W31" s="18">
        <f t="shared" si="1"/>
        <v>24.266666666666666</v>
      </c>
      <c r="X31" s="20"/>
    </row>
    <row r="32" spans="1:28" x14ac:dyDescent="0.25">
      <c r="A32" t="s">
        <v>35</v>
      </c>
      <c r="B32" t="s">
        <v>36</v>
      </c>
      <c r="C32" s="7">
        <v>1</v>
      </c>
      <c r="D32" t="s">
        <v>46</v>
      </c>
      <c r="E32">
        <v>1999</v>
      </c>
      <c r="F32">
        <v>2</v>
      </c>
      <c r="G32">
        <v>2</v>
      </c>
      <c r="H32" s="7">
        <v>31</v>
      </c>
      <c r="I32" s="7">
        <v>7</v>
      </c>
      <c r="J32">
        <v>202</v>
      </c>
      <c r="K32" t="s">
        <v>881</v>
      </c>
      <c r="L32">
        <v>19.2</v>
      </c>
      <c r="M32">
        <v>8.3000000000000007</v>
      </c>
      <c r="N32">
        <v>16.600000000000001</v>
      </c>
      <c r="O32">
        <v>1.3</v>
      </c>
      <c r="P32">
        <v>15</v>
      </c>
      <c r="Q32">
        <v>24.4</v>
      </c>
      <c r="R32">
        <v>52.3</v>
      </c>
      <c r="S32">
        <v>37.4</v>
      </c>
      <c r="T32">
        <v>13.8</v>
      </c>
      <c r="U32" s="18">
        <f t="shared" si="1"/>
        <v>24.266666666666666</v>
      </c>
      <c r="V32" s="18">
        <f t="shared" si="1"/>
        <v>20.233333333333334</v>
      </c>
      <c r="W32" s="18">
        <f t="shared" si="1"/>
        <v>18.266666666666666</v>
      </c>
      <c r="X32" s="20"/>
    </row>
    <row r="33" spans="1:24" x14ac:dyDescent="0.25">
      <c r="A33" t="s">
        <v>35</v>
      </c>
      <c r="B33" t="s">
        <v>36</v>
      </c>
      <c r="C33" s="7">
        <v>1</v>
      </c>
      <c r="D33" t="s">
        <v>39</v>
      </c>
      <c r="E33">
        <v>2002</v>
      </c>
      <c r="F33">
        <v>2</v>
      </c>
      <c r="G33">
        <v>1</v>
      </c>
      <c r="H33" s="7">
        <v>32</v>
      </c>
      <c r="I33" s="7">
        <v>2</v>
      </c>
      <c r="J33">
        <v>201</v>
      </c>
      <c r="K33" t="s">
        <v>881</v>
      </c>
      <c r="L33">
        <v>14.2</v>
      </c>
      <c r="M33">
        <v>47.9</v>
      </c>
      <c r="N33">
        <v>18.3</v>
      </c>
      <c r="O33">
        <v>34.4</v>
      </c>
      <c r="P33">
        <v>40</v>
      </c>
      <c r="Q33">
        <v>40.299999999999997</v>
      </c>
      <c r="R33">
        <v>16.8</v>
      </c>
      <c r="S33">
        <v>35.4</v>
      </c>
      <c r="T33">
        <v>21.1</v>
      </c>
      <c r="U33" s="18">
        <f t="shared" si="1"/>
        <v>21.799999999999997</v>
      </c>
      <c r="V33" s="18">
        <f t="shared" si="1"/>
        <v>41.1</v>
      </c>
      <c r="W33" s="18">
        <f t="shared" si="1"/>
        <v>26.566666666666663</v>
      </c>
      <c r="X33" s="20"/>
    </row>
    <row r="34" spans="1:24" x14ac:dyDescent="0.25">
      <c r="A34" t="s">
        <v>35</v>
      </c>
      <c r="B34" t="s">
        <v>36</v>
      </c>
      <c r="C34" s="7">
        <v>1</v>
      </c>
      <c r="D34" t="s">
        <v>41</v>
      </c>
      <c r="E34">
        <v>2016</v>
      </c>
      <c r="F34">
        <v>3</v>
      </c>
      <c r="G34">
        <v>1</v>
      </c>
      <c r="H34" s="7">
        <v>33</v>
      </c>
      <c r="I34" s="7">
        <v>3</v>
      </c>
      <c r="J34">
        <v>301</v>
      </c>
      <c r="K34" t="s">
        <v>881</v>
      </c>
      <c r="L34">
        <v>21.1</v>
      </c>
      <c r="M34">
        <v>15.7</v>
      </c>
      <c r="N34">
        <v>46.5</v>
      </c>
      <c r="O34">
        <v>90.3</v>
      </c>
      <c r="P34">
        <v>47.8</v>
      </c>
      <c r="Q34">
        <v>31.6</v>
      </c>
      <c r="R34">
        <v>24.6</v>
      </c>
      <c r="S34">
        <v>22.8</v>
      </c>
      <c r="T34">
        <v>26.3</v>
      </c>
      <c r="U34" s="18">
        <f t="shared" si="1"/>
        <v>45.333333333333336</v>
      </c>
      <c r="V34" s="18">
        <f t="shared" si="1"/>
        <v>28.766666666666666</v>
      </c>
      <c r="W34" s="18">
        <f t="shared" si="1"/>
        <v>34.799999999999997</v>
      </c>
      <c r="X34" s="20"/>
    </row>
    <row r="35" spans="1:24" x14ac:dyDescent="0.25">
      <c r="A35" t="s">
        <v>35</v>
      </c>
      <c r="B35" t="s">
        <v>36</v>
      </c>
      <c r="C35" s="7">
        <v>1</v>
      </c>
      <c r="D35" t="s">
        <v>48</v>
      </c>
      <c r="E35">
        <v>2018</v>
      </c>
      <c r="F35">
        <v>3</v>
      </c>
      <c r="G35">
        <v>2</v>
      </c>
      <c r="H35" s="7">
        <v>34</v>
      </c>
      <c r="I35" s="7">
        <v>6</v>
      </c>
      <c r="J35">
        <v>302</v>
      </c>
      <c r="K35" t="s">
        <v>881</v>
      </c>
      <c r="L35">
        <v>5.6</v>
      </c>
      <c r="M35">
        <v>24.7</v>
      </c>
      <c r="N35">
        <v>31.6</v>
      </c>
      <c r="O35">
        <v>19.8</v>
      </c>
      <c r="P35">
        <v>24.6</v>
      </c>
      <c r="Q35">
        <v>57.2</v>
      </c>
      <c r="R35">
        <v>13.5</v>
      </c>
      <c r="S35">
        <v>39.6</v>
      </c>
      <c r="T35">
        <v>25.3</v>
      </c>
      <c r="U35" s="18">
        <f t="shared" si="1"/>
        <v>12.966666666666667</v>
      </c>
      <c r="V35" s="18">
        <f t="shared" si="1"/>
        <v>29.633333333333336</v>
      </c>
      <c r="W35" s="18">
        <f t="shared" si="1"/>
        <v>38.033333333333339</v>
      </c>
      <c r="X35" s="20"/>
    </row>
    <row r="36" spans="1:24" x14ac:dyDescent="0.25">
      <c r="A36" t="s">
        <v>50</v>
      </c>
      <c r="B36" t="s">
        <v>51</v>
      </c>
      <c r="C36" s="7">
        <v>2</v>
      </c>
      <c r="D36" t="s">
        <v>54</v>
      </c>
      <c r="E36">
        <v>2016</v>
      </c>
      <c r="F36">
        <v>3</v>
      </c>
      <c r="G36">
        <v>3</v>
      </c>
      <c r="H36" s="7">
        <v>35</v>
      </c>
      <c r="I36" s="7">
        <v>11</v>
      </c>
      <c r="J36">
        <v>303</v>
      </c>
      <c r="K36" t="s">
        <v>881</v>
      </c>
      <c r="L36">
        <v>15.3</v>
      </c>
      <c r="M36">
        <v>36</v>
      </c>
      <c r="N36">
        <v>47.9</v>
      </c>
      <c r="O36">
        <v>14.3</v>
      </c>
      <c r="P36">
        <v>27.2</v>
      </c>
      <c r="Q36">
        <v>65.900000000000006</v>
      </c>
      <c r="R36">
        <v>52.6</v>
      </c>
      <c r="S36">
        <v>35</v>
      </c>
      <c r="T36">
        <v>25</v>
      </c>
      <c r="U36" s="18">
        <f t="shared" si="1"/>
        <v>27.400000000000002</v>
      </c>
      <c r="V36" s="18">
        <f t="shared" si="1"/>
        <v>32.733333333333334</v>
      </c>
      <c r="W36" s="18">
        <f t="shared" si="1"/>
        <v>46.266666666666673</v>
      </c>
      <c r="X36" s="20"/>
    </row>
    <row r="37" spans="1:24" x14ac:dyDescent="0.25">
      <c r="A37" t="s">
        <v>50</v>
      </c>
      <c r="B37" t="s">
        <v>51</v>
      </c>
      <c r="C37" s="7">
        <v>2</v>
      </c>
      <c r="D37" t="s">
        <v>59</v>
      </c>
      <c r="E37">
        <v>1989</v>
      </c>
      <c r="F37">
        <v>3</v>
      </c>
      <c r="G37">
        <v>4</v>
      </c>
      <c r="H37" s="7">
        <v>36</v>
      </c>
      <c r="I37" s="7">
        <v>14</v>
      </c>
      <c r="J37">
        <v>304</v>
      </c>
      <c r="K37" t="s">
        <v>881</v>
      </c>
      <c r="L37">
        <v>89.9</v>
      </c>
      <c r="M37">
        <v>23.1</v>
      </c>
      <c r="N37">
        <v>94.8</v>
      </c>
      <c r="O37">
        <v>6.4</v>
      </c>
      <c r="P37">
        <v>23.2</v>
      </c>
      <c r="Q37">
        <v>26</v>
      </c>
      <c r="R37">
        <v>48.2</v>
      </c>
      <c r="S37">
        <v>91.7</v>
      </c>
      <c r="T37">
        <v>88.2</v>
      </c>
      <c r="U37" s="18">
        <f t="shared" si="1"/>
        <v>48.166666666666664</v>
      </c>
      <c r="V37" s="18">
        <f t="shared" si="1"/>
        <v>46</v>
      </c>
      <c r="W37" s="18">
        <f t="shared" si="1"/>
        <v>69.666666666666671</v>
      </c>
      <c r="X37" s="20"/>
    </row>
    <row r="38" spans="1:24" x14ac:dyDescent="0.25">
      <c r="A38" t="s">
        <v>35</v>
      </c>
      <c r="B38" t="s">
        <v>36</v>
      </c>
      <c r="C38" s="7">
        <v>3</v>
      </c>
      <c r="D38" t="s">
        <v>39</v>
      </c>
      <c r="E38">
        <v>2002</v>
      </c>
      <c r="F38">
        <v>3</v>
      </c>
      <c r="G38">
        <v>5</v>
      </c>
      <c r="H38" s="7">
        <v>37</v>
      </c>
      <c r="I38" s="7">
        <v>19</v>
      </c>
      <c r="J38">
        <v>305</v>
      </c>
      <c r="K38" t="s">
        <v>881</v>
      </c>
      <c r="L38">
        <v>29.3</v>
      </c>
      <c r="M38">
        <v>19.7</v>
      </c>
      <c r="N38">
        <v>72.7</v>
      </c>
      <c r="O38">
        <v>10.1</v>
      </c>
      <c r="P38">
        <v>11.6</v>
      </c>
      <c r="Q38">
        <v>17.399999999999999</v>
      </c>
      <c r="R38">
        <v>26.1</v>
      </c>
      <c r="S38">
        <v>35.700000000000003</v>
      </c>
      <c r="T38">
        <v>36.700000000000003</v>
      </c>
      <c r="U38" s="18">
        <f t="shared" si="1"/>
        <v>21.833333333333332</v>
      </c>
      <c r="V38" s="18">
        <f t="shared" si="1"/>
        <v>22.333333333333332</v>
      </c>
      <c r="W38" s="18">
        <f t="shared" si="1"/>
        <v>42.266666666666666</v>
      </c>
      <c r="X38" s="20"/>
    </row>
    <row r="39" spans="1:24" x14ac:dyDescent="0.25">
      <c r="A39" t="s">
        <v>35</v>
      </c>
      <c r="B39" t="s">
        <v>36</v>
      </c>
      <c r="C39" s="7">
        <v>3</v>
      </c>
      <c r="D39" t="s">
        <v>49</v>
      </c>
      <c r="E39">
        <v>1985</v>
      </c>
      <c r="F39">
        <v>3</v>
      </c>
      <c r="G39">
        <v>6</v>
      </c>
      <c r="H39" s="7">
        <v>38</v>
      </c>
      <c r="I39" s="7">
        <v>22</v>
      </c>
      <c r="J39">
        <v>306</v>
      </c>
      <c r="K39" t="s">
        <v>881</v>
      </c>
      <c r="L39">
        <v>19.399999999999999</v>
      </c>
      <c r="M39">
        <v>17.2</v>
      </c>
      <c r="N39">
        <v>49.4</v>
      </c>
      <c r="O39">
        <v>11</v>
      </c>
      <c r="P39">
        <v>20.3</v>
      </c>
      <c r="Q39">
        <v>42.1</v>
      </c>
      <c r="R39">
        <v>8.9</v>
      </c>
      <c r="S39">
        <v>22.4</v>
      </c>
      <c r="T39">
        <v>24.9</v>
      </c>
      <c r="U39" s="18">
        <f t="shared" si="1"/>
        <v>13.1</v>
      </c>
      <c r="V39" s="18">
        <f t="shared" si="1"/>
        <v>19.966666666666665</v>
      </c>
      <c r="W39" s="18">
        <f t="shared" si="1"/>
        <v>38.800000000000004</v>
      </c>
      <c r="X39" s="20"/>
    </row>
    <row r="40" spans="1:24" x14ac:dyDescent="0.25">
      <c r="A40" t="s">
        <v>50</v>
      </c>
      <c r="B40" t="s">
        <v>51</v>
      </c>
      <c r="C40" s="7">
        <v>4</v>
      </c>
      <c r="D40" t="s">
        <v>55</v>
      </c>
      <c r="E40">
        <v>2008</v>
      </c>
      <c r="F40">
        <v>3</v>
      </c>
      <c r="G40">
        <v>7</v>
      </c>
      <c r="H40" s="7">
        <v>39</v>
      </c>
      <c r="I40" s="7">
        <v>27</v>
      </c>
      <c r="J40">
        <v>307</v>
      </c>
      <c r="K40" t="s">
        <v>881</v>
      </c>
      <c r="L40">
        <v>21.3</v>
      </c>
      <c r="M40">
        <v>44.3</v>
      </c>
      <c r="N40">
        <v>27</v>
      </c>
      <c r="O40">
        <v>5.0999999999999996</v>
      </c>
      <c r="P40">
        <v>33.4</v>
      </c>
      <c r="Q40">
        <v>37.799999999999997</v>
      </c>
      <c r="R40">
        <v>17.100000000000001</v>
      </c>
      <c r="S40">
        <v>36.700000000000003</v>
      </c>
      <c r="T40">
        <v>24.3</v>
      </c>
      <c r="U40" s="18">
        <f t="shared" si="1"/>
        <v>14.5</v>
      </c>
      <c r="V40" s="18">
        <f t="shared" si="1"/>
        <v>38.133333333333333</v>
      </c>
      <c r="W40" s="18">
        <f t="shared" si="1"/>
        <v>29.7</v>
      </c>
      <c r="X40" s="20"/>
    </row>
    <row r="41" spans="1:24" x14ac:dyDescent="0.25">
      <c r="A41" t="s">
        <v>50</v>
      </c>
      <c r="B41" t="s">
        <v>51</v>
      </c>
      <c r="C41" s="7">
        <v>4</v>
      </c>
      <c r="D41" t="s">
        <v>57</v>
      </c>
      <c r="E41">
        <v>2004</v>
      </c>
      <c r="F41">
        <v>3</v>
      </c>
      <c r="G41">
        <v>8</v>
      </c>
      <c r="H41" s="7">
        <v>40</v>
      </c>
      <c r="I41" s="7">
        <v>30</v>
      </c>
      <c r="J41">
        <v>308</v>
      </c>
      <c r="K41" t="s">
        <v>881</v>
      </c>
      <c r="L41">
        <v>0</v>
      </c>
      <c r="M41">
        <v>19.3</v>
      </c>
      <c r="N41">
        <v>18.3</v>
      </c>
      <c r="O41">
        <v>26.8</v>
      </c>
      <c r="P41">
        <v>10.6</v>
      </c>
      <c r="Q41">
        <v>15.7</v>
      </c>
      <c r="R41">
        <v>0</v>
      </c>
      <c r="S41">
        <v>19.100000000000001</v>
      </c>
      <c r="T41">
        <v>12.3</v>
      </c>
      <c r="U41" s="18">
        <f t="shared" si="1"/>
        <v>8.9333333333333336</v>
      </c>
      <c r="V41" s="18">
        <f t="shared" si="1"/>
        <v>16.333333333333332</v>
      </c>
      <c r="W41" s="18">
        <f t="shared" si="1"/>
        <v>15.433333333333332</v>
      </c>
      <c r="X41" s="20"/>
    </row>
    <row r="42" spans="1:24" s="75" customFormat="1" x14ac:dyDescent="0.25">
      <c r="A42" s="75" t="s">
        <v>35</v>
      </c>
      <c r="B42" s="75" t="s">
        <v>36</v>
      </c>
      <c r="C42" s="74">
        <v>5</v>
      </c>
      <c r="D42" s="75" t="s">
        <v>42</v>
      </c>
      <c r="E42" s="75">
        <v>2023</v>
      </c>
      <c r="F42" s="75">
        <v>3</v>
      </c>
      <c r="G42" s="75">
        <v>9</v>
      </c>
      <c r="H42" s="74">
        <v>41</v>
      </c>
      <c r="I42" s="74">
        <v>35</v>
      </c>
      <c r="J42" s="75">
        <v>309</v>
      </c>
      <c r="K42" t="s">
        <v>881</v>
      </c>
      <c r="L42" s="75">
        <v>36.700000000000003</v>
      </c>
      <c r="M42" s="75">
        <v>20.5</v>
      </c>
      <c r="N42" s="75">
        <v>48.3</v>
      </c>
      <c r="O42" s="75">
        <v>89.4</v>
      </c>
      <c r="P42" s="75">
        <v>45.9</v>
      </c>
      <c r="Q42" s="75">
        <v>25.9</v>
      </c>
      <c r="R42" s="75">
        <v>44.9</v>
      </c>
      <c r="S42" s="75">
        <v>27.8</v>
      </c>
      <c r="T42" s="75">
        <v>57.3</v>
      </c>
      <c r="U42" s="85">
        <f t="shared" si="1"/>
        <v>57</v>
      </c>
      <c r="V42" s="85">
        <f t="shared" si="1"/>
        <v>31.400000000000002</v>
      </c>
      <c r="W42" s="85">
        <f t="shared" si="1"/>
        <v>43.833333333333336</v>
      </c>
      <c r="X42" s="20"/>
    </row>
    <row r="43" spans="1:24" x14ac:dyDescent="0.25">
      <c r="A43" t="s">
        <v>35</v>
      </c>
      <c r="B43" t="s">
        <v>36</v>
      </c>
      <c r="C43" s="7">
        <v>5</v>
      </c>
      <c r="D43" t="s">
        <v>44</v>
      </c>
      <c r="E43">
        <v>1983</v>
      </c>
      <c r="F43">
        <v>3</v>
      </c>
      <c r="G43">
        <v>10</v>
      </c>
      <c r="H43" s="7">
        <v>42</v>
      </c>
      <c r="I43" s="7">
        <v>38</v>
      </c>
      <c r="J43">
        <v>310</v>
      </c>
      <c r="K43" t="s">
        <v>881</v>
      </c>
      <c r="L43">
        <v>12.5</v>
      </c>
      <c r="M43">
        <v>17.7</v>
      </c>
      <c r="N43">
        <v>22.5</v>
      </c>
      <c r="O43">
        <v>11.6</v>
      </c>
      <c r="P43">
        <v>22.3</v>
      </c>
      <c r="Q43">
        <v>24</v>
      </c>
      <c r="R43">
        <v>18.399999999999999</v>
      </c>
      <c r="S43">
        <v>31.3</v>
      </c>
      <c r="T43">
        <v>27.2</v>
      </c>
      <c r="U43" s="18">
        <f t="shared" si="1"/>
        <v>14.166666666666666</v>
      </c>
      <c r="V43" s="18">
        <f t="shared" si="1"/>
        <v>23.766666666666666</v>
      </c>
      <c r="W43" s="18">
        <f t="shared" si="1"/>
        <v>24.566666666666666</v>
      </c>
      <c r="X43" s="20"/>
    </row>
    <row r="44" spans="1:24" x14ac:dyDescent="0.25">
      <c r="A44" t="s">
        <v>50</v>
      </c>
      <c r="B44" t="s">
        <v>51</v>
      </c>
      <c r="C44" s="7">
        <v>6</v>
      </c>
      <c r="D44" t="s">
        <v>56</v>
      </c>
      <c r="E44">
        <v>1984</v>
      </c>
      <c r="F44">
        <v>3</v>
      </c>
      <c r="G44">
        <v>11</v>
      </c>
      <c r="H44" s="7">
        <v>43</v>
      </c>
      <c r="I44" s="7">
        <v>43</v>
      </c>
      <c r="J44">
        <v>311</v>
      </c>
      <c r="K44" t="s">
        <v>881</v>
      </c>
      <c r="L44">
        <v>31.2</v>
      </c>
      <c r="M44">
        <v>58.2</v>
      </c>
      <c r="N44">
        <v>29</v>
      </c>
      <c r="O44">
        <v>9.3000000000000007</v>
      </c>
      <c r="P44">
        <v>28.2</v>
      </c>
      <c r="Q44">
        <v>23.5</v>
      </c>
      <c r="R44">
        <v>13.2</v>
      </c>
      <c r="S44">
        <v>16.399999999999999</v>
      </c>
      <c r="T44">
        <v>34.700000000000003</v>
      </c>
      <c r="U44" s="18">
        <f t="shared" si="1"/>
        <v>17.900000000000002</v>
      </c>
      <c r="V44" s="18">
        <f t="shared" si="1"/>
        <v>34.266666666666673</v>
      </c>
      <c r="W44" s="18">
        <f t="shared" si="1"/>
        <v>29.066666666666666</v>
      </c>
      <c r="X44" s="20"/>
    </row>
    <row r="45" spans="1:24" x14ac:dyDescent="0.25">
      <c r="A45" t="s">
        <v>50</v>
      </c>
      <c r="B45" t="s">
        <v>51</v>
      </c>
      <c r="C45" s="7">
        <v>6</v>
      </c>
      <c r="D45" t="s">
        <v>60</v>
      </c>
      <c r="E45">
        <v>2001</v>
      </c>
      <c r="F45">
        <v>3</v>
      </c>
      <c r="G45">
        <v>12</v>
      </c>
      <c r="H45" s="7">
        <v>44</v>
      </c>
      <c r="I45" s="7">
        <v>46</v>
      </c>
      <c r="J45">
        <v>312</v>
      </c>
      <c r="K45" t="s">
        <v>881</v>
      </c>
      <c r="L45">
        <v>51.2</v>
      </c>
      <c r="M45">
        <v>26.8</v>
      </c>
      <c r="N45">
        <v>31.4</v>
      </c>
      <c r="O45">
        <v>11.7</v>
      </c>
      <c r="P45">
        <v>31.2</v>
      </c>
      <c r="Q45">
        <v>34.4</v>
      </c>
      <c r="R45">
        <v>0</v>
      </c>
      <c r="S45">
        <v>12.5</v>
      </c>
      <c r="T45">
        <v>26.1</v>
      </c>
      <c r="U45" s="18">
        <f t="shared" si="1"/>
        <v>20.966666666666669</v>
      </c>
      <c r="V45" s="18">
        <f t="shared" si="1"/>
        <v>23.5</v>
      </c>
      <c r="W45" s="18">
        <f t="shared" si="1"/>
        <v>30.633333333333336</v>
      </c>
      <c r="X45" s="20"/>
    </row>
    <row r="46" spans="1:24" x14ac:dyDescent="0.25">
      <c r="A46" t="s">
        <v>35</v>
      </c>
      <c r="B46" t="s">
        <v>36</v>
      </c>
      <c r="C46" s="7">
        <v>7</v>
      </c>
      <c r="D46" t="s">
        <v>46</v>
      </c>
      <c r="E46">
        <v>1999</v>
      </c>
      <c r="F46">
        <v>3</v>
      </c>
      <c r="G46">
        <v>13</v>
      </c>
      <c r="H46" s="7">
        <v>45</v>
      </c>
      <c r="I46" s="7">
        <v>51</v>
      </c>
      <c r="J46">
        <v>313</v>
      </c>
      <c r="K46" t="s">
        <v>881</v>
      </c>
      <c r="L46">
        <v>0</v>
      </c>
      <c r="M46">
        <v>12.5</v>
      </c>
      <c r="N46">
        <v>17.7</v>
      </c>
      <c r="O46">
        <v>19</v>
      </c>
      <c r="P46">
        <v>20.6</v>
      </c>
      <c r="Q46">
        <v>14.1</v>
      </c>
      <c r="R46">
        <v>0</v>
      </c>
      <c r="S46">
        <v>16.8</v>
      </c>
      <c r="T46">
        <v>32.9</v>
      </c>
      <c r="U46" s="18">
        <f t="shared" si="1"/>
        <v>6.333333333333333</v>
      </c>
      <c r="V46" s="18">
        <f t="shared" si="1"/>
        <v>16.633333333333336</v>
      </c>
      <c r="W46" s="18">
        <f t="shared" si="1"/>
        <v>21.566666666666663</v>
      </c>
      <c r="X46" s="20"/>
    </row>
    <row r="47" spans="1:24" x14ac:dyDescent="0.25">
      <c r="A47" t="s">
        <v>35</v>
      </c>
      <c r="B47" t="s">
        <v>36</v>
      </c>
      <c r="C47" s="7">
        <v>7</v>
      </c>
      <c r="D47" t="s">
        <v>37</v>
      </c>
      <c r="E47">
        <v>1998</v>
      </c>
      <c r="F47">
        <v>3</v>
      </c>
      <c r="G47">
        <v>14</v>
      </c>
      <c r="H47" s="7">
        <v>46</v>
      </c>
      <c r="I47" s="7">
        <v>54</v>
      </c>
      <c r="J47">
        <v>314</v>
      </c>
      <c r="K47" t="s">
        <v>881</v>
      </c>
      <c r="L47">
        <v>107.7</v>
      </c>
      <c r="M47">
        <v>59.9</v>
      </c>
      <c r="N47">
        <v>67.5</v>
      </c>
      <c r="O47">
        <v>6.7</v>
      </c>
      <c r="P47">
        <v>27.7</v>
      </c>
      <c r="Q47">
        <v>16.7</v>
      </c>
      <c r="R47">
        <v>8.1999999999999993</v>
      </c>
      <c r="S47">
        <v>16.8</v>
      </c>
      <c r="T47">
        <v>28.5</v>
      </c>
      <c r="U47" s="18">
        <f t="shared" si="1"/>
        <v>40.866666666666667</v>
      </c>
      <c r="V47" s="18">
        <f t="shared" si="1"/>
        <v>34.799999999999997</v>
      </c>
      <c r="W47" s="18">
        <f t="shared" si="1"/>
        <v>37.56666666666667</v>
      </c>
      <c r="X47" s="20"/>
    </row>
    <row r="48" spans="1:24" x14ac:dyDescent="0.25">
      <c r="A48" t="s">
        <v>50</v>
      </c>
      <c r="B48" t="s">
        <v>51</v>
      </c>
      <c r="C48" s="7">
        <v>8</v>
      </c>
      <c r="D48" t="s">
        <v>52</v>
      </c>
      <c r="E48">
        <v>1999</v>
      </c>
      <c r="F48">
        <v>3</v>
      </c>
      <c r="G48">
        <v>15</v>
      </c>
      <c r="H48" s="7">
        <v>47</v>
      </c>
      <c r="I48" s="7">
        <v>59</v>
      </c>
      <c r="J48">
        <v>315</v>
      </c>
      <c r="K48" t="s">
        <v>881</v>
      </c>
      <c r="L48">
        <v>16.7</v>
      </c>
      <c r="M48">
        <v>13.9</v>
      </c>
      <c r="N48">
        <v>19.5</v>
      </c>
      <c r="O48">
        <v>27.9</v>
      </c>
      <c r="P48">
        <v>12.1</v>
      </c>
      <c r="Q48">
        <v>30.3</v>
      </c>
      <c r="R48">
        <v>21</v>
      </c>
      <c r="S48">
        <v>21.4</v>
      </c>
      <c r="T48">
        <v>30.1</v>
      </c>
      <c r="U48" s="18">
        <f t="shared" si="1"/>
        <v>21.866666666666664</v>
      </c>
      <c r="V48" s="18">
        <f t="shared" si="1"/>
        <v>15.799999999999999</v>
      </c>
      <c r="W48" s="18">
        <f t="shared" si="1"/>
        <v>26.633333333333336</v>
      </c>
      <c r="X48" s="20"/>
    </row>
    <row r="49" spans="1:24" x14ac:dyDescent="0.25">
      <c r="A49" t="s">
        <v>50</v>
      </c>
      <c r="B49" t="s">
        <v>51</v>
      </c>
      <c r="C49" s="7">
        <v>8</v>
      </c>
      <c r="D49" t="s">
        <v>53</v>
      </c>
      <c r="E49">
        <v>2020</v>
      </c>
      <c r="F49">
        <v>3</v>
      </c>
      <c r="G49">
        <v>16</v>
      </c>
      <c r="H49" s="7">
        <v>48</v>
      </c>
      <c r="I49" s="7">
        <v>62</v>
      </c>
      <c r="J49">
        <v>316</v>
      </c>
      <c r="K49" t="s">
        <v>881</v>
      </c>
      <c r="L49">
        <v>0</v>
      </c>
      <c r="M49">
        <v>29.6</v>
      </c>
      <c r="N49">
        <v>46.8</v>
      </c>
      <c r="O49">
        <v>0</v>
      </c>
      <c r="P49">
        <v>16.3</v>
      </c>
      <c r="Q49">
        <v>23.1</v>
      </c>
      <c r="R49">
        <v>30.8</v>
      </c>
      <c r="S49">
        <v>26.6</v>
      </c>
      <c r="T49">
        <v>25</v>
      </c>
      <c r="U49" s="18">
        <f t="shared" si="1"/>
        <v>10.266666666666667</v>
      </c>
      <c r="V49" s="18">
        <f t="shared" si="1"/>
        <v>24.166666666666668</v>
      </c>
      <c r="W49" s="18">
        <f t="shared" si="1"/>
        <v>31.633333333333336</v>
      </c>
      <c r="X49" s="20"/>
    </row>
    <row r="50" spans="1:24" x14ac:dyDescent="0.25">
      <c r="A50" t="s">
        <v>50</v>
      </c>
      <c r="B50" t="s">
        <v>51</v>
      </c>
      <c r="C50" s="7">
        <v>8</v>
      </c>
      <c r="D50" t="s">
        <v>56</v>
      </c>
      <c r="E50">
        <v>1984</v>
      </c>
      <c r="F50">
        <v>4</v>
      </c>
      <c r="G50">
        <v>16</v>
      </c>
      <c r="H50" s="7">
        <v>49</v>
      </c>
      <c r="I50" s="7">
        <v>61</v>
      </c>
      <c r="J50">
        <v>416</v>
      </c>
      <c r="K50" t="s">
        <v>881</v>
      </c>
      <c r="L50">
        <v>3.4</v>
      </c>
      <c r="M50">
        <v>32.200000000000003</v>
      </c>
      <c r="N50">
        <v>22.9</v>
      </c>
      <c r="O50">
        <v>18.600000000000001</v>
      </c>
      <c r="P50">
        <v>10.4</v>
      </c>
      <c r="Q50">
        <v>24.9</v>
      </c>
      <c r="R50">
        <v>27.6</v>
      </c>
      <c r="S50">
        <v>19.3</v>
      </c>
      <c r="T50">
        <v>16.100000000000001</v>
      </c>
      <c r="U50" s="18">
        <f t="shared" si="1"/>
        <v>16.533333333333335</v>
      </c>
      <c r="V50" s="18">
        <f t="shared" si="1"/>
        <v>20.633333333333336</v>
      </c>
      <c r="W50" s="18">
        <f t="shared" si="1"/>
        <v>21.3</v>
      </c>
      <c r="X50" s="20"/>
    </row>
    <row r="51" spans="1:24" x14ac:dyDescent="0.25">
      <c r="A51" t="s">
        <v>50</v>
      </c>
      <c r="B51" t="s">
        <v>51</v>
      </c>
      <c r="C51" s="7">
        <v>8</v>
      </c>
      <c r="D51" t="s">
        <v>54</v>
      </c>
      <c r="E51">
        <v>2016</v>
      </c>
      <c r="F51">
        <v>4</v>
      </c>
      <c r="G51">
        <v>15</v>
      </c>
      <c r="H51" s="7">
        <v>50</v>
      </c>
      <c r="I51" s="7">
        <v>60</v>
      </c>
      <c r="J51">
        <v>415</v>
      </c>
      <c r="K51" t="s">
        <v>881</v>
      </c>
      <c r="L51">
        <v>42.2</v>
      </c>
      <c r="M51">
        <v>26.7</v>
      </c>
      <c r="N51">
        <v>35.700000000000003</v>
      </c>
      <c r="O51">
        <v>16.100000000000001</v>
      </c>
      <c r="P51">
        <v>15.6</v>
      </c>
      <c r="Q51">
        <v>22.8</v>
      </c>
      <c r="R51">
        <v>51.4</v>
      </c>
      <c r="S51">
        <v>30</v>
      </c>
      <c r="T51">
        <v>13.2</v>
      </c>
      <c r="U51" s="18">
        <f t="shared" si="1"/>
        <v>36.56666666666667</v>
      </c>
      <c r="V51" s="18">
        <f t="shared" si="1"/>
        <v>24.099999999999998</v>
      </c>
      <c r="W51" s="18">
        <f t="shared" si="1"/>
        <v>23.900000000000002</v>
      </c>
      <c r="X51" s="20"/>
    </row>
    <row r="52" spans="1:24" x14ac:dyDescent="0.25">
      <c r="A52" t="s">
        <v>35</v>
      </c>
      <c r="B52" t="s">
        <v>36</v>
      </c>
      <c r="C52" s="7">
        <v>7</v>
      </c>
      <c r="D52" t="s">
        <v>39</v>
      </c>
      <c r="E52">
        <v>2002</v>
      </c>
      <c r="F52">
        <v>4</v>
      </c>
      <c r="G52">
        <v>14</v>
      </c>
      <c r="H52" s="7">
        <v>51</v>
      </c>
      <c r="I52" s="7">
        <v>53</v>
      </c>
      <c r="J52">
        <v>414</v>
      </c>
      <c r="K52" t="s">
        <v>881</v>
      </c>
      <c r="L52">
        <v>16.3</v>
      </c>
      <c r="M52">
        <v>8.4</v>
      </c>
      <c r="N52">
        <v>33.200000000000003</v>
      </c>
      <c r="O52">
        <v>155.80000000000001</v>
      </c>
      <c r="P52">
        <v>74.3</v>
      </c>
      <c r="Q52">
        <v>44</v>
      </c>
      <c r="R52">
        <v>0</v>
      </c>
      <c r="S52">
        <v>35.1</v>
      </c>
      <c r="T52">
        <v>27.8</v>
      </c>
      <c r="U52" s="18">
        <f t="shared" si="1"/>
        <v>57.366666666666674</v>
      </c>
      <c r="V52" s="18">
        <f t="shared" si="1"/>
        <v>39.266666666666673</v>
      </c>
      <c r="W52" s="18">
        <f t="shared" si="1"/>
        <v>35</v>
      </c>
      <c r="X52" s="20"/>
    </row>
    <row r="53" spans="1:24" x14ac:dyDescent="0.25">
      <c r="A53" t="s">
        <v>35</v>
      </c>
      <c r="B53" t="s">
        <v>36</v>
      </c>
      <c r="C53" s="7">
        <v>7</v>
      </c>
      <c r="D53" t="s">
        <v>41</v>
      </c>
      <c r="E53">
        <v>2016</v>
      </c>
      <c r="F53">
        <v>4</v>
      </c>
      <c r="G53">
        <v>13</v>
      </c>
      <c r="H53" s="7">
        <v>52</v>
      </c>
      <c r="I53" s="7">
        <v>52</v>
      </c>
      <c r="J53">
        <v>413</v>
      </c>
      <c r="K53" t="s">
        <v>881</v>
      </c>
      <c r="L53">
        <v>0</v>
      </c>
      <c r="M53">
        <v>29.7</v>
      </c>
      <c r="N53">
        <v>18.5</v>
      </c>
      <c r="O53">
        <v>0</v>
      </c>
      <c r="P53">
        <v>13</v>
      </c>
      <c r="Q53">
        <v>30.5</v>
      </c>
      <c r="R53">
        <v>23.2</v>
      </c>
      <c r="S53">
        <v>25</v>
      </c>
      <c r="T53">
        <v>43.1</v>
      </c>
      <c r="U53" s="18">
        <f t="shared" si="1"/>
        <v>7.7333333333333334</v>
      </c>
      <c r="V53" s="18">
        <f t="shared" si="1"/>
        <v>22.566666666666666</v>
      </c>
      <c r="W53" s="18">
        <f t="shared" si="1"/>
        <v>30.7</v>
      </c>
      <c r="X53" s="20"/>
    </row>
    <row r="54" spans="1:24" x14ac:dyDescent="0.25">
      <c r="A54" t="s">
        <v>50</v>
      </c>
      <c r="B54" t="s">
        <v>51</v>
      </c>
      <c r="C54" s="7">
        <v>6</v>
      </c>
      <c r="D54" t="s">
        <v>53</v>
      </c>
      <c r="E54">
        <v>2020</v>
      </c>
      <c r="F54">
        <v>4</v>
      </c>
      <c r="G54">
        <v>12</v>
      </c>
      <c r="H54" s="7">
        <v>53</v>
      </c>
      <c r="I54" s="7">
        <v>45</v>
      </c>
      <c r="J54">
        <v>412</v>
      </c>
      <c r="K54" t="s">
        <v>881</v>
      </c>
      <c r="L54">
        <v>16</v>
      </c>
      <c r="M54">
        <v>21</v>
      </c>
      <c r="N54">
        <v>45.9</v>
      </c>
      <c r="O54">
        <v>21.1</v>
      </c>
      <c r="P54">
        <v>22.1</v>
      </c>
      <c r="Q54">
        <v>23.1</v>
      </c>
      <c r="R54">
        <v>8.9</v>
      </c>
      <c r="S54">
        <v>29.4</v>
      </c>
      <c r="T54">
        <v>44.8</v>
      </c>
      <c r="U54" s="18">
        <f t="shared" si="1"/>
        <v>15.333333333333334</v>
      </c>
      <c r="V54" s="18">
        <f t="shared" si="1"/>
        <v>24.166666666666668</v>
      </c>
      <c r="W54" s="18">
        <f t="shared" si="1"/>
        <v>37.93333333333333</v>
      </c>
      <c r="X54" s="20"/>
    </row>
    <row r="55" spans="1:24" x14ac:dyDescent="0.25">
      <c r="A55" t="s">
        <v>50</v>
      </c>
      <c r="B55" t="s">
        <v>51</v>
      </c>
      <c r="C55" s="7">
        <v>6</v>
      </c>
      <c r="D55" t="s">
        <v>57</v>
      </c>
      <c r="E55">
        <v>2004</v>
      </c>
      <c r="F55">
        <v>4</v>
      </c>
      <c r="G55">
        <v>11</v>
      </c>
      <c r="H55" s="7">
        <v>54</v>
      </c>
      <c r="I55" s="7">
        <v>44</v>
      </c>
      <c r="J55">
        <v>411</v>
      </c>
      <c r="K55" t="s">
        <v>881</v>
      </c>
      <c r="L55">
        <v>49.5</v>
      </c>
      <c r="M55">
        <v>9.8000000000000007</v>
      </c>
      <c r="N55">
        <v>28.8</v>
      </c>
      <c r="O55">
        <v>45.6</v>
      </c>
      <c r="P55">
        <v>21.7</v>
      </c>
      <c r="Q55">
        <v>22.4</v>
      </c>
      <c r="R55">
        <v>0</v>
      </c>
      <c r="S55">
        <v>39.6</v>
      </c>
      <c r="T55">
        <v>38.700000000000003</v>
      </c>
      <c r="U55" s="18">
        <f t="shared" si="1"/>
        <v>31.7</v>
      </c>
      <c r="V55" s="18">
        <f t="shared" si="1"/>
        <v>23.7</v>
      </c>
      <c r="W55" s="18">
        <f t="shared" si="1"/>
        <v>29.966666666666669</v>
      </c>
      <c r="X55" s="20"/>
    </row>
    <row r="56" spans="1:24" x14ac:dyDescent="0.25">
      <c r="A56" t="s">
        <v>35</v>
      </c>
      <c r="B56" t="s">
        <v>36</v>
      </c>
      <c r="C56" s="7">
        <v>5</v>
      </c>
      <c r="D56" t="s">
        <v>48</v>
      </c>
      <c r="E56">
        <v>2018</v>
      </c>
      <c r="F56">
        <v>4</v>
      </c>
      <c r="G56">
        <v>10</v>
      </c>
      <c r="H56" s="7">
        <v>55</v>
      </c>
      <c r="I56" s="7">
        <v>37</v>
      </c>
      <c r="J56">
        <v>410</v>
      </c>
      <c r="K56" t="s">
        <v>881</v>
      </c>
      <c r="L56">
        <v>16.899999999999999</v>
      </c>
      <c r="M56">
        <v>22.7</v>
      </c>
      <c r="N56">
        <v>23.1</v>
      </c>
      <c r="O56">
        <v>9.5</v>
      </c>
      <c r="P56">
        <v>17.100000000000001</v>
      </c>
      <c r="Q56">
        <v>17.3</v>
      </c>
      <c r="R56">
        <v>53.9</v>
      </c>
      <c r="S56">
        <v>16.8</v>
      </c>
      <c r="T56">
        <v>16.3</v>
      </c>
      <c r="U56" s="18">
        <f t="shared" si="1"/>
        <v>26.766666666666666</v>
      </c>
      <c r="V56" s="18">
        <f t="shared" si="1"/>
        <v>18.866666666666664</v>
      </c>
      <c r="W56" s="18">
        <f t="shared" si="1"/>
        <v>18.900000000000002</v>
      </c>
      <c r="X56" s="20"/>
    </row>
    <row r="57" spans="1:24" x14ac:dyDescent="0.25">
      <c r="A57" t="s">
        <v>35</v>
      </c>
      <c r="B57" t="s">
        <v>36</v>
      </c>
      <c r="C57" s="7">
        <v>5</v>
      </c>
      <c r="D57" t="s">
        <v>37</v>
      </c>
      <c r="E57">
        <v>1998</v>
      </c>
      <c r="F57">
        <v>4</v>
      </c>
      <c r="G57">
        <v>9</v>
      </c>
      <c r="H57" s="7">
        <v>56</v>
      </c>
      <c r="I57" s="7">
        <v>37</v>
      </c>
      <c r="J57">
        <v>409</v>
      </c>
      <c r="K57" t="s">
        <v>881</v>
      </c>
      <c r="L57">
        <v>12.8</v>
      </c>
      <c r="M57">
        <v>41.4</v>
      </c>
      <c r="N57">
        <v>34.6</v>
      </c>
      <c r="O57">
        <v>23.9</v>
      </c>
      <c r="P57">
        <v>22.5</v>
      </c>
      <c r="Q57">
        <v>45.3</v>
      </c>
      <c r="R57">
        <v>0</v>
      </c>
      <c r="S57">
        <v>26.4</v>
      </c>
      <c r="T57">
        <v>39.1</v>
      </c>
      <c r="U57" s="18">
        <f t="shared" si="1"/>
        <v>12.233333333333334</v>
      </c>
      <c r="V57" s="18">
        <f t="shared" si="1"/>
        <v>30.099999999999998</v>
      </c>
      <c r="W57" s="18">
        <f t="shared" si="1"/>
        <v>39.666666666666664</v>
      </c>
      <c r="X57" s="20"/>
    </row>
    <row r="58" spans="1:24" x14ac:dyDescent="0.25">
      <c r="A58" t="s">
        <v>50</v>
      </c>
      <c r="B58" t="s">
        <v>51</v>
      </c>
      <c r="C58" s="7">
        <v>4</v>
      </c>
      <c r="D58" t="s">
        <v>52</v>
      </c>
      <c r="E58">
        <v>1999</v>
      </c>
      <c r="F58">
        <v>4</v>
      </c>
      <c r="G58">
        <v>8</v>
      </c>
      <c r="H58" s="7">
        <v>57</v>
      </c>
      <c r="I58" s="7">
        <v>29</v>
      </c>
      <c r="J58">
        <v>408</v>
      </c>
      <c r="K58" t="s">
        <v>881</v>
      </c>
      <c r="L58">
        <v>28.9</v>
      </c>
      <c r="M58">
        <v>20.399999999999999</v>
      </c>
      <c r="N58">
        <v>32.799999999999997</v>
      </c>
      <c r="O58">
        <v>0</v>
      </c>
      <c r="P58">
        <v>23.1</v>
      </c>
      <c r="Q58">
        <v>32.700000000000003</v>
      </c>
      <c r="R58">
        <v>20.5</v>
      </c>
      <c r="S58">
        <v>20</v>
      </c>
      <c r="T58">
        <v>24.6</v>
      </c>
      <c r="U58" s="18">
        <f t="shared" si="1"/>
        <v>16.466666666666665</v>
      </c>
      <c r="V58" s="18">
        <f t="shared" si="1"/>
        <v>21.166666666666668</v>
      </c>
      <c r="W58" s="18">
        <f t="shared" si="1"/>
        <v>30.033333333333331</v>
      </c>
      <c r="X58" s="20"/>
    </row>
    <row r="59" spans="1:24" x14ac:dyDescent="0.25">
      <c r="A59" t="s">
        <v>50</v>
      </c>
      <c r="B59" t="s">
        <v>51</v>
      </c>
      <c r="C59" s="7">
        <v>4</v>
      </c>
      <c r="D59" t="s">
        <v>59</v>
      </c>
      <c r="E59">
        <v>1989</v>
      </c>
      <c r="F59">
        <v>4</v>
      </c>
      <c r="G59">
        <v>7</v>
      </c>
      <c r="H59" s="7">
        <v>58</v>
      </c>
      <c r="I59" s="7">
        <v>28</v>
      </c>
      <c r="J59">
        <v>407</v>
      </c>
      <c r="K59" t="s">
        <v>881</v>
      </c>
      <c r="L59">
        <v>57.1</v>
      </c>
      <c r="M59">
        <v>56.4</v>
      </c>
      <c r="N59">
        <v>42.5</v>
      </c>
      <c r="O59">
        <v>89.3</v>
      </c>
      <c r="P59">
        <v>29.4</v>
      </c>
      <c r="Q59">
        <v>28.1</v>
      </c>
      <c r="R59">
        <v>82.9</v>
      </c>
      <c r="S59">
        <v>29.2</v>
      </c>
      <c r="T59">
        <v>54.6</v>
      </c>
      <c r="U59" s="18">
        <f t="shared" si="1"/>
        <v>76.433333333333337</v>
      </c>
      <c r="V59" s="18">
        <f t="shared" si="1"/>
        <v>38.333333333333336</v>
      </c>
      <c r="W59" s="18">
        <f t="shared" si="1"/>
        <v>41.733333333333327</v>
      </c>
      <c r="X59" s="20"/>
    </row>
    <row r="60" spans="1:24" x14ac:dyDescent="0.25">
      <c r="A60" t="s">
        <v>35</v>
      </c>
      <c r="B60" t="s">
        <v>36</v>
      </c>
      <c r="C60" s="7">
        <v>3</v>
      </c>
      <c r="D60" t="s">
        <v>44</v>
      </c>
      <c r="E60">
        <v>1983</v>
      </c>
      <c r="F60">
        <v>4</v>
      </c>
      <c r="G60">
        <v>6</v>
      </c>
      <c r="H60" s="7">
        <v>59</v>
      </c>
      <c r="I60" s="7">
        <v>21</v>
      </c>
      <c r="J60">
        <v>406</v>
      </c>
      <c r="K60" t="s">
        <v>881</v>
      </c>
      <c r="L60">
        <v>11.3</v>
      </c>
      <c r="M60">
        <v>37.799999999999997</v>
      </c>
      <c r="N60">
        <v>59.1</v>
      </c>
      <c r="O60">
        <v>61.3</v>
      </c>
      <c r="P60">
        <v>36.799999999999997</v>
      </c>
      <c r="Q60">
        <v>28.6</v>
      </c>
      <c r="R60">
        <v>100.4</v>
      </c>
      <c r="S60">
        <v>34.200000000000003</v>
      </c>
      <c r="T60">
        <v>17.5</v>
      </c>
      <c r="U60" s="18">
        <f t="shared" si="1"/>
        <v>57.666666666666664</v>
      </c>
      <c r="V60" s="18">
        <f t="shared" si="1"/>
        <v>36.266666666666666</v>
      </c>
      <c r="W60" s="18">
        <f t="shared" si="1"/>
        <v>35.06666666666667</v>
      </c>
      <c r="X60" s="20"/>
    </row>
    <row r="61" spans="1:24" x14ac:dyDescent="0.25">
      <c r="A61" t="s">
        <v>35</v>
      </c>
      <c r="B61" t="s">
        <v>36</v>
      </c>
      <c r="C61" s="7">
        <v>3</v>
      </c>
      <c r="D61" t="s">
        <v>46</v>
      </c>
      <c r="E61">
        <v>1999</v>
      </c>
      <c r="F61">
        <v>4</v>
      </c>
      <c r="G61">
        <v>5</v>
      </c>
      <c r="H61" s="7">
        <v>60</v>
      </c>
      <c r="I61" s="7">
        <v>20</v>
      </c>
      <c r="J61">
        <v>405</v>
      </c>
      <c r="K61" t="s">
        <v>881</v>
      </c>
      <c r="L61">
        <v>16.3</v>
      </c>
      <c r="M61">
        <v>18.399999999999999</v>
      </c>
      <c r="N61">
        <v>35.799999999999997</v>
      </c>
      <c r="O61">
        <v>7.9</v>
      </c>
      <c r="P61">
        <v>21.5</v>
      </c>
      <c r="Q61">
        <v>11.4</v>
      </c>
      <c r="R61">
        <v>13.5</v>
      </c>
      <c r="S61">
        <v>13</v>
      </c>
      <c r="T61">
        <v>86.8</v>
      </c>
      <c r="U61" s="18">
        <f t="shared" si="1"/>
        <v>12.566666666666668</v>
      </c>
      <c r="V61" s="18">
        <f t="shared" si="1"/>
        <v>17.633333333333333</v>
      </c>
      <c r="W61" s="18">
        <f t="shared" si="1"/>
        <v>44.666666666666664</v>
      </c>
      <c r="X61" s="20"/>
    </row>
    <row r="62" spans="1:24" x14ac:dyDescent="0.25">
      <c r="A62" t="s">
        <v>50</v>
      </c>
      <c r="B62" t="s">
        <v>51</v>
      </c>
      <c r="C62" s="7">
        <v>2</v>
      </c>
      <c r="D62" t="s">
        <v>60</v>
      </c>
      <c r="E62">
        <v>2001</v>
      </c>
      <c r="F62">
        <v>4</v>
      </c>
      <c r="G62">
        <v>4</v>
      </c>
      <c r="H62" s="7">
        <v>61</v>
      </c>
      <c r="I62" s="7">
        <v>13</v>
      </c>
      <c r="J62">
        <v>404</v>
      </c>
      <c r="K62" t="s">
        <v>881</v>
      </c>
      <c r="L62">
        <v>0</v>
      </c>
      <c r="M62">
        <v>32.1</v>
      </c>
      <c r="N62">
        <v>28.7</v>
      </c>
      <c r="O62">
        <v>0</v>
      </c>
      <c r="P62">
        <v>20</v>
      </c>
      <c r="Q62">
        <v>40.799999999999997</v>
      </c>
      <c r="R62">
        <v>10.5</v>
      </c>
      <c r="S62">
        <v>24.2</v>
      </c>
      <c r="T62">
        <v>32.299999999999997</v>
      </c>
      <c r="U62" s="18">
        <f t="shared" si="1"/>
        <v>3.5</v>
      </c>
      <c r="V62" s="18">
        <f t="shared" si="1"/>
        <v>25.433333333333334</v>
      </c>
      <c r="W62" s="18">
        <f t="shared" si="1"/>
        <v>33.93333333333333</v>
      </c>
      <c r="X62" s="20"/>
    </row>
    <row r="63" spans="1:24" x14ac:dyDescent="0.25">
      <c r="A63" t="s">
        <v>50</v>
      </c>
      <c r="B63" t="s">
        <v>51</v>
      </c>
      <c r="C63" s="7">
        <v>2</v>
      </c>
      <c r="D63" t="s">
        <v>55</v>
      </c>
      <c r="E63">
        <v>2008</v>
      </c>
      <c r="F63">
        <v>4</v>
      </c>
      <c r="G63">
        <v>3</v>
      </c>
      <c r="H63" s="7">
        <v>62</v>
      </c>
      <c r="I63" s="7">
        <v>12</v>
      </c>
      <c r="J63">
        <v>403</v>
      </c>
      <c r="K63" t="s">
        <v>881</v>
      </c>
      <c r="L63">
        <v>15.6</v>
      </c>
      <c r="M63">
        <v>24.9</v>
      </c>
      <c r="N63">
        <v>61</v>
      </c>
      <c r="O63">
        <v>25.2</v>
      </c>
      <c r="P63">
        <v>26.9</v>
      </c>
      <c r="Q63">
        <v>39.299999999999997</v>
      </c>
      <c r="R63">
        <v>30.5</v>
      </c>
      <c r="S63">
        <v>22.9</v>
      </c>
      <c r="T63">
        <v>25.1</v>
      </c>
      <c r="U63" s="18">
        <f t="shared" si="1"/>
        <v>23.766666666666666</v>
      </c>
      <c r="V63" s="18">
        <f t="shared" si="1"/>
        <v>24.899999999999995</v>
      </c>
      <c r="W63" s="18">
        <f t="shared" si="1"/>
        <v>41.800000000000004</v>
      </c>
      <c r="X63" s="20"/>
    </row>
    <row r="64" spans="1:24" x14ac:dyDescent="0.25">
      <c r="A64" t="s">
        <v>35</v>
      </c>
      <c r="B64" t="s">
        <v>36</v>
      </c>
      <c r="C64" s="7">
        <v>1</v>
      </c>
      <c r="D64" t="s">
        <v>49</v>
      </c>
      <c r="E64">
        <v>1985</v>
      </c>
      <c r="F64">
        <v>4</v>
      </c>
      <c r="G64">
        <v>2</v>
      </c>
      <c r="H64" s="7">
        <v>63</v>
      </c>
      <c r="I64" s="7">
        <v>5</v>
      </c>
      <c r="J64">
        <v>402</v>
      </c>
      <c r="K64" t="s">
        <v>881</v>
      </c>
      <c r="L64">
        <v>119.4</v>
      </c>
      <c r="M64">
        <v>16.5</v>
      </c>
      <c r="N64">
        <v>38.299999999999997</v>
      </c>
      <c r="O64">
        <v>136.80000000000001</v>
      </c>
      <c r="P64">
        <v>44.6</v>
      </c>
      <c r="Q64">
        <v>43</v>
      </c>
      <c r="R64">
        <v>97.4</v>
      </c>
      <c r="S64">
        <v>26.9</v>
      </c>
      <c r="T64">
        <v>64.599999999999994</v>
      </c>
      <c r="U64" s="18">
        <f t="shared" si="1"/>
        <v>117.86666666666667</v>
      </c>
      <c r="V64" s="18">
        <f t="shared" si="1"/>
        <v>29.333333333333332</v>
      </c>
      <c r="W64" s="18">
        <f t="shared" si="1"/>
        <v>48.633333333333326</v>
      </c>
      <c r="X64" s="20"/>
    </row>
    <row r="65" spans="1:24" x14ac:dyDescent="0.25">
      <c r="A65" t="s">
        <v>35</v>
      </c>
      <c r="B65" t="s">
        <v>36</v>
      </c>
      <c r="C65" s="7">
        <v>1</v>
      </c>
      <c r="D65" t="s">
        <v>42</v>
      </c>
      <c r="E65">
        <v>2023</v>
      </c>
      <c r="F65">
        <v>4</v>
      </c>
      <c r="G65">
        <v>1</v>
      </c>
      <c r="H65" s="7">
        <v>64</v>
      </c>
      <c r="I65" s="7">
        <v>4</v>
      </c>
      <c r="J65">
        <v>401</v>
      </c>
      <c r="K65" t="s">
        <v>881</v>
      </c>
      <c r="L65">
        <v>89.6</v>
      </c>
      <c r="M65">
        <v>95</v>
      </c>
      <c r="N65">
        <v>43.9</v>
      </c>
      <c r="O65">
        <v>55.3</v>
      </c>
      <c r="P65">
        <v>31</v>
      </c>
      <c r="Q65">
        <v>30.1</v>
      </c>
      <c r="R65">
        <v>62.5</v>
      </c>
      <c r="S65">
        <v>32.299999999999997</v>
      </c>
      <c r="T65">
        <v>43.2</v>
      </c>
      <c r="U65" s="18">
        <f t="shared" si="1"/>
        <v>69.133333333333326</v>
      </c>
      <c r="V65" s="18">
        <f t="shared" si="1"/>
        <v>52.766666666666673</v>
      </c>
      <c r="W65" s="18">
        <f t="shared" si="1"/>
        <v>39.06666666666667</v>
      </c>
      <c r="X65" s="20"/>
    </row>
  </sheetData>
  <pageMargins left="0.7" right="0.7" top="0.75" bottom="0.75" header="0.3" footer="0.3"/>
  <pageSetup paperSize="9" orientation="portrait" horizontalDpi="360" verticalDpi="36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357A-795F-4700-B995-75CFA59869B4}">
  <dimension ref="A1:W322"/>
  <sheetViews>
    <sheetView topLeftCell="E1" workbookViewId="0">
      <selection activeCell="P23" sqref="P23"/>
    </sheetView>
  </sheetViews>
  <sheetFormatPr defaultRowHeight="15" x14ac:dyDescent="0.25"/>
  <cols>
    <col min="3" max="3" width="9.42578125" style="7"/>
    <col min="4" max="4" width="13.5703125" customWidth="1"/>
    <col min="6" max="10" width="9.42578125" style="7"/>
    <col min="11" max="11" width="12.42578125" customWidth="1"/>
    <col min="12" max="12" width="10.5703125" bestFit="1" customWidth="1"/>
    <col min="13" max="13" width="11.42578125" style="14" customWidth="1"/>
    <col min="14" max="14" width="16.42578125" customWidth="1"/>
    <col min="15" max="16" width="16.42578125" style="18" customWidth="1"/>
    <col min="17" max="17" width="20.42578125" bestFit="1" customWidth="1"/>
    <col min="18" max="18" width="15.5703125" bestFit="1" customWidth="1"/>
    <col min="19" max="19" width="14.7109375" customWidth="1"/>
    <col min="20" max="20" width="15" customWidth="1"/>
    <col min="21" max="21" width="15.42578125" customWidth="1"/>
    <col min="22" max="22" width="15.5703125" customWidth="1"/>
  </cols>
  <sheetData>
    <row r="1" spans="1:23" ht="75" x14ac:dyDescent="0.25">
      <c r="A1" s="5" t="s">
        <v>23</v>
      </c>
      <c r="B1" s="5" t="s">
        <v>24</v>
      </c>
      <c r="C1" s="6" t="s">
        <v>25</v>
      </c>
      <c r="D1" s="5" t="s">
        <v>31</v>
      </c>
      <c r="E1" s="5" t="s">
        <v>32</v>
      </c>
      <c r="F1" s="6" t="s">
        <v>26</v>
      </c>
      <c r="G1" s="6" t="s">
        <v>27</v>
      </c>
      <c r="H1" s="6" t="s">
        <v>28</v>
      </c>
      <c r="I1" s="6" t="s">
        <v>29</v>
      </c>
      <c r="J1" s="6" t="s">
        <v>30</v>
      </c>
      <c r="K1" s="6" t="s">
        <v>844</v>
      </c>
      <c r="L1" s="6" t="s">
        <v>845</v>
      </c>
      <c r="M1" s="16" t="s">
        <v>846</v>
      </c>
      <c r="N1" s="6" t="s">
        <v>965</v>
      </c>
      <c r="O1" s="17" t="s">
        <v>966</v>
      </c>
      <c r="P1" s="17"/>
    </row>
    <row r="2" spans="1:23" x14ac:dyDescent="0.25">
      <c r="A2" t="s">
        <v>35</v>
      </c>
      <c r="B2" t="s">
        <v>36</v>
      </c>
      <c r="C2" s="7">
        <v>1</v>
      </c>
      <c r="D2" t="s">
        <v>37</v>
      </c>
      <c r="E2">
        <v>1998</v>
      </c>
      <c r="F2" s="7">
        <v>1</v>
      </c>
      <c r="G2" s="7">
        <v>1</v>
      </c>
      <c r="H2" s="7">
        <v>1</v>
      </c>
      <c r="I2" s="7">
        <v>1</v>
      </c>
      <c r="J2" s="7">
        <v>101</v>
      </c>
      <c r="K2" s="7">
        <v>1</v>
      </c>
      <c r="L2" s="21">
        <v>45558</v>
      </c>
      <c r="M2" s="14">
        <v>61</v>
      </c>
      <c r="N2" s="7">
        <v>18</v>
      </c>
      <c r="O2" s="49">
        <f>(N2/M2)*100</f>
        <v>29.508196721311474</v>
      </c>
      <c r="P2" s="20"/>
    </row>
    <row r="3" spans="1:23" x14ac:dyDescent="0.25">
      <c r="A3" t="s">
        <v>35</v>
      </c>
      <c r="B3" t="s">
        <v>36</v>
      </c>
      <c r="C3" s="7">
        <v>1</v>
      </c>
      <c r="D3" t="s">
        <v>44</v>
      </c>
      <c r="E3">
        <v>1983</v>
      </c>
      <c r="F3" s="7">
        <v>1</v>
      </c>
      <c r="G3" s="7">
        <v>2</v>
      </c>
      <c r="H3" s="7">
        <v>2</v>
      </c>
      <c r="I3" s="7">
        <v>8</v>
      </c>
      <c r="J3" s="7">
        <v>102</v>
      </c>
      <c r="K3" s="7">
        <v>1</v>
      </c>
      <c r="L3" s="21">
        <v>45558</v>
      </c>
      <c r="M3" s="14">
        <v>79</v>
      </c>
      <c r="N3" s="7">
        <v>0</v>
      </c>
      <c r="O3" s="49">
        <f t="shared" ref="O3:O66" si="0">(N3/M3)*100</f>
        <v>0</v>
      </c>
      <c r="P3" s="20"/>
      <c r="Q3" s="30" t="s">
        <v>967</v>
      </c>
      <c r="R3" s="30" t="s">
        <v>968</v>
      </c>
    </row>
    <row r="4" spans="1:23" x14ac:dyDescent="0.25">
      <c r="A4" t="s">
        <v>50</v>
      </c>
      <c r="B4" t="s">
        <v>51</v>
      </c>
      <c r="C4" s="7">
        <v>2</v>
      </c>
      <c r="D4" t="s">
        <v>52</v>
      </c>
      <c r="E4">
        <v>1999</v>
      </c>
      <c r="F4" s="7">
        <v>1</v>
      </c>
      <c r="G4" s="7">
        <v>3</v>
      </c>
      <c r="H4" s="7">
        <v>3</v>
      </c>
      <c r="I4" s="7">
        <v>9</v>
      </c>
      <c r="J4" s="7">
        <v>103</v>
      </c>
      <c r="K4" s="7">
        <v>1</v>
      </c>
      <c r="L4" s="21">
        <v>45558</v>
      </c>
      <c r="M4" s="14">
        <v>51</v>
      </c>
      <c r="N4" s="7">
        <v>0</v>
      </c>
      <c r="O4" s="49">
        <f t="shared" si="0"/>
        <v>0</v>
      </c>
      <c r="P4" s="20"/>
      <c r="Q4" s="30" t="s">
        <v>839</v>
      </c>
      <c r="R4" s="21">
        <v>45558</v>
      </c>
      <c r="S4" s="21">
        <v>45560</v>
      </c>
      <c r="T4" s="21">
        <v>45561</v>
      </c>
      <c r="U4" s="21">
        <v>45565</v>
      </c>
      <c r="V4" s="21">
        <v>45567</v>
      </c>
      <c r="W4" t="s">
        <v>969</v>
      </c>
    </row>
    <row r="5" spans="1:23" x14ac:dyDescent="0.25">
      <c r="A5" t="s">
        <v>50</v>
      </c>
      <c r="B5" t="s">
        <v>51</v>
      </c>
      <c r="C5" s="7">
        <v>2</v>
      </c>
      <c r="D5" t="s">
        <v>56</v>
      </c>
      <c r="E5">
        <v>1984</v>
      </c>
      <c r="F5" s="7">
        <v>1</v>
      </c>
      <c r="G5" s="7">
        <v>4</v>
      </c>
      <c r="H5" s="7">
        <v>4</v>
      </c>
      <c r="I5" s="7">
        <v>16</v>
      </c>
      <c r="J5" s="7">
        <v>104</v>
      </c>
      <c r="K5" s="7">
        <v>1</v>
      </c>
      <c r="L5" s="21">
        <v>45558</v>
      </c>
      <c r="M5" s="14">
        <v>48</v>
      </c>
      <c r="N5" s="7">
        <v>0</v>
      </c>
      <c r="O5" s="49">
        <f t="shared" si="0"/>
        <v>0</v>
      </c>
      <c r="P5" s="20"/>
      <c r="Q5" s="60" t="s">
        <v>36</v>
      </c>
      <c r="R5" s="18">
        <v>4.5291729885325873</v>
      </c>
      <c r="S5" s="18">
        <v>15.008172711274103</v>
      </c>
      <c r="T5" s="18"/>
      <c r="U5" s="18">
        <v>27.782747780867624</v>
      </c>
      <c r="V5" s="18">
        <v>47.063198193767015</v>
      </c>
    </row>
    <row r="6" spans="1:23" x14ac:dyDescent="0.25">
      <c r="A6" t="s">
        <v>35</v>
      </c>
      <c r="B6" t="s">
        <v>36</v>
      </c>
      <c r="C6" s="7">
        <v>3</v>
      </c>
      <c r="D6" t="s">
        <v>48</v>
      </c>
      <c r="E6">
        <v>2018</v>
      </c>
      <c r="F6" s="7">
        <v>1</v>
      </c>
      <c r="G6" s="7">
        <v>5</v>
      </c>
      <c r="H6" s="7">
        <v>5</v>
      </c>
      <c r="I6" s="7">
        <v>17</v>
      </c>
      <c r="J6" s="7">
        <v>105</v>
      </c>
      <c r="K6" s="7">
        <v>1</v>
      </c>
      <c r="L6" s="21">
        <v>45558</v>
      </c>
      <c r="M6" s="14">
        <v>46</v>
      </c>
      <c r="N6" s="7">
        <v>0</v>
      </c>
      <c r="O6" s="49">
        <f t="shared" si="0"/>
        <v>0</v>
      </c>
      <c r="P6" s="20"/>
      <c r="Q6" s="88" t="s">
        <v>39</v>
      </c>
      <c r="R6" s="89">
        <v>0</v>
      </c>
      <c r="S6" s="89">
        <v>5.3436147186147185</v>
      </c>
      <c r="T6" s="89"/>
      <c r="U6" s="89">
        <v>41.977813852813853</v>
      </c>
      <c r="V6" s="89"/>
      <c r="W6" s="98">
        <v>45566</v>
      </c>
    </row>
    <row r="7" spans="1:23" x14ac:dyDescent="0.25">
      <c r="A7" t="s">
        <v>35</v>
      </c>
      <c r="B7" t="s">
        <v>36</v>
      </c>
      <c r="C7" s="7">
        <v>3</v>
      </c>
      <c r="D7" t="s">
        <v>41</v>
      </c>
      <c r="E7">
        <v>2016</v>
      </c>
      <c r="F7" s="7">
        <v>1</v>
      </c>
      <c r="G7" s="7">
        <v>6</v>
      </c>
      <c r="H7" s="7">
        <v>6</v>
      </c>
      <c r="I7" s="7">
        <v>24</v>
      </c>
      <c r="J7" s="7">
        <v>106</v>
      </c>
      <c r="K7" s="7">
        <v>1</v>
      </c>
      <c r="L7" s="21">
        <v>45558</v>
      </c>
      <c r="M7" s="14">
        <v>44</v>
      </c>
      <c r="N7" s="7">
        <v>0</v>
      </c>
      <c r="O7" s="49">
        <f t="shared" si="0"/>
        <v>0</v>
      </c>
      <c r="P7" s="20"/>
      <c r="Q7" s="88" t="s">
        <v>48</v>
      </c>
      <c r="R7" s="89">
        <v>0</v>
      </c>
      <c r="S7" s="89">
        <v>5.1020408163265305</v>
      </c>
      <c r="T7" s="89"/>
      <c r="U7" s="89">
        <v>47.460376781515848</v>
      </c>
      <c r="V7" s="89"/>
      <c r="W7" s="98">
        <v>45565</v>
      </c>
    </row>
    <row r="8" spans="1:23" x14ac:dyDescent="0.25">
      <c r="A8" t="s">
        <v>50</v>
      </c>
      <c r="B8" t="s">
        <v>51</v>
      </c>
      <c r="C8" s="7">
        <v>4</v>
      </c>
      <c r="D8" t="s">
        <v>60</v>
      </c>
      <c r="E8">
        <v>2001</v>
      </c>
      <c r="F8" s="7">
        <v>1</v>
      </c>
      <c r="G8" s="7">
        <v>7</v>
      </c>
      <c r="H8" s="7">
        <v>7</v>
      </c>
      <c r="I8" s="7">
        <v>25</v>
      </c>
      <c r="J8" s="7">
        <v>107</v>
      </c>
      <c r="K8" s="7">
        <v>1</v>
      </c>
      <c r="L8" s="21">
        <v>45558</v>
      </c>
      <c r="M8" s="14">
        <v>64</v>
      </c>
      <c r="N8" s="7">
        <v>0</v>
      </c>
      <c r="O8" s="49">
        <f t="shared" si="0"/>
        <v>0</v>
      </c>
      <c r="P8" s="20"/>
      <c r="Q8" s="81" t="s">
        <v>41</v>
      </c>
      <c r="R8" s="18">
        <v>0</v>
      </c>
      <c r="S8" s="18">
        <v>0</v>
      </c>
      <c r="T8" s="18"/>
      <c r="U8" s="18">
        <v>2.3164556962025316</v>
      </c>
      <c r="V8" s="18">
        <v>39.707518220176453</v>
      </c>
      <c r="W8" s="98">
        <v>45568</v>
      </c>
    </row>
    <row r="9" spans="1:23" x14ac:dyDescent="0.25">
      <c r="A9" t="s">
        <v>50</v>
      </c>
      <c r="B9" t="s">
        <v>51</v>
      </c>
      <c r="C9" s="7">
        <v>4</v>
      </c>
      <c r="D9" t="s">
        <v>53</v>
      </c>
      <c r="E9">
        <v>2020</v>
      </c>
      <c r="F9" s="7">
        <v>1</v>
      </c>
      <c r="G9" s="7">
        <v>8</v>
      </c>
      <c r="H9" s="7">
        <v>8</v>
      </c>
      <c r="I9" s="7">
        <v>32</v>
      </c>
      <c r="J9" s="7">
        <v>108</v>
      </c>
      <c r="K9" s="7">
        <v>1</v>
      </c>
      <c r="L9" s="21">
        <v>45558</v>
      </c>
      <c r="M9" s="14">
        <v>44</v>
      </c>
      <c r="N9" s="7">
        <v>0</v>
      </c>
      <c r="O9" s="49">
        <f t="shared" si="0"/>
        <v>0</v>
      </c>
      <c r="P9" s="20"/>
      <c r="Q9" s="88" t="s">
        <v>42</v>
      </c>
      <c r="R9" s="89">
        <v>16.347123231985886</v>
      </c>
      <c r="S9" s="89">
        <v>49.603621587841339</v>
      </c>
      <c r="T9" s="89"/>
      <c r="U9" s="89"/>
      <c r="V9" s="89"/>
      <c r="W9" s="98">
        <v>45560</v>
      </c>
    </row>
    <row r="10" spans="1:23" x14ac:dyDescent="0.25">
      <c r="A10" t="s">
        <v>35</v>
      </c>
      <c r="B10" t="s">
        <v>36</v>
      </c>
      <c r="C10" s="7">
        <v>5</v>
      </c>
      <c r="D10" t="s">
        <v>39</v>
      </c>
      <c r="E10">
        <v>2002</v>
      </c>
      <c r="F10" s="7">
        <v>1</v>
      </c>
      <c r="G10" s="7">
        <v>9</v>
      </c>
      <c r="H10" s="7">
        <v>9</v>
      </c>
      <c r="I10" s="7">
        <v>33</v>
      </c>
      <c r="J10" s="7">
        <v>109</v>
      </c>
      <c r="K10" s="7">
        <v>1</v>
      </c>
      <c r="L10" s="21">
        <v>45558</v>
      </c>
      <c r="M10" s="14">
        <v>66</v>
      </c>
      <c r="N10" s="7">
        <v>0</v>
      </c>
      <c r="O10" s="49">
        <f t="shared" si="0"/>
        <v>0</v>
      </c>
      <c r="P10" s="20"/>
      <c r="Q10" s="88" t="s">
        <v>44</v>
      </c>
      <c r="R10" s="89">
        <v>0</v>
      </c>
      <c r="S10" s="89">
        <v>8.3598444680098964</v>
      </c>
      <c r="T10" s="89"/>
      <c r="U10" s="89">
        <v>44.362349882098158</v>
      </c>
      <c r="V10" s="89"/>
      <c r="W10" s="98">
        <v>45566</v>
      </c>
    </row>
    <row r="11" spans="1:23" x14ac:dyDescent="0.25">
      <c r="A11" t="s">
        <v>35</v>
      </c>
      <c r="B11" t="s">
        <v>36</v>
      </c>
      <c r="C11" s="7">
        <v>5</v>
      </c>
      <c r="D11" t="s">
        <v>46</v>
      </c>
      <c r="E11">
        <v>1999</v>
      </c>
      <c r="F11" s="7">
        <v>1</v>
      </c>
      <c r="G11" s="7">
        <v>10</v>
      </c>
      <c r="H11" s="7">
        <v>10</v>
      </c>
      <c r="I11" s="7">
        <v>40</v>
      </c>
      <c r="J11" s="7">
        <v>110</v>
      </c>
      <c r="K11" s="7">
        <v>1</v>
      </c>
      <c r="L11" s="21">
        <v>45558</v>
      </c>
      <c r="M11" s="14">
        <v>81</v>
      </c>
      <c r="N11" s="7">
        <v>0</v>
      </c>
      <c r="O11" s="49">
        <f t="shared" si="0"/>
        <v>0</v>
      </c>
      <c r="P11" s="20"/>
      <c r="Q11" s="81" t="s">
        <v>49</v>
      </c>
      <c r="R11" s="18">
        <v>0</v>
      </c>
      <c r="S11" s="18">
        <v>1.1627906976744187</v>
      </c>
      <c r="T11" s="18"/>
      <c r="U11" s="18">
        <v>22.112172388335175</v>
      </c>
      <c r="V11" s="18">
        <v>53.2730404823428</v>
      </c>
      <c r="W11" s="98">
        <v>45567</v>
      </c>
    </row>
    <row r="12" spans="1:23" x14ac:dyDescent="0.25">
      <c r="A12" t="s">
        <v>50</v>
      </c>
      <c r="B12" t="s">
        <v>51</v>
      </c>
      <c r="C12" s="7">
        <v>6</v>
      </c>
      <c r="D12" t="s">
        <v>59</v>
      </c>
      <c r="E12">
        <v>1989</v>
      </c>
      <c r="F12" s="7">
        <v>1</v>
      </c>
      <c r="G12" s="7">
        <v>11</v>
      </c>
      <c r="H12" s="7">
        <v>11</v>
      </c>
      <c r="I12" s="7">
        <v>41</v>
      </c>
      <c r="J12" s="7">
        <v>111</v>
      </c>
      <c r="K12" s="7">
        <v>1</v>
      </c>
      <c r="L12" s="21">
        <v>45558</v>
      </c>
      <c r="M12" s="14">
        <v>39</v>
      </c>
      <c r="N12" s="7">
        <v>0</v>
      </c>
      <c r="O12" s="49">
        <f t="shared" si="0"/>
        <v>0</v>
      </c>
      <c r="P12" s="20"/>
      <c r="Q12" s="82" t="s">
        <v>37</v>
      </c>
      <c r="R12" s="59">
        <v>19.886260676274812</v>
      </c>
      <c r="S12" s="59">
        <v>50.493469401725925</v>
      </c>
      <c r="T12" s="59"/>
      <c r="U12" s="59"/>
      <c r="V12" s="59"/>
      <c r="W12" s="98">
        <v>45560</v>
      </c>
    </row>
    <row r="13" spans="1:23" x14ac:dyDescent="0.25">
      <c r="A13" t="s">
        <v>50</v>
      </c>
      <c r="B13" t="s">
        <v>51</v>
      </c>
      <c r="C13" s="7">
        <v>6</v>
      </c>
      <c r="D13" t="s">
        <v>54</v>
      </c>
      <c r="E13">
        <v>2016</v>
      </c>
      <c r="F13" s="7">
        <v>1</v>
      </c>
      <c r="G13" s="7">
        <v>12</v>
      </c>
      <c r="H13" s="7">
        <v>12</v>
      </c>
      <c r="I13" s="7">
        <v>48</v>
      </c>
      <c r="J13" s="7">
        <v>112</v>
      </c>
      <c r="K13" s="7">
        <v>1</v>
      </c>
      <c r="L13" s="21">
        <v>45558</v>
      </c>
      <c r="M13" s="14">
        <v>38</v>
      </c>
      <c r="N13" s="7">
        <v>0</v>
      </c>
      <c r="O13" s="49">
        <f t="shared" si="0"/>
        <v>0</v>
      </c>
      <c r="P13" s="20"/>
      <c r="Q13" s="81" t="s">
        <v>46</v>
      </c>
      <c r="R13" s="18">
        <v>0</v>
      </c>
      <c r="S13" s="18">
        <v>0</v>
      </c>
      <c r="T13" s="18"/>
      <c r="U13" s="18">
        <v>8.4673180842401372</v>
      </c>
      <c r="V13" s="18">
        <v>49.761496450925719</v>
      </c>
      <c r="W13" s="98">
        <v>45567</v>
      </c>
    </row>
    <row r="14" spans="1:23" x14ac:dyDescent="0.25">
      <c r="A14" t="s">
        <v>35</v>
      </c>
      <c r="B14" t="s">
        <v>36</v>
      </c>
      <c r="C14" s="7">
        <v>7</v>
      </c>
      <c r="D14" t="s">
        <v>49</v>
      </c>
      <c r="E14">
        <v>1985</v>
      </c>
      <c r="F14" s="7">
        <v>1</v>
      </c>
      <c r="G14" s="7">
        <v>13</v>
      </c>
      <c r="H14" s="7">
        <v>13</v>
      </c>
      <c r="I14" s="7">
        <v>49</v>
      </c>
      <c r="J14" s="7">
        <v>113</v>
      </c>
      <c r="K14" s="7">
        <v>1</v>
      </c>
      <c r="L14" s="21">
        <v>45558</v>
      </c>
      <c r="M14" s="14">
        <v>86</v>
      </c>
      <c r="N14" s="7">
        <v>0</v>
      </c>
      <c r="O14" s="49">
        <f t="shared" si="0"/>
        <v>0</v>
      </c>
      <c r="P14" s="20"/>
      <c r="Q14" s="60" t="s">
        <v>51</v>
      </c>
      <c r="R14" s="18">
        <v>3.4261797147320205</v>
      </c>
      <c r="S14" s="18">
        <v>13.105322925051434</v>
      </c>
      <c r="T14" s="18">
        <v>50.617558695894076</v>
      </c>
      <c r="U14" s="18">
        <v>24.494900908603839</v>
      </c>
      <c r="V14" s="18">
        <v>51.282951050412748</v>
      </c>
    </row>
    <row r="15" spans="1:23" x14ac:dyDescent="0.25">
      <c r="A15" t="s">
        <v>35</v>
      </c>
      <c r="B15" t="s">
        <v>36</v>
      </c>
      <c r="C15" s="7">
        <v>7</v>
      </c>
      <c r="D15" t="s">
        <v>42</v>
      </c>
      <c r="E15">
        <v>2023</v>
      </c>
      <c r="F15" s="7">
        <v>1</v>
      </c>
      <c r="G15" s="7">
        <v>14</v>
      </c>
      <c r="H15" s="7">
        <v>14</v>
      </c>
      <c r="I15" s="7">
        <v>56</v>
      </c>
      <c r="J15" s="7">
        <v>114</v>
      </c>
      <c r="K15" s="7">
        <v>1</v>
      </c>
      <c r="L15" s="21">
        <v>45558</v>
      </c>
      <c r="M15" s="14">
        <v>87</v>
      </c>
      <c r="N15" s="7">
        <v>6</v>
      </c>
      <c r="O15" s="49">
        <f t="shared" si="0"/>
        <v>6.8965517241379306</v>
      </c>
      <c r="P15" s="20"/>
      <c r="Q15" s="81" t="s">
        <v>57</v>
      </c>
      <c r="R15" s="18">
        <v>0</v>
      </c>
      <c r="S15" s="18">
        <v>2.5252525252525251</v>
      </c>
      <c r="T15" s="18"/>
      <c r="U15" s="18">
        <v>13.089225589225588</v>
      </c>
      <c r="V15" s="18">
        <v>39.441287878787882</v>
      </c>
      <c r="W15" s="98">
        <v>45568</v>
      </c>
    </row>
    <row r="16" spans="1:23" x14ac:dyDescent="0.25">
      <c r="A16" t="s">
        <v>50</v>
      </c>
      <c r="B16" t="s">
        <v>51</v>
      </c>
      <c r="C16" s="7">
        <v>8</v>
      </c>
      <c r="D16" t="s">
        <v>55</v>
      </c>
      <c r="E16">
        <v>2008</v>
      </c>
      <c r="F16" s="7">
        <v>1</v>
      </c>
      <c r="G16" s="7">
        <v>15</v>
      </c>
      <c r="H16" s="7">
        <v>15</v>
      </c>
      <c r="I16" s="7">
        <v>57</v>
      </c>
      <c r="J16" s="7">
        <v>115</v>
      </c>
      <c r="K16" s="7">
        <v>1</v>
      </c>
      <c r="L16" s="21">
        <v>45558</v>
      </c>
      <c r="M16" s="14">
        <v>47</v>
      </c>
      <c r="N16" s="7">
        <v>11</v>
      </c>
      <c r="O16" s="49">
        <f t="shared" si="0"/>
        <v>23.404255319148938</v>
      </c>
      <c r="P16" s="20"/>
      <c r="Q16" s="88" t="s">
        <v>59</v>
      </c>
      <c r="R16" s="89">
        <v>0</v>
      </c>
      <c r="S16" s="89">
        <v>5.7998885172798218</v>
      </c>
      <c r="T16" s="89"/>
      <c r="U16" s="89">
        <v>44.504382424172526</v>
      </c>
      <c r="V16" s="89"/>
      <c r="W16" s="98">
        <v>45566</v>
      </c>
    </row>
    <row r="17" spans="1:23" x14ac:dyDescent="0.25">
      <c r="A17" t="s">
        <v>50</v>
      </c>
      <c r="B17" t="s">
        <v>51</v>
      </c>
      <c r="C17" s="7">
        <v>8</v>
      </c>
      <c r="D17" t="s">
        <v>57</v>
      </c>
      <c r="E17">
        <v>2004</v>
      </c>
      <c r="F17" s="7">
        <v>1</v>
      </c>
      <c r="G17" s="7">
        <v>16</v>
      </c>
      <c r="H17" s="7">
        <v>16</v>
      </c>
      <c r="I17" s="7">
        <v>64</v>
      </c>
      <c r="J17" s="7">
        <v>116</v>
      </c>
      <c r="K17" s="7">
        <v>1</v>
      </c>
      <c r="L17" s="21">
        <v>45558</v>
      </c>
      <c r="M17" s="14">
        <v>44</v>
      </c>
      <c r="N17" s="7">
        <v>0</v>
      </c>
      <c r="O17" s="49">
        <f t="shared" si="0"/>
        <v>0</v>
      </c>
      <c r="P17" s="20"/>
      <c r="Q17" s="82" t="s">
        <v>55</v>
      </c>
      <c r="R17" s="59">
        <v>22.458768232302958</v>
      </c>
      <c r="S17" s="59">
        <v>52.733800013381504</v>
      </c>
      <c r="T17" s="59"/>
      <c r="U17" s="59">
        <v>75.471698113207552</v>
      </c>
      <c r="V17" s="59"/>
      <c r="W17" s="98">
        <v>45560</v>
      </c>
    </row>
    <row r="18" spans="1:23" x14ac:dyDescent="0.25">
      <c r="A18" t="s">
        <v>50</v>
      </c>
      <c r="B18" t="s">
        <v>51</v>
      </c>
      <c r="C18" s="7">
        <v>8</v>
      </c>
      <c r="D18" t="s">
        <v>60</v>
      </c>
      <c r="E18">
        <v>2001</v>
      </c>
      <c r="F18" s="7">
        <v>2</v>
      </c>
      <c r="G18" s="7">
        <v>16</v>
      </c>
      <c r="H18" s="7">
        <v>17</v>
      </c>
      <c r="I18" s="7">
        <v>63</v>
      </c>
      <c r="J18" s="7">
        <v>216</v>
      </c>
      <c r="K18" s="7">
        <v>1</v>
      </c>
      <c r="L18" s="21">
        <v>45558</v>
      </c>
      <c r="M18" s="14">
        <v>57</v>
      </c>
      <c r="N18" s="7">
        <v>0</v>
      </c>
      <c r="O18" s="49">
        <f t="shared" si="0"/>
        <v>0</v>
      </c>
      <c r="P18" s="20"/>
      <c r="Q18" s="81" t="s">
        <v>56</v>
      </c>
      <c r="R18" s="18">
        <v>0</v>
      </c>
      <c r="S18" s="18">
        <v>0</v>
      </c>
      <c r="T18" s="18"/>
      <c r="U18" s="18">
        <v>16.640355912743971</v>
      </c>
      <c r="V18" s="18">
        <v>48.778191646661803</v>
      </c>
      <c r="W18" s="98">
        <v>45567</v>
      </c>
    </row>
    <row r="19" spans="1:23" x14ac:dyDescent="0.25">
      <c r="A19" t="s">
        <v>50</v>
      </c>
      <c r="B19" t="s">
        <v>51</v>
      </c>
      <c r="C19" s="7">
        <v>8</v>
      </c>
      <c r="D19" t="s">
        <v>59</v>
      </c>
      <c r="E19">
        <v>1989</v>
      </c>
      <c r="F19" s="7">
        <v>2</v>
      </c>
      <c r="G19" s="7">
        <v>15</v>
      </c>
      <c r="H19" s="7">
        <v>18</v>
      </c>
      <c r="I19" s="7">
        <v>58</v>
      </c>
      <c r="J19" s="7">
        <v>215</v>
      </c>
      <c r="K19" s="7">
        <v>1</v>
      </c>
      <c r="L19" s="21">
        <v>45558</v>
      </c>
      <c r="M19" s="14">
        <v>65</v>
      </c>
      <c r="N19" s="7">
        <v>0</v>
      </c>
      <c r="O19" s="49">
        <f t="shared" si="0"/>
        <v>0</v>
      </c>
      <c r="P19" s="20"/>
      <c r="Q19" s="82" t="s">
        <v>54</v>
      </c>
      <c r="R19" s="59">
        <v>4.950669485553207</v>
      </c>
      <c r="S19" s="59">
        <v>42.125199362041471</v>
      </c>
      <c r="T19" s="59">
        <v>50.617558695894076</v>
      </c>
      <c r="U19" s="59"/>
      <c r="V19" s="59"/>
      <c r="W19" s="98">
        <v>45561</v>
      </c>
    </row>
    <row r="20" spans="1:23" x14ac:dyDescent="0.25">
      <c r="A20" t="s">
        <v>35</v>
      </c>
      <c r="B20" t="s">
        <v>36</v>
      </c>
      <c r="C20" s="7">
        <v>7</v>
      </c>
      <c r="D20" t="s">
        <v>48</v>
      </c>
      <c r="E20">
        <v>2018</v>
      </c>
      <c r="F20" s="7">
        <v>2</v>
      </c>
      <c r="G20" s="7">
        <v>14</v>
      </c>
      <c r="H20" s="7">
        <v>19</v>
      </c>
      <c r="I20" s="7">
        <v>55</v>
      </c>
      <c r="J20" s="7">
        <v>214</v>
      </c>
      <c r="K20" s="7">
        <v>1</v>
      </c>
      <c r="L20" s="21">
        <v>45558</v>
      </c>
      <c r="M20" s="14">
        <v>49</v>
      </c>
      <c r="N20" s="7">
        <v>0</v>
      </c>
      <c r="O20" s="49">
        <f t="shared" si="0"/>
        <v>0</v>
      </c>
      <c r="P20" s="20"/>
      <c r="Q20" s="81" t="s">
        <v>53</v>
      </c>
      <c r="R20" s="18">
        <v>0</v>
      </c>
      <c r="S20" s="18">
        <v>0</v>
      </c>
      <c r="T20" s="18"/>
      <c r="U20" s="18">
        <v>12.106447772923746</v>
      </c>
      <c r="V20" s="18">
        <v>55.721459445715738</v>
      </c>
      <c r="W20" s="98">
        <v>45566</v>
      </c>
    </row>
    <row r="21" spans="1:23" x14ac:dyDescent="0.25">
      <c r="A21" t="s">
        <v>35</v>
      </c>
      <c r="B21" t="s">
        <v>36</v>
      </c>
      <c r="C21" s="7">
        <v>7</v>
      </c>
      <c r="D21" t="s">
        <v>44</v>
      </c>
      <c r="E21">
        <v>1983</v>
      </c>
      <c r="F21" s="7">
        <v>2</v>
      </c>
      <c r="G21" s="7">
        <v>13</v>
      </c>
      <c r="H21" s="7">
        <v>20</v>
      </c>
      <c r="I21" s="7">
        <v>50</v>
      </c>
      <c r="J21" s="7">
        <v>213</v>
      </c>
      <c r="K21" s="7">
        <v>1</v>
      </c>
      <c r="L21" s="21">
        <v>45558</v>
      </c>
      <c r="M21" s="14">
        <v>82</v>
      </c>
      <c r="N21" s="7">
        <v>0</v>
      </c>
      <c r="O21" s="49">
        <f t="shared" si="0"/>
        <v>0</v>
      </c>
      <c r="P21" s="20"/>
      <c r="Q21" s="81" t="s">
        <v>60</v>
      </c>
      <c r="R21" s="18">
        <v>0</v>
      </c>
      <c r="S21" s="18">
        <v>0.8771929824561403</v>
      </c>
      <c r="T21" s="18"/>
      <c r="U21" s="18">
        <v>32.506504977722081</v>
      </c>
      <c r="V21" s="18">
        <v>63.87909878863826</v>
      </c>
      <c r="W21" s="98">
        <v>45566</v>
      </c>
    </row>
    <row r="22" spans="1:23" x14ac:dyDescent="0.25">
      <c r="A22" t="s">
        <v>50</v>
      </c>
      <c r="B22" t="s">
        <v>51</v>
      </c>
      <c r="C22" s="7">
        <v>6</v>
      </c>
      <c r="D22" t="s">
        <v>55</v>
      </c>
      <c r="E22">
        <v>2008</v>
      </c>
      <c r="F22" s="7">
        <v>2</v>
      </c>
      <c r="G22" s="7">
        <v>12</v>
      </c>
      <c r="H22" s="7">
        <v>21</v>
      </c>
      <c r="I22" s="7">
        <v>47</v>
      </c>
      <c r="J22" s="7">
        <v>212</v>
      </c>
      <c r="K22" s="7">
        <v>1</v>
      </c>
      <c r="L22" s="21">
        <v>45558</v>
      </c>
      <c r="M22" s="14">
        <v>48</v>
      </c>
      <c r="N22" s="7">
        <v>2</v>
      </c>
      <c r="O22" s="49">
        <f t="shared" si="0"/>
        <v>4.1666666666666661</v>
      </c>
      <c r="P22" s="20"/>
      <c r="Q22" s="81" t="s">
        <v>52</v>
      </c>
      <c r="R22" s="18">
        <v>0</v>
      </c>
      <c r="S22" s="18">
        <v>0.78125</v>
      </c>
      <c r="T22" s="18"/>
      <c r="U22" s="18">
        <v>15.378289473684211</v>
      </c>
      <c r="V22" s="18">
        <v>48.59471749226006</v>
      </c>
      <c r="W22" s="98">
        <v>45567</v>
      </c>
    </row>
    <row r="23" spans="1:23" x14ac:dyDescent="0.25">
      <c r="A23" t="s">
        <v>50</v>
      </c>
      <c r="B23" t="s">
        <v>51</v>
      </c>
      <c r="C23" s="7">
        <v>6</v>
      </c>
      <c r="D23" t="s">
        <v>52</v>
      </c>
      <c r="E23">
        <v>1999</v>
      </c>
      <c r="F23" s="7">
        <v>2</v>
      </c>
      <c r="G23" s="7">
        <v>11</v>
      </c>
      <c r="H23" s="7">
        <v>22</v>
      </c>
      <c r="I23" s="7">
        <v>42</v>
      </c>
      <c r="J23" s="7">
        <v>211</v>
      </c>
      <c r="K23" s="7">
        <v>1</v>
      </c>
      <c r="L23" s="21">
        <v>45558</v>
      </c>
      <c r="M23" s="14">
        <v>32</v>
      </c>
      <c r="N23" s="7">
        <v>0</v>
      </c>
      <c r="O23" s="49">
        <f t="shared" si="0"/>
        <v>0</v>
      </c>
      <c r="P23" s="20"/>
      <c r="Q23" s="66" t="s">
        <v>801</v>
      </c>
      <c r="R23" s="18">
        <v>3.9776763516323035</v>
      </c>
      <c r="S23" s="18">
        <v>14.056747818162769</v>
      </c>
      <c r="T23" s="18">
        <v>50.617558695894076</v>
      </c>
      <c r="U23" s="18">
        <v>26.10527488685549</v>
      </c>
      <c r="V23" s="18">
        <v>49.785619391602971</v>
      </c>
    </row>
    <row r="24" spans="1:23" x14ac:dyDescent="0.25">
      <c r="A24" t="s">
        <v>35</v>
      </c>
      <c r="B24" t="s">
        <v>36</v>
      </c>
      <c r="C24" s="7">
        <v>5</v>
      </c>
      <c r="D24" t="s">
        <v>49</v>
      </c>
      <c r="E24">
        <v>1985</v>
      </c>
      <c r="F24" s="7">
        <v>2</v>
      </c>
      <c r="G24" s="7">
        <v>10</v>
      </c>
      <c r="H24" s="7">
        <v>23</v>
      </c>
      <c r="I24" s="7">
        <v>39</v>
      </c>
      <c r="J24" s="7">
        <v>210</v>
      </c>
      <c r="K24" s="7">
        <v>1</v>
      </c>
      <c r="L24" s="21">
        <v>45558</v>
      </c>
      <c r="M24" s="14">
        <v>63</v>
      </c>
      <c r="N24" s="7">
        <v>0</v>
      </c>
      <c r="O24" s="49">
        <f t="shared" si="0"/>
        <v>0</v>
      </c>
      <c r="P24" s="20"/>
    </row>
    <row r="25" spans="1:23" x14ac:dyDescent="0.25">
      <c r="A25" t="s">
        <v>35</v>
      </c>
      <c r="B25" t="s">
        <v>36</v>
      </c>
      <c r="C25" s="7">
        <v>5</v>
      </c>
      <c r="D25" t="s">
        <v>41</v>
      </c>
      <c r="E25">
        <v>2016</v>
      </c>
      <c r="F25" s="7">
        <v>2</v>
      </c>
      <c r="G25" s="7">
        <v>9</v>
      </c>
      <c r="H25" s="7">
        <v>24</v>
      </c>
      <c r="I25" s="7">
        <v>34</v>
      </c>
      <c r="J25" s="7">
        <v>209</v>
      </c>
      <c r="K25" s="7">
        <v>1</v>
      </c>
      <c r="L25" s="21">
        <v>45558</v>
      </c>
      <c r="M25" s="14">
        <v>75</v>
      </c>
      <c r="N25" s="7">
        <v>0</v>
      </c>
      <c r="O25" s="49">
        <f t="shared" si="0"/>
        <v>0</v>
      </c>
      <c r="P25" s="20"/>
    </row>
    <row r="26" spans="1:23" x14ac:dyDescent="0.25">
      <c r="A26" t="s">
        <v>50</v>
      </c>
      <c r="B26" t="s">
        <v>51</v>
      </c>
      <c r="C26" s="7">
        <v>4</v>
      </c>
      <c r="D26" t="s">
        <v>56</v>
      </c>
      <c r="E26">
        <v>1984</v>
      </c>
      <c r="F26" s="7">
        <v>2</v>
      </c>
      <c r="G26" s="7">
        <v>8</v>
      </c>
      <c r="H26" s="7">
        <v>25</v>
      </c>
      <c r="I26" s="7">
        <v>31</v>
      </c>
      <c r="J26" s="7">
        <v>208</v>
      </c>
      <c r="K26" s="7">
        <v>1</v>
      </c>
      <c r="L26" s="21">
        <v>45558</v>
      </c>
      <c r="M26" s="14">
        <v>55</v>
      </c>
      <c r="N26" s="7">
        <v>0</v>
      </c>
      <c r="O26" s="49">
        <f t="shared" si="0"/>
        <v>0</v>
      </c>
      <c r="P26" s="20"/>
    </row>
    <row r="27" spans="1:23" x14ac:dyDescent="0.25">
      <c r="A27" t="s">
        <v>50</v>
      </c>
      <c r="B27" t="s">
        <v>51</v>
      </c>
      <c r="C27" s="7">
        <v>4</v>
      </c>
      <c r="D27" t="s">
        <v>54</v>
      </c>
      <c r="E27">
        <v>2016</v>
      </c>
      <c r="F27" s="7">
        <v>2</v>
      </c>
      <c r="G27" s="7">
        <v>7</v>
      </c>
      <c r="H27" s="7">
        <v>26</v>
      </c>
      <c r="I27" s="7">
        <v>26</v>
      </c>
      <c r="J27" s="7">
        <v>207</v>
      </c>
      <c r="K27" s="7">
        <v>1</v>
      </c>
      <c r="L27" s="21">
        <v>45558</v>
      </c>
      <c r="M27" s="14">
        <v>43</v>
      </c>
      <c r="N27" s="7">
        <v>0</v>
      </c>
      <c r="O27" s="49">
        <f t="shared" si="0"/>
        <v>0</v>
      </c>
      <c r="P27" s="20"/>
    </row>
    <row r="28" spans="1:23" x14ac:dyDescent="0.25">
      <c r="A28" t="s">
        <v>35</v>
      </c>
      <c r="B28" t="s">
        <v>36</v>
      </c>
      <c r="C28" s="7">
        <v>3</v>
      </c>
      <c r="D28" t="s">
        <v>37</v>
      </c>
      <c r="E28">
        <v>1998</v>
      </c>
      <c r="F28" s="7">
        <v>2</v>
      </c>
      <c r="G28" s="7">
        <v>6</v>
      </c>
      <c r="H28" s="7">
        <v>27</v>
      </c>
      <c r="I28" s="7">
        <v>23</v>
      </c>
      <c r="J28" s="7">
        <v>206</v>
      </c>
      <c r="K28" s="7">
        <v>1</v>
      </c>
      <c r="L28" s="21">
        <v>45558</v>
      </c>
      <c r="M28" s="14">
        <v>48</v>
      </c>
      <c r="N28" s="7">
        <v>16</v>
      </c>
      <c r="O28" s="49">
        <f t="shared" si="0"/>
        <v>33.333333333333329</v>
      </c>
      <c r="P28" s="20"/>
    </row>
    <row r="29" spans="1:23" x14ac:dyDescent="0.25">
      <c r="A29" t="s">
        <v>35</v>
      </c>
      <c r="B29" t="s">
        <v>36</v>
      </c>
      <c r="C29" s="7">
        <v>3</v>
      </c>
      <c r="D29" t="s">
        <v>42</v>
      </c>
      <c r="E29">
        <v>2023</v>
      </c>
      <c r="F29" s="7">
        <v>2</v>
      </c>
      <c r="G29" s="7">
        <v>5</v>
      </c>
      <c r="H29" s="7">
        <v>28</v>
      </c>
      <c r="I29" s="7">
        <v>18</v>
      </c>
      <c r="J29" s="7">
        <v>205</v>
      </c>
      <c r="K29" s="7">
        <v>1</v>
      </c>
      <c r="L29" s="21">
        <v>45558</v>
      </c>
      <c r="M29" s="14">
        <v>55</v>
      </c>
      <c r="N29" s="7">
        <v>14</v>
      </c>
      <c r="O29" s="49">
        <f t="shared" si="0"/>
        <v>25.454545454545453</v>
      </c>
      <c r="P29" s="20"/>
    </row>
    <row r="30" spans="1:23" x14ac:dyDescent="0.25">
      <c r="A30" t="s">
        <v>50</v>
      </c>
      <c r="B30" t="s">
        <v>51</v>
      </c>
      <c r="C30" s="7">
        <v>2</v>
      </c>
      <c r="D30" t="s">
        <v>57</v>
      </c>
      <c r="E30">
        <v>2004</v>
      </c>
      <c r="F30" s="7">
        <v>2</v>
      </c>
      <c r="G30" s="7">
        <v>4</v>
      </c>
      <c r="H30" s="7">
        <v>29</v>
      </c>
      <c r="I30" s="7">
        <v>15</v>
      </c>
      <c r="J30" s="7">
        <v>204</v>
      </c>
      <c r="K30" s="7">
        <v>1</v>
      </c>
      <c r="L30" s="21">
        <v>45558</v>
      </c>
      <c r="M30" s="14">
        <v>48</v>
      </c>
      <c r="N30" s="7">
        <v>0</v>
      </c>
      <c r="O30" s="49">
        <f t="shared" si="0"/>
        <v>0</v>
      </c>
      <c r="P30" s="20"/>
    </row>
    <row r="31" spans="1:23" x14ac:dyDescent="0.25">
      <c r="A31" t="s">
        <v>50</v>
      </c>
      <c r="B31" t="s">
        <v>51</v>
      </c>
      <c r="C31" s="7">
        <v>2</v>
      </c>
      <c r="D31" t="s">
        <v>53</v>
      </c>
      <c r="E31">
        <v>2020</v>
      </c>
      <c r="F31" s="7">
        <v>2</v>
      </c>
      <c r="G31" s="7">
        <v>3</v>
      </c>
      <c r="H31" s="7">
        <v>30</v>
      </c>
      <c r="I31" s="7">
        <v>10</v>
      </c>
      <c r="J31" s="7">
        <v>203</v>
      </c>
      <c r="K31" s="7">
        <v>1</v>
      </c>
      <c r="L31" s="21">
        <v>45558</v>
      </c>
      <c r="M31" s="14">
        <v>38</v>
      </c>
      <c r="N31" s="7">
        <v>0</v>
      </c>
      <c r="O31" s="49">
        <f t="shared" si="0"/>
        <v>0</v>
      </c>
      <c r="P31" s="20"/>
    </row>
    <row r="32" spans="1:23" x14ac:dyDescent="0.25">
      <c r="A32" t="s">
        <v>35</v>
      </c>
      <c r="B32" t="s">
        <v>36</v>
      </c>
      <c r="C32" s="7">
        <v>1</v>
      </c>
      <c r="D32" t="s">
        <v>46</v>
      </c>
      <c r="E32">
        <v>1999</v>
      </c>
      <c r="F32" s="7">
        <v>2</v>
      </c>
      <c r="G32" s="7">
        <v>2</v>
      </c>
      <c r="H32" s="7">
        <v>31</v>
      </c>
      <c r="I32" s="7">
        <v>7</v>
      </c>
      <c r="J32" s="7">
        <v>202</v>
      </c>
      <c r="K32" s="7">
        <v>1</v>
      </c>
      <c r="L32" s="21">
        <v>45558</v>
      </c>
      <c r="M32" s="14">
        <v>79</v>
      </c>
      <c r="N32" s="7">
        <v>0</v>
      </c>
      <c r="O32" s="49">
        <f t="shared" si="0"/>
        <v>0</v>
      </c>
      <c r="P32" s="20"/>
    </row>
    <row r="33" spans="1:16" x14ac:dyDescent="0.25">
      <c r="A33" t="s">
        <v>35</v>
      </c>
      <c r="B33" t="s">
        <v>36</v>
      </c>
      <c r="C33" s="7">
        <v>1</v>
      </c>
      <c r="D33" t="s">
        <v>39</v>
      </c>
      <c r="E33">
        <v>2002</v>
      </c>
      <c r="F33" s="7">
        <v>2</v>
      </c>
      <c r="G33" s="7">
        <v>1</v>
      </c>
      <c r="H33" s="7">
        <v>32</v>
      </c>
      <c r="I33" s="7">
        <v>2</v>
      </c>
      <c r="J33" s="7">
        <v>201</v>
      </c>
      <c r="K33" s="7">
        <v>1</v>
      </c>
      <c r="L33" s="21">
        <v>45558</v>
      </c>
      <c r="M33" s="14">
        <v>56</v>
      </c>
      <c r="N33" s="7">
        <v>0</v>
      </c>
      <c r="O33" s="49">
        <f t="shared" si="0"/>
        <v>0</v>
      </c>
      <c r="P33" s="20"/>
    </row>
    <row r="34" spans="1:16" x14ac:dyDescent="0.25">
      <c r="A34" t="s">
        <v>35</v>
      </c>
      <c r="B34" t="s">
        <v>36</v>
      </c>
      <c r="C34" s="7">
        <v>1</v>
      </c>
      <c r="D34" t="s">
        <v>41</v>
      </c>
      <c r="E34">
        <v>2016</v>
      </c>
      <c r="F34" s="7">
        <v>3</v>
      </c>
      <c r="G34" s="7">
        <v>1</v>
      </c>
      <c r="H34" s="7">
        <v>33</v>
      </c>
      <c r="I34" s="7">
        <v>3</v>
      </c>
      <c r="J34" s="7">
        <v>301</v>
      </c>
      <c r="K34" s="7">
        <v>1</v>
      </c>
      <c r="L34" s="21">
        <v>45558</v>
      </c>
      <c r="M34" s="14">
        <v>79</v>
      </c>
      <c r="N34" s="7">
        <v>0</v>
      </c>
      <c r="O34" s="49">
        <f t="shared" si="0"/>
        <v>0</v>
      </c>
      <c r="P34" s="20"/>
    </row>
    <row r="35" spans="1:16" x14ac:dyDescent="0.25">
      <c r="A35" t="s">
        <v>35</v>
      </c>
      <c r="B35" t="s">
        <v>36</v>
      </c>
      <c r="C35" s="7">
        <v>1</v>
      </c>
      <c r="D35" t="s">
        <v>48</v>
      </c>
      <c r="E35">
        <v>2018</v>
      </c>
      <c r="F35" s="7">
        <v>3</v>
      </c>
      <c r="G35" s="7">
        <v>2</v>
      </c>
      <c r="H35" s="7">
        <v>34</v>
      </c>
      <c r="I35" s="7">
        <v>6</v>
      </c>
      <c r="J35" s="7">
        <v>302</v>
      </c>
      <c r="K35" s="7">
        <v>1</v>
      </c>
      <c r="L35" s="21">
        <v>45558</v>
      </c>
      <c r="M35" s="14">
        <v>75</v>
      </c>
      <c r="N35" s="7">
        <v>0</v>
      </c>
      <c r="O35" s="49">
        <f t="shared" si="0"/>
        <v>0</v>
      </c>
      <c r="P35" s="20"/>
    </row>
    <row r="36" spans="1:16" x14ac:dyDescent="0.25">
      <c r="A36" t="s">
        <v>50</v>
      </c>
      <c r="B36" t="s">
        <v>51</v>
      </c>
      <c r="C36" s="7">
        <v>2</v>
      </c>
      <c r="D36" t="s">
        <v>54</v>
      </c>
      <c r="E36">
        <v>2016</v>
      </c>
      <c r="F36" s="7">
        <v>3</v>
      </c>
      <c r="G36" s="7">
        <v>3</v>
      </c>
      <c r="H36" s="7">
        <v>35</v>
      </c>
      <c r="I36" s="7">
        <v>11</v>
      </c>
      <c r="J36" s="7">
        <v>303</v>
      </c>
      <c r="K36" s="7">
        <v>1</v>
      </c>
      <c r="L36" s="21">
        <v>45558</v>
      </c>
      <c r="M36" s="14">
        <v>43</v>
      </c>
      <c r="N36" s="7">
        <v>2</v>
      </c>
      <c r="O36" s="49">
        <f t="shared" si="0"/>
        <v>4.6511627906976747</v>
      </c>
      <c r="P36" s="20"/>
    </row>
    <row r="37" spans="1:16" x14ac:dyDescent="0.25">
      <c r="A37" t="s">
        <v>50</v>
      </c>
      <c r="B37" t="s">
        <v>51</v>
      </c>
      <c r="C37" s="7">
        <v>2</v>
      </c>
      <c r="D37" t="s">
        <v>59</v>
      </c>
      <c r="E37">
        <v>1989</v>
      </c>
      <c r="F37" s="7">
        <v>3</v>
      </c>
      <c r="G37" s="7">
        <v>4</v>
      </c>
      <c r="H37" s="7">
        <v>36</v>
      </c>
      <c r="I37" s="7">
        <v>14</v>
      </c>
      <c r="J37" s="7">
        <v>304</v>
      </c>
      <c r="K37" s="7">
        <v>1</v>
      </c>
      <c r="L37" s="21">
        <v>45558</v>
      </c>
      <c r="M37" s="14">
        <v>58</v>
      </c>
      <c r="N37" s="7">
        <v>0</v>
      </c>
      <c r="O37" s="49">
        <f t="shared" si="0"/>
        <v>0</v>
      </c>
      <c r="P37" s="20"/>
    </row>
    <row r="38" spans="1:16" x14ac:dyDescent="0.25">
      <c r="A38" t="s">
        <v>35</v>
      </c>
      <c r="B38" t="s">
        <v>36</v>
      </c>
      <c r="C38" s="7">
        <v>3</v>
      </c>
      <c r="D38" t="s">
        <v>39</v>
      </c>
      <c r="E38">
        <v>2002</v>
      </c>
      <c r="F38" s="7">
        <v>3</v>
      </c>
      <c r="G38" s="7">
        <v>5</v>
      </c>
      <c r="H38" s="7">
        <v>37</v>
      </c>
      <c r="I38" s="7">
        <v>19</v>
      </c>
      <c r="J38" s="7">
        <v>305</v>
      </c>
      <c r="K38" s="7">
        <v>1</v>
      </c>
      <c r="L38" s="21">
        <v>45558</v>
      </c>
      <c r="M38" s="14">
        <v>42</v>
      </c>
      <c r="N38" s="7">
        <v>0</v>
      </c>
      <c r="O38" s="49">
        <f t="shared" si="0"/>
        <v>0</v>
      </c>
      <c r="P38" s="20"/>
    </row>
    <row r="39" spans="1:16" x14ac:dyDescent="0.25">
      <c r="A39" t="s">
        <v>35</v>
      </c>
      <c r="B39" t="s">
        <v>36</v>
      </c>
      <c r="C39" s="7">
        <v>3</v>
      </c>
      <c r="D39" t="s">
        <v>49</v>
      </c>
      <c r="E39">
        <v>1985</v>
      </c>
      <c r="F39" s="7">
        <v>3</v>
      </c>
      <c r="G39" s="7">
        <v>6</v>
      </c>
      <c r="H39" s="7">
        <v>38</v>
      </c>
      <c r="I39" s="7">
        <v>22</v>
      </c>
      <c r="J39" s="7">
        <v>306</v>
      </c>
      <c r="K39" s="7">
        <v>1</v>
      </c>
      <c r="L39" s="21">
        <v>45558</v>
      </c>
      <c r="M39" s="14">
        <v>40</v>
      </c>
      <c r="N39" s="7">
        <v>0</v>
      </c>
      <c r="O39" s="49">
        <f t="shared" si="0"/>
        <v>0</v>
      </c>
      <c r="P39" s="20"/>
    </row>
    <row r="40" spans="1:16" x14ac:dyDescent="0.25">
      <c r="A40" t="s">
        <v>50</v>
      </c>
      <c r="B40" t="s">
        <v>51</v>
      </c>
      <c r="C40" s="7">
        <v>4</v>
      </c>
      <c r="D40" t="s">
        <v>55</v>
      </c>
      <c r="E40">
        <v>2008</v>
      </c>
      <c r="F40" s="7">
        <v>3</v>
      </c>
      <c r="G40" s="7">
        <v>7</v>
      </c>
      <c r="H40" s="7">
        <v>39</v>
      </c>
      <c r="I40" s="7">
        <v>27</v>
      </c>
      <c r="J40" s="7">
        <v>307</v>
      </c>
      <c r="K40" s="7">
        <v>1</v>
      </c>
      <c r="L40" s="21">
        <v>45558</v>
      </c>
      <c r="M40" s="14">
        <v>53</v>
      </c>
      <c r="N40" s="7">
        <v>12</v>
      </c>
      <c r="O40" s="49">
        <f t="shared" si="0"/>
        <v>22.641509433962266</v>
      </c>
      <c r="P40" s="20"/>
    </row>
    <row r="41" spans="1:16" x14ac:dyDescent="0.25">
      <c r="A41" t="s">
        <v>50</v>
      </c>
      <c r="B41" t="s">
        <v>51</v>
      </c>
      <c r="C41" s="7">
        <v>4</v>
      </c>
      <c r="D41" t="s">
        <v>57</v>
      </c>
      <c r="E41">
        <v>2004</v>
      </c>
      <c r="F41" s="7">
        <v>3</v>
      </c>
      <c r="G41" s="7">
        <v>8</v>
      </c>
      <c r="H41" s="7">
        <v>40</v>
      </c>
      <c r="I41" s="7">
        <v>30</v>
      </c>
      <c r="J41" s="7">
        <v>308</v>
      </c>
      <c r="K41" s="7">
        <v>1</v>
      </c>
      <c r="L41" s="21">
        <v>45558</v>
      </c>
      <c r="M41" s="14">
        <v>54</v>
      </c>
      <c r="N41" s="7">
        <v>0</v>
      </c>
      <c r="O41" s="49">
        <f t="shared" si="0"/>
        <v>0</v>
      </c>
      <c r="P41" s="20"/>
    </row>
    <row r="42" spans="1:16" x14ac:dyDescent="0.25">
      <c r="A42" t="s">
        <v>35</v>
      </c>
      <c r="B42" t="s">
        <v>36</v>
      </c>
      <c r="C42" s="7">
        <v>5</v>
      </c>
      <c r="D42" t="s">
        <v>42</v>
      </c>
      <c r="E42">
        <v>2023</v>
      </c>
      <c r="F42" s="7">
        <v>3</v>
      </c>
      <c r="G42" s="7">
        <v>9</v>
      </c>
      <c r="H42" s="7">
        <v>41</v>
      </c>
      <c r="I42" s="7">
        <v>35</v>
      </c>
      <c r="J42" s="7">
        <v>309</v>
      </c>
      <c r="K42" s="7">
        <v>1</v>
      </c>
      <c r="L42" s="21">
        <v>45558</v>
      </c>
      <c r="M42" s="14">
        <v>59</v>
      </c>
      <c r="N42" s="7">
        <v>12</v>
      </c>
      <c r="O42" s="49">
        <f t="shared" si="0"/>
        <v>20.33898305084746</v>
      </c>
      <c r="P42" s="20"/>
    </row>
    <row r="43" spans="1:16" x14ac:dyDescent="0.25">
      <c r="A43" t="s">
        <v>35</v>
      </c>
      <c r="B43" t="s">
        <v>36</v>
      </c>
      <c r="C43" s="7">
        <v>5</v>
      </c>
      <c r="D43" t="s">
        <v>44</v>
      </c>
      <c r="E43">
        <v>1983</v>
      </c>
      <c r="F43" s="7">
        <v>3</v>
      </c>
      <c r="G43" s="7">
        <v>10</v>
      </c>
      <c r="H43" s="7">
        <v>42</v>
      </c>
      <c r="I43" s="7">
        <v>38</v>
      </c>
      <c r="J43" s="7">
        <v>310</v>
      </c>
      <c r="K43" s="7">
        <v>1</v>
      </c>
      <c r="L43" s="21">
        <v>45558</v>
      </c>
      <c r="M43" s="14">
        <v>69</v>
      </c>
      <c r="N43" s="7">
        <v>0</v>
      </c>
      <c r="O43" s="49">
        <f t="shared" si="0"/>
        <v>0</v>
      </c>
      <c r="P43" s="20"/>
    </row>
    <row r="44" spans="1:16" x14ac:dyDescent="0.25">
      <c r="A44" t="s">
        <v>50</v>
      </c>
      <c r="B44" t="s">
        <v>51</v>
      </c>
      <c r="C44" s="7">
        <v>6</v>
      </c>
      <c r="D44" t="s">
        <v>56</v>
      </c>
      <c r="E44">
        <v>1984</v>
      </c>
      <c r="F44" s="7">
        <v>3</v>
      </c>
      <c r="G44" s="7">
        <v>11</v>
      </c>
      <c r="H44" s="7">
        <v>43</v>
      </c>
      <c r="I44" s="7">
        <v>43</v>
      </c>
      <c r="J44" s="7">
        <v>311</v>
      </c>
      <c r="K44" s="7">
        <v>1</v>
      </c>
      <c r="L44" s="21">
        <v>45558</v>
      </c>
      <c r="M44" s="14">
        <v>67</v>
      </c>
      <c r="N44" s="7">
        <v>0</v>
      </c>
      <c r="O44" s="49">
        <f t="shared" si="0"/>
        <v>0</v>
      </c>
      <c r="P44" s="20"/>
    </row>
    <row r="45" spans="1:16" x14ac:dyDescent="0.25">
      <c r="A45" t="s">
        <v>50</v>
      </c>
      <c r="B45" t="s">
        <v>51</v>
      </c>
      <c r="C45" s="7">
        <v>6</v>
      </c>
      <c r="D45" t="s">
        <v>60</v>
      </c>
      <c r="E45">
        <v>2001</v>
      </c>
      <c r="F45" s="7">
        <v>3</v>
      </c>
      <c r="G45" s="7">
        <v>12</v>
      </c>
      <c r="H45" s="7">
        <v>44</v>
      </c>
      <c r="I45" s="7">
        <v>46</v>
      </c>
      <c r="J45" s="7">
        <v>312</v>
      </c>
      <c r="K45" s="7">
        <v>1</v>
      </c>
      <c r="L45" s="21">
        <v>45558</v>
      </c>
      <c r="M45" s="14">
        <v>54</v>
      </c>
      <c r="N45" s="7">
        <v>0</v>
      </c>
      <c r="O45" s="49">
        <f t="shared" si="0"/>
        <v>0</v>
      </c>
      <c r="P45" s="20"/>
    </row>
    <row r="46" spans="1:16" x14ac:dyDescent="0.25">
      <c r="A46" t="s">
        <v>35</v>
      </c>
      <c r="B46" t="s">
        <v>36</v>
      </c>
      <c r="C46" s="7">
        <v>7</v>
      </c>
      <c r="D46" t="s">
        <v>46</v>
      </c>
      <c r="E46">
        <v>1999</v>
      </c>
      <c r="F46" s="7">
        <v>3</v>
      </c>
      <c r="G46" s="7">
        <v>13</v>
      </c>
      <c r="H46" s="7">
        <v>45</v>
      </c>
      <c r="I46" s="7">
        <v>51</v>
      </c>
      <c r="J46" s="7">
        <v>313</v>
      </c>
      <c r="K46" s="7">
        <v>1</v>
      </c>
      <c r="L46" s="21">
        <v>45558</v>
      </c>
      <c r="M46" s="14">
        <v>95</v>
      </c>
      <c r="N46" s="7">
        <v>0</v>
      </c>
      <c r="O46" s="49">
        <f t="shared" si="0"/>
        <v>0</v>
      </c>
      <c r="P46" s="20"/>
    </row>
    <row r="47" spans="1:16" x14ac:dyDescent="0.25">
      <c r="A47" t="s">
        <v>35</v>
      </c>
      <c r="B47" t="s">
        <v>36</v>
      </c>
      <c r="C47" s="7">
        <v>7</v>
      </c>
      <c r="D47" t="s">
        <v>37</v>
      </c>
      <c r="E47">
        <v>1998</v>
      </c>
      <c r="F47" s="7">
        <v>3</v>
      </c>
      <c r="G47" s="7">
        <v>14</v>
      </c>
      <c r="H47" s="7">
        <v>46</v>
      </c>
      <c r="I47" s="7">
        <v>54</v>
      </c>
      <c r="J47" s="7">
        <v>314</v>
      </c>
      <c r="K47" s="7">
        <v>1</v>
      </c>
      <c r="L47" s="21">
        <v>45558</v>
      </c>
      <c r="M47" s="14">
        <v>59</v>
      </c>
      <c r="N47" s="7">
        <v>9</v>
      </c>
      <c r="O47" s="49">
        <f t="shared" si="0"/>
        <v>15.254237288135593</v>
      </c>
      <c r="P47" s="20"/>
    </row>
    <row r="48" spans="1:16" x14ac:dyDescent="0.25">
      <c r="A48" t="s">
        <v>50</v>
      </c>
      <c r="B48" t="s">
        <v>51</v>
      </c>
      <c r="C48" s="7">
        <v>8</v>
      </c>
      <c r="D48" t="s">
        <v>52</v>
      </c>
      <c r="E48">
        <v>1999</v>
      </c>
      <c r="F48" s="7">
        <v>3</v>
      </c>
      <c r="G48" s="7">
        <v>15</v>
      </c>
      <c r="H48" s="7">
        <v>47</v>
      </c>
      <c r="I48" s="7">
        <v>59</v>
      </c>
      <c r="J48" s="7">
        <v>315</v>
      </c>
      <c r="K48" s="7">
        <v>1</v>
      </c>
      <c r="L48" s="21">
        <v>45558</v>
      </c>
      <c r="M48" s="14">
        <v>64</v>
      </c>
      <c r="N48" s="7">
        <v>0</v>
      </c>
      <c r="O48" s="49">
        <f t="shared" si="0"/>
        <v>0</v>
      </c>
      <c r="P48" s="20"/>
    </row>
    <row r="49" spans="1:16" x14ac:dyDescent="0.25">
      <c r="A49" t="s">
        <v>50</v>
      </c>
      <c r="B49" t="s">
        <v>51</v>
      </c>
      <c r="C49" s="7">
        <v>8</v>
      </c>
      <c r="D49" t="s">
        <v>53</v>
      </c>
      <c r="E49">
        <v>2020</v>
      </c>
      <c r="F49" s="7">
        <v>3</v>
      </c>
      <c r="G49" s="7">
        <v>16</v>
      </c>
      <c r="H49" s="7">
        <v>48</v>
      </c>
      <c r="I49" s="7">
        <v>62</v>
      </c>
      <c r="J49" s="7">
        <v>316</v>
      </c>
      <c r="K49" s="7">
        <v>1</v>
      </c>
      <c r="L49" s="21">
        <v>45558</v>
      </c>
      <c r="M49" s="14">
        <v>45</v>
      </c>
      <c r="N49" s="7">
        <v>0</v>
      </c>
      <c r="O49" s="49">
        <f t="shared" si="0"/>
        <v>0</v>
      </c>
      <c r="P49" s="20"/>
    </row>
    <row r="50" spans="1:16" x14ac:dyDescent="0.25">
      <c r="A50" t="s">
        <v>50</v>
      </c>
      <c r="B50" t="s">
        <v>51</v>
      </c>
      <c r="C50" s="7">
        <v>8</v>
      </c>
      <c r="D50" t="s">
        <v>56</v>
      </c>
      <c r="E50">
        <v>1984</v>
      </c>
      <c r="F50" s="7">
        <v>4</v>
      </c>
      <c r="G50" s="7">
        <v>16</v>
      </c>
      <c r="H50" s="7">
        <v>49</v>
      </c>
      <c r="I50" s="7">
        <v>61</v>
      </c>
      <c r="J50" s="7">
        <v>416</v>
      </c>
      <c r="K50" s="7">
        <v>1</v>
      </c>
      <c r="L50" s="21">
        <v>45558</v>
      </c>
      <c r="M50" s="14">
        <v>52</v>
      </c>
      <c r="N50" s="7">
        <v>0</v>
      </c>
      <c r="O50" s="49">
        <f t="shared" si="0"/>
        <v>0</v>
      </c>
      <c r="P50" s="20"/>
    </row>
    <row r="51" spans="1:16" x14ac:dyDescent="0.25">
      <c r="A51" t="s">
        <v>50</v>
      </c>
      <c r="B51" t="s">
        <v>51</v>
      </c>
      <c r="C51" s="7">
        <v>8</v>
      </c>
      <c r="D51" t="s">
        <v>54</v>
      </c>
      <c r="E51">
        <v>2016</v>
      </c>
      <c r="F51" s="7">
        <v>4</v>
      </c>
      <c r="G51" s="7">
        <v>15</v>
      </c>
      <c r="H51" s="7">
        <v>50</v>
      </c>
      <c r="I51" s="7">
        <v>60</v>
      </c>
      <c r="J51" s="7">
        <v>415</v>
      </c>
      <c r="K51" s="7">
        <v>1</v>
      </c>
      <c r="L51" s="21">
        <v>45558</v>
      </c>
      <c r="M51" s="14">
        <v>33</v>
      </c>
      <c r="N51" s="7">
        <v>5</v>
      </c>
      <c r="O51" s="49">
        <f t="shared" si="0"/>
        <v>15.151515151515152</v>
      </c>
      <c r="P51" s="20"/>
    </row>
    <row r="52" spans="1:16" x14ac:dyDescent="0.25">
      <c r="A52" t="s">
        <v>35</v>
      </c>
      <c r="B52" t="s">
        <v>36</v>
      </c>
      <c r="C52" s="7">
        <v>7</v>
      </c>
      <c r="D52" t="s">
        <v>39</v>
      </c>
      <c r="E52">
        <v>2002</v>
      </c>
      <c r="F52" s="7">
        <v>4</v>
      </c>
      <c r="G52" s="7">
        <v>14</v>
      </c>
      <c r="H52" s="7">
        <v>51</v>
      </c>
      <c r="I52" s="7">
        <v>53</v>
      </c>
      <c r="J52" s="7">
        <v>414</v>
      </c>
      <c r="K52" s="7">
        <v>1</v>
      </c>
      <c r="L52" s="21">
        <v>45558</v>
      </c>
      <c r="M52" s="14">
        <v>66</v>
      </c>
      <c r="N52" s="7">
        <v>0</v>
      </c>
      <c r="O52" s="49">
        <f t="shared" si="0"/>
        <v>0</v>
      </c>
      <c r="P52" s="20"/>
    </row>
    <row r="53" spans="1:16" x14ac:dyDescent="0.25">
      <c r="A53" t="s">
        <v>35</v>
      </c>
      <c r="B53" t="s">
        <v>36</v>
      </c>
      <c r="C53" s="7">
        <v>7</v>
      </c>
      <c r="D53" t="s">
        <v>41</v>
      </c>
      <c r="E53">
        <v>2016</v>
      </c>
      <c r="F53" s="7">
        <v>4</v>
      </c>
      <c r="G53" s="7">
        <v>13</v>
      </c>
      <c r="H53" s="7">
        <v>52</v>
      </c>
      <c r="I53" s="7">
        <v>52</v>
      </c>
      <c r="J53" s="7">
        <v>413</v>
      </c>
      <c r="K53" s="7">
        <v>1</v>
      </c>
      <c r="L53" s="21">
        <v>45558</v>
      </c>
      <c r="M53" s="14">
        <v>50</v>
      </c>
      <c r="N53" s="7">
        <v>0</v>
      </c>
      <c r="O53" s="49">
        <f t="shared" si="0"/>
        <v>0</v>
      </c>
      <c r="P53" s="20"/>
    </row>
    <row r="54" spans="1:16" x14ac:dyDescent="0.25">
      <c r="A54" t="s">
        <v>50</v>
      </c>
      <c r="B54" t="s">
        <v>51</v>
      </c>
      <c r="C54" s="7">
        <v>6</v>
      </c>
      <c r="D54" t="s">
        <v>53</v>
      </c>
      <c r="E54">
        <v>2020</v>
      </c>
      <c r="F54" s="7">
        <v>4</v>
      </c>
      <c r="G54" s="7">
        <v>12</v>
      </c>
      <c r="H54" s="7">
        <v>53</v>
      </c>
      <c r="I54" s="7">
        <v>45</v>
      </c>
      <c r="J54" s="7">
        <v>412</v>
      </c>
      <c r="K54" s="7">
        <v>1</v>
      </c>
      <c r="L54" s="21">
        <v>45558</v>
      </c>
      <c r="M54" s="14">
        <v>46</v>
      </c>
      <c r="N54" s="7">
        <v>0</v>
      </c>
      <c r="O54" s="49">
        <f t="shared" si="0"/>
        <v>0</v>
      </c>
      <c r="P54" s="20"/>
    </row>
    <row r="55" spans="1:16" x14ac:dyDescent="0.25">
      <c r="A55" t="s">
        <v>50</v>
      </c>
      <c r="B55" t="s">
        <v>51</v>
      </c>
      <c r="C55" s="7">
        <v>6</v>
      </c>
      <c r="D55" t="s">
        <v>57</v>
      </c>
      <c r="E55">
        <v>2004</v>
      </c>
      <c r="F55" s="7">
        <v>4</v>
      </c>
      <c r="G55" s="7">
        <v>11</v>
      </c>
      <c r="H55" s="7">
        <v>54</v>
      </c>
      <c r="I55" s="7">
        <v>44</v>
      </c>
      <c r="J55" s="7">
        <v>411</v>
      </c>
      <c r="K55" s="7">
        <v>1</v>
      </c>
      <c r="L55" s="21">
        <v>45558</v>
      </c>
      <c r="M55" s="14">
        <v>54</v>
      </c>
      <c r="N55" s="7">
        <v>0</v>
      </c>
      <c r="O55" s="49">
        <f t="shared" si="0"/>
        <v>0</v>
      </c>
      <c r="P55" s="20"/>
    </row>
    <row r="56" spans="1:16" x14ac:dyDescent="0.25">
      <c r="A56" t="s">
        <v>35</v>
      </c>
      <c r="B56" t="s">
        <v>36</v>
      </c>
      <c r="C56" s="7">
        <v>5</v>
      </c>
      <c r="D56" t="s">
        <v>48</v>
      </c>
      <c r="E56">
        <v>2018</v>
      </c>
      <c r="F56" s="7">
        <v>4</v>
      </c>
      <c r="G56" s="7">
        <v>10</v>
      </c>
      <c r="H56" s="7">
        <v>55</v>
      </c>
      <c r="I56" s="7">
        <v>37</v>
      </c>
      <c r="J56" s="7">
        <v>410</v>
      </c>
      <c r="K56" s="7">
        <v>1</v>
      </c>
      <c r="L56" s="21">
        <v>45558</v>
      </c>
      <c r="M56" s="14">
        <v>59</v>
      </c>
      <c r="N56" s="7">
        <v>0</v>
      </c>
      <c r="O56" s="49">
        <f t="shared" si="0"/>
        <v>0</v>
      </c>
      <c r="P56" s="20"/>
    </row>
    <row r="57" spans="1:16" x14ac:dyDescent="0.25">
      <c r="A57" t="s">
        <v>35</v>
      </c>
      <c r="B57" t="s">
        <v>36</v>
      </c>
      <c r="C57" s="7">
        <v>5</v>
      </c>
      <c r="D57" t="s">
        <v>37</v>
      </c>
      <c r="E57">
        <v>1998</v>
      </c>
      <c r="F57" s="7">
        <v>4</v>
      </c>
      <c r="G57" s="7">
        <v>9</v>
      </c>
      <c r="H57" s="7">
        <v>56</v>
      </c>
      <c r="I57" s="7">
        <v>37</v>
      </c>
      <c r="J57" s="7">
        <v>409</v>
      </c>
      <c r="K57" s="7">
        <v>1</v>
      </c>
      <c r="L57" s="21">
        <v>45558</v>
      </c>
      <c r="M57" s="14">
        <v>69</v>
      </c>
      <c r="N57" s="7">
        <v>1</v>
      </c>
      <c r="O57" s="49">
        <f t="shared" si="0"/>
        <v>1.4492753623188406</v>
      </c>
      <c r="P57" s="20"/>
    </row>
    <row r="58" spans="1:16" x14ac:dyDescent="0.25">
      <c r="A58" t="s">
        <v>50</v>
      </c>
      <c r="B58" t="s">
        <v>51</v>
      </c>
      <c r="C58" s="7">
        <v>4</v>
      </c>
      <c r="D58" t="s">
        <v>52</v>
      </c>
      <c r="E58">
        <v>1999</v>
      </c>
      <c r="F58" s="7">
        <v>4</v>
      </c>
      <c r="G58" s="7">
        <v>8</v>
      </c>
      <c r="H58" s="7">
        <v>57</v>
      </c>
      <c r="I58" s="7">
        <v>29</v>
      </c>
      <c r="J58" s="7">
        <v>408</v>
      </c>
      <c r="K58" s="7">
        <v>1</v>
      </c>
      <c r="L58" s="21">
        <v>45558</v>
      </c>
      <c r="M58" s="14">
        <v>57</v>
      </c>
      <c r="N58" s="7">
        <v>0</v>
      </c>
      <c r="O58" s="49">
        <f t="shared" si="0"/>
        <v>0</v>
      </c>
      <c r="P58" s="20"/>
    </row>
    <row r="59" spans="1:16" x14ac:dyDescent="0.25">
      <c r="A59" t="s">
        <v>50</v>
      </c>
      <c r="B59" t="s">
        <v>51</v>
      </c>
      <c r="C59" s="7">
        <v>4</v>
      </c>
      <c r="D59" t="s">
        <v>59</v>
      </c>
      <c r="E59">
        <v>1989</v>
      </c>
      <c r="F59" s="7">
        <v>4</v>
      </c>
      <c r="G59" s="7">
        <v>7</v>
      </c>
      <c r="H59" s="7">
        <v>58</v>
      </c>
      <c r="I59" s="7">
        <v>28</v>
      </c>
      <c r="J59" s="7">
        <v>407</v>
      </c>
      <c r="K59" s="7">
        <v>1</v>
      </c>
      <c r="L59" s="21">
        <v>45558</v>
      </c>
      <c r="M59" s="14">
        <v>46</v>
      </c>
      <c r="N59" s="7">
        <v>0</v>
      </c>
      <c r="O59" s="49">
        <f t="shared" si="0"/>
        <v>0</v>
      </c>
      <c r="P59" s="20"/>
    </row>
    <row r="60" spans="1:16" x14ac:dyDescent="0.25">
      <c r="A60" t="s">
        <v>35</v>
      </c>
      <c r="B60" t="s">
        <v>36</v>
      </c>
      <c r="C60" s="7">
        <v>3</v>
      </c>
      <c r="D60" t="s">
        <v>44</v>
      </c>
      <c r="E60">
        <v>1983</v>
      </c>
      <c r="F60" s="7">
        <v>4</v>
      </c>
      <c r="G60" s="7">
        <v>6</v>
      </c>
      <c r="H60" s="7">
        <v>59</v>
      </c>
      <c r="I60" s="7">
        <v>21</v>
      </c>
      <c r="J60" s="7">
        <v>406</v>
      </c>
      <c r="K60" s="7">
        <v>1</v>
      </c>
      <c r="L60" s="21">
        <v>45558</v>
      </c>
      <c r="M60" s="14">
        <v>48</v>
      </c>
      <c r="N60" s="7">
        <v>0</v>
      </c>
      <c r="O60" s="49">
        <f t="shared" si="0"/>
        <v>0</v>
      </c>
      <c r="P60" s="20"/>
    </row>
    <row r="61" spans="1:16" x14ac:dyDescent="0.25">
      <c r="A61" t="s">
        <v>35</v>
      </c>
      <c r="B61" t="s">
        <v>36</v>
      </c>
      <c r="C61" s="7">
        <v>3</v>
      </c>
      <c r="D61" t="s">
        <v>46</v>
      </c>
      <c r="E61">
        <v>1999</v>
      </c>
      <c r="F61" s="7">
        <v>4</v>
      </c>
      <c r="G61" s="7">
        <v>5</v>
      </c>
      <c r="H61" s="7">
        <v>60</v>
      </c>
      <c r="I61" s="7">
        <v>20</v>
      </c>
      <c r="J61" s="7">
        <v>405</v>
      </c>
      <c r="K61" s="7">
        <v>1</v>
      </c>
      <c r="L61" s="21">
        <v>45558</v>
      </c>
      <c r="M61" s="14">
        <v>38</v>
      </c>
      <c r="N61" s="7">
        <v>0</v>
      </c>
      <c r="O61" s="49">
        <f t="shared" si="0"/>
        <v>0</v>
      </c>
      <c r="P61" s="20"/>
    </row>
    <row r="62" spans="1:16" x14ac:dyDescent="0.25">
      <c r="A62" t="s">
        <v>50</v>
      </c>
      <c r="B62" t="s">
        <v>51</v>
      </c>
      <c r="C62" s="7">
        <v>2</v>
      </c>
      <c r="D62" t="s">
        <v>60</v>
      </c>
      <c r="E62">
        <v>2001</v>
      </c>
      <c r="F62" s="7">
        <v>4</v>
      </c>
      <c r="G62" s="7">
        <v>4</v>
      </c>
      <c r="H62" s="7">
        <v>61</v>
      </c>
      <c r="I62" s="7">
        <v>13</v>
      </c>
      <c r="J62" s="7">
        <v>404</v>
      </c>
      <c r="K62" s="7">
        <v>1</v>
      </c>
      <c r="L62" s="21">
        <v>45558</v>
      </c>
      <c r="M62" s="14">
        <v>56</v>
      </c>
      <c r="N62" s="7">
        <v>0</v>
      </c>
      <c r="O62" s="49">
        <f t="shared" si="0"/>
        <v>0</v>
      </c>
      <c r="P62" s="20"/>
    </row>
    <row r="63" spans="1:16" x14ac:dyDescent="0.25">
      <c r="A63" t="s">
        <v>50</v>
      </c>
      <c r="B63" t="s">
        <v>51</v>
      </c>
      <c r="C63" s="7">
        <v>2</v>
      </c>
      <c r="D63" t="s">
        <v>55</v>
      </c>
      <c r="E63">
        <v>2008</v>
      </c>
      <c r="F63" s="7">
        <v>4</v>
      </c>
      <c r="G63" s="7">
        <v>3</v>
      </c>
      <c r="H63" s="7">
        <v>62</v>
      </c>
      <c r="I63" s="7">
        <v>12</v>
      </c>
      <c r="J63" s="7">
        <v>403</v>
      </c>
      <c r="K63" s="7">
        <v>1</v>
      </c>
      <c r="L63" s="21">
        <v>45558</v>
      </c>
      <c r="M63" s="14">
        <v>53</v>
      </c>
      <c r="N63" s="7">
        <v>21</v>
      </c>
      <c r="O63" s="49">
        <f t="shared" si="0"/>
        <v>39.622641509433961</v>
      </c>
      <c r="P63" s="20"/>
    </row>
    <row r="64" spans="1:16" x14ac:dyDescent="0.25">
      <c r="A64" t="s">
        <v>35</v>
      </c>
      <c r="B64" t="s">
        <v>36</v>
      </c>
      <c r="C64" s="7">
        <v>1</v>
      </c>
      <c r="D64" t="s">
        <v>49</v>
      </c>
      <c r="E64">
        <v>1985</v>
      </c>
      <c r="F64" s="7">
        <v>4</v>
      </c>
      <c r="G64" s="7">
        <v>2</v>
      </c>
      <c r="H64" s="7">
        <v>63</v>
      </c>
      <c r="I64" s="7">
        <v>5</v>
      </c>
      <c r="J64" s="7">
        <v>402</v>
      </c>
      <c r="K64" s="7">
        <v>1</v>
      </c>
      <c r="L64" s="21">
        <v>45558</v>
      </c>
      <c r="M64" s="14">
        <v>63</v>
      </c>
      <c r="N64" s="7">
        <v>0</v>
      </c>
      <c r="O64" s="49">
        <f t="shared" si="0"/>
        <v>0</v>
      </c>
      <c r="P64" s="20"/>
    </row>
    <row r="65" spans="1:16" x14ac:dyDescent="0.25">
      <c r="A65" t="s">
        <v>35</v>
      </c>
      <c r="B65" t="s">
        <v>36</v>
      </c>
      <c r="C65" s="7">
        <v>1</v>
      </c>
      <c r="D65" t="s">
        <v>42</v>
      </c>
      <c r="E65">
        <v>2023</v>
      </c>
      <c r="F65" s="7">
        <v>4</v>
      </c>
      <c r="G65" s="7">
        <v>1</v>
      </c>
      <c r="H65" s="7">
        <v>64</v>
      </c>
      <c r="I65" s="7">
        <v>4</v>
      </c>
      <c r="J65" s="7">
        <v>401</v>
      </c>
      <c r="K65" s="7">
        <v>1</v>
      </c>
      <c r="L65" s="21">
        <v>45558</v>
      </c>
      <c r="M65" s="14">
        <v>63</v>
      </c>
      <c r="N65" s="7">
        <v>8</v>
      </c>
      <c r="O65" s="49">
        <f t="shared" si="0"/>
        <v>12.698412698412698</v>
      </c>
      <c r="P65" s="20"/>
    </row>
    <row r="66" spans="1:16" x14ac:dyDescent="0.25">
      <c r="A66" t="s">
        <v>35</v>
      </c>
      <c r="B66" t="s">
        <v>36</v>
      </c>
      <c r="C66" s="7">
        <v>1</v>
      </c>
      <c r="D66" t="s">
        <v>37</v>
      </c>
      <c r="E66">
        <v>1998</v>
      </c>
      <c r="F66" s="7">
        <v>1</v>
      </c>
      <c r="G66" s="7">
        <v>1</v>
      </c>
      <c r="H66" s="7">
        <v>1</v>
      </c>
      <c r="I66" s="7">
        <v>1</v>
      </c>
      <c r="J66" s="7">
        <v>101</v>
      </c>
      <c r="K66" s="7">
        <v>2</v>
      </c>
      <c r="L66" s="21">
        <v>45560</v>
      </c>
      <c r="M66" s="14">
        <v>61</v>
      </c>
      <c r="N66" s="7">
        <v>32</v>
      </c>
      <c r="O66" s="49">
        <f t="shared" si="0"/>
        <v>52.459016393442624</v>
      </c>
      <c r="P66" s="20"/>
    </row>
    <row r="67" spans="1:16" x14ac:dyDescent="0.25">
      <c r="A67" t="s">
        <v>35</v>
      </c>
      <c r="B67" t="s">
        <v>36</v>
      </c>
      <c r="C67" s="7">
        <v>1</v>
      </c>
      <c r="D67" t="s">
        <v>44</v>
      </c>
      <c r="E67">
        <v>1983</v>
      </c>
      <c r="F67" s="7">
        <v>1</v>
      </c>
      <c r="G67" s="7">
        <v>2</v>
      </c>
      <c r="H67" s="7">
        <v>2</v>
      </c>
      <c r="I67" s="7">
        <v>8</v>
      </c>
      <c r="J67" s="7">
        <v>102</v>
      </c>
      <c r="K67" s="7">
        <v>2</v>
      </c>
      <c r="L67" s="21">
        <v>45560</v>
      </c>
      <c r="M67" s="14">
        <v>79</v>
      </c>
      <c r="N67" s="7">
        <v>0</v>
      </c>
      <c r="O67" s="49">
        <f t="shared" ref="O67:O121" si="1">(N67/M67)*100</f>
        <v>0</v>
      </c>
      <c r="P67" s="20"/>
    </row>
    <row r="68" spans="1:16" x14ac:dyDescent="0.25">
      <c r="A68" t="s">
        <v>50</v>
      </c>
      <c r="B68" t="s">
        <v>51</v>
      </c>
      <c r="C68" s="7">
        <v>2</v>
      </c>
      <c r="D68" t="s">
        <v>52</v>
      </c>
      <c r="E68">
        <v>1999</v>
      </c>
      <c r="F68" s="7">
        <v>1</v>
      </c>
      <c r="G68" s="7">
        <v>3</v>
      </c>
      <c r="H68" s="7">
        <v>3</v>
      </c>
      <c r="I68" s="7">
        <v>9</v>
      </c>
      <c r="J68" s="7">
        <v>103</v>
      </c>
      <c r="K68" s="7">
        <v>2</v>
      </c>
      <c r="L68" s="21">
        <v>45560</v>
      </c>
      <c r="M68" s="14">
        <v>51</v>
      </c>
      <c r="N68" s="7">
        <v>0</v>
      </c>
      <c r="O68" s="49">
        <f t="shared" si="1"/>
        <v>0</v>
      </c>
      <c r="P68" s="20"/>
    </row>
    <row r="69" spans="1:16" x14ac:dyDescent="0.25">
      <c r="A69" t="s">
        <v>50</v>
      </c>
      <c r="B69" t="s">
        <v>51</v>
      </c>
      <c r="C69" s="7">
        <v>2</v>
      </c>
      <c r="D69" t="s">
        <v>56</v>
      </c>
      <c r="E69">
        <v>1984</v>
      </c>
      <c r="F69" s="7">
        <v>1</v>
      </c>
      <c r="G69" s="7">
        <v>4</v>
      </c>
      <c r="H69" s="7">
        <v>4</v>
      </c>
      <c r="I69" s="7">
        <v>16</v>
      </c>
      <c r="J69" s="7">
        <v>104</v>
      </c>
      <c r="K69" s="7">
        <v>2</v>
      </c>
      <c r="L69" s="21">
        <v>45560</v>
      </c>
      <c r="M69" s="14">
        <v>48</v>
      </c>
      <c r="N69" s="7">
        <v>0</v>
      </c>
      <c r="O69" s="49">
        <f t="shared" si="1"/>
        <v>0</v>
      </c>
      <c r="P69" s="20"/>
    </row>
    <row r="70" spans="1:16" x14ac:dyDescent="0.25">
      <c r="A70" t="s">
        <v>35</v>
      </c>
      <c r="B70" t="s">
        <v>36</v>
      </c>
      <c r="C70" s="7">
        <v>3</v>
      </c>
      <c r="D70" t="s">
        <v>48</v>
      </c>
      <c r="E70">
        <v>2018</v>
      </c>
      <c r="F70" s="7">
        <v>1</v>
      </c>
      <c r="G70" s="7">
        <v>5</v>
      </c>
      <c r="H70" s="7">
        <v>5</v>
      </c>
      <c r="I70" s="7">
        <v>17</v>
      </c>
      <c r="J70" s="7">
        <v>105</v>
      </c>
      <c r="K70" s="7">
        <v>2</v>
      </c>
      <c r="L70" s="21">
        <v>45560</v>
      </c>
      <c r="M70" s="14">
        <v>46</v>
      </c>
      <c r="N70" s="7">
        <v>0</v>
      </c>
      <c r="O70" s="49">
        <f t="shared" si="1"/>
        <v>0</v>
      </c>
      <c r="P70" s="20"/>
    </row>
    <row r="71" spans="1:16" x14ac:dyDescent="0.25">
      <c r="A71" t="s">
        <v>35</v>
      </c>
      <c r="B71" t="s">
        <v>36</v>
      </c>
      <c r="C71" s="7">
        <v>3</v>
      </c>
      <c r="D71" t="s">
        <v>41</v>
      </c>
      <c r="E71">
        <v>2016</v>
      </c>
      <c r="F71" s="7">
        <v>1</v>
      </c>
      <c r="G71" s="7">
        <v>6</v>
      </c>
      <c r="H71" s="7">
        <v>6</v>
      </c>
      <c r="I71" s="7">
        <v>24</v>
      </c>
      <c r="J71" s="7">
        <v>106</v>
      </c>
      <c r="K71" s="7">
        <v>2</v>
      </c>
      <c r="L71" s="21">
        <v>45560</v>
      </c>
      <c r="M71" s="14">
        <v>44</v>
      </c>
      <c r="N71" s="7">
        <v>0</v>
      </c>
      <c r="O71" s="49">
        <f t="shared" si="1"/>
        <v>0</v>
      </c>
      <c r="P71" s="20"/>
    </row>
    <row r="72" spans="1:16" x14ac:dyDescent="0.25">
      <c r="A72" t="s">
        <v>50</v>
      </c>
      <c r="B72" t="s">
        <v>51</v>
      </c>
      <c r="C72" s="7">
        <v>4</v>
      </c>
      <c r="D72" t="s">
        <v>60</v>
      </c>
      <c r="E72">
        <v>2001</v>
      </c>
      <c r="F72" s="7">
        <v>1</v>
      </c>
      <c r="G72" s="7">
        <v>7</v>
      </c>
      <c r="H72" s="7">
        <v>7</v>
      </c>
      <c r="I72" s="7">
        <v>25</v>
      </c>
      <c r="J72" s="7">
        <v>107</v>
      </c>
      <c r="K72" s="7">
        <v>2</v>
      </c>
      <c r="L72" s="21">
        <v>45560</v>
      </c>
      <c r="M72" s="14">
        <v>64</v>
      </c>
      <c r="N72" s="7">
        <v>0</v>
      </c>
      <c r="O72" s="49">
        <f t="shared" si="1"/>
        <v>0</v>
      </c>
      <c r="P72" s="20"/>
    </row>
    <row r="73" spans="1:16" x14ac:dyDescent="0.25">
      <c r="A73" t="s">
        <v>50</v>
      </c>
      <c r="B73" t="s">
        <v>51</v>
      </c>
      <c r="C73" s="7">
        <v>4</v>
      </c>
      <c r="D73" t="s">
        <v>53</v>
      </c>
      <c r="E73">
        <v>2020</v>
      </c>
      <c r="F73" s="7">
        <v>1</v>
      </c>
      <c r="G73" s="7">
        <v>8</v>
      </c>
      <c r="H73" s="7">
        <v>8</v>
      </c>
      <c r="I73" s="7">
        <v>32</v>
      </c>
      <c r="J73" s="7">
        <v>108</v>
      </c>
      <c r="K73" s="7">
        <v>2</v>
      </c>
      <c r="L73" s="21">
        <v>45560</v>
      </c>
      <c r="M73" s="14">
        <v>44</v>
      </c>
      <c r="N73" s="7">
        <v>0</v>
      </c>
      <c r="O73" s="49">
        <f t="shared" si="1"/>
        <v>0</v>
      </c>
      <c r="P73" s="20"/>
    </row>
    <row r="74" spans="1:16" x14ac:dyDescent="0.25">
      <c r="A74" t="s">
        <v>35</v>
      </c>
      <c r="B74" t="s">
        <v>36</v>
      </c>
      <c r="C74" s="7">
        <v>5</v>
      </c>
      <c r="D74" t="s">
        <v>39</v>
      </c>
      <c r="E74">
        <v>2002</v>
      </c>
      <c r="F74" s="7">
        <v>1</v>
      </c>
      <c r="G74" s="7">
        <v>9</v>
      </c>
      <c r="H74" s="7">
        <v>9</v>
      </c>
      <c r="I74" s="7">
        <v>33</v>
      </c>
      <c r="J74" s="7">
        <v>109</v>
      </c>
      <c r="K74" s="7">
        <v>2</v>
      </c>
      <c r="L74" s="21">
        <v>45560</v>
      </c>
      <c r="M74" s="14">
        <v>66</v>
      </c>
      <c r="N74" s="7">
        <v>0</v>
      </c>
      <c r="O74" s="49">
        <f t="shared" si="1"/>
        <v>0</v>
      </c>
      <c r="P74" s="20"/>
    </row>
    <row r="75" spans="1:16" x14ac:dyDescent="0.25">
      <c r="A75" t="s">
        <v>35</v>
      </c>
      <c r="B75" t="s">
        <v>36</v>
      </c>
      <c r="C75" s="7">
        <v>5</v>
      </c>
      <c r="D75" t="s">
        <v>46</v>
      </c>
      <c r="E75">
        <v>1999</v>
      </c>
      <c r="F75" s="7">
        <v>1</v>
      </c>
      <c r="G75" s="7">
        <v>10</v>
      </c>
      <c r="H75" s="7">
        <v>10</v>
      </c>
      <c r="I75" s="7">
        <v>40</v>
      </c>
      <c r="J75" s="7">
        <v>110</v>
      </c>
      <c r="K75" s="7">
        <v>2</v>
      </c>
      <c r="L75" s="21">
        <v>45560</v>
      </c>
      <c r="M75" s="14">
        <v>81</v>
      </c>
      <c r="N75" s="7">
        <v>0</v>
      </c>
      <c r="O75" s="49">
        <f t="shared" si="1"/>
        <v>0</v>
      </c>
      <c r="P75" s="20"/>
    </row>
    <row r="76" spans="1:16" x14ac:dyDescent="0.25">
      <c r="A76" t="s">
        <v>50</v>
      </c>
      <c r="B76" t="s">
        <v>51</v>
      </c>
      <c r="C76" s="7">
        <v>6</v>
      </c>
      <c r="D76" t="s">
        <v>59</v>
      </c>
      <c r="E76">
        <v>1989</v>
      </c>
      <c r="F76" s="7">
        <v>1</v>
      </c>
      <c r="G76" s="7">
        <v>11</v>
      </c>
      <c r="H76" s="7">
        <v>11</v>
      </c>
      <c r="I76" s="7">
        <v>41</v>
      </c>
      <c r="J76" s="7">
        <v>111</v>
      </c>
      <c r="K76" s="7">
        <v>2</v>
      </c>
      <c r="L76" s="21">
        <v>45560</v>
      </c>
      <c r="M76" s="14">
        <v>39</v>
      </c>
      <c r="N76" s="7">
        <v>4</v>
      </c>
      <c r="O76" s="49">
        <f t="shared" si="1"/>
        <v>10.256410256410255</v>
      </c>
      <c r="P76" s="20"/>
    </row>
    <row r="77" spans="1:16" x14ac:dyDescent="0.25">
      <c r="A77" t="s">
        <v>50</v>
      </c>
      <c r="B77" t="s">
        <v>51</v>
      </c>
      <c r="C77" s="7">
        <v>6</v>
      </c>
      <c r="D77" t="s">
        <v>54</v>
      </c>
      <c r="E77">
        <v>2016</v>
      </c>
      <c r="F77" s="7">
        <v>1</v>
      </c>
      <c r="G77" s="7">
        <v>12</v>
      </c>
      <c r="H77" s="7">
        <v>12</v>
      </c>
      <c r="I77" s="7">
        <v>48</v>
      </c>
      <c r="J77" s="7">
        <v>112</v>
      </c>
      <c r="K77" s="7">
        <v>2</v>
      </c>
      <c r="L77" s="21">
        <v>45560</v>
      </c>
      <c r="M77" s="14">
        <v>38</v>
      </c>
      <c r="N77" s="7">
        <v>3</v>
      </c>
      <c r="O77" s="49">
        <f t="shared" si="1"/>
        <v>7.8947368421052628</v>
      </c>
      <c r="P77" s="20"/>
    </row>
    <row r="78" spans="1:16" x14ac:dyDescent="0.25">
      <c r="A78" t="s">
        <v>35</v>
      </c>
      <c r="B78" t="s">
        <v>36</v>
      </c>
      <c r="C78" s="7">
        <v>7</v>
      </c>
      <c r="D78" t="s">
        <v>49</v>
      </c>
      <c r="E78">
        <v>1985</v>
      </c>
      <c r="F78" s="7">
        <v>1</v>
      </c>
      <c r="G78" s="7">
        <v>13</v>
      </c>
      <c r="H78" s="7">
        <v>13</v>
      </c>
      <c r="I78" s="7">
        <v>49</v>
      </c>
      <c r="J78" s="7">
        <v>113</v>
      </c>
      <c r="K78" s="7">
        <v>2</v>
      </c>
      <c r="L78" s="21">
        <v>45560</v>
      </c>
      <c r="M78" s="14">
        <v>86</v>
      </c>
      <c r="N78" s="7">
        <v>4</v>
      </c>
      <c r="O78" s="49">
        <f t="shared" si="1"/>
        <v>4.6511627906976747</v>
      </c>
      <c r="P78" s="20"/>
    </row>
    <row r="79" spans="1:16" x14ac:dyDescent="0.25">
      <c r="A79" t="s">
        <v>35</v>
      </c>
      <c r="B79" t="s">
        <v>36</v>
      </c>
      <c r="C79" s="7">
        <v>7</v>
      </c>
      <c r="D79" t="s">
        <v>42</v>
      </c>
      <c r="E79">
        <v>2023</v>
      </c>
      <c r="F79" s="7">
        <v>1</v>
      </c>
      <c r="G79" s="7">
        <v>14</v>
      </c>
      <c r="H79" s="7">
        <v>14</v>
      </c>
      <c r="I79" s="7">
        <v>56</v>
      </c>
      <c r="J79" s="7">
        <v>114</v>
      </c>
      <c r="K79" s="7">
        <v>2</v>
      </c>
      <c r="L79" s="21">
        <v>45560</v>
      </c>
      <c r="M79" s="14">
        <v>87</v>
      </c>
      <c r="N79" s="7">
        <v>31</v>
      </c>
      <c r="O79" s="49">
        <f t="shared" si="1"/>
        <v>35.632183908045981</v>
      </c>
      <c r="P79" s="20"/>
    </row>
    <row r="80" spans="1:16" x14ac:dyDescent="0.25">
      <c r="A80" t="s">
        <v>50</v>
      </c>
      <c r="B80" t="s">
        <v>51</v>
      </c>
      <c r="C80" s="7">
        <v>8</v>
      </c>
      <c r="D80" t="s">
        <v>55</v>
      </c>
      <c r="E80">
        <v>2008</v>
      </c>
      <c r="F80" s="7">
        <v>1</v>
      </c>
      <c r="G80" s="7">
        <v>15</v>
      </c>
      <c r="H80" s="7">
        <v>15</v>
      </c>
      <c r="I80" s="7">
        <v>57</v>
      </c>
      <c r="J80" s="7">
        <v>115</v>
      </c>
      <c r="K80" s="7">
        <v>2</v>
      </c>
      <c r="L80" s="21">
        <v>45560</v>
      </c>
      <c r="M80" s="14">
        <v>47</v>
      </c>
      <c r="N80" s="7">
        <v>25</v>
      </c>
      <c r="O80" s="49">
        <f t="shared" si="1"/>
        <v>53.191489361702125</v>
      </c>
      <c r="P80" s="20"/>
    </row>
    <row r="81" spans="1:16" x14ac:dyDescent="0.25">
      <c r="A81" t="s">
        <v>50</v>
      </c>
      <c r="B81" t="s">
        <v>51</v>
      </c>
      <c r="C81" s="7">
        <v>8</v>
      </c>
      <c r="D81" t="s">
        <v>57</v>
      </c>
      <c r="E81">
        <v>2004</v>
      </c>
      <c r="F81" s="7">
        <v>1</v>
      </c>
      <c r="G81" s="7">
        <v>16</v>
      </c>
      <c r="H81" s="7">
        <v>16</v>
      </c>
      <c r="I81" s="7">
        <v>64</v>
      </c>
      <c r="J81" s="7">
        <v>116</v>
      </c>
      <c r="K81" s="7">
        <v>2</v>
      </c>
      <c r="L81" s="21">
        <v>45560</v>
      </c>
      <c r="M81" s="14">
        <v>44</v>
      </c>
      <c r="N81" s="7">
        <v>2</v>
      </c>
      <c r="O81" s="49">
        <f t="shared" si="1"/>
        <v>4.5454545454545459</v>
      </c>
      <c r="P81" s="20"/>
    </row>
    <row r="82" spans="1:16" x14ac:dyDescent="0.25">
      <c r="A82" t="s">
        <v>50</v>
      </c>
      <c r="B82" t="s">
        <v>51</v>
      </c>
      <c r="C82" s="7">
        <v>8</v>
      </c>
      <c r="D82" t="s">
        <v>60</v>
      </c>
      <c r="E82">
        <v>2001</v>
      </c>
      <c r="F82" s="7">
        <v>2</v>
      </c>
      <c r="G82" s="7">
        <v>16</v>
      </c>
      <c r="H82" s="7">
        <v>17</v>
      </c>
      <c r="I82" s="7">
        <v>63</v>
      </c>
      <c r="J82" s="7">
        <v>216</v>
      </c>
      <c r="K82" s="7">
        <v>2</v>
      </c>
      <c r="L82" s="21">
        <v>45560</v>
      </c>
      <c r="M82" s="14">
        <v>57</v>
      </c>
      <c r="N82" s="7">
        <v>2</v>
      </c>
      <c r="O82" s="49">
        <f t="shared" si="1"/>
        <v>3.5087719298245612</v>
      </c>
      <c r="P82" s="20"/>
    </row>
    <row r="83" spans="1:16" x14ac:dyDescent="0.25">
      <c r="A83" t="s">
        <v>50</v>
      </c>
      <c r="B83" t="s">
        <v>51</v>
      </c>
      <c r="C83" s="7">
        <v>8</v>
      </c>
      <c r="D83" t="s">
        <v>59</v>
      </c>
      <c r="E83">
        <v>1989</v>
      </c>
      <c r="F83" s="7">
        <v>2</v>
      </c>
      <c r="G83" s="7">
        <v>15</v>
      </c>
      <c r="H83" s="7">
        <v>18</v>
      </c>
      <c r="I83" s="7">
        <v>58</v>
      </c>
      <c r="J83" s="7">
        <v>215</v>
      </c>
      <c r="K83" s="7">
        <v>2</v>
      </c>
      <c r="L83" s="21">
        <v>45560</v>
      </c>
      <c r="M83" s="14">
        <v>65</v>
      </c>
      <c r="N83" s="7">
        <v>7</v>
      </c>
      <c r="O83" s="49">
        <f t="shared" si="1"/>
        <v>10.76923076923077</v>
      </c>
      <c r="P83" s="20"/>
    </row>
    <row r="84" spans="1:16" x14ac:dyDescent="0.25">
      <c r="A84" t="s">
        <v>35</v>
      </c>
      <c r="B84" t="s">
        <v>36</v>
      </c>
      <c r="C84" s="7">
        <v>7</v>
      </c>
      <c r="D84" t="s">
        <v>48</v>
      </c>
      <c r="E84">
        <v>2018</v>
      </c>
      <c r="F84" s="7">
        <v>2</v>
      </c>
      <c r="G84" s="7">
        <v>14</v>
      </c>
      <c r="H84" s="7">
        <v>19</v>
      </c>
      <c r="I84" s="7">
        <v>55</v>
      </c>
      <c r="J84" s="7">
        <v>214</v>
      </c>
      <c r="K84" s="7">
        <v>2</v>
      </c>
      <c r="L84" s="21">
        <v>45560</v>
      </c>
      <c r="M84" s="14">
        <v>49</v>
      </c>
      <c r="N84" s="7">
        <v>10</v>
      </c>
      <c r="O84" s="49">
        <f t="shared" si="1"/>
        <v>20.408163265306122</v>
      </c>
      <c r="P84" s="20"/>
    </row>
    <row r="85" spans="1:16" x14ac:dyDescent="0.25">
      <c r="A85" t="s">
        <v>35</v>
      </c>
      <c r="B85" t="s">
        <v>36</v>
      </c>
      <c r="C85" s="7">
        <v>7</v>
      </c>
      <c r="D85" t="s">
        <v>44</v>
      </c>
      <c r="E85">
        <v>1983</v>
      </c>
      <c r="F85" s="7">
        <v>2</v>
      </c>
      <c r="G85" s="7">
        <v>13</v>
      </c>
      <c r="H85" s="7">
        <v>20</v>
      </c>
      <c r="I85" s="7">
        <v>50</v>
      </c>
      <c r="J85" s="7">
        <v>213</v>
      </c>
      <c r="K85" s="7">
        <v>2</v>
      </c>
      <c r="L85" s="21">
        <v>45560</v>
      </c>
      <c r="M85" s="14">
        <v>82</v>
      </c>
      <c r="N85" s="7">
        <v>9</v>
      </c>
      <c r="O85" s="49">
        <f t="shared" si="1"/>
        <v>10.975609756097562</v>
      </c>
      <c r="P85" s="20"/>
    </row>
    <row r="86" spans="1:16" x14ac:dyDescent="0.25">
      <c r="A86" t="s">
        <v>50</v>
      </c>
      <c r="B86" t="s">
        <v>51</v>
      </c>
      <c r="C86" s="7">
        <v>6</v>
      </c>
      <c r="D86" t="s">
        <v>55</v>
      </c>
      <c r="E86">
        <v>2008</v>
      </c>
      <c r="F86" s="7">
        <v>2</v>
      </c>
      <c r="G86" s="7">
        <v>12</v>
      </c>
      <c r="H86" s="7">
        <v>21</v>
      </c>
      <c r="I86" s="7">
        <v>47</v>
      </c>
      <c r="J86" s="7">
        <v>212</v>
      </c>
      <c r="K86" s="7">
        <v>2</v>
      </c>
      <c r="L86" s="21">
        <v>45560</v>
      </c>
      <c r="M86" s="14">
        <v>48</v>
      </c>
      <c r="N86" s="7">
        <v>25</v>
      </c>
      <c r="O86" s="49">
        <f t="shared" si="1"/>
        <v>52.083333333333336</v>
      </c>
      <c r="P86" s="20"/>
    </row>
    <row r="87" spans="1:16" x14ac:dyDescent="0.25">
      <c r="A87" t="s">
        <v>50</v>
      </c>
      <c r="B87" t="s">
        <v>51</v>
      </c>
      <c r="C87" s="7">
        <v>6</v>
      </c>
      <c r="D87" t="s">
        <v>52</v>
      </c>
      <c r="E87">
        <v>1999</v>
      </c>
      <c r="F87" s="7">
        <v>2</v>
      </c>
      <c r="G87" s="7">
        <v>11</v>
      </c>
      <c r="H87" s="7">
        <v>22</v>
      </c>
      <c r="I87" s="7">
        <v>42</v>
      </c>
      <c r="J87" s="7">
        <v>211</v>
      </c>
      <c r="K87" s="7">
        <v>2</v>
      </c>
      <c r="L87" s="21">
        <v>45560</v>
      </c>
      <c r="M87" s="14">
        <v>32</v>
      </c>
      <c r="N87" s="7">
        <v>0</v>
      </c>
      <c r="O87" s="49">
        <f t="shared" si="1"/>
        <v>0</v>
      </c>
      <c r="P87" s="20"/>
    </row>
    <row r="88" spans="1:16" x14ac:dyDescent="0.25">
      <c r="A88" t="s">
        <v>35</v>
      </c>
      <c r="B88" t="s">
        <v>36</v>
      </c>
      <c r="C88" s="7">
        <v>5</v>
      </c>
      <c r="D88" t="s">
        <v>49</v>
      </c>
      <c r="E88">
        <v>1985</v>
      </c>
      <c r="F88" s="7">
        <v>2</v>
      </c>
      <c r="G88" s="7">
        <v>10</v>
      </c>
      <c r="H88" s="7">
        <v>23</v>
      </c>
      <c r="I88" s="7">
        <v>39</v>
      </c>
      <c r="J88" s="7">
        <v>210</v>
      </c>
      <c r="K88" s="7">
        <v>2</v>
      </c>
      <c r="L88" s="21">
        <v>45560</v>
      </c>
      <c r="M88" s="14">
        <v>63</v>
      </c>
      <c r="N88" s="7">
        <v>0</v>
      </c>
      <c r="O88" s="49">
        <f t="shared" si="1"/>
        <v>0</v>
      </c>
      <c r="P88" s="20"/>
    </row>
    <row r="89" spans="1:16" x14ac:dyDescent="0.25">
      <c r="A89" t="s">
        <v>35</v>
      </c>
      <c r="B89" t="s">
        <v>36</v>
      </c>
      <c r="C89" s="7">
        <v>5</v>
      </c>
      <c r="D89" t="s">
        <v>41</v>
      </c>
      <c r="E89">
        <v>2016</v>
      </c>
      <c r="F89" s="7">
        <v>2</v>
      </c>
      <c r="G89" s="7">
        <v>9</v>
      </c>
      <c r="H89" s="7">
        <v>24</v>
      </c>
      <c r="I89" s="7">
        <v>34</v>
      </c>
      <c r="J89" s="7">
        <v>209</v>
      </c>
      <c r="K89" s="7">
        <v>2</v>
      </c>
      <c r="L89" s="21">
        <v>45560</v>
      </c>
      <c r="M89" s="14">
        <v>75</v>
      </c>
      <c r="N89" s="7">
        <v>0</v>
      </c>
      <c r="O89" s="49">
        <f t="shared" si="1"/>
        <v>0</v>
      </c>
      <c r="P89" s="20"/>
    </row>
    <row r="90" spans="1:16" x14ac:dyDescent="0.25">
      <c r="A90" t="s">
        <v>50</v>
      </c>
      <c r="B90" t="s">
        <v>51</v>
      </c>
      <c r="C90" s="7">
        <v>4</v>
      </c>
      <c r="D90" t="s">
        <v>56</v>
      </c>
      <c r="E90">
        <v>1984</v>
      </c>
      <c r="F90" s="7">
        <v>2</v>
      </c>
      <c r="G90" s="7">
        <v>8</v>
      </c>
      <c r="H90" s="7">
        <v>25</v>
      </c>
      <c r="I90" s="7">
        <v>31</v>
      </c>
      <c r="J90" s="7">
        <v>208</v>
      </c>
      <c r="K90" s="7">
        <v>2</v>
      </c>
      <c r="L90" s="21">
        <v>45560</v>
      </c>
      <c r="M90" s="14">
        <v>55</v>
      </c>
      <c r="N90" s="7">
        <v>0</v>
      </c>
      <c r="O90" s="49">
        <f t="shared" si="1"/>
        <v>0</v>
      </c>
      <c r="P90" s="20"/>
    </row>
    <row r="91" spans="1:16" x14ac:dyDescent="0.25">
      <c r="A91" t="s">
        <v>50</v>
      </c>
      <c r="B91" t="s">
        <v>51</v>
      </c>
      <c r="C91" s="7">
        <v>4</v>
      </c>
      <c r="D91" t="s">
        <v>54</v>
      </c>
      <c r="E91">
        <v>2016</v>
      </c>
      <c r="F91" s="7">
        <v>2</v>
      </c>
      <c r="G91" s="7">
        <v>7</v>
      </c>
      <c r="H91" s="7">
        <v>26</v>
      </c>
      <c r="I91" s="7">
        <v>26</v>
      </c>
      <c r="J91" s="7">
        <v>207</v>
      </c>
      <c r="K91" s="7">
        <v>2</v>
      </c>
      <c r="L91" s="21">
        <v>45560</v>
      </c>
      <c r="M91" s="14">
        <v>43</v>
      </c>
      <c r="N91" s="7">
        <v>21</v>
      </c>
      <c r="O91" s="49">
        <f t="shared" si="1"/>
        <v>48.837209302325576</v>
      </c>
      <c r="P91" s="20"/>
    </row>
    <row r="92" spans="1:16" x14ac:dyDescent="0.25">
      <c r="A92" t="s">
        <v>35</v>
      </c>
      <c r="B92" t="s">
        <v>36</v>
      </c>
      <c r="C92" s="7">
        <v>3</v>
      </c>
      <c r="D92" t="s">
        <v>37</v>
      </c>
      <c r="E92">
        <v>1998</v>
      </c>
      <c r="F92" s="7">
        <v>2</v>
      </c>
      <c r="G92" s="7">
        <v>6</v>
      </c>
      <c r="H92" s="7">
        <v>27</v>
      </c>
      <c r="I92" s="7">
        <v>23</v>
      </c>
      <c r="J92" s="7">
        <v>206</v>
      </c>
      <c r="K92" s="7">
        <v>2</v>
      </c>
      <c r="L92" s="21">
        <v>45560</v>
      </c>
      <c r="M92" s="14">
        <v>48</v>
      </c>
      <c r="N92" s="7">
        <v>28</v>
      </c>
      <c r="O92" s="49">
        <f t="shared" si="1"/>
        <v>58.333333333333336</v>
      </c>
      <c r="P92" s="20"/>
    </row>
    <row r="93" spans="1:16" x14ac:dyDescent="0.25">
      <c r="A93" t="s">
        <v>35</v>
      </c>
      <c r="B93" t="s">
        <v>36</v>
      </c>
      <c r="C93" s="7">
        <v>3</v>
      </c>
      <c r="D93" t="s">
        <v>42</v>
      </c>
      <c r="E93">
        <v>2023</v>
      </c>
      <c r="F93" s="7">
        <v>2</v>
      </c>
      <c r="G93" s="7">
        <v>5</v>
      </c>
      <c r="H93" s="7">
        <v>28</v>
      </c>
      <c r="I93" s="7">
        <v>18</v>
      </c>
      <c r="J93" s="7">
        <v>205</v>
      </c>
      <c r="K93" s="7">
        <v>2</v>
      </c>
      <c r="L93" s="21">
        <v>45560</v>
      </c>
      <c r="M93" s="14">
        <v>55</v>
      </c>
      <c r="N93" s="7">
        <v>32</v>
      </c>
      <c r="O93" s="49">
        <f t="shared" si="1"/>
        <v>58.18181818181818</v>
      </c>
      <c r="P93" s="20"/>
    </row>
    <row r="94" spans="1:16" x14ac:dyDescent="0.25">
      <c r="A94" t="s">
        <v>50</v>
      </c>
      <c r="B94" t="s">
        <v>51</v>
      </c>
      <c r="C94" s="7">
        <v>2</v>
      </c>
      <c r="D94" t="s">
        <v>57</v>
      </c>
      <c r="E94">
        <v>2004</v>
      </c>
      <c r="F94" s="7">
        <v>2</v>
      </c>
      <c r="G94" s="7">
        <v>4</v>
      </c>
      <c r="H94" s="7">
        <v>29</v>
      </c>
      <c r="I94" s="7">
        <v>15</v>
      </c>
      <c r="J94" s="7">
        <v>204</v>
      </c>
      <c r="K94" s="7">
        <v>2</v>
      </c>
      <c r="L94" s="21">
        <v>45560</v>
      </c>
      <c r="M94" s="14">
        <v>48</v>
      </c>
      <c r="N94" s="7">
        <v>0</v>
      </c>
      <c r="O94" s="49">
        <f t="shared" si="1"/>
        <v>0</v>
      </c>
      <c r="P94" s="20"/>
    </row>
    <row r="95" spans="1:16" x14ac:dyDescent="0.25">
      <c r="A95" t="s">
        <v>50</v>
      </c>
      <c r="B95" t="s">
        <v>51</v>
      </c>
      <c r="C95" s="7">
        <v>2</v>
      </c>
      <c r="D95" t="s">
        <v>53</v>
      </c>
      <c r="E95">
        <v>2020</v>
      </c>
      <c r="F95" s="7">
        <v>2</v>
      </c>
      <c r="G95" s="7">
        <v>3</v>
      </c>
      <c r="H95" s="7">
        <v>30</v>
      </c>
      <c r="I95" s="7">
        <v>10</v>
      </c>
      <c r="J95" s="7">
        <v>203</v>
      </c>
      <c r="K95" s="7">
        <v>2</v>
      </c>
      <c r="L95" s="21">
        <v>45560</v>
      </c>
      <c r="M95" s="14">
        <v>38</v>
      </c>
      <c r="N95" s="7">
        <v>0</v>
      </c>
      <c r="O95" s="49">
        <f t="shared" si="1"/>
        <v>0</v>
      </c>
      <c r="P95" s="20"/>
    </row>
    <row r="96" spans="1:16" x14ac:dyDescent="0.25">
      <c r="A96" t="s">
        <v>35</v>
      </c>
      <c r="B96" t="s">
        <v>36</v>
      </c>
      <c r="C96" s="7">
        <v>1</v>
      </c>
      <c r="D96" t="s">
        <v>46</v>
      </c>
      <c r="E96">
        <v>1999</v>
      </c>
      <c r="F96" s="7">
        <v>2</v>
      </c>
      <c r="G96" s="7">
        <v>2</v>
      </c>
      <c r="H96" s="7">
        <v>31</v>
      </c>
      <c r="I96" s="7">
        <v>7</v>
      </c>
      <c r="J96" s="7">
        <v>202</v>
      </c>
      <c r="K96" s="7">
        <v>2</v>
      </c>
      <c r="L96" s="21">
        <v>45560</v>
      </c>
      <c r="M96" s="14">
        <v>79</v>
      </c>
      <c r="N96" s="7">
        <v>0</v>
      </c>
      <c r="O96" s="49">
        <f t="shared" si="1"/>
        <v>0</v>
      </c>
      <c r="P96" s="20"/>
    </row>
    <row r="97" spans="1:16" x14ac:dyDescent="0.25">
      <c r="A97" t="s">
        <v>35</v>
      </c>
      <c r="B97" t="s">
        <v>36</v>
      </c>
      <c r="C97" s="7">
        <v>1</v>
      </c>
      <c r="D97" t="s">
        <v>39</v>
      </c>
      <c r="E97">
        <v>2002</v>
      </c>
      <c r="F97" s="7">
        <v>2</v>
      </c>
      <c r="G97" s="7">
        <v>1</v>
      </c>
      <c r="H97" s="7">
        <v>32</v>
      </c>
      <c r="I97" s="7">
        <v>2</v>
      </c>
      <c r="J97" s="7">
        <v>201</v>
      </c>
      <c r="K97" s="7">
        <v>2</v>
      </c>
      <c r="L97" s="21">
        <v>45560</v>
      </c>
      <c r="M97" s="14">
        <v>56</v>
      </c>
      <c r="N97" s="7">
        <v>3</v>
      </c>
      <c r="O97" s="49">
        <f t="shared" si="1"/>
        <v>5.3571428571428568</v>
      </c>
      <c r="P97" s="20"/>
    </row>
    <row r="98" spans="1:16" x14ac:dyDescent="0.25">
      <c r="A98" t="s">
        <v>35</v>
      </c>
      <c r="B98" t="s">
        <v>36</v>
      </c>
      <c r="C98" s="7">
        <v>1</v>
      </c>
      <c r="D98" t="s">
        <v>41</v>
      </c>
      <c r="E98">
        <v>2016</v>
      </c>
      <c r="F98" s="7">
        <v>3</v>
      </c>
      <c r="G98" s="7">
        <v>1</v>
      </c>
      <c r="H98" s="7">
        <v>33</v>
      </c>
      <c r="I98" s="7">
        <v>3</v>
      </c>
      <c r="J98" s="7">
        <v>301</v>
      </c>
      <c r="K98" s="7">
        <v>2</v>
      </c>
      <c r="L98" s="21">
        <v>45560</v>
      </c>
      <c r="M98" s="14">
        <v>79</v>
      </c>
      <c r="N98" s="7">
        <v>0</v>
      </c>
      <c r="O98" s="49">
        <f t="shared" si="1"/>
        <v>0</v>
      </c>
      <c r="P98" s="20"/>
    </row>
    <row r="99" spans="1:16" x14ac:dyDescent="0.25">
      <c r="A99" t="s">
        <v>35</v>
      </c>
      <c r="B99" t="s">
        <v>36</v>
      </c>
      <c r="C99" s="7">
        <v>1</v>
      </c>
      <c r="D99" t="s">
        <v>48</v>
      </c>
      <c r="E99">
        <v>2018</v>
      </c>
      <c r="F99" s="7">
        <v>3</v>
      </c>
      <c r="G99" s="7">
        <v>2</v>
      </c>
      <c r="H99" s="7">
        <v>34</v>
      </c>
      <c r="I99" s="7">
        <v>6</v>
      </c>
      <c r="J99" s="7">
        <v>302</v>
      </c>
      <c r="K99" s="7">
        <v>2</v>
      </c>
      <c r="L99" s="21">
        <v>45560</v>
      </c>
      <c r="M99" s="14">
        <v>75</v>
      </c>
      <c r="N99" s="7">
        <v>0</v>
      </c>
      <c r="O99" s="49">
        <f t="shared" si="1"/>
        <v>0</v>
      </c>
      <c r="P99" s="20"/>
    </row>
    <row r="100" spans="1:16" x14ac:dyDescent="0.25">
      <c r="A100" t="s">
        <v>50</v>
      </c>
      <c r="B100" t="s">
        <v>51</v>
      </c>
      <c r="C100" s="7">
        <v>2</v>
      </c>
      <c r="D100" t="s">
        <v>54</v>
      </c>
      <c r="E100">
        <v>2016</v>
      </c>
      <c r="F100" s="7">
        <v>3</v>
      </c>
      <c r="G100" s="7">
        <v>3</v>
      </c>
      <c r="H100" s="7">
        <v>35</v>
      </c>
      <c r="I100" s="7">
        <v>11</v>
      </c>
      <c r="J100" s="7">
        <v>303</v>
      </c>
      <c r="K100" s="7">
        <v>2</v>
      </c>
      <c r="L100" s="21">
        <v>45560</v>
      </c>
      <c r="M100" s="14">
        <v>43</v>
      </c>
      <c r="N100" s="7">
        <v>22</v>
      </c>
      <c r="O100" s="49">
        <f t="shared" si="1"/>
        <v>51.162790697674424</v>
      </c>
      <c r="P100" s="20"/>
    </row>
    <row r="101" spans="1:16" x14ac:dyDescent="0.25">
      <c r="A101" t="s">
        <v>50</v>
      </c>
      <c r="B101" t="s">
        <v>51</v>
      </c>
      <c r="C101" s="7">
        <v>2</v>
      </c>
      <c r="D101" t="s">
        <v>59</v>
      </c>
      <c r="E101">
        <v>1989</v>
      </c>
      <c r="F101" s="7">
        <v>3</v>
      </c>
      <c r="G101" s="7">
        <v>4</v>
      </c>
      <c r="H101" s="7">
        <v>36</v>
      </c>
      <c r="I101" s="7">
        <v>14</v>
      </c>
      <c r="J101" s="7">
        <v>304</v>
      </c>
      <c r="K101" s="7">
        <v>2</v>
      </c>
      <c r="L101" s="21">
        <v>45560</v>
      </c>
      <c r="M101" s="14">
        <v>58</v>
      </c>
      <c r="N101" s="7">
        <v>0</v>
      </c>
      <c r="O101" s="49">
        <f t="shared" si="1"/>
        <v>0</v>
      </c>
      <c r="P101" s="20"/>
    </row>
    <row r="102" spans="1:16" x14ac:dyDescent="0.25">
      <c r="A102" t="s">
        <v>35</v>
      </c>
      <c r="B102" t="s">
        <v>36</v>
      </c>
      <c r="C102" s="7">
        <v>3</v>
      </c>
      <c r="D102" t="s">
        <v>39</v>
      </c>
      <c r="E102">
        <v>2002</v>
      </c>
      <c r="F102" s="7">
        <v>3</v>
      </c>
      <c r="G102" s="7">
        <v>5</v>
      </c>
      <c r="H102" s="7">
        <v>37</v>
      </c>
      <c r="I102" s="7">
        <v>19</v>
      </c>
      <c r="J102" s="7">
        <v>305</v>
      </c>
      <c r="K102" s="7">
        <v>2</v>
      </c>
      <c r="L102" s="21">
        <v>45560</v>
      </c>
      <c r="M102" s="14">
        <v>42</v>
      </c>
      <c r="N102" s="7">
        <v>1</v>
      </c>
      <c r="O102" s="49">
        <f t="shared" si="1"/>
        <v>2.3809523809523809</v>
      </c>
      <c r="P102" s="20"/>
    </row>
    <row r="103" spans="1:16" x14ac:dyDescent="0.25">
      <c r="A103" t="s">
        <v>35</v>
      </c>
      <c r="B103" t="s">
        <v>36</v>
      </c>
      <c r="C103" s="7">
        <v>3</v>
      </c>
      <c r="D103" t="s">
        <v>49</v>
      </c>
      <c r="E103">
        <v>1985</v>
      </c>
      <c r="F103" s="7">
        <v>3</v>
      </c>
      <c r="G103" s="7">
        <v>6</v>
      </c>
      <c r="H103" s="7">
        <v>38</v>
      </c>
      <c r="I103" s="7">
        <v>22</v>
      </c>
      <c r="J103" s="7">
        <v>306</v>
      </c>
      <c r="K103" s="7">
        <v>2</v>
      </c>
      <c r="L103" s="21">
        <v>45560</v>
      </c>
      <c r="M103" s="14">
        <v>40</v>
      </c>
      <c r="N103" s="7">
        <v>0</v>
      </c>
      <c r="O103" s="49">
        <f t="shared" si="1"/>
        <v>0</v>
      </c>
      <c r="P103" s="20"/>
    </row>
    <row r="104" spans="1:16" x14ac:dyDescent="0.25">
      <c r="A104" t="s">
        <v>50</v>
      </c>
      <c r="B104" t="s">
        <v>51</v>
      </c>
      <c r="C104" s="7">
        <v>4</v>
      </c>
      <c r="D104" t="s">
        <v>55</v>
      </c>
      <c r="E104">
        <v>2008</v>
      </c>
      <c r="F104" s="7">
        <v>3</v>
      </c>
      <c r="G104" s="7">
        <v>7</v>
      </c>
      <c r="H104" s="7">
        <v>39</v>
      </c>
      <c r="I104" s="7">
        <v>27</v>
      </c>
      <c r="J104" s="7">
        <v>307</v>
      </c>
      <c r="K104" s="7">
        <v>2</v>
      </c>
      <c r="L104" s="21">
        <v>45560</v>
      </c>
      <c r="M104" s="14">
        <v>53</v>
      </c>
      <c r="N104" s="7">
        <v>29</v>
      </c>
      <c r="O104" s="49">
        <f t="shared" si="1"/>
        <v>54.716981132075468</v>
      </c>
      <c r="P104" s="20"/>
    </row>
    <row r="105" spans="1:16" x14ac:dyDescent="0.25">
      <c r="A105" t="s">
        <v>50</v>
      </c>
      <c r="B105" t="s">
        <v>51</v>
      </c>
      <c r="C105" s="7">
        <v>4</v>
      </c>
      <c r="D105" t="s">
        <v>57</v>
      </c>
      <c r="E105">
        <v>2004</v>
      </c>
      <c r="F105" s="7">
        <v>3</v>
      </c>
      <c r="G105" s="7">
        <v>8</v>
      </c>
      <c r="H105" s="7">
        <v>40</v>
      </c>
      <c r="I105" s="7">
        <v>30</v>
      </c>
      <c r="J105" s="7">
        <v>308</v>
      </c>
      <c r="K105" s="7">
        <v>2</v>
      </c>
      <c r="L105" s="21">
        <v>45560</v>
      </c>
      <c r="M105" s="14">
        <v>54</v>
      </c>
      <c r="N105" s="7">
        <v>0</v>
      </c>
      <c r="O105" s="49">
        <f t="shared" si="1"/>
        <v>0</v>
      </c>
      <c r="P105" s="20"/>
    </row>
    <row r="106" spans="1:16" x14ac:dyDescent="0.25">
      <c r="A106" t="s">
        <v>35</v>
      </c>
      <c r="B106" t="s">
        <v>36</v>
      </c>
      <c r="C106" s="7">
        <v>5</v>
      </c>
      <c r="D106" t="s">
        <v>42</v>
      </c>
      <c r="E106">
        <v>2023</v>
      </c>
      <c r="F106" s="7">
        <v>3</v>
      </c>
      <c r="G106" s="7">
        <v>9</v>
      </c>
      <c r="H106" s="7">
        <v>41</v>
      </c>
      <c r="I106" s="7">
        <v>35</v>
      </c>
      <c r="J106" s="7">
        <v>309</v>
      </c>
      <c r="K106" s="7">
        <v>2</v>
      </c>
      <c r="L106" s="21">
        <v>45560</v>
      </c>
      <c r="M106" s="14">
        <v>59</v>
      </c>
      <c r="N106" s="7">
        <v>28</v>
      </c>
      <c r="O106" s="49">
        <f t="shared" si="1"/>
        <v>47.457627118644069</v>
      </c>
      <c r="P106" s="20"/>
    </row>
    <row r="107" spans="1:16" x14ac:dyDescent="0.25">
      <c r="A107" t="s">
        <v>35</v>
      </c>
      <c r="B107" t="s">
        <v>36</v>
      </c>
      <c r="C107" s="7">
        <v>5</v>
      </c>
      <c r="D107" t="s">
        <v>44</v>
      </c>
      <c r="E107">
        <v>1983</v>
      </c>
      <c r="F107" s="7">
        <v>3</v>
      </c>
      <c r="G107" s="7">
        <v>10</v>
      </c>
      <c r="H107" s="7">
        <v>42</v>
      </c>
      <c r="I107" s="7">
        <v>38</v>
      </c>
      <c r="J107" s="7">
        <v>310</v>
      </c>
      <c r="K107" s="7">
        <v>2</v>
      </c>
      <c r="L107" s="21">
        <v>45560</v>
      </c>
      <c r="M107" s="14">
        <v>69</v>
      </c>
      <c r="N107" s="7">
        <v>4</v>
      </c>
      <c r="O107" s="49">
        <f t="shared" si="1"/>
        <v>5.7971014492753623</v>
      </c>
      <c r="P107" s="20"/>
    </row>
    <row r="108" spans="1:16" x14ac:dyDescent="0.25">
      <c r="A108" t="s">
        <v>50</v>
      </c>
      <c r="B108" t="s">
        <v>51</v>
      </c>
      <c r="C108" s="7">
        <v>6</v>
      </c>
      <c r="D108" t="s">
        <v>56</v>
      </c>
      <c r="E108">
        <v>1984</v>
      </c>
      <c r="F108" s="7">
        <v>3</v>
      </c>
      <c r="G108" s="7">
        <v>11</v>
      </c>
      <c r="H108" s="7">
        <v>43</v>
      </c>
      <c r="I108" s="7">
        <v>43</v>
      </c>
      <c r="J108" s="7">
        <v>311</v>
      </c>
      <c r="K108" s="7">
        <v>2</v>
      </c>
      <c r="L108" s="21">
        <v>45560</v>
      </c>
      <c r="M108" s="14">
        <v>67</v>
      </c>
      <c r="N108" s="7">
        <v>0</v>
      </c>
      <c r="O108" s="49">
        <f t="shared" si="1"/>
        <v>0</v>
      </c>
      <c r="P108" s="20"/>
    </row>
    <row r="109" spans="1:16" x14ac:dyDescent="0.25">
      <c r="A109" t="s">
        <v>50</v>
      </c>
      <c r="B109" t="s">
        <v>51</v>
      </c>
      <c r="C109" s="7">
        <v>6</v>
      </c>
      <c r="D109" t="s">
        <v>60</v>
      </c>
      <c r="E109">
        <v>2001</v>
      </c>
      <c r="F109" s="7">
        <v>3</v>
      </c>
      <c r="G109" s="7">
        <v>12</v>
      </c>
      <c r="H109" s="7">
        <v>44</v>
      </c>
      <c r="I109" s="7">
        <v>46</v>
      </c>
      <c r="J109" s="7">
        <v>312</v>
      </c>
      <c r="K109" s="7">
        <v>2</v>
      </c>
      <c r="L109" s="21">
        <v>45560</v>
      </c>
      <c r="M109" s="14">
        <v>54</v>
      </c>
      <c r="N109" s="7">
        <v>0</v>
      </c>
      <c r="O109" s="49">
        <f t="shared" si="1"/>
        <v>0</v>
      </c>
      <c r="P109" s="20"/>
    </row>
    <row r="110" spans="1:16" x14ac:dyDescent="0.25">
      <c r="A110" t="s">
        <v>35</v>
      </c>
      <c r="B110" t="s">
        <v>36</v>
      </c>
      <c r="C110" s="7">
        <v>7</v>
      </c>
      <c r="D110" t="s">
        <v>46</v>
      </c>
      <c r="E110">
        <v>1999</v>
      </c>
      <c r="F110" s="7">
        <v>3</v>
      </c>
      <c r="G110" s="7">
        <v>13</v>
      </c>
      <c r="H110" s="7">
        <v>45</v>
      </c>
      <c r="I110" s="7">
        <v>51</v>
      </c>
      <c r="J110" s="7">
        <v>313</v>
      </c>
      <c r="K110" s="7">
        <v>2</v>
      </c>
      <c r="L110" s="21">
        <v>45560</v>
      </c>
      <c r="M110" s="14">
        <v>95</v>
      </c>
      <c r="N110" s="7">
        <v>0</v>
      </c>
      <c r="O110" s="49">
        <f t="shared" si="1"/>
        <v>0</v>
      </c>
      <c r="P110" s="20"/>
    </row>
    <row r="111" spans="1:16" x14ac:dyDescent="0.25">
      <c r="A111" t="s">
        <v>35</v>
      </c>
      <c r="B111" t="s">
        <v>36</v>
      </c>
      <c r="C111" s="7">
        <v>7</v>
      </c>
      <c r="D111" t="s">
        <v>37</v>
      </c>
      <c r="E111">
        <v>1998</v>
      </c>
      <c r="F111" s="7">
        <v>3</v>
      </c>
      <c r="G111" s="7">
        <v>14</v>
      </c>
      <c r="H111" s="7">
        <v>46</v>
      </c>
      <c r="I111" s="7">
        <v>54</v>
      </c>
      <c r="J111" s="7">
        <v>314</v>
      </c>
      <c r="K111" s="7">
        <v>2</v>
      </c>
      <c r="L111" s="21">
        <v>45560</v>
      </c>
      <c r="M111" s="14">
        <v>59</v>
      </c>
      <c r="N111" s="7">
        <v>29</v>
      </c>
      <c r="O111" s="49">
        <f t="shared" si="1"/>
        <v>49.152542372881356</v>
      </c>
      <c r="P111" s="20"/>
    </row>
    <row r="112" spans="1:16" x14ac:dyDescent="0.25">
      <c r="A112" t="s">
        <v>50</v>
      </c>
      <c r="B112" t="s">
        <v>51</v>
      </c>
      <c r="C112" s="7">
        <v>8</v>
      </c>
      <c r="D112" t="s">
        <v>52</v>
      </c>
      <c r="E112">
        <v>1999</v>
      </c>
      <c r="F112" s="7">
        <v>3</v>
      </c>
      <c r="G112" s="7">
        <v>15</v>
      </c>
      <c r="H112" s="7">
        <v>47</v>
      </c>
      <c r="I112" s="7">
        <v>59</v>
      </c>
      <c r="J112" s="7">
        <v>315</v>
      </c>
      <c r="K112" s="7">
        <v>2</v>
      </c>
      <c r="L112" s="21">
        <v>45560</v>
      </c>
      <c r="M112" s="14">
        <v>64</v>
      </c>
      <c r="N112" s="7">
        <v>2</v>
      </c>
      <c r="O112" s="49">
        <f t="shared" si="1"/>
        <v>3.125</v>
      </c>
      <c r="P112" s="20"/>
    </row>
    <row r="113" spans="1:16" x14ac:dyDescent="0.25">
      <c r="A113" t="s">
        <v>50</v>
      </c>
      <c r="B113" t="s">
        <v>51</v>
      </c>
      <c r="C113" s="7">
        <v>8</v>
      </c>
      <c r="D113" t="s">
        <v>53</v>
      </c>
      <c r="E113">
        <v>2020</v>
      </c>
      <c r="F113" s="7">
        <v>3</v>
      </c>
      <c r="G113" s="7">
        <v>16</v>
      </c>
      <c r="H113" s="7">
        <v>48</v>
      </c>
      <c r="I113" s="7">
        <v>62</v>
      </c>
      <c r="J113" s="7">
        <v>316</v>
      </c>
      <c r="K113" s="7">
        <v>2</v>
      </c>
      <c r="L113" s="21">
        <v>45560</v>
      </c>
      <c r="M113" s="14">
        <v>45</v>
      </c>
      <c r="N113" s="7">
        <v>0</v>
      </c>
      <c r="O113" s="49">
        <f t="shared" si="1"/>
        <v>0</v>
      </c>
      <c r="P113" s="20"/>
    </row>
    <row r="114" spans="1:16" x14ac:dyDescent="0.25">
      <c r="A114" t="s">
        <v>50</v>
      </c>
      <c r="B114" t="s">
        <v>51</v>
      </c>
      <c r="C114" s="7">
        <v>8</v>
      </c>
      <c r="D114" t="s">
        <v>56</v>
      </c>
      <c r="E114">
        <v>1984</v>
      </c>
      <c r="F114" s="7">
        <v>4</v>
      </c>
      <c r="G114" s="7">
        <v>16</v>
      </c>
      <c r="H114" s="7">
        <v>49</v>
      </c>
      <c r="I114" s="7">
        <v>61</v>
      </c>
      <c r="J114" s="7">
        <v>416</v>
      </c>
      <c r="K114" s="7">
        <v>2</v>
      </c>
      <c r="L114" s="21">
        <v>45560</v>
      </c>
      <c r="M114" s="14">
        <v>52</v>
      </c>
      <c r="N114" s="7">
        <v>0</v>
      </c>
      <c r="O114" s="49">
        <f t="shared" si="1"/>
        <v>0</v>
      </c>
      <c r="P114" s="20"/>
    </row>
    <row r="115" spans="1:16" x14ac:dyDescent="0.25">
      <c r="A115" t="s">
        <v>50</v>
      </c>
      <c r="B115" t="s">
        <v>51</v>
      </c>
      <c r="C115" s="7">
        <v>8</v>
      </c>
      <c r="D115" t="s">
        <v>54</v>
      </c>
      <c r="E115">
        <v>2016</v>
      </c>
      <c r="F115" s="7">
        <v>4</v>
      </c>
      <c r="G115" s="7">
        <v>15</v>
      </c>
      <c r="H115" s="7">
        <v>50</v>
      </c>
      <c r="I115" s="7">
        <v>60</v>
      </c>
      <c r="J115" s="7">
        <v>415</v>
      </c>
      <c r="K115" s="7">
        <v>2</v>
      </c>
      <c r="L115" s="21">
        <v>45560</v>
      </c>
      <c r="M115" s="14">
        <v>33</v>
      </c>
      <c r="N115" s="7">
        <v>20</v>
      </c>
      <c r="O115" s="49">
        <f t="shared" si="1"/>
        <v>60.606060606060609</v>
      </c>
      <c r="P115" s="20"/>
    </row>
    <row r="116" spans="1:16" x14ac:dyDescent="0.25">
      <c r="A116" t="s">
        <v>35</v>
      </c>
      <c r="B116" t="s">
        <v>36</v>
      </c>
      <c r="C116" s="7">
        <v>7</v>
      </c>
      <c r="D116" t="s">
        <v>39</v>
      </c>
      <c r="E116">
        <v>2002</v>
      </c>
      <c r="F116" s="7">
        <v>4</v>
      </c>
      <c r="G116" s="7">
        <v>14</v>
      </c>
      <c r="H116" s="7">
        <v>51</v>
      </c>
      <c r="I116" s="7">
        <v>53</v>
      </c>
      <c r="J116" s="7">
        <v>414</v>
      </c>
      <c r="K116" s="7">
        <v>2</v>
      </c>
      <c r="L116" s="21">
        <v>45560</v>
      </c>
      <c r="M116" s="14">
        <v>66</v>
      </c>
      <c r="N116" s="7">
        <v>9</v>
      </c>
      <c r="O116" s="49">
        <f t="shared" si="1"/>
        <v>13.636363636363635</v>
      </c>
      <c r="P116" s="20"/>
    </row>
    <row r="117" spans="1:16" x14ac:dyDescent="0.25">
      <c r="A117" t="s">
        <v>35</v>
      </c>
      <c r="B117" t="s">
        <v>36</v>
      </c>
      <c r="C117" s="7">
        <v>7</v>
      </c>
      <c r="D117" t="s">
        <v>41</v>
      </c>
      <c r="E117">
        <v>2016</v>
      </c>
      <c r="F117" s="7">
        <v>4</v>
      </c>
      <c r="G117" s="7">
        <v>13</v>
      </c>
      <c r="H117" s="7">
        <v>52</v>
      </c>
      <c r="I117" s="7">
        <v>52</v>
      </c>
      <c r="J117" s="7">
        <v>413</v>
      </c>
      <c r="K117" s="7">
        <v>2</v>
      </c>
      <c r="L117" s="21">
        <v>45560</v>
      </c>
      <c r="M117" s="14">
        <v>50</v>
      </c>
      <c r="N117" s="7">
        <v>0</v>
      </c>
      <c r="O117" s="49">
        <f t="shared" si="1"/>
        <v>0</v>
      </c>
      <c r="P117" s="20"/>
    </row>
    <row r="118" spans="1:16" x14ac:dyDescent="0.25">
      <c r="A118" t="s">
        <v>50</v>
      </c>
      <c r="B118" t="s">
        <v>51</v>
      </c>
      <c r="C118" s="7">
        <v>6</v>
      </c>
      <c r="D118" t="s">
        <v>53</v>
      </c>
      <c r="E118">
        <v>2020</v>
      </c>
      <c r="F118" s="7">
        <v>4</v>
      </c>
      <c r="G118" s="7">
        <v>12</v>
      </c>
      <c r="H118" s="7">
        <v>53</v>
      </c>
      <c r="I118" s="7">
        <v>45</v>
      </c>
      <c r="J118" s="7">
        <v>412</v>
      </c>
      <c r="K118" s="7">
        <v>2</v>
      </c>
      <c r="L118" s="21">
        <v>45560</v>
      </c>
      <c r="M118" s="14">
        <v>46</v>
      </c>
      <c r="N118" s="7">
        <v>0</v>
      </c>
      <c r="O118" s="49">
        <f t="shared" si="1"/>
        <v>0</v>
      </c>
      <c r="P118" s="20"/>
    </row>
    <row r="119" spans="1:16" x14ac:dyDescent="0.25">
      <c r="A119" t="s">
        <v>50</v>
      </c>
      <c r="B119" t="s">
        <v>51</v>
      </c>
      <c r="C119" s="7">
        <v>6</v>
      </c>
      <c r="D119" t="s">
        <v>57</v>
      </c>
      <c r="E119">
        <v>2004</v>
      </c>
      <c r="F119" s="7">
        <v>4</v>
      </c>
      <c r="G119" s="7">
        <v>11</v>
      </c>
      <c r="H119" s="7">
        <v>54</v>
      </c>
      <c r="I119" s="7">
        <v>44</v>
      </c>
      <c r="J119" s="7">
        <v>411</v>
      </c>
      <c r="K119" s="7">
        <v>2</v>
      </c>
      <c r="L119" s="21">
        <v>45560</v>
      </c>
      <c r="M119" s="14">
        <v>54</v>
      </c>
      <c r="N119" s="7">
        <v>3</v>
      </c>
      <c r="O119" s="49">
        <f t="shared" si="1"/>
        <v>5.5555555555555554</v>
      </c>
      <c r="P119" s="20"/>
    </row>
    <row r="120" spans="1:16" x14ac:dyDescent="0.25">
      <c r="A120" t="s">
        <v>35</v>
      </c>
      <c r="B120" t="s">
        <v>36</v>
      </c>
      <c r="C120" s="7">
        <v>5</v>
      </c>
      <c r="D120" t="s">
        <v>48</v>
      </c>
      <c r="E120">
        <v>2018</v>
      </c>
      <c r="F120" s="7">
        <v>4</v>
      </c>
      <c r="G120" s="7">
        <v>10</v>
      </c>
      <c r="H120" s="7">
        <v>55</v>
      </c>
      <c r="I120" s="7">
        <v>37</v>
      </c>
      <c r="J120" s="7">
        <v>410</v>
      </c>
      <c r="K120" s="7">
        <v>2</v>
      </c>
      <c r="L120" s="21">
        <v>45560</v>
      </c>
      <c r="M120" s="14">
        <v>59</v>
      </c>
      <c r="N120" s="7">
        <v>0</v>
      </c>
      <c r="O120" s="49">
        <f t="shared" si="1"/>
        <v>0</v>
      </c>
      <c r="P120" s="20"/>
    </row>
    <row r="121" spans="1:16" x14ac:dyDescent="0.25">
      <c r="A121" t="s">
        <v>35</v>
      </c>
      <c r="B121" t="s">
        <v>36</v>
      </c>
      <c r="C121" s="7">
        <v>5</v>
      </c>
      <c r="D121" t="s">
        <v>37</v>
      </c>
      <c r="E121">
        <v>1998</v>
      </c>
      <c r="F121" s="7">
        <v>4</v>
      </c>
      <c r="G121" s="7">
        <v>9</v>
      </c>
      <c r="H121" s="7">
        <v>56</v>
      </c>
      <c r="I121" s="7">
        <v>37</v>
      </c>
      <c r="J121" s="7">
        <v>409</v>
      </c>
      <c r="K121" s="7">
        <v>2</v>
      </c>
      <c r="L121" s="21">
        <v>45560</v>
      </c>
      <c r="M121" s="14">
        <v>69</v>
      </c>
      <c r="N121" s="7">
        <v>29</v>
      </c>
      <c r="O121" s="49">
        <f t="shared" si="1"/>
        <v>42.028985507246375</v>
      </c>
      <c r="P121" s="20"/>
    </row>
    <row r="122" spans="1:16" x14ac:dyDescent="0.25">
      <c r="A122" t="s">
        <v>50</v>
      </c>
      <c r="B122" t="s">
        <v>51</v>
      </c>
      <c r="C122" s="7">
        <v>4</v>
      </c>
      <c r="D122" t="s">
        <v>52</v>
      </c>
      <c r="E122">
        <v>1999</v>
      </c>
      <c r="F122" s="7">
        <v>4</v>
      </c>
      <c r="G122" s="7">
        <v>8</v>
      </c>
      <c r="H122" s="7">
        <v>57</v>
      </c>
      <c r="I122" s="7">
        <v>29</v>
      </c>
      <c r="J122" s="7">
        <v>408</v>
      </c>
      <c r="K122" s="7">
        <v>2</v>
      </c>
      <c r="L122" s="21">
        <v>45560</v>
      </c>
      <c r="M122" s="14">
        <v>57</v>
      </c>
      <c r="N122" s="7">
        <v>0</v>
      </c>
      <c r="O122" s="49">
        <f>(N122/M122)*100</f>
        <v>0</v>
      </c>
      <c r="P122" s="20"/>
    </row>
    <row r="123" spans="1:16" x14ac:dyDescent="0.25">
      <c r="A123" t="s">
        <v>50</v>
      </c>
      <c r="B123" t="s">
        <v>51</v>
      </c>
      <c r="C123" s="7">
        <v>4</v>
      </c>
      <c r="D123" t="s">
        <v>59</v>
      </c>
      <c r="E123">
        <v>1989</v>
      </c>
      <c r="F123" s="7">
        <v>4</v>
      </c>
      <c r="G123" s="7">
        <v>7</v>
      </c>
      <c r="H123" s="7">
        <v>58</v>
      </c>
      <c r="I123" s="7">
        <v>28</v>
      </c>
      <c r="J123" s="7">
        <v>407</v>
      </c>
      <c r="K123" s="7">
        <v>2</v>
      </c>
      <c r="L123" s="21">
        <v>45560</v>
      </c>
      <c r="M123" s="14">
        <v>46</v>
      </c>
      <c r="N123" s="7">
        <v>1</v>
      </c>
      <c r="O123" s="49">
        <f t="shared" ref="O123:O179" si="2">(N123/M123)*100</f>
        <v>2.1739130434782608</v>
      </c>
      <c r="P123" s="20"/>
    </row>
    <row r="124" spans="1:16" x14ac:dyDescent="0.25">
      <c r="A124" t="s">
        <v>35</v>
      </c>
      <c r="B124" t="s">
        <v>36</v>
      </c>
      <c r="C124" s="7">
        <v>3</v>
      </c>
      <c r="D124" t="s">
        <v>44</v>
      </c>
      <c r="E124">
        <v>1983</v>
      </c>
      <c r="F124" s="7">
        <v>4</v>
      </c>
      <c r="G124" s="7">
        <v>6</v>
      </c>
      <c r="H124" s="7">
        <v>59</v>
      </c>
      <c r="I124" s="7">
        <v>21</v>
      </c>
      <c r="J124" s="7">
        <v>406</v>
      </c>
      <c r="K124" s="7">
        <v>2</v>
      </c>
      <c r="L124" s="21">
        <v>45560</v>
      </c>
      <c r="M124" s="14">
        <v>48</v>
      </c>
      <c r="N124" s="7">
        <v>8</v>
      </c>
      <c r="O124" s="49">
        <f t="shared" si="2"/>
        <v>16.666666666666664</v>
      </c>
      <c r="P124" s="20"/>
    </row>
    <row r="125" spans="1:16" x14ac:dyDescent="0.25">
      <c r="A125" t="s">
        <v>35</v>
      </c>
      <c r="B125" t="s">
        <v>36</v>
      </c>
      <c r="C125" s="7">
        <v>3</v>
      </c>
      <c r="D125" t="s">
        <v>46</v>
      </c>
      <c r="E125">
        <v>1999</v>
      </c>
      <c r="F125" s="7">
        <v>4</v>
      </c>
      <c r="G125" s="7">
        <v>5</v>
      </c>
      <c r="H125" s="7">
        <v>60</v>
      </c>
      <c r="I125" s="7">
        <v>20</v>
      </c>
      <c r="J125" s="7">
        <v>405</v>
      </c>
      <c r="K125" s="7">
        <v>2</v>
      </c>
      <c r="L125" s="21">
        <v>45560</v>
      </c>
      <c r="M125" s="14">
        <v>38</v>
      </c>
      <c r="N125" s="7">
        <v>0</v>
      </c>
      <c r="O125" s="49">
        <f t="shared" si="2"/>
        <v>0</v>
      </c>
      <c r="P125" s="20"/>
    </row>
    <row r="126" spans="1:16" x14ac:dyDescent="0.25">
      <c r="A126" t="s">
        <v>50</v>
      </c>
      <c r="B126" t="s">
        <v>51</v>
      </c>
      <c r="C126" s="7">
        <v>2</v>
      </c>
      <c r="D126" t="s">
        <v>60</v>
      </c>
      <c r="E126">
        <v>2001</v>
      </c>
      <c r="F126" s="7">
        <v>4</v>
      </c>
      <c r="G126" s="7">
        <v>4</v>
      </c>
      <c r="H126" s="7">
        <v>61</v>
      </c>
      <c r="I126" s="7">
        <v>13</v>
      </c>
      <c r="J126" s="7">
        <v>404</v>
      </c>
      <c r="K126" s="7">
        <v>2</v>
      </c>
      <c r="L126" s="21">
        <v>45560</v>
      </c>
      <c r="M126" s="14">
        <v>56</v>
      </c>
      <c r="N126" s="7">
        <v>0</v>
      </c>
      <c r="O126" s="49">
        <f t="shared" si="2"/>
        <v>0</v>
      </c>
      <c r="P126" s="20"/>
    </row>
    <row r="127" spans="1:16" x14ac:dyDescent="0.25">
      <c r="A127" t="s">
        <v>50</v>
      </c>
      <c r="B127" t="s">
        <v>51</v>
      </c>
      <c r="C127" s="7">
        <v>2</v>
      </c>
      <c r="D127" t="s">
        <v>55</v>
      </c>
      <c r="E127">
        <v>2008</v>
      </c>
      <c r="F127" s="7">
        <v>4</v>
      </c>
      <c r="G127" s="7">
        <v>3</v>
      </c>
      <c r="H127" s="7">
        <v>62</v>
      </c>
      <c r="I127" s="7">
        <v>12</v>
      </c>
      <c r="J127" s="7">
        <v>403</v>
      </c>
      <c r="K127" s="7">
        <v>2</v>
      </c>
      <c r="L127" s="21">
        <v>45560</v>
      </c>
      <c r="M127" s="14">
        <v>53</v>
      </c>
      <c r="N127" s="7">
        <v>27</v>
      </c>
      <c r="O127" s="49">
        <f t="shared" si="2"/>
        <v>50.943396226415096</v>
      </c>
      <c r="P127" s="20"/>
    </row>
    <row r="128" spans="1:16" x14ac:dyDescent="0.25">
      <c r="A128" t="s">
        <v>35</v>
      </c>
      <c r="B128" t="s">
        <v>36</v>
      </c>
      <c r="C128" s="7">
        <v>1</v>
      </c>
      <c r="D128" t="s">
        <v>49</v>
      </c>
      <c r="E128">
        <v>1985</v>
      </c>
      <c r="F128" s="7">
        <v>4</v>
      </c>
      <c r="G128" s="7">
        <v>2</v>
      </c>
      <c r="H128" s="7">
        <v>63</v>
      </c>
      <c r="I128" s="7">
        <v>5</v>
      </c>
      <c r="J128" s="7">
        <v>402</v>
      </c>
      <c r="K128" s="7">
        <v>2</v>
      </c>
      <c r="L128" s="21">
        <v>45560</v>
      </c>
      <c r="M128" s="14">
        <v>63</v>
      </c>
      <c r="N128" s="7">
        <v>0</v>
      </c>
      <c r="O128" s="49">
        <f t="shared" si="2"/>
        <v>0</v>
      </c>
      <c r="P128" s="20"/>
    </row>
    <row r="129" spans="1:16" x14ac:dyDescent="0.25">
      <c r="A129" t="s">
        <v>35</v>
      </c>
      <c r="B129" t="s">
        <v>36</v>
      </c>
      <c r="C129" s="7">
        <v>1</v>
      </c>
      <c r="D129" t="s">
        <v>42</v>
      </c>
      <c r="E129">
        <v>2023</v>
      </c>
      <c r="F129" s="7">
        <v>4</v>
      </c>
      <c r="G129" s="7">
        <v>1</v>
      </c>
      <c r="H129" s="7">
        <v>64</v>
      </c>
      <c r="I129" s="7">
        <v>4</v>
      </c>
      <c r="J129" s="7">
        <v>401</v>
      </c>
      <c r="K129" s="7">
        <v>2</v>
      </c>
      <c r="L129" s="21">
        <v>45560</v>
      </c>
      <c r="M129" s="14">
        <v>63</v>
      </c>
      <c r="N129" s="7">
        <v>36</v>
      </c>
      <c r="O129" s="49">
        <f t="shared" si="2"/>
        <v>57.142857142857139</v>
      </c>
      <c r="P129" s="20"/>
    </row>
    <row r="130" spans="1:16" x14ac:dyDescent="0.25">
      <c r="A130" t="s">
        <v>35</v>
      </c>
      <c r="B130" t="s">
        <v>36</v>
      </c>
      <c r="C130" s="7">
        <v>1</v>
      </c>
      <c r="D130" t="s">
        <v>37</v>
      </c>
      <c r="E130">
        <v>1998</v>
      </c>
      <c r="F130" s="7">
        <v>1</v>
      </c>
      <c r="G130" s="7">
        <v>1</v>
      </c>
      <c r="H130" s="7">
        <v>1</v>
      </c>
      <c r="I130" s="7">
        <v>1</v>
      </c>
      <c r="J130" s="7">
        <v>101</v>
      </c>
      <c r="K130" s="7">
        <v>3</v>
      </c>
      <c r="M130" s="14">
        <v>61</v>
      </c>
      <c r="O130" s="49"/>
      <c r="P130" s="20"/>
    </row>
    <row r="131" spans="1:16" x14ac:dyDescent="0.25">
      <c r="A131" t="s">
        <v>35</v>
      </c>
      <c r="B131" t="s">
        <v>36</v>
      </c>
      <c r="C131" s="7">
        <v>1</v>
      </c>
      <c r="D131" t="s">
        <v>44</v>
      </c>
      <c r="E131">
        <v>1983</v>
      </c>
      <c r="F131" s="7">
        <v>1</v>
      </c>
      <c r="G131" s="7">
        <v>2</v>
      </c>
      <c r="H131" s="7">
        <v>2</v>
      </c>
      <c r="I131" s="7">
        <v>8</v>
      </c>
      <c r="J131" s="7">
        <v>102</v>
      </c>
      <c r="K131" s="7">
        <v>3</v>
      </c>
      <c r="M131" s="14">
        <v>79</v>
      </c>
      <c r="O131" s="49"/>
      <c r="P131" s="20"/>
    </row>
    <row r="132" spans="1:16" x14ac:dyDescent="0.25">
      <c r="A132" t="s">
        <v>50</v>
      </c>
      <c r="B132" t="s">
        <v>51</v>
      </c>
      <c r="C132" s="7">
        <v>2</v>
      </c>
      <c r="D132" t="s">
        <v>52</v>
      </c>
      <c r="E132">
        <v>1999</v>
      </c>
      <c r="F132" s="7">
        <v>1</v>
      </c>
      <c r="G132" s="7">
        <v>3</v>
      </c>
      <c r="H132" s="7">
        <v>3</v>
      </c>
      <c r="I132" s="7">
        <v>9</v>
      </c>
      <c r="J132" s="7">
        <v>103</v>
      </c>
      <c r="K132" s="7">
        <v>3</v>
      </c>
      <c r="M132" s="14">
        <v>51</v>
      </c>
      <c r="O132" s="49"/>
      <c r="P132" s="20"/>
    </row>
    <row r="133" spans="1:16" x14ac:dyDescent="0.25">
      <c r="A133" t="s">
        <v>50</v>
      </c>
      <c r="B133" t="s">
        <v>51</v>
      </c>
      <c r="C133" s="7">
        <v>2</v>
      </c>
      <c r="D133" t="s">
        <v>56</v>
      </c>
      <c r="E133">
        <v>1984</v>
      </c>
      <c r="F133" s="7">
        <v>1</v>
      </c>
      <c r="G133" s="7">
        <v>4</v>
      </c>
      <c r="H133" s="7">
        <v>4</v>
      </c>
      <c r="I133" s="7">
        <v>16</v>
      </c>
      <c r="J133" s="7">
        <v>104</v>
      </c>
      <c r="K133" s="7">
        <v>3</v>
      </c>
      <c r="M133" s="14">
        <v>48</v>
      </c>
      <c r="O133" s="49"/>
      <c r="P133" s="20"/>
    </row>
    <row r="134" spans="1:16" x14ac:dyDescent="0.25">
      <c r="A134" t="s">
        <v>35</v>
      </c>
      <c r="B134" t="s">
        <v>36</v>
      </c>
      <c r="C134" s="7">
        <v>3</v>
      </c>
      <c r="D134" t="s">
        <v>48</v>
      </c>
      <c r="E134">
        <v>2018</v>
      </c>
      <c r="F134" s="7">
        <v>1</v>
      </c>
      <c r="G134" s="7">
        <v>5</v>
      </c>
      <c r="H134" s="7">
        <v>5</v>
      </c>
      <c r="I134" s="7">
        <v>17</v>
      </c>
      <c r="J134" s="7">
        <v>105</v>
      </c>
      <c r="K134" s="7">
        <v>3</v>
      </c>
      <c r="M134" s="14">
        <v>46</v>
      </c>
      <c r="O134" s="49"/>
      <c r="P134" s="20"/>
    </row>
    <row r="135" spans="1:16" x14ac:dyDescent="0.25">
      <c r="A135" t="s">
        <v>35</v>
      </c>
      <c r="B135" t="s">
        <v>36</v>
      </c>
      <c r="C135" s="7">
        <v>3</v>
      </c>
      <c r="D135" t="s">
        <v>41</v>
      </c>
      <c r="E135">
        <v>2016</v>
      </c>
      <c r="F135" s="7">
        <v>1</v>
      </c>
      <c r="G135" s="7">
        <v>6</v>
      </c>
      <c r="H135" s="7">
        <v>6</v>
      </c>
      <c r="I135" s="7">
        <v>24</v>
      </c>
      <c r="J135" s="7">
        <v>106</v>
      </c>
      <c r="K135" s="7">
        <v>3</v>
      </c>
      <c r="M135" s="14">
        <v>44</v>
      </c>
      <c r="O135" s="49"/>
      <c r="P135" s="20"/>
    </row>
    <row r="136" spans="1:16" x14ac:dyDescent="0.25">
      <c r="A136" t="s">
        <v>50</v>
      </c>
      <c r="B136" t="s">
        <v>51</v>
      </c>
      <c r="C136" s="7">
        <v>4</v>
      </c>
      <c r="D136" t="s">
        <v>60</v>
      </c>
      <c r="E136">
        <v>2001</v>
      </c>
      <c r="F136" s="7">
        <v>1</v>
      </c>
      <c r="G136" s="7">
        <v>7</v>
      </c>
      <c r="H136" s="7">
        <v>7</v>
      </c>
      <c r="I136" s="7">
        <v>25</v>
      </c>
      <c r="J136" s="7">
        <v>107</v>
      </c>
      <c r="K136" s="7">
        <v>3</v>
      </c>
      <c r="M136" s="14">
        <v>64</v>
      </c>
      <c r="O136" s="49"/>
      <c r="P136" s="20"/>
    </row>
    <row r="137" spans="1:16" x14ac:dyDescent="0.25">
      <c r="A137" t="s">
        <v>50</v>
      </c>
      <c r="B137" t="s">
        <v>51</v>
      </c>
      <c r="C137" s="7">
        <v>4</v>
      </c>
      <c r="D137" t="s">
        <v>53</v>
      </c>
      <c r="E137">
        <v>2020</v>
      </c>
      <c r="F137" s="7">
        <v>1</v>
      </c>
      <c r="G137" s="7">
        <v>8</v>
      </c>
      <c r="H137" s="7">
        <v>8</v>
      </c>
      <c r="I137" s="7">
        <v>32</v>
      </c>
      <c r="J137" s="7">
        <v>108</v>
      </c>
      <c r="K137" s="7">
        <v>3</v>
      </c>
      <c r="M137" s="14">
        <v>44</v>
      </c>
      <c r="O137" s="49"/>
      <c r="P137" s="20"/>
    </row>
    <row r="138" spans="1:16" x14ac:dyDescent="0.25">
      <c r="A138" t="s">
        <v>35</v>
      </c>
      <c r="B138" t="s">
        <v>36</v>
      </c>
      <c r="C138" s="7">
        <v>5</v>
      </c>
      <c r="D138" t="s">
        <v>39</v>
      </c>
      <c r="E138">
        <v>2002</v>
      </c>
      <c r="F138" s="7">
        <v>1</v>
      </c>
      <c r="G138" s="7">
        <v>9</v>
      </c>
      <c r="H138" s="7">
        <v>9</v>
      </c>
      <c r="I138" s="7">
        <v>33</v>
      </c>
      <c r="J138" s="7">
        <v>109</v>
      </c>
      <c r="K138" s="7">
        <v>3</v>
      </c>
      <c r="M138" s="14">
        <v>66</v>
      </c>
      <c r="O138" s="49"/>
      <c r="P138" s="20"/>
    </row>
    <row r="139" spans="1:16" x14ac:dyDescent="0.25">
      <c r="A139" t="s">
        <v>35</v>
      </c>
      <c r="B139" t="s">
        <v>36</v>
      </c>
      <c r="C139" s="7">
        <v>5</v>
      </c>
      <c r="D139" t="s">
        <v>46</v>
      </c>
      <c r="E139">
        <v>1999</v>
      </c>
      <c r="F139" s="7">
        <v>1</v>
      </c>
      <c r="G139" s="7">
        <v>10</v>
      </c>
      <c r="H139" s="7">
        <v>10</v>
      </c>
      <c r="I139" s="7">
        <v>40</v>
      </c>
      <c r="J139" s="7">
        <v>110</v>
      </c>
      <c r="K139" s="7">
        <v>3</v>
      </c>
      <c r="M139" s="14">
        <v>81</v>
      </c>
      <c r="O139" s="49"/>
      <c r="P139" s="20"/>
    </row>
    <row r="140" spans="1:16" x14ac:dyDescent="0.25">
      <c r="A140" t="s">
        <v>50</v>
      </c>
      <c r="B140" t="s">
        <v>51</v>
      </c>
      <c r="C140" s="7">
        <v>6</v>
      </c>
      <c r="D140" t="s">
        <v>59</v>
      </c>
      <c r="E140">
        <v>1989</v>
      </c>
      <c r="F140" s="7">
        <v>1</v>
      </c>
      <c r="G140" s="7">
        <v>11</v>
      </c>
      <c r="H140" s="7">
        <v>11</v>
      </c>
      <c r="I140" s="7">
        <v>41</v>
      </c>
      <c r="J140" s="7">
        <v>111</v>
      </c>
      <c r="K140" s="7">
        <v>3</v>
      </c>
      <c r="M140" s="14">
        <v>39</v>
      </c>
      <c r="O140" s="49"/>
      <c r="P140" s="20"/>
    </row>
    <row r="141" spans="1:16" x14ac:dyDescent="0.25">
      <c r="A141" t="s">
        <v>50</v>
      </c>
      <c r="B141" t="s">
        <v>51</v>
      </c>
      <c r="C141" s="7">
        <v>6</v>
      </c>
      <c r="D141" t="s">
        <v>54</v>
      </c>
      <c r="E141">
        <v>2016</v>
      </c>
      <c r="F141" s="7">
        <v>1</v>
      </c>
      <c r="G141" s="7">
        <v>12</v>
      </c>
      <c r="H141" s="7">
        <v>12</v>
      </c>
      <c r="I141" s="7">
        <v>48</v>
      </c>
      <c r="J141" s="7">
        <v>112</v>
      </c>
      <c r="K141" s="7">
        <v>3</v>
      </c>
      <c r="L141" s="21">
        <v>45561</v>
      </c>
      <c r="M141" s="14">
        <v>38</v>
      </c>
      <c r="N141" s="7">
        <v>6</v>
      </c>
      <c r="O141" s="49">
        <f t="shared" si="2"/>
        <v>15.789473684210526</v>
      </c>
      <c r="P141" s="20"/>
    </row>
    <row r="142" spans="1:16" x14ac:dyDescent="0.25">
      <c r="A142" t="s">
        <v>35</v>
      </c>
      <c r="B142" t="s">
        <v>36</v>
      </c>
      <c r="C142" s="7">
        <v>7</v>
      </c>
      <c r="D142" t="s">
        <v>49</v>
      </c>
      <c r="E142">
        <v>1985</v>
      </c>
      <c r="F142" s="7">
        <v>1</v>
      </c>
      <c r="G142" s="7">
        <v>13</v>
      </c>
      <c r="H142" s="7">
        <v>13</v>
      </c>
      <c r="I142" s="7">
        <v>49</v>
      </c>
      <c r="J142" s="7">
        <v>113</v>
      </c>
      <c r="K142" s="7">
        <v>3</v>
      </c>
      <c r="M142" s="14">
        <v>86</v>
      </c>
      <c r="O142" s="49"/>
      <c r="P142" s="20"/>
    </row>
    <row r="143" spans="1:16" x14ac:dyDescent="0.25">
      <c r="A143" t="s">
        <v>35</v>
      </c>
      <c r="B143" t="s">
        <v>36</v>
      </c>
      <c r="C143" s="7">
        <v>7</v>
      </c>
      <c r="D143" t="s">
        <v>42</v>
      </c>
      <c r="E143">
        <v>2023</v>
      </c>
      <c r="F143" s="7">
        <v>1</v>
      </c>
      <c r="G143" s="7">
        <v>14</v>
      </c>
      <c r="H143" s="7">
        <v>14</v>
      </c>
      <c r="I143" s="7">
        <v>56</v>
      </c>
      <c r="J143" s="7">
        <v>114</v>
      </c>
      <c r="K143" s="7">
        <v>3</v>
      </c>
      <c r="M143" s="14">
        <v>87</v>
      </c>
      <c r="O143" s="49"/>
      <c r="P143" s="20"/>
    </row>
    <row r="144" spans="1:16" x14ac:dyDescent="0.25">
      <c r="A144" t="s">
        <v>50</v>
      </c>
      <c r="B144" t="s">
        <v>51</v>
      </c>
      <c r="C144" s="7">
        <v>8</v>
      </c>
      <c r="D144" t="s">
        <v>55</v>
      </c>
      <c r="E144">
        <v>2008</v>
      </c>
      <c r="F144" s="7">
        <v>1</v>
      </c>
      <c r="G144" s="7">
        <v>15</v>
      </c>
      <c r="H144" s="7">
        <v>15</v>
      </c>
      <c r="I144" s="7">
        <v>57</v>
      </c>
      <c r="J144" s="7">
        <v>115</v>
      </c>
      <c r="K144" s="7">
        <v>3</v>
      </c>
      <c r="M144" s="14">
        <v>47</v>
      </c>
      <c r="O144" s="49"/>
      <c r="P144" s="20"/>
    </row>
    <row r="145" spans="1:16" x14ac:dyDescent="0.25">
      <c r="A145" t="s">
        <v>50</v>
      </c>
      <c r="B145" t="s">
        <v>51</v>
      </c>
      <c r="C145" s="7">
        <v>8</v>
      </c>
      <c r="D145" t="s">
        <v>57</v>
      </c>
      <c r="E145">
        <v>2004</v>
      </c>
      <c r="F145" s="7">
        <v>1</v>
      </c>
      <c r="G145" s="7">
        <v>16</v>
      </c>
      <c r="H145" s="7">
        <v>16</v>
      </c>
      <c r="I145" s="7">
        <v>64</v>
      </c>
      <c r="J145" s="7">
        <v>116</v>
      </c>
      <c r="K145" s="7">
        <v>3</v>
      </c>
      <c r="M145" s="14">
        <v>44</v>
      </c>
      <c r="O145" s="49"/>
      <c r="P145" s="20"/>
    </row>
    <row r="146" spans="1:16" x14ac:dyDescent="0.25">
      <c r="A146" t="s">
        <v>50</v>
      </c>
      <c r="B146" t="s">
        <v>51</v>
      </c>
      <c r="C146" s="7">
        <v>8</v>
      </c>
      <c r="D146" t="s">
        <v>60</v>
      </c>
      <c r="E146">
        <v>2001</v>
      </c>
      <c r="F146" s="7">
        <v>2</v>
      </c>
      <c r="G146" s="7">
        <v>16</v>
      </c>
      <c r="H146" s="7">
        <v>17</v>
      </c>
      <c r="I146" s="7">
        <v>63</v>
      </c>
      <c r="J146" s="7">
        <v>216</v>
      </c>
      <c r="K146" s="7">
        <v>3</v>
      </c>
      <c r="M146" s="14">
        <v>57</v>
      </c>
      <c r="O146" s="49"/>
      <c r="P146" s="20"/>
    </row>
    <row r="147" spans="1:16" x14ac:dyDescent="0.25">
      <c r="A147" t="s">
        <v>50</v>
      </c>
      <c r="B147" t="s">
        <v>51</v>
      </c>
      <c r="C147" s="7">
        <v>8</v>
      </c>
      <c r="D147" t="s">
        <v>59</v>
      </c>
      <c r="E147">
        <v>1989</v>
      </c>
      <c r="F147" s="7">
        <v>2</v>
      </c>
      <c r="G147" s="7">
        <v>15</v>
      </c>
      <c r="H147" s="7">
        <v>18</v>
      </c>
      <c r="I147" s="7">
        <v>58</v>
      </c>
      <c r="J147" s="7">
        <v>215</v>
      </c>
      <c r="K147" s="7">
        <v>3</v>
      </c>
      <c r="M147" s="14">
        <v>65</v>
      </c>
      <c r="O147" s="49"/>
      <c r="P147" s="20"/>
    </row>
    <row r="148" spans="1:16" x14ac:dyDescent="0.25">
      <c r="A148" t="s">
        <v>35</v>
      </c>
      <c r="B148" t="s">
        <v>36</v>
      </c>
      <c r="C148" s="7">
        <v>7</v>
      </c>
      <c r="D148" t="s">
        <v>48</v>
      </c>
      <c r="E148">
        <v>2018</v>
      </c>
      <c r="F148" s="7">
        <v>2</v>
      </c>
      <c r="G148" s="7">
        <v>14</v>
      </c>
      <c r="H148" s="7">
        <v>19</v>
      </c>
      <c r="I148" s="7">
        <v>55</v>
      </c>
      <c r="J148" s="7">
        <v>214</v>
      </c>
      <c r="K148" s="7">
        <v>3</v>
      </c>
      <c r="M148" s="14">
        <v>49</v>
      </c>
      <c r="O148" s="49"/>
      <c r="P148" s="20"/>
    </row>
    <row r="149" spans="1:16" x14ac:dyDescent="0.25">
      <c r="A149" t="s">
        <v>35</v>
      </c>
      <c r="B149" t="s">
        <v>36</v>
      </c>
      <c r="C149" s="7">
        <v>7</v>
      </c>
      <c r="D149" t="s">
        <v>44</v>
      </c>
      <c r="E149">
        <v>1983</v>
      </c>
      <c r="F149" s="7">
        <v>2</v>
      </c>
      <c r="G149" s="7">
        <v>13</v>
      </c>
      <c r="H149" s="7">
        <v>20</v>
      </c>
      <c r="I149" s="7">
        <v>50</v>
      </c>
      <c r="J149" s="7">
        <v>213</v>
      </c>
      <c r="K149" s="7">
        <v>3</v>
      </c>
      <c r="M149" s="14">
        <v>82</v>
      </c>
      <c r="O149" s="49"/>
      <c r="P149" s="20"/>
    </row>
    <row r="150" spans="1:16" x14ac:dyDescent="0.25">
      <c r="A150" t="s">
        <v>50</v>
      </c>
      <c r="B150" t="s">
        <v>51</v>
      </c>
      <c r="C150" s="7">
        <v>6</v>
      </c>
      <c r="D150" t="s">
        <v>55</v>
      </c>
      <c r="E150">
        <v>2008</v>
      </c>
      <c r="F150" s="7">
        <v>2</v>
      </c>
      <c r="G150" s="7">
        <v>12</v>
      </c>
      <c r="H150" s="7">
        <v>21</v>
      </c>
      <c r="I150" s="7">
        <v>47</v>
      </c>
      <c r="J150" s="7">
        <v>212</v>
      </c>
      <c r="K150" s="7">
        <v>3</v>
      </c>
      <c r="M150" s="14">
        <v>48</v>
      </c>
      <c r="O150" s="49"/>
      <c r="P150" s="20"/>
    </row>
    <row r="151" spans="1:16" x14ac:dyDescent="0.25">
      <c r="A151" t="s">
        <v>50</v>
      </c>
      <c r="B151" t="s">
        <v>51</v>
      </c>
      <c r="C151" s="7">
        <v>6</v>
      </c>
      <c r="D151" t="s">
        <v>52</v>
      </c>
      <c r="E151">
        <v>1999</v>
      </c>
      <c r="F151" s="7">
        <v>2</v>
      </c>
      <c r="G151" s="7">
        <v>11</v>
      </c>
      <c r="H151" s="7">
        <v>22</v>
      </c>
      <c r="I151" s="7">
        <v>42</v>
      </c>
      <c r="J151" s="7">
        <v>211</v>
      </c>
      <c r="K151" s="7">
        <v>3</v>
      </c>
      <c r="M151" s="14">
        <v>32</v>
      </c>
      <c r="O151" s="49"/>
      <c r="P151" s="20"/>
    </row>
    <row r="152" spans="1:16" x14ac:dyDescent="0.25">
      <c r="A152" t="s">
        <v>35</v>
      </c>
      <c r="B152" t="s">
        <v>36</v>
      </c>
      <c r="C152" s="7">
        <v>5</v>
      </c>
      <c r="D152" t="s">
        <v>49</v>
      </c>
      <c r="E152">
        <v>1985</v>
      </c>
      <c r="F152" s="7">
        <v>2</v>
      </c>
      <c r="G152" s="7">
        <v>10</v>
      </c>
      <c r="H152" s="7">
        <v>23</v>
      </c>
      <c r="I152" s="7">
        <v>39</v>
      </c>
      <c r="J152" s="7">
        <v>210</v>
      </c>
      <c r="K152" s="7">
        <v>3</v>
      </c>
      <c r="M152" s="14">
        <v>63</v>
      </c>
      <c r="O152" s="49"/>
      <c r="P152" s="20"/>
    </row>
    <row r="153" spans="1:16" x14ac:dyDescent="0.25">
      <c r="A153" t="s">
        <v>35</v>
      </c>
      <c r="B153" t="s">
        <v>36</v>
      </c>
      <c r="C153" s="7">
        <v>5</v>
      </c>
      <c r="D153" t="s">
        <v>41</v>
      </c>
      <c r="E153">
        <v>2016</v>
      </c>
      <c r="F153" s="7">
        <v>2</v>
      </c>
      <c r="G153" s="7">
        <v>9</v>
      </c>
      <c r="H153" s="7">
        <v>24</v>
      </c>
      <c r="I153" s="7">
        <v>34</v>
      </c>
      <c r="J153" s="7">
        <v>209</v>
      </c>
      <c r="K153" s="7">
        <v>3</v>
      </c>
      <c r="M153" s="14">
        <v>75</v>
      </c>
      <c r="O153" s="49"/>
      <c r="P153" s="20"/>
    </row>
    <row r="154" spans="1:16" x14ac:dyDescent="0.25">
      <c r="A154" t="s">
        <v>50</v>
      </c>
      <c r="B154" t="s">
        <v>51</v>
      </c>
      <c r="C154" s="7">
        <v>4</v>
      </c>
      <c r="D154" t="s">
        <v>56</v>
      </c>
      <c r="E154">
        <v>1984</v>
      </c>
      <c r="F154" s="7">
        <v>2</v>
      </c>
      <c r="G154" s="7">
        <v>8</v>
      </c>
      <c r="H154" s="7">
        <v>25</v>
      </c>
      <c r="I154" s="7">
        <v>31</v>
      </c>
      <c r="J154" s="7">
        <v>208</v>
      </c>
      <c r="K154" s="7">
        <v>3</v>
      </c>
      <c r="M154" s="14">
        <v>55</v>
      </c>
      <c r="O154" s="49"/>
      <c r="P154" s="20"/>
    </row>
    <row r="155" spans="1:16" x14ac:dyDescent="0.25">
      <c r="A155" t="s">
        <v>50</v>
      </c>
      <c r="B155" t="s">
        <v>51</v>
      </c>
      <c r="C155" s="7">
        <v>4</v>
      </c>
      <c r="D155" t="s">
        <v>54</v>
      </c>
      <c r="E155">
        <v>2016</v>
      </c>
      <c r="F155" s="7">
        <v>2</v>
      </c>
      <c r="G155" s="7">
        <v>7</v>
      </c>
      <c r="H155" s="7">
        <v>26</v>
      </c>
      <c r="I155" s="7">
        <v>26</v>
      </c>
      <c r="J155" s="7">
        <v>207</v>
      </c>
      <c r="K155" s="7">
        <v>3</v>
      </c>
      <c r="L155" s="21">
        <v>45561</v>
      </c>
      <c r="M155" s="14">
        <v>43</v>
      </c>
      <c r="N155" s="7">
        <v>24</v>
      </c>
      <c r="O155" s="49">
        <f t="shared" si="2"/>
        <v>55.813953488372093</v>
      </c>
      <c r="P155" s="20"/>
    </row>
    <row r="156" spans="1:16" x14ac:dyDescent="0.25">
      <c r="A156" t="s">
        <v>35</v>
      </c>
      <c r="B156" t="s">
        <v>36</v>
      </c>
      <c r="C156" s="7">
        <v>3</v>
      </c>
      <c r="D156" t="s">
        <v>37</v>
      </c>
      <c r="E156">
        <v>1998</v>
      </c>
      <c r="F156" s="7">
        <v>2</v>
      </c>
      <c r="G156" s="7">
        <v>6</v>
      </c>
      <c r="H156" s="7">
        <v>27</v>
      </c>
      <c r="I156" s="7">
        <v>23</v>
      </c>
      <c r="J156" s="7">
        <v>206</v>
      </c>
      <c r="K156" s="7">
        <v>3</v>
      </c>
      <c r="M156" s="14">
        <v>48</v>
      </c>
      <c r="O156" s="49"/>
      <c r="P156" s="20"/>
    </row>
    <row r="157" spans="1:16" x14ac:dyDescent="0.25">
      <c r="A157" t="s">
        <v>35</v>
      </c>
      <c r="B157" t="s">
        <v>36</v>
      </c>
      <c r="C157" s="7">
        <v>3</v>
      </c>
      <c r="D157" t="s">
        <v>42</v>
      </c>
      <c r="E157">
        <v>2023</v>
      </c>
      <c r="F157" s="7">
        <v>2</v>
      </c>
      <c r="G157" s="7">
        <v>5</v>
      </c>
      <c r="H157" s="7">
        <v>28</v>
      </c>
      <c r="I157" s="7">
        <v>18</v>
      </c>
      <c r="J157" s="7">
        <v>205</v>
      </c>
      <c r="K157" s="7">
        <v>3</v>
      </c>
      <c r="M157" s="14">
        <v>55</v>
      </c>
      <c r="O157" s="49"/>
      <c r="P157" s="20"/>
    </row>
    <row r="158" spans="1:16" x14ac:dyDescent="0.25">
      <c r="A158" t="s">
        <v>50</v>
      </c>
      <c r="B158" t="s">
        <v>51</v>
      </c>
      <c r="C158" s="7">
        <v>2</v>
      </c>
      <c r="D158" t="s">
        <v>57</v>
      </c>
      <c r="E158">
        <v>2004</v>
      </c>
      <c r="F158" s="7">
        <v>2</v>
      </c>
      <c r="G158" s="7">
        <v>4</v>
      </c>
      <c r="H158" s="7">
        <v>29</v>
      </c>
      <c r="I158" s="7">
        <v>15</v>
      </c>
      <c r="J158" s="7">
        <v>204</v>
      </c>
      <c r="K158" s="7">
        <v>3</v>
      </c>
      <c r="M158" s="14">
        <v>48</v>
      </c>
      <c r="O158" s="49"/>
      <c r="P158" s="20"/>
    </row>
    <row r="159" spans="1:16" x14ac:dyDescent="0.25">
      <c r="A159" t="s">
        <v>50</v>
      </c>
      <c r="B159" t="s">
        <v>51</v>
      </c>
      <c r="C159" s="7">
        <v>2</v>
      </c>
      <c r="D159" t="s">
        <v>53</v>
      </c>
      <c r="E159">
        <v>2020</v>
      </c>
      <c r="F159" s="7">
        <v>2</v>
      </c>
      <c r="G159" s="7">
        <v>3</v>
      </c>
      <c r="H159" s="7">
        <v>30</v>
      </c>
      <c r="I159" s="7">
        <v>10</v>
      </c>
      <c r="J159" s="7">
        <v>203</v>
      </c>
      <c r="K159" s="7">
        <v>3</v>
      </c>
      <c r="M159" s="14">
        <v>38</v>
      </c>
      <c r="O159" s="49"/>
      <c r="P159" s="20"/>
    </row>
    <row r="160" spans="1:16" x14ac:dyDescent="0.25">
      <c r="A160" t="s">
        <v>35</v>
      </c>
      <c r="B160" t="s">
        <v>36</v>
      </c>
      <c r="C160" s="7">
        <v>1</v>
      </c>
      <c r="D160" t="s">
        <v>46</v>
      </c>
      <c r="E160">
        <v>1999</v>
      </c>
      <c r="F160" s="7">
        <v>2</v>
      </c>
      <c r="G160" s="7">
        <v>2</v>
      </c>
      <c r="H160" s="7">
        <v>31</v>
      </c>
      <c r="I160" s="7">
        <v>7</v>
      </c>
      <c r="J160" s="7">
        <v>202</v>
      </c>
      <c r="K160" s="7">
        <v>3</v>
      </c>
      <c r="M160" s="14">
        <v>79</v>
      </c>
      <c r="O160" s="49"/>
      <c r="P160" s="20"/>
    </row>
    <row r="161" spans="1:16" x14ac:dyDescent="0.25">
      <c r="A161" t="s">
        <v>35</v>
      </c>
      <c r="B161" t="s">
        <v>36</v>
      </c>
      <c r="C161" s="7">
        <v>1</v>
      </c>
      <c r="D161" t="s">
        <v>39</v>
      </c>
      <c r="E161">
        <v>2002</v>
      </c>
      <c r="F161" s="7">
        <v>2</v>
      </c>
      <c r="G161" s="7">
        <v>1</v>
      </c>
      <c r="H161" s="7">
        <v>32</v>
      </c>
      <c r="I161" s="7">
        <v>2</v>
      </c>
      <c r="J161" s="7">
        <v>201</v>
      </c>
      <c r="K161" s="7">
        <v>3</v>
      </c>
      <c r="M161" s="14">
        <v>56</v>
      </c>
      <c r="O161" s="49"/>
      <c r="P161" s="20"/>
    </row>
    <row r="162" spans="1:16" x14ac:dyDescent="0.25">
      <c r="A162" t="s">
        <v>35</v>
      </c>
      <c r="B162" t="s">
        <v>36</v>
      </c>
      <c r="C162" s="7">
        <v>1</v>
      </c>
      <c r="D162" t="s">
        <v>41</v>
      </c>
      <c r="E162">
        <v>2016</v>
      </c>
      <c r="F162" s="7">
        <v>3</v>
      </c>
      <c r="G162" s="7">
        <v>1</v>
      </c>
      <c r="H162" s="7">
        <v>33</v>
      </c>
      <c r="I162" s="7">
        <v>3</v>
      </c>
      <c r="J162" s="7">
        <v>301</v>
      </c>
      <c r="K162" s="7">
        <v>3</v>
      </c>
      <c r="M162" s="14">
        <v>79</v>
      </c>
      <c r="O162" s="49"/>
      <c r="P162" s="20"/>
    </row>
    <row r="163" spans="1:16" x14ac:dyDescent="0.25">
      <c r="A163" t="s">
        <v>35</v>
      </c>
      <c r="B163" t="s">
        <v>36</v>
      </c>
      <c r="C163" s="7">
        <v>1</v>
      </c>
      <c r="D163" t="s">
        <v>48</v>
      </c>
      <c r="E163">
        <v>2018</v>
      </c>
      <c r="F163" s="7">
        <v>3</v>
      </c>
      <c r="G163" s="7">
        <v>2</v>
      </c>
      <c r="H163" s="7">
        <v>34</v>
      </c>
      <c r="I163" s="7">
        <v>6</v>
      </c>
      <c r="J163" s="7">
        <v>302</v>
      </c>
      <c r="K163" s="7">
        <v>3</v>
      </c>
      <c r="M163" s="14">
        <v>75</v>
      </c>
      <c r="O163" s="49"/>
      <c r="P163" s="20"/>
    </row>
    <row r="164" spans="1:16" x14ac:dyDescent="0.25">
      <c r="A164" t="s">
        <v>50</v>
      </c>
      <c r="B164" t="s">
        <v>51</v>
      </c>
      <c r="C164" s="7">
        <v>2</v>
      </c>
      <c r="D164" t="s">
        <v>54</v>
      </c>
      <c r="E164">
        <v>2016</v>
      </c>
      <c r="F164" s="7">
        <v>3</v>
      </c>
      <c r="G164" s="7">
        <v>3</v>
      </c>
      <c r="H164" s="7">
        <v>35</v>
      </c>
      <c r="I164" s="7">
        <v>11</v>
      </c>
      <c r="J164" s="7">
        <v>303</v>
      </c>
      <c r="K164" s="7">
        <v>3</v>
      </c>
      <c r="L164" s="21">
        <v>45561</v>
      </c>
      <c r="M164" s="14">
        <v>43</v>
      </c>
      <c r="N164" s="7">
        <v>25</v>
      </c>
      <c r="O164" s="49">
        <f t="shared" si="2"/>
        <v>58.139534883720934</v>
      </c>
      <c r="P164" s="20"/>
    </row>
    <row r="165" spans="1:16" x14ac:dyDescent="0.25">
      <c r="A165" t="s">
        <v>50</v>
      </c>
      <c r="B165" t="s">
        <v>51</v>
      </c>
      <c r="C165" s="7">
        <v>2</v>
      </c>
      <c r="D165" t="s">
        <v>59</v>
      </c>
      <c r="E165">
        <v>1989</v>
      </c>
      <c r="F165" s="7">
        <v>3</v>
      </c>
      <c r="G165" s="7">
        <v>4</v>
      </c>
      <c r="H165" s="7">
        <v>36</v>
      </c>
      <c r="I165" s="7">
        <v>14</v>
      </c>
      <c r="J165" s="7">
        <v>304</v>
      </c>
      <c r="K165" s="7">
        <v>3</v>
      </c>
      <c r="M165" s="14">
        <v>58</v>
      </c>
      <c r="O165" s="49"/>
      <c r="P165" s="20"/>
    </row>
    <row r="166" spans="1:16" x14ac:dyDescent="0.25">
      <c r="A166" t="s">
        <v>35</v>
      </c>
      <c r="B166" t="s">
        <v>36</v>
      </c>
      <c r="C166" s="7">
        <v>3</v>
      </c>
      <c r="D166" t="s">
        <v>39</v>
      </c>
      <c r="E166">
        <v>2002</v>
      </c>
      <c r="F166" s="7">
        <v>3</v>
      </c>
      <c r="G166" s="7">
        <v>5</v>
      </c>
      <c r="H166" s="7">
        <v>37</v>
      </c>
      <c r="I166" s="7">
        <v>19</v>
      </c>
      <c r="J166" s="7">
        <v>305</v>
      </c>
      <c r="K166" s="7">
        <v>3</v>
      </c>
      <c r="M166" s="14">
        <v>42</v>
      </c>
      <c r="O166" s="49"/>
      <c r="P166" s="20"/>
    </row>
    <row r="167" spans="1:16" x14ac:dyDescent="0.25">
      <c r="A167" t="s">
        <v>35</v>
      </c>
      <c r="B167" t="s">
        <v>36</v>
      </c>
      <c r="C167" s="7">
        <v>3</v>
      </c>
      <c r="D167" t="s">
        <v>49</v>
      </c>
      <c r="E167">
        <v>1985</v>
      </c>
      <c r="F167" s="7">
        <v>3</v>
      </c>
      <c r="G167" s="7">
        <v>6</v>
      </c>
      <c r="H167" s="7">
        <v>38</v>
      </c>
      <c r="I167" s="7">
        <v>22</v>
      </c>
      <c r="J167" s="7">
        <v>306</v>
      </c>
      <c r="K167" s="7">
        <v>3</v>
      </c>
      <c r="M167" s="14">
        <v>40</v>
      </c>
      <c r="O167" s="49"/>
      <c r="P167" s="20"/>
    </row>
    <row r="168" spans="1:16" x14ac:dyDescent="0.25">
      <c r="A168" t="s">
        <v>50</v>
      </c>
      <c r="B168" t="s">
        <v>51</v>
      </c>
      <c r="C168" s="7">
        <v>4</v>
      </c>
      <c r="D168" t="s">
        <v>55</v>
      </c>
      <c r="E168">
        <v>2008</v>
      </c>
      <c r="F168" s="7">
        <v>3</v>
      </c>
      <c r="G168" s="7">
        <v>7</v>
      </c>
      <c r="H168" s="7">
        <v>39</v>
      </c>
      <c r="I168" s="7">
        <v>27</v>
      </c>
      <c r="J168" s="7">
        <v>307</v>
      </c>
      <c r="K168" s="7">
        <v>3</v>
      </c>
      <c r="M168" s="14">
        <v>53</v>
      </c>
      <c r="O168" s="49"/>
      <c r="P168" s="20"/>
    </row>
    <row r="169" spans="1:16" x14ac:dyDescent="0.25">
      <c r="A169" t="s">
        <v>50</v>
      </c>
      <c r="B169" t="s">
        <v>51</v>
      </c>
      <c r="C169" s="7">
        <v>4</v>
      </c>
      <c r="D169" t="s">
        <v>57</v>
      </c>
      <c r="E169">
        <v>2004</v>
      </c>
      <c r="F169" s="7">
        <v>3</v>
      </c>
      <c r="G169" s="7">
        <v>8</v>
      </c>
      <c r="H169" s="7">
        <v>40</v>
      </c>
      <c r="I169" s="7">
        <v>30</v>
      </c>
      <c r="J169" s="7">
        <v>308</v>
      </c>
      <c r="K169" s="7">
        <v>3</v>
      </c>
      <c r="M169" s="14">
        <v>54</v>
      </c>
      <c r="O169" s="49"/>
      <c r="P169" s="20"/>
    </row>
    <row r="170" spans="1:16" x14ac:dyDescent="0.25">
      <c r="A170" t="s">
        <v>35</v>
      </c>
      <c r="B170" t="s">
        <v>36</v>
      </c>
      <c r="C170" s="7">
        <v>5</v>
      </c>
      <c r="D170" t="s">
        <v>42</v>
      </c>
      <c r="E170">
        <v>2023</v>
      </c>
      <c r="F170" s="7">
        <v>3</v>
      </c>
      <c r="G170" s="7">
        <v>9</v>
      </c>
      <c r="H170" s="7">
        <v>41</v>
      </c>
      <c r="I170" s="7">
        <v>35</v>
      </c>
      <c r="J170" s="7">
        <v>309</v>
      </c>
      <c r="K170" s="7">
        <v>3</v>
      </c>
      <c r="M170" s="14">
        <v>59</v>
      </c>
      <c r="O170" s="49"/>
      <c r="P170" s="20"/>
    </row>
    <row r="171" spans="1:16" x14ac:dyDescent="0.25">
      <c r="A171" t="s">
        <v>35</v>
      </c>
      <c r="B171" t="s">
        <v>36</v>
      </c>
      <c r="C171" s="7">
        <v>5</v>
      </c>
      <c r="D171" t="s">
        <v>44</v>
      </c>
      <c r="E171">
        <v>1983</v>
      </c>
      <c r="F171" s="7">
        <v>3</v>
      </c>
      <c r="G171" s="7">
        <v>10</v>
      </c>
      <c r="H171" s="7">
        <v>42</v>
      </c>
      <c r="I171" s="7">
        <v>38</v>
      </c>
      <c r="J171" s="7">
        <v>310</v>
      </c>
      <c r="K171" s="7">
        <v>3</v>
      </c>
      <c r="M171" s="14">
        <v>69</v>
      </c>
      <c r="O171" s="49"/>
      <c r="P171" s="20"/>
    </row>
    <row r="172" spans="1:16" x14ac:dyDescent="0.25">
      <c r="A172" t="s">
        <v>50</v>
      </c>
      <c r="B172" t="s">
        <v>51</v>
      </c>
      <c r="C172" s="7">
        <v>6</v>
      </c>
      <c r="D172" t="s">
        <v>56</v>
      </c>
      <c r="E172">
        <v>1984</v>
      </c>
      <c r="F172" s="7">
        <v>3</v>
      </c>
      <c r="G172" s="7">
        <v>11</v>
      </c>
      <c r="H172" s="7">
        <v>43</v>
      </c>
      <c r="I172" s="7">
        <v>43</v>
      </c>
      <c r="J172" s="7">
        <v>311</v>
      </c>
      <c r="K172" s="7">
        <v>3</v>
      </c>
      <c r="M172" s="14">
        <v>67</v>
      </c>
      <c r="O172" s="49"/>
      <c r="P172" s="20"/>
    </row>
    <row r="173" spans="1:16" x14ac:dyDescent="0.25">
      <c r="A173" t="s">
        <v>50</v>
      </c>
      <c r="B173" t="s">
        <v>51</v>
      </c>
      <c r="C173" s="7">
        <v>6</v>
      </c>
      <c r="D173" t="s">
        <v>60</v>
      </c>
      <c r="E173">
        <v>2001</v>
      </c>
      <c r="F173" s="7">
        <v>3</v>
      </c>
      <c r="G173" s="7">
        <v>12</v>
      </c>
      <c r="H173" s="7">
        <v>44</v>
      </c>
      <c r="I173" s="7">
        <v>46</v>
      </c>
      <c r="J173" s="7">
        <v>312</v>
      </c>
      <c r="K173" s="7">
        <v>3</v>
      </c>
      <c r="M173" s="14">
        <v>54</v>
      </c>
      <c r="O173" s="49"/>
      <c r="P173" s="20"/>
    </row>
    <row r="174" spans="1:16" x14ac:dyDescent="0.25">
      <c r="A174" t="s">
        <v>35</v>
      </c>
      <c r="B174" t="s">
        <v>36</v>
      </c>
      <c r="C174" s="7">
        <v>7</v>
      </c>
      <c r="D174" t="s">
        <v>46</v>
      </c>
      <c r="E174">
        <v>1999</v>
      </c>
      <c r="F174" s="7">
        <v>3</v>
      </c>
      <c r="G174" s="7">
        <v>13</v>
      </c>
      <c r="H174" s="7">
        <v>45</v>
      </c>
      <c r="I174" s="7">
        <v>51</v>
      </c>
      <c r="J174" s="7">
        <v>313</v>
      </c>
      <c r="K174" s="7">
        <v>3</v>
      </c>
      <c r="M174" s="14">
        <v>95</v>
      </c>
      <c r="O174" s="49"/>
      <c r="P174" s="20"/>
    </row>
    <row r="175" spans="1:16" x14ac:dyDescent="0.25">
      <c r="A175" t="s">
        <v>35</v>
      </c>
      <c r="B175" t="s">
        <v>36</v>
      </c>
      <c r="C175" s="7">
        <v>7</v>
      </c>
      <c r="D175" t="s">
        <v>37</v>
      </c>
      <c r="E175">
        <v>1998</v>
      </c>
      <c r="F175" s="7">
        <v>3</v>
      </c>
      <c r="G175" s="7">
        <v>14</v>
      </c>
      <c r="H175" s="7">
        <v>46</v>
      </c>
      <c r="I175" s="7">
        <v>54</v>
      </c>
      <c r="J175" s="7">
        <v>314</v>
      </c>
      <c r="K175" s="7">
        <v>3</v>
      </c>
      <c r="M175" s="14">
        <v>59</v>
      </c>
      <c r="O175" s="49"/>
      <c r="P175" s="20"/>
    </row>
    <row r="176" spans="1:16" x14ac:dyDescent="0.25">
      <c r="A176" t="s">
        <v>50</v>
      </c>
      <c r="B176" t="s">
        <v>51</v>
      </c>
      <c r="C176" s="7">
        <v>8</v>
      </c>
      <c r="D176" t="s">
        <v>52</v>
      </c>
      <c r="E176">
        <v>1999</v>
      </c>
      <c r="F176" s="7">
        <v>3</v>
      </c>
      <c r="G176" s="7">
        <v>15</v>
      </c>
      <c r="H176" s="7">
        <v>47</v>
      </c>
      <c r="I176" s="7">
        <v>59</v>
      </c>
      <c r="J176" s="7">
        <v>315</v>
      </c>
      <c r="K176" s="7">
        <v>3</v>
      </c>
      <c r="M176" s="14">
        <v>64</v>
      </c>
      <c r="O176" s="49"/>
      <c r="P176" s="20"/>
    </row>
    <row r="177" spans="1:16" x14ac:dyDescent="0.25">
      <c r="A177" t="s">
        <v>50</v>
      </c>
      <c r="B177" t="s">
        <v>51</v>
      </c>
      <c r="C177" s="7">
        <v>8</v>
      </c>
      <c r="D177" t="s">
        <v>53</v>
      </c>
      <c r="E177">
        <v>2020</v>
      </c>
      <c r="F177" s="7">
        <v>3</v>
      </c>
      <c r="G177" s="7">
        <v>16</v>
      </c>
      <c r="H177" s="7">
        <v>48</v>
      </c>
      <c r="I177" s="7">
        <v>62</v>
      </c>
      <c r="J177" s="7">
        <v>316</v>
      </c>
      <c r="K177" s="7">
        <v>3</v>
      </c>
      <c r="M177" s="14">
        <v>45</v>
      </c>
      <c r="O177" s="49"/>
      <c r="P177" s="20"/>
    </row>
    <row r="178" spans="1:16" x14ac:dyDescent="0.25">
      <c r="A178" t="s">
        <v>50</v>
      </c>
      <c r="B178" t="s">
        <v>51</v>
      </c>
      <c r="C178" s="7">
        <v>8</v>
      </c>
      <c r="D178" t="s">
        <v>56</v>
      </c>
      <c r="E178">
        <v>1984</v>
      </c>
      <c r="F178" s="7">
        <v>4</v>
      </c>
      <c r="G178" s="7">
        <v>16</v>
      </c>
      <c r="H178" s="7">
        <v>49</v>
      </c>
      <c r="I178" s="7">
        <v>61</v>
      </c>
      <c r="J178" s="7">
        <v>416</v>
      </c>
      <c r="K178" s="7">
        <v>3</v>
      </c>
      <c r="M178" s="14">
        <v>52</v>
      </c>
      <c r="O178" s="49"/>
      <c r="P178" s="20"/>
    </row>
    <row r="179" spans="1:16" x14ac:dyDescent="0.25">
      <c r="A179" t="s">
        <v>50</v>
      </c>
      <c r="B179" t="s">
        <v>51</v>
      </c>
      <c r="C179" s="7">
        <v>8</v>
      </c>
      <c r="D179" t="s">
        <v>54</v>
      </c>
      <c r="E179">
        <v>2016</v>
      </c>
      <c r="F179" s="7">
        <v>4</v>
      </c>
      <c r="G179" s="7">
        <v>15</v>
      </c>
      <c r="H179" s="7">
        <v>50</v>
      </c>
      <c r="I179" s="7">
        <v>60</v>
      </c>
      <c r="J179" s="7">
        <v>415</v>
      </c>
      <c r="K179" s="7">
        <v>3</v>
      </c>
      <c r="L179" s="21">
        <v>45561</v>
      </c>
      <c r="M179" s="14">
        <v>33</v>
      </c>
      <c r="N179" s="7">
        <v>24</v>
      </c>
      <c r="O179" s="49">
        <f t="shared" si="2"/>
        <v>72.727272727272734</v>
      </c>
      <c r="P179" s="20"/>
    </row>
    <row r="180" spans="1:16" x14ac:dyDescent="0.25">
      <c r="A180" t="s">
        <v>35</v>
      </c>
      <c r="B180" t="s">
        <v>36</v>
      </c>
      <c r="C180" s="7">
        <v>7</v>
      </c>
      <c r="D180" t="s">
        <v>39</v>
      </c>
      <c r="E180">
        <v>2002</v>
      </c>
      <c r="F180" s="7">
        <v>4</v>
      </c>
      <c r="G180" s="7">
        <v>14</v>
      </c>
      <c r="H180" s="7">
        <v>51</v>
      </c>
      <c r="I180" s="7">
        <v>53</v>
      </c>
      <c r="J180" s="7">
        <v>414</v>
      </c>
      <c r="K180" s="7">
        <v>3</v>
      </c>
      <c r="M180" s="14">
        <v>66</v>
      </c>
      <c r="O180" s="49"/>
      <c r="P180" s="20"/>
    </row>
    <row r="181" spans="1:16" x14ac:dyDescent="0.25">
      <c r="A181" t="s">
        <v>35</v>
      </c>
      <c r="B181" t="s">
        <v>36</v>
      </c>
      <c r="C181" s="7">
        <v>7</v>
      </c>
      <c r="D181" t="s">
        <v>41</v>
      </c>
      <c r="E181">
        <v>2016</v>
      </c>
      <c r="F181" s="7">
        <v>4</v>
      </c>
      <c r="G181" s="7">
        <v>13</v>
      </c>
      <c r="H181" s="7">
        <v>52</v>
      </c>
      <c r="I181" s="7">
        <v>52</v>
      </c>
      <c r="J181" s="7">
        <v>413</v>
      </c>
      <c r="K181" s="7">
        <v>3</v>
      </c>
      <c r="M181" s="14">
        <v>50</v>
      </c>
      <c r="O181" s="49"/>
      <c r="P181" s="20"/>
    </row>
    <row r="182" spans="1:16" x14ac:dyDescent="0.25">
      <c r="A182" t="s">
        <v>50</v>
      </c>
      <c r="B182" t="s">
        <v>51</v>
      </c>
      <c r="C182" s="7">
        <v>6</v>
      </c>
      <c r="D182" t="s">
        <v>53</v>
      </c>
      <c r="E182">
        <v>2020</v>
      </c>
      <c r="F182" s="7">
        <v>4</v>
      </c>
      <c r="G182" s="7">
        <v>12</v>
      </c>
      <c r="H182" s="7">
        <v>53</v>
      </c>
      <c r="I182" s="7">
        <v>45</v>
      </c>
      <c r="J182" s="7">
        <v>412</v>
      </c>
      <c r="K182" s="7">
        <v>3</v>
      </c>
      <c r="M182" s="14">
        <v>46</v>
      </c>
      <c r="O182" s="49"/>
      <c r="P182" s="20"/>
    </row>
    <row r="183" spans="1:16" x14ac:dyDescent="0.25">
      <c r="A183" t="s">
        <v>50</v>
      </c>
      <c r="B183" t="s">
        <v>51</v>
      </c>
      <c r="C183" s="7">
        <v>6</v>
      </c>
      <c r="D183" t="s">
        <v>57</v>
      </c>
      <c r="E183">
        <v>2004</v>
      </c>
      <c r="F183" s="7">
        <v>4</v>
      </c>
      <c r="G183" s="7">
        <v>11</v>
      </c>
      <c r="H183" s="7">
        <v>54</v>
      </c>
      <c r="I183" s="7">
        <v>44</v>
      </c>
      <c r="J183" s="7">
        <v>411</v>
      </c>
      <c r="K183" s="7">
        <v>3</v>
      </c>
      <c r="M183" s="14">
        <v>54</v>
      </c>
      <c r="O183" s="49"/>
      <c r="P183" s="20"/>
    </row>
    <row r="184" spans="1:16" x14ac:dyDescent="0.25">
      <c r="A184" t="s">
        <v>35</v>
      </c>
      <c r="B184" t="s">
        <v>36</v>
      </c>
      <c r="C184" s="7">
        <v>5</v>
      </c>
      <c r="D184" t="s">
        <v>48</v>
      </c>
      <c r="E184">
        <v>2018</v>
      </c>
      <c r="F184" s="7">
        <v>4</v>
      </c>
      <c r="G184" s="7">
        <v>10</v>
      </c>
      <c r="H184" s="7">
        <v>55</v>
      </c>
      <c r="I184" s="7">
        <v>37</v>
      </c>
      <c r="J184" s="7">
        <v>410</v>
      </c>
      <c r="K184" s="7">
        <v>3</v>
      </c>
      <c r="M184" s="14">
        <v>59</v>
      </c>
      <c r="O184" s="49"/>
      <c r="P184" s="20"/>
    </row>
    <row r="185" spans="1:16" x14ac:dyDescent="0.25">
      <c r="A185" t="s">
        <v>35</v>
      </c>
      <c r="B185" t="s">
        <v>36</v>
      </c>
      <c r="C185" s="7">
        <v>5</v>
      </c>
      <c r="D185" t="s">
        <v>37</v>
      </c>
      <c r="E185">
        <v>1998</v>
      </c>
      <c r="F185" s="7">
        <v>4</v>
      </c>
      <c r="G185" s="7">
        <v>9</v>
      </c>
      <c r="H185" s="7">
        <v>56</v>
      </c>
      <c r="I185" s="7">
        <v>37</v>
      </c>
      <c r="J185" s="7">
        <v>409</v>
      </c>
      <c r="K185" s="7">
        <v>3</v>
      </c>
      <c r="M185" s="14">
        <v>69</v>
      </c>
      <c r="O185" s="49"/>
      <c r="P185" s="20"/>
    </row>
    <row r="186" spans="1:16" x14ac:dyDescent="0.25">
      <c r="A186" t="s">
        <v>50</v>
      </c>
      <c r="B186" t="s">
        <v>51</v>
      </c>
      <c r="C186" s="7">
        <v>4</v>
      </c>
      <c r="D186" t="s">
        <v>52</v>
      </c>
      <c r="E186">
        <v>1999</v>
      </c>
      <c r="F186" s="7">
        <v>4</v>
      </c>
      <c r="G186" s="7">
        <v>8</v>
      </c>
      <c r="H186" s="7">
        <v>57</v>
      </c>
      <c r="I186" s="7">
        <v>29</v>
      </c>
      <c r="J186" s="7">
        <v>408</v>
      </c>
      <c r="K186" s="7">
        <v>3</v>
      </c>
      <c r="M186" s="14">
        <v>57</v>
      </c>
      <c r="O186" s="49"/>
      <c r="P186" s="20"/>
    </row>
    <row r="187" spans="1:16" x14ac:dyDescent="0.25">
      <c r="A187" t="s">
        <v>50</v>
      </c>
      <c r="B187" t="s">
        <v>51</v>
      </c>
      <c r="C187" s="7">
        <v>4</v>
      </c>
      <c r="D187" t="s">
        <v>59</v>
      </c>
      <c r="E187">
        <v>1989</v>
      </c>
      <c r="F187" s="7">
        <v>4</v>
      </c>
      <c r="G187" s="7">
        <v>7</v>
      </c>
      <c r="H187" s="7">
        <v>58</v>
      </c>
      <c r="I187" s="7">
        <v>28</v>
      </c>
      <c r="J187" s="7">
        <v>407</v>
      </c>
      <c r="K187" s="7">
        <v>3</v>
      </c>
      <c r="M187" s="14">
        <v>46</v>
      </c>
      <c r="O187" s="49"/>
      <c r="P187" s="20"/>
    </row>
    <row r="188" spans="1:16" x14ac:dyDescent="0.25">
      <c r="A188" t="s">
        <v>35</v>
      </c>
      <c r="B188" t="s">
        <v>36</v>
      </c>
      <c r="C188" s="7">
        <v>3</v>
      </c>
      <c r="D188" t="s">
        <v>44</v>
      </c>
      <c r="E188">
        <v>1983</v>
      </c>
      <c r="F188" s="7">
        <v>4</v>
      </c>
      <c r="G188" s="7">
        <v>6</v>
      </c>
      <c r="H188" s="7">
        <v>59</v>
      </c>
      <c r="I188" s="7">
        <v>21</v>
      </c>
      <c r="J188" s="7">
        <v>406</v>
      </c>
      <c r="K188" s="7">
        <v>3</v>
      </c>
      <c r="M188" s="14">
        <v>48</v>
      </c>
      <c r="O188" s="49"/>
      <c r="P188" s="20"/>
    </row>
    <row r="189" spans="1:16" x14ac:dyDescent="0.25">
      <c r="A189" t="s">
        <v>35</v>
      </c>
      <c r="B189" t="s">
        <v>36</v>
      </c>
      <c r="C189" s="7">
        <v>3</v>
      </c>
      <c r="D189" t="s">
        <v>46</v>
      </c>
      <c r="E189">
        <v>1999</v>
      </c>
      <c r="F189" s="7">
        <v>4</v>
      </c>
      <c r="G189" s="7">
        <v>5</v>
      </c>
      <c r="H189" s="7">
        <v>60</v>
      </c>
      <c r="I189" s="7">
        <v>20</v>
      </c>
      <c r="J189" s="7">
        <v>405</v>
      </c>
      <c r="K189" s="7">
        <v>3</v>
      </c>
      <c r="M189" s="14">
        <v>38</v>
      </c>
      <c r="O189" s="49"/>
      <c r="P189" s="20"/>
    </row>
    <row r="190" spans="1:16" x14ac:dyDescent="0.25">
      <c r="A190" t="s">
        <v>50</v>
      </c>
      <c r="B190" t="s">
        <v>51</v>
      </c>
      <c r="C190" s="7">
        <v>2</v>
      </c>
      <c r="D190" t="s">
        <v>60</v>
      </c>
      <c r="E190">
        <v>2001</v>
      </c>
      <c r="F190" s="7">
        <v>4</v>
      </c>
      <c r="G190" s="7">
        <v>4</v>
      </c>
      <c r="H190" s="7">
        <v>61</v>
      </c>
      <c r="I190" s="7">
        <v>13</v>
      </c>
      <c r="J190" s="7">
        <v>404</v>
      </c>
      <c r="K190" s="7">
        <v>3</v>
      </c>
      <c r="M190" s="14">
        <v>56</v>
      </c>
      <c r="O190" s="49"/>
      <c r="P190" s="20"/>
    </row>
    <row r="191" spans="1:16" x14ac:dyDescent="0.25">
      <c r="A191" t="s">
        <v>50</v>
      </c>
      <c r="B191" t="s">
        <v>51</v>
      </c>
      <c r="C191" s="7">
        <v>2</v>
      </c>
      <c r="D191" t="s">
        <v>55</v>
      </c>
      <c r="E191">
        <v>2008</v>
      </c>
      <c r="F191" s="7">
        <v>4</v>
      </c>
      <c r="G191" s="7">
        <v>3</v>
      </c>
      <c r="H191" s="7">
        <v>62</v>
      </c>
      <c r="I191" s="7">
        <v>12</v>
      </c>
      <c r="J191" s="7">
        <v>403</v>
      </c>
      <c r="K191" s="7">
        <v>3</v>
      </c>
      <c r="M191" s="14">
        <v>53</v>
      </c>
      <c r="O191" s="49"/>
      <c r="P191" s="20"/>
    </row>
    <row r="192" spans="1:16" x14ac:dyDescent="0.25">
      <c r="A192" t="s">
        <v>35</v>
      </c>
      <c r="B192" t="s">
        <v>36</v>
      </c>
      <c r="C192" s="7">
        <v>1</v>
      </c>
      <c r="D192" t="s">
        <v>49</v>
      </c>
      <c r="E192">
        <v>1985</v>
      </c>
      <c r="F192" s="7">
        <v>4</v>
      </c>
      <c r="G192" s="7">
        <v>2</v>
      </c>
      <c r="H192" s="7">
        <v>63</v>
      </c>
      <c r="I192" s="7">
        <v>5</v>
      </c>
      <c r="J192" s="7">
        <v>402</v>
      </c>
      <c r="K192" s="7">
        <v>3</v>
      </c>
      <c r="M192" s="14">
        <v>63</v>
      </c>
      <c r="O192" s="49"/>
      <c r="P192" s="20"/>
    </row>
    <row r="193" spans="1:16" x14ac:dyDescent="0.25">
      <c r="A193" t="s">
        <v>35</v>
      </c>
      <c r="B193" t="s">
        <v>36</v>
      </c>
      <c r="C193" s="7">
        <v>1</v>
      </c>
      <c r="D193" t="s">
        <v>42</v>
      </c>
      <c r="E193">
        <v>2023</v>
      </c>
      <c r="F193" s="7">
        <v>4</v>
      </c>
      <c r="G193" s="7">
        <v>1</v>
      </c>
      <c r="H193" s="7">
        <v>64</v>
      </c>
      <c r="I193" s="7">
        <v>4</v>
      </c>
      <c r="J193" s="7">
        <v>401</v>
      </c>
      <c r="K193" s="7">
        <v>3</v>
      </c>
      <c r="M193" s="14">
        <v>93</v>
      </c>
      <c r="O193" s="49"/>
      <c r="P193" s="20"/>
    </row>
    <row r="194" spans="1:16" x14ac:dyDescent="0.25">
      <c r="A194" t="s">
        <v>35</v>
      </c>
      <c r="B194" t="s">
        <v>36</v>
      </c>
      <c r="C194" s="7">
        <v>1</v>
      </c>
      <c r="D194" t="s">
        <v>37</v>
      </c>
      <c r="E194">
        <v>1998</v>
      </c>
      <c r="F194" s="7">
        <v>1</v>
      </c>
      <c r="G194" s="7">
        <v>1</v>
      </c>
      <c r="H194" s="7">
        <v>1</v>
      </c>
      <c r="I194" s="7">
        <v>1</v>
      </c>
      <c r="J194" s="7">
        <v>101</v>
      </c>
      <c r="K194" s="7">
        <v>4</v>
      </c>
      <c r="L194" s="21"/>
      <c r="M194" s="14">
        <v>61</v>
      </c>
      <c r="O194" s="49"/>
      <c r="P194" s="20"/>
    </row>
    <row r="195" spans="1:16" x14ac:dyDescent="0.25">
      <c r="A195" t="s">
        <v>35</v>
      </c>
      <c r="B195" t="s">
        <v>36</v>
      </c>
      <c r="C195" s="7">
        <v>1</v>
      </c>
      <c r="D195" t="s">
        <v>44</v>
      </c>
      <c r="E195">
        <v>1983</v>
      </c>
      <c r="F195" s="7">
        <v>1</v>
      </c>
      <c r="G195" s="7">
        <v>2</v>
      </c>
      <c r="H195" s="7">
        <v>2</v>
      </c>
      <c r="I195" s="7">
        <v>8</v>
      </c>
      <c r="J195" s="7">
        <v>102</v>
      </c>
      <c r="K195" s="7">
        <v>4</v>
      </c>
      <c r="L195" s="21">
        <v>45565</v>
      </c>
      <c r="M195" s="14">
        <v>79</v>
      </c>
      <c r="N195" s="7">
        <v>8</v>
      </c>
      <c r="O195" s="49">
        <f t="shared" ref="O195:O250" si="3">(N195/M195)*100</f>
        <v>10.126582278481013</v>
      </c>
      <c r="P195" s="20"/>
    </row>
    <row r="196" spans="1:16" x14ac:dyDescent="0.25">
      <c r="A196" t="s">
        <v>50</v>
      </c>
      <c r="B196" t="s">
        <v>51</v>
      </c>
      <c r="C196" s="7">
        <v>2</v>
      </c>
      <c r="D196" t="s">
        <v>52</v>
      </c>
      <c r="E196">
        <v>1999</v>
      </c>
      <c r="F196" s="7">
        <v>1</v>
      </c>
      <c r="G196" s="7">
        <v>3</v>
      </c>
      <c r="H196" s="7">
        <v>3</v>
      </c>
      <c r="I196" s="7">
        <v>9</v>
      </c>
      <c r="J196" s="7">
        <v>103</v>
      </c>
      <c r="K196" s="7">
        <v>4</v>
      </c>
      <c r="L196" s="21">
        <v>45565</v>
      </c>
      <c r="M196" s="14">
        <v>51</v>
      </c>
      <c r="N196" s="7">
        <v>0</v>
      </c>
      <c r="O196" s="49">
        <f t="shared" si="3"/>
        <v>0</v>
      </c>
      <c r="P196" s="20"/>
    </row>
    <row r="197" spans="1:16" x14ac:dyDescent="0.25">
      <c r="A197" t="s">
        <v>50</v>
      </c>
      <c r="B197" t="s">
        <v>51</v>
      </c>
      <c r="C197" s="7">
        <v>2</v>
      </c>
      <c r="D197" t="s">
        <v>56</v>
      </c>
      <c r="E197">
        <v>1984</v>
      </c>
      <c r="F197" s="7">
        <v>1</v>
      </c>
      <c r="G197" s="7">
        <v>4</v>
      </c>
      <c r="H197" s="7">
        <v>4</v>
      </c>
      <c r="I197" s="7">
        <v>16</v>
      </c>
      <c r="J197" s="7">
        <v>104</v>
      </c>
      <c r="K197" s="7">
        <v>4</v>
      </c>
      <c r="L197" s="21">
        <v>45565</v>
      </c>
      <c r="M197" s="14">
        <v>48</v>
      </c>
      <c r="N197" s="7">
        <v>0</v>
      </c>
      <c r="O197" s="49">
        <f t="shared" si="3"/>
        <v>0</v>
      </c>
      <c r="P197" s="20"/>
    </row>
    <row r="198" spans="1:16" x14ac:dyDescent="0.25">
      <c r="A198" t="s">
        <v>35</v>
      </c>
      <c r="B198" t="s">
        <v>36</v>
      </c>
      <c r="C198" s="7">
        <v>3</v>
      </c>
      <c r="D198" t="s">
        <v>48</v>
      </c>
      <c r="E198">
        <v>2018</v>
      </c>
      <c r="F198" s="7">
        <v>1</v>
      </c>
      <c r="G198" s="7">
        <v>5</v>
      </c>
      <c r="H198" s="7">
        <v>5</v>
      </c>
      <c r="I198" s="7">
        <v>17</v>
      </c>
      <c r="J198" s="7">
        <v>105</v>
      </c>
      <c r="K198" s="7">
        <v>4</v>
      </c>
      <c r="L198" s="21">
        <v>45565</v>
      </c>
      <c r="M198" s="14">
        <v>46</v>
      </c>
      <c r="N198" s="7">
        <v>27</v>
      </c>
      <c r="O198" s="49">
        <f t="shared" si="3"/>
        <v>58.695652173913047</v>
      </c>
      <c r="P198" s="20"/>
    </row>
    <row r="199" spans="1:16" x14ac:dyDescent="0.25">
      <c r="A199" t="s">
        <v>35</v>
      </c>
      <c r="B199" t="s">
        <v>36</v>
      </c>
      <c r="C199" s="7">
        <v>3</v>
      </c>
      <c r="D199" t="s">
        <v>41</v>
      </c>
      <c r="E199">
        <v>2016</v>
      </c>
      <c r="F199" s="7">
        <v>1</v>
      </c>
      <c r="G199" s="7">
        <v>6</v>
      </c>
      <c r="H199" s="7">
        <v>6</v>
      </c>
      <c r="I199" s="7">
        <v>24</v>
      </c>
      <c r="J199" s="7">
        <v>106</v>
      </c>
      <c r="K199" s="7">
        <v>4</v>
      </c>
      <c r="L199" s="21">
        <v>45565</v>
      </c>
      <c r="M199" s="14">
        <v>44</v>
      </c>
      <c r="N199" s="7">
        <v>0</v>
      </c>
      <c r="O199" s="49">
        <f t="shared" si="3"/>
        <v>0</v>
      </c>
      <c r="P199" s="20"/>
    </row>
    <row r="200" spans="1:16" x14ac:dyDescent="0.25">
      <c r="A200" t="s">
        <v>50</v>
      </c>
      <c r="B200" t="s">
        <v>51</v>
      </c>
      <c r="C200" s="7">
        <v>4</v>
      </c>
      <c r="D200" t="s">
        <v>60</v>
      </c>
      <c r="E200">
        <v>2001</v>
      </c>
      <c r="F200" s="7">
        <v>1</v>
      </c>
      <c r="G200" s="7">
        <v>7</v>
      </c>
      <c r="H200" s="7">
        <v>7</v>
      </c>
      <c r="I200" s="7">
        <v>25</v>
      </c>
      <c r="J200" s="7">
        <v>107</v>
      </c>
      <c r="K200" s="7">
        <v>4</v>
      </c>
      <c r="L200" s="21">
        <v>45565</v>
      </c>
      <c r="M200" s="14">
        <v>64</v>
      </c>
      <c r="N200" s="7">
        <v>9</v>
      </c>
      <c r="O200" s="49">
        <f t="shared" si="3"/>
        <v>14.0625</v>
      </c>
      <c r="P200" s="20"/>
    </row>
    <row r="201" spans="1:16" x14ac:dyDescent="0.25">
      <c r="A201" t="s">
        <v>50</v>
      </c>
      <c r="B201" t="s">
        <v>51</v>
      </c>
      <c r="C201" s="7">
        <v>4</v>
      </c>
      <c r="D201" t="s">
        <v>53</v>
      </c>
      <c r="E201">
        <v>2020</v>
      </c>
      <c r="F201" s="7">
        <v>1</v>
      </c>
      <c r="G201" s="7">
        <v>8</v>
      </c>
      <c r="H201" s="7">
        <v>8</v>
      </c>
      <c r="I201" s="7">
        <v>32</v>
      </c>
      <c r="J201" s="7">
        <v>108</v>
      </c>
      <c r="K201" s="7">
        <v>4</v>
      </c>
      <c r="L201" s="21">
        <v>45565</v>
      </c>
      <c r="M201" s="14">
        <v>44</v>
      </c>
      <c r="N201" s="7">
        <v>1</v>
      </c>
      <c r="O201" s="49">
        <f t="shared" si="3"/>
        <v>2.2727272727272729</v>
      </c>
      <c r="P201" s="20"/>
    </row>
    <row r="202" spans="1:16" x14ac:dyDescent="0.25">
      <c r="A202" t="s">
        <v>35</v>
      </c>
      <c r="B202" t="s">
        <v>36</v>
      </c>
      <c r="C202" s="7">
        <v>5</v>
      </c>
      <c r="D202" t="s">
        <v>39</v>
      </c>
      <c r="E202">
        <v>2002</v>
      </c>
      <c r="F202" s="7">
        <v>1</v>
      </c>
      <c r="G202" s="7">
        <v>9</v>
      </c>
      <c r="H202" s="7">
        <v>9</v>
      </c>
      <c r="I202" s="7">
        <v>33</v>
      </c>
      <c r="J202" s="7">
        <v>109</v>
      </c>
      <c r="K202" s="7">
        <v>4</v>
      </c>
      <c r="L202" s="21">
        <v>45565</v>
      </c>
      <c r="M202" s="14">
        <v>66</v>
      </c>
      <c r="N202" s="7">
        <v>26</v>
      </c>
      <c r="O202" s="49">
        <f t="shared" si="3"/>
        <v>39.393939393939391</v>
      </c>
      <c r="P202" s="20"/>
    </row>
    <row r="203" spans="1:16" x14ac:dyDescent="0.25">
      <c r="A203" t="s">
        <v>35</v>
      </c>
      <c r="B203" t="s">
        <v>36</v>
      </c>
      <c r="C203" s="7">
        <v>5</v>
      </c>
      <c r="D203" t="s">
        <v>46</v>
      </c>
      <c r="E203">
        <v>1999</v>
      </c>
      <c r="F203" s="7">
        <v>1</v>
      </c>
      <c r="G203" s="7">
        <v>10</v>
      </c>
      <c r="H203" s="7">
        <v>10</v>
      </c>
      <c r="I203" s="7">
        <v>40</v>
      </c>
      <c r="J203" s="7">
        <v>110</v>
      </c>
      <c r="K203" s="7">
        <v>4</v>
      </c>
      <c r="L203" s="21">
        <v>45565</v>
      </c>
      <c r="M203" s="14">
        <v>81</v>
      </c>
      <c r="N203" s="7">
        <v>9</v>
      </c>
      <c r="O203" s="49">
        <f t="shared" si="3"/>
        <v>11.111111111111111</v>
      </c>
      <c r="P203" s="20"/>
    </row>
    <row r="204" spans="1:16" x14ac:dyDescent="0.25">
      <c r="A204" t="s">
        <v>50</v>
      </c>
      <c r="B204" t="s">
        <v>51</v>
      </c>
      <c r="C204" s="7">
        <v>6</v>
      </c>
      <c r="D204" t="s">
        <v>59</v>
      </c>
      <c r="E204">
        <v>1989</v>
      </c>
      <c r="F204" s="7">
        <v>1</v>
      </c>
      <c r="G204" s="7">
        <v>11</v>
      </c>
      <c r="H204" s="7">
        <v>11</v>
      </c>
      <c r="I204" s="7">
        <v>41</v>
      </c>
      <c r="J204" s="7">
        <v>111</v>
      </c>
      <c r="K204" s="7">
        <v>4</v>
      </c>
      <c r="L204" s="21">
        <v>45565</v>
      </c>
      <c r="M204" s="14">
        <v>39</v>
      </c>
      <c r="N204" s="7">
        <v>21</v>
      </c>
      <c r="O204" s="49">
        <f t="shared" si="3"/>
        <v>53.846153846153847</v>
      </c>
      <c r="P204" s="20"/>
    </row>
    <row r="205" spans="1:16" x14ac:dyDescent="0.25">
      <c r="A205" t="s">
        <v>50</v>
      </c>
      <c r="B205" t="s">
        <v>51</v>
      </c>
      <c r="C205" s="7">
        <v>6</v>
      </c>
      <c r="D205" t="s">
        <v>54</v>
      </c>
      <c r="E205">
        <v>2016</v>
      </c>
      <c r="F205" s="7">
        <v>1</v>
      </c>
      <c r="G205" s="7">
        <v>12</v>
      </c>
      <c r="H205" s="7">
        <v>12</v>
      </c>
      <c r="I205" s="7">
        <v>48</v>
      </c>
      <c r="J205" s="7">
        <v>112</v>
      </c>
      <c r="K205" s="7">
        <v>4</v>
      </c>
      <c r="L205" s="21"/>
      <c r="M205" s="14">
        <v>38</v>
      </c>
      <c r="O205" s="49"/>
      <c r="P205" s="20"/>
    </row>
    <row r="206" spans="1:16" x14ac:dyDescent="0.25">
      <c r="A206" t="s">
        <v>35</v>
      </c>
      <c r="B206" t="s">
        <v>36</v>
      </c>
      <c r="C206" s="7">
        <v>7</v>
      </c>
      <c r="D206" t="s">
        <v>49</v>
      </c>
      <c r="E206">
        <v>1985</v>
      </c>
      <c r="F206" s="7">
        <v>1</v>
      </c>
      <c r="G206" s="7">
        <v>13</v>
      </c>
      <c r="H206" s="7">
        <v>13</v>
      </c>
      <c r="I206" s="7">
        <v>49</v>
      </c>
      <c r="J206" s="7">
        <v>113</v>
      </c>
      <c r="K206" s="7">
        <v>4</v>
      </c>
      <c r="L206" s="21">
        <v>45565</v>
      </c>
      <c r="M206" s="14">
        <v>86</v>
      </c>
      <c r="N206" s="7">
        <v>46</v>
      </c>
      <c r="O206" s="49">
        <f t="shared" si="3"/>
        <v>53.488372093023251</v>
      </c>
      <c r="P206" s="20"/>
    </row>
    <row r="207" spans="1:16" x14ac:dyDescent="0.25">
      <c r="A207" t="s">
        <v>35</v>
      </c>
      <c r="B207" t="s">
        <v>36</v>
      </c>
      <c r="C207" s="7">
        <v>7</v>
      </c>
      <c r="D207" t="s">
        <v>42</v>
      </c>
      <c r="E207">
        <v>2023</v>
      </c>
      <c r="F207" s="7">
        <v>1</v>
      </c>
      <c r="G207" s="7">
        <v>14</v>
      </c>
      <c r="H207" s="7">
        <v>14</v>
      </c>
      <c r="I207" s="7">
        <v>56</v>
      </c>
      <c r="J207" s="7">
        <v>114</v>
      </c>
      <c r="K207" s="7">
        <v>4</v>
      </c>
      <c r="L207" s="21"/>
      <c r="M207" s="14">
        <v>87</v>
      </c>
      <c r="O207" s="49"/>
      <c r="P207" s="20"/>
    </row>
    <row r="208" spans="1:16" x14ac:dyDescent="0.25">
      <c r="A208" t="s">
        <v>50</v>
      </c>
      <c r="B208" t="s">
        <v>51</v>
      </c>
      <c r="C208" s="7">
        <v>8</v>
      </c>
      <c r="D208" t="s">
        <v>55</v>
      </c>
      <c r="E208">
        <v>2008</v>
      </c>
      <c r="F208" s="7">
        <v>1</v>
      </c>
      <c r="G208" s="7">
        <v>15</v>
      </c>
      <c r="H208" s="7">
        <v>15</v>
      </c>
      <c r="I208" s="7">
        <v>57</v>
      </c>
      <c r="J208" s="7">
        <v>115</v>
      </c>
      <c r="K208" s="7">
        <v>4</v>
      </c>
      <c r="L208" s="21"/>
      <c r="M208" s="14">
        <v>47</v>
      </c>
      <c r="O208" s="49"/>
      <c r="P208" s="20"/>
    </row>
    <row r="209" spans="1:16" x14ac:dyDescent="0.25">
      <c r="A209" t="s">
        <v>50</v>
      </c>
      <c r="B209" t="s">
        <v>51</v>
      </c>
      <c r="C209" s="7">
        <v>8</v>
      </c>
      <c r="D209" t="s">
        <v>57</v>
      </c>
      <c r="E209">
        <v>2004</v>
      </c>
      <c r="F209" s="7">
        <v>1</v>
      </c>
      <c r="G209" s="7">
        <v>16</v>
      </c>
      <c r="H209" s="7">
        <v>16</v>
      </c>
      <c r="I209" s="7">
        <v>64</v>
      </c>
      <c r="J209" s="7">
        <v>116</v>
      </c>
      <c r="K209" s="7">
        <v>4</v>
      </c>
      <c r="L209" s="21">
        <v>45565</v>
      </c>
      <c r="M209" s="14">
        <v>44</v>
      </c>
      <c r="N209" s="7">
        <v>10</v>
      </c>
      <c r="O209" s="49">
        <f t="shared" si="3"/>
        <v>22.727272727272727</v>
      </c>
      <c r="P209" s="20"/>
    </row>
    <row r="210" spans="1:16" x14ac:dyDescent="0.25">
      <c r="A210" t="s">
        <v>50</v>
      </c>
      <c r="B210" t="s">
        <v>51</v>
      </c>
      <c r="C210" s="7">
        <v>8</v>
      </c>
      <c r="D210" t="s">
        <v>60</v>
      </c>
      <c r="E210">
        <v>2001</v>
      </c>
      <c r="F210" s="7">
        <v>2</v>
      </c>
      <c r="G210" s="7">
        <v>16</v>
      </c>
      <c r="H210" s="7">
        <v>17</v>
      </c>
      <c r="I210" s="7">
        <v>63</v>
      </c>
      <c r="J210" s="7">
        <v>216</v>
      </c>
      <c r="K210" s="7">
        <v>4</v>
      </c>
      <c r="L210" s="21">
        <v>45565</v>
      </c>
      <c r="M210" s="14">
        <v>57</v>
      </c>
      <c r="N210" s="7">
        <v>33</v>
      </c>
      <c r="O210" s="49">
        <f t="shared" si="3"/>
        <v>57.894736842105267</v>
      </c>
      <c r="P210" s="20"/>
    </row>
    <row r="211" spans="1:16" x14ac:dyDescent="0.25">
      <c r="A211" t="s">
        <v>50</v>
      </c>
      <c r="B211" t="s">
        <v>51</v>
      </c>
      <c r="C211" s="7">
        <v>8</v>
      </c>
      <c r="D211" t="s">
        <v>59</v>
      </c>
      <c r="E211">
        <v>1989</v>
      </c>
      <c r="F211" s="7">
        <v>2</v>
      </c>
      <c r="G211" s="7">
        <v>15</v>
      </c>
      <c r="H211" s="7">
        <v>18</v>
      </c>
      <c r="I211" s="7">
        <v>58</v>
      </c>
      <c r="J211" s="7">
        <v>215</v>
      </c>
      <c r="K211" s="7">
        <v>4</v>
      </c>
      <c r="L211" s="21">
        <v>45565</v>
      </c>
      <c r="M211" s="14">
        <v>65</v>
      </c>
      <c r="N211" s="7">
        <v>41</v>
      </c>
      <c r="O211" s="49">
        <f t="shared" si="3"/>
        <v>63.076923076923073</v>
      </c>
      <c r="P211" s="20"/>
    </row>
    <row r="212" spans="1:16" x14ac:dyDescent="0.25">
      <c r="A212" t="s">
        <v>35</v>
      </c>
      <c r="B212" t="s">
        <v>36</v>
      </c>
      <c r="C212" s="7">
        <v>7</v>
      </c>
      <c r="D212" t="s">
        <v>48</v>
      </c>
      <c r="E212">
        <v>2018</v>
      </c>
      <c r="F212" s="7">
        <v>2</v>
      </c>
      <c r="G212" s="7">
        <v>14</v>
      </c>
      <c r="H212" s="7">
        <v>19</v>
      </c>
      <c r="I212" s="7">
        <v>55</v>
      </c>
      <c r="J212" s="7">
        <v>214</v>
      </c>
      <c r="K212" s="7">
        <v>4</v>
      </c>
      <c r="L212" s="21">
        <v>45565</v>
      </c>
      <c r="M212" s="14">
        <v>49</v>
      </c>
      <c r="N212" s="7">
        <v>17</v>
      </c>
      <c r="O212" s="49">
        <f t="shared" si="3"/>
        <v>34.693877551020407</v>
      </c>
      <c r="P212" s="20"/>
    </row>
    <row r="213" spans="1:16" x14ac:dyDescent="0.25">
      <c r="A213" t="s">
        <v>35</v>
      </c>
      <c r="B213" t="s">
        <v>36</v>
      </c>
      <c r="C213" s="7">
        <v>7</v>
      </c>
      <c r="D213" t="s">
        <v>44</v>
      </c>
      <c r="E213">
        <v>1983</v>
      </c>
      <c r="F213" s="7">
        <v>2</v>
      </c>
      <c r="G213" s="7">
        <v>13</v>
      </c>
      <c r="H213" s="7">
        <v>20</v>
      </c>
      <c r="I213" s="7">
        <v>50</v>
      </c>
      <c r="J213" s="7">
        <v>213</v>
      </c>
      <c r="K213" s="7">
        <v>4</v>
      </c>
      <c r="L213" s="21">
        <v>45565</v>
      </c>
      <c r="M213" s="14">
        <v>82</v>
      </c>
      <c r="N213" s="7">
        <v>48</v>
      </c>
      <c r="O213" s="49">
        <f t="shared" si="3"/>
        <v>58.536585365853654</v>
      </c>
      <c r="P213" s="20"/>
    </row>
    <row r="214" spans="1:16" x14ac:dyDescent="0.25">
      <c r="A214" t="s">
        <v>50</v>
      </c>
      <c r="B214" t="s">
        <v>51</v>
      </c>
      <c r="C214" s="7">
        <v>6</v>
      </c>
      <c r="D214" t="s">
        <v>55</v>
      </c>
      <c r="E214">
        <v>2008</v>
      </c>
      <c r="F214" s="7">
        <v>2</v>
      </c>
      <c r="G214" s="7">
        <v>12</v>
      </c>
      <c r="H214" s="7">
        <v>21</v>
      </c>
      <c r="I214" s="7">
        <v>47</v>
      </c>
      <c r="J214" s="7">
        <v>212</v>
      </c>
      <c r="K214" s="7">
        <v>4</v>
      </c>
      <c r="L214" s="21"/>
      <c r="M214" s="14">
        <v>48</v>
      </c>
      <c r="O214" s="49"/>
      <c r="P214" s="20"/>
    </row>
    <row r="215" spans="1:16" x14ac:dyDescent="0.25">
      <c r="A215" t="s">
        <v>50</v>
      </c>
      <c r="B215" t="s">
        <v>51</v>
      </c>
      <c r="C215" s="7">
        <v>6</v>
      </c>
      <c r="D215" t="s">
        <v>52</v>
      </c>
      <c r="E215">
        <v>1999</v>
      </c>
      <c r="F215" s="7">
        <v>2</v>
      </c>
      <c r="G215" s="7">
        <v>11</v>
      </c>
      <c r="H215" s="7">
        <v>22</v>
      </c>
      <c r="I215" s="7">
        <v>42</v>
      </c>
      <c r="J215" s="7">
        <v>211</v>
      </c>
      <c r="K215" s="7">
        <v>4</v>
      </c>
      <c r="L215" s="21">
        <v>45565</v>
      </c>
      <c r="M215" s="14">
        <v>32</v>
      </c>
      <c r="N215" s="7">
        <v>6</v>
      </c>
      <c r="O215" s="49">
        <f t="shared" si="3"/>
        <v>18.75</v>
      </c>
      <c r="P215" s="20"/>
    </row>
    <row r="216" spans="1:16" x14ac:dyDescent="0.25">
      <c r="A216" t="s">
        <v>35</v>
      </c>
      <c r="B216" t="s">
        <v>36</v>
      </c>
      <c r="C216" s="7">
        <v>5</v>
      </c>
      <c r="D216" t="s">
        <v>49</v>
      </c>
      <c r="E216">
        <v>1985</v>
      </c>
      <c r="F216" s="7">
        <v>2</v>
      </c>
      <c r="G216" s="7">
        <v>10</v>
      </c>
      <c r="H216" s="7">
        <v>23</v>
      </c>
      <c r="I216" s="7">
        <v>39</v>
      </c>
      <c r="J216" s="7">
        <v>210</v>
      </c>
      <c r="K216" s="7">
        <v>4</v>
      </c>
      <c r="L216" s="21">
        <v>45565</v>
      </c>
      <c r="M216" s="14">
        <v>63</v>
      </c>
      <c r="N216" s="7">
        <v>9</v>
      </c>
      <c r="O216" s="49">
        <f t="shared" si="3"/>
        <v>14.285714285714285</v>
      </c>
      <c r="P216" s="20"/>
    </row>
    <row r="217" spans="1:16" x14ac:dyDescent="0.25">
      <c r="A217" t="s">
        <v>35</v>
      </c>
      <c r="B217" t="s">
        <v>36</v>
      </c>
      <c r="C217" s="7">
        <v>5</v>
      </c>
      <c r="D217" t="s">
        <v>41</v>
      </c>
      <c r="E217">
        <v>2016</v>
      </c>
      <c r="F217" s="7">
        <v>2</v>
      </c>
      <c r="G217" s="7">
        <v>9</v>
      </c>
      <c r="H217" s="7">
        <v>24</v>
      </c>
      <c r="I217" s="7">
        <v>34</v>
      </c>
      <c r="J217" s="7">
        <v>209</v>
      </c>
      <c r="K217" s="7">
        <v>4</v>
      </c>
      <c r="L217" s="21">
        <v>45565</v>
      </c>
      <c r="M217" s="14">
        <v>75</v>
      </c>
      <c r="N217" s="7">
        <v>0</v>
      </c>
      <c r="O217" s="49">
        <f t="shared" si="3"/>
        <v>0</v>
      </c>
      <c r="P217" s="20"/>
    </row>
    <row r="218" spans="1:16" x14ac:dyDescent="0.25">
      <c r="A218" t="s">
        <v>50</v>
      </c>
      <c r="B218" t="s">
        <v>51</v>
      </c>
      <c r="C218" s="7">
        <v>4</v>
      </c>
      <c r="D218" t="s">
        <v>56</v>
      </c>
      <c r="E218">
        <v>1984</v>
      </c>
      <c r="F218" s="7">
        <v>2</v>
      </c>
      <c r="G218" s="7">
        <v>8</v>
      </c>
      <c r="H218" s="7">
        <v>25</v>
      </c>
      <c r="I218" s="7">
        <v>31</v>
      </c>
      <c r="J218" s="7">
        <v>208</v>
      </c>
      <c r="K218" s="7">
        <v>4</v>
      </c>
      <c r="L218" s="21">
        <v>45565</v>
      </c>
      <c r="M218" s="14">
        <v>55</v>
      </c>
      <c r="N218" s="7">
        <v>0</v>
      </c>
      <c r="O218" s="49">
        <f t="shared" si="3"/>
        <v>0</v>
      </c>
      <c r="P218" s="20"/>
    </row>
    <row r="219" spans="1:16" x14ac:dyDescent="0.25">
      <c r="A219" t="s">
        <v>50</v>
      </c>
      <c r="B219" t="s">
        <v>51</v>
      </c>
      <c r="C219" s="7">
        <v>4</v>
      </c>
      <c r="D219" t="s">
        <v>54</v>
      </c>
      <c r="E219">
        <v>2016</v>
      </c>
      <c r="F219" s="7">
        <v>2</v>
      </c>
      <c r="G219" s="7">
        <v>7</v>
      </c>
      <c r="H219" s="7">
        <v>26</v>
      </c>
      <c r="I219" s="7">
        <v>26</v>
      </c>
      <c r="J219" s="7">
        <v>207</v>
      </c>
      <c r="K219" s="7">
        <v>4</v>
      </c>
      <c r="L219" s="21"/>
      <c r="M219" s="14">
        <v>43</v>
      </c>
      <c r="O219" s="49"/>
      <c r="P219" s="20"/>
    </row>
    <row r="220" spans="1:16" x14ac:dyDescent="0.25">
      <c r="A220" t="s">
        <v>35</v>
      </c>
      <c r="B220" t="s">
        <v>36</v>
      </c>
      <c r="C220" s="7">
        <v>3</v>
      </c>
      <c r="D220" t="s">
        <v>37</v>
      </c>
      <c r="E220">
        <v>1998</v>
      </c>
      <c r="F220" s="7">
        <v>2</v>
      </c>
      <c r="G220" s="7">
        <v>6</v>
      </c>
      <c r="H220" s="7">
        <v>27</v>
      </c>
      <c r="I220" s="7">
        <v>23</v>
      </c>
      <c r="J220" s="7">
        <v>206</v>
      </c>
      <c r="K220" s="7">
        <v>4</v>
      </c>
      <c r="L220" s="21"/>
      <c r="M220" s="14">
        <v>48</v>
      </c>
      <c r="O220" s="49"/>
      <c r="P220" s="20"/>
    </row>
    <row r="221" spans="1:16" x14ac:dyDescent="0.25">
      <c r="A221" t="s">
        <v>35</v>
      </c>
      <c r="B221" t="s">
        <v>36</v>
      </c>
      <c r="C221" s="7">
        <v>3</v>
      </c>
      <c r="D221" t="s">
        <v>42</v>
      </c>
      <c r="E221">
        <v>2023</v>
      </c>
      <c r="F221" s="7">
        <v>2</v>
      </c>
      <c r="G221" s="7">
        <v>5</v>
      </c>
      <c r="H221" s="7">
        <v>28</v>
      </c>
      <c r="I221" s="7">
        <v>18</v>
      </c>
      <c r="J221" s="7">
        <v>205</v>
      </c>
      <c r="K221" s="7">
        <v>4</v>
      </c>
      <c r="L221" s="21"/>
      <c r="M221" s="14">
        <v>55</v>
      </c>
      <c r="O221" s="49"/>
      <c r="P221" s="20"/>
    </row>
    <row r="222" spans="1:16" x14ac:dyDescent="0.25">
      <c r="A222" t="s">
        <v>50</v>
      </c>
      <c r="B222" t="s">
        <v>51</v>
      </c>
      <c r="C222" s="7">
        <v>2</v>
      </c>
      <c r="D222" t="s">
        <v>57</v>
      </c>
      <c r="E222">
        <v>2004</v>
      </c>
      <c r="F222" s="7">
        <v>2</v>
      </c>
      <c r="G222" s="7">
        <v>4</v>
      </c>
      <c r="H222" s="7">
        <v>29</v>
      </c>
      <c r="I222" s="7">
        <v>15</v>
      </c>
      <c r="J222" s="7">
        <v>204</v>
      </c>
      <c r="K222" s="7">
        <v>4</v>
      </c>
      <c r="L222" s="21">
        <v>45565</v>
      </c>
      <c r="M222" s="14">
        <v>48</v>
      </c>
      <c r="N222" s="7">
        <v>0</v>
      </c>
      <c r="O222" s="49">
        <f t="shared" si="3"/>
        <v>0</v>
      </c>
      <c r="P222" s="20"/>
    </row>
    <row r="223" spans="1:16" x14ac:dyDescent="0.25">
      <c r="A223" t="s">
        <v>50</v>
      </c>
      <c r="B223" t="s">
        <v>51</v>
      </c>
      <c r="C223" s="7">
        <v>2</v>
      </c>
      <c r="D223" t="s">
        <v>53</v>
      </c>
      <c r="E223">
        <v>2020</v>
      </c>
      <c r="F223" s="7">
        <v>2</v>
      </c>
      <c r="G223" s="7">
        <v>3</v>
      </c>
      <c r="H223" s="7">
        <v>30</v>
      </c>
      <c r="I223" s="7">
        <v>10</v>
      </c>
      <c r="J223" s="7">
        <v>203</v>
      </c>
      <c r="K223" s="7">
        <v>4</v>
      </c>
      <c r="L223" s="21">
        <v>45565</v>
      </c>
      <c r="M223" s="14">
        <v>38</v>
      </c>
      <c r="N223" s="7">
        <v>5</v>
      </c>
      <c r="O223" s="49">
        <f t="shared" si="3"/>
        <v>13.157894736842104</v>
      </c>
      <c r="P223" s="20"/>
    </row>
    <row r="224" spans="1:16" x14ac:dyDescent="0.25">
      <c r="A224" t="s">
        <v>35</v>
      </c>
      <c r="B224" t="s">
        <v>36</v>
      </c>
      <c r="C224" s="7">
        <v>1</v>
      </c>
      <c r="D224" t="s">
        <v>46</v>
      </c>
      <c r="E224">
        <v>1999</v>
      </c>
      <c r="F224" s="7">
        <v>2</v>
      </c>
      <c r="G224" s="7">
        <v>2</v>
      </c>
      <c r="H224" s="7">
        <v>31</v>
      </c>
      <c r="I224" s="7">
        <v>7</v>
      </c>
      <c r="J224" s="7">
        <v>202</v>
      </c>
      <c r="K224" s="7">
        <v>4</v>
      </c>
      <c r="L224" s="21">
        <v>45565</v>
      </c>
      <c r="M224" s="14">
        <v>79</v>
      </c>
      <c r="N224" s="7">
        <v>8</v>
      </c>
      <c r="O224" s="49">
        <f t="shared" si="3"/>
        <v>10.126582278481013</v>
      </c>
      <c r="P224" s="20"/>
    </row>
    <row r="225" spans="1:16" x14ac:dyDescent="0.25">
      <c r="A225" t="s">
        <v>35</v>
      </c>
      <c r="B225" t="s">
        <v>36</v>
      </c>
      <c r="C225" s="7">
        <v>1</v>
      </c>
      <c r="D225" t="s">
        <v>39</v>
      </c>
      <c r="E225">
        <v>2002</v>
      </c>
      <c r="F225" s="7">
        <v>2</v>
      </c>
      <c r="G225" s="7">
        <v>1</v>
      </c>
      <c r="H225" s="7">
        <v>32</v>
      </c>
      <c r="I225" s="7">
        <v>2</v>
      </c>
      <c r="J225" s="7">
        <v>201</v>
      </c>
      <c r="K225" s="7">
        <v>4</v>
      </c>
      <c r="L225" s="21">
        <v>45565</v>
      </c>
      <c r="M225" s="14">
        <v>56</v>
      </c>
      <c r="N225" s="7">
        <v>15</v>
      </c>
      <c r="O225" s="49">
        <f t="shared" si="3"/>
        <v>26.785714285714285</v>
      </c>
      <c r="P225" s="20"/>
    </row>
    <row r="226" spans="1:16" x14ac:dyDescent="0.25">
      <c r="A226" t="s">
        <v>35</v>
      </c>
      <c r="B226" t="s">
        <v>36</v>
      </c>
      <c r="C226" s="7">
        <v>1</v>
      </c>
      <c r="D226" t="s">
        <v>41</v>
      </c>
      <c r="E226">
        <v>2016</v>
      </c>
      <c r="F226" s="7">
        <v>3</v>
      </c>
      <c r="G226" s="7">
        <v>1</v>
      </c>
      <c r="H226" s="7">
        <v>33</v>
      </c>
      <c r="I226" s="7">
        <v>3</v>
      </c>
      <c r="J226" s="7">
        <v>301</v>
      </c>
      <c r="K226" s="7">
        <v>4</v>
      </c>
      <c r="L226" s="21">
        <v>45565</v>
      </c>
      <c r="M226" s="14">
        <v>79</v>
      </c>
      <c r="N226" s="7">
        <v>1</v>
      </c>
      <c r="O226" s="49">
        <f t="shared" si="3"/>
        <v>1.2658227848101267</v>
      </c>
      <c r="P226" s="20"/>
    </row>
    <row r="227" spans="1:16" x14ac:dyDescent="0.25">
      <c r="A227" t="s">
        <v>35</v>
      </c>
      <c r="B227" t="s">
        <v>36</v>
      </c>
      <c r="C227" s="7">
        <v>1</v>
      </c>
      <c r="D227" t="s">
        <v>48</v>
      </c>
      <c r="E227">
        <v>2018</v>
      </c>
      <c r="F227" s="7">
        <v>3</v>
      </c>
      <c r="G227" s="7">
        <v>2</v>
      </c>
      <c r="H227" s="7">
        <v>34</v>
      </c>
      <c r="I227" s="7">
        <v>6</v>
      </c>
      <c r="J227" s="7">
        <v>302</v>
      </c>
      <c r="K227" s="7">
        <v>4</v>
      </c>
      <c r="L227" s="21">
        <v>45565</v>
      </c>
      <c r="M227" s="14">
        <v>75</v>
      </c>
      <c r="N227" s="7">
        <v>52</v>
      </c>
      <c r="O227" s="49">
        <f t="shared" si="3"/>
        <v>69.333333333333343</v>
      </c>
      <c r="P227" s="20"/>
    </row>
    <row r="228" spans="1:16" x14ac:dyDescent="0.25">
      <c r="A228" t="s">
        <v>50</v>
      </c>
      <c r="B228" t="s">
        <v>51</v>
      </c>
      <c r="C228" s="7">
        <v>2</v>
      </c>
      <c r="D228" t="s">
        <v>54</v>
      </c>
      <c r="E228">
        <v>2016</v>
      </c>
      <c r="F228" s="7">
        <v>3</v>
      </c>
      <c r="G228" s="7">
        <v>3</v>
      </c>
      <c r="H228" s="7">
        <v>35</v>
      </c>
      <c r="I228" s="7">
        <v>11</v>
      </c>
      <c r="J228" s="7">
        <v>303</v>
      </c>
      <c r="K228" s="7">
        <v>4</v>
      </c>
      <c r="L228" s="21"/>
      <c r="M228" s="14">
        <v>43</v>
      </c>
      <c r="O228" s="49"/>
      <c r="P228" s="20"/>
    </row>
    <row r="229" spans="1:16" x14ac:dyDescent="0.25">
      <c r="A229" t="s">
        <v>50</v>
      </c>
      <c r="B229" t="s">
        <v>51</v>
      </c>
      <c r="C229" s="7">
        <v>2</v>
      </c>
      <c r="D229" t="s">
        <v>59</v>
      </c>
      <c r="E229">
        <v>1989</v>
      </c>
      <c r="F229" s="7">
        <v>3</v>
      </c>
      <c r="G229" s="7">
        <v>4</v>
      </c>
      <c r="H229" s="7">
        <v>36</v>
      </c>
      <c r="I229" s="7">
        <v>14</v>
      </c>
      <c r="J229" s="7">
        <v>304</v>
      </c>
      <c r="K229" s="7">
        <v>4</v>
      </c>
      <c r="L229" s="21">
        <v>45565</v>
      </c>
      <c r="M229" s="14">
        <v>58</v>
      </c>
      <c r="N229" s="7">
        <v>14</v>
      </c>
      <c r="O229" s="49">
        <f t="shared" si="3"/>
        <v>24.137931034482758</v>
      </c>
      <c r="P229" s="20"/>
    </row>
    <row r="230" spans="1:16" x14ac:dyDescent="0.25">
      <c r="A230" t="s">
        <v>35</v>
      </c>
      <c r="B230" t="s">
        <v>36</v>
      </c>
      <c r="C230" s="7">
        <v>3</v>
      </c>
      <c r="D230" t="s">
        <v>39</v>
      </c>
      <c r="E230">
        <v>2002</v>
      </c>
      <c r="F230" s="7">
        <v>3</v>
      </c>
      <c r="G230" s="7">
        <v>5</v>
      </c>
      <c r="H230" s="7">
        <v>37</v>
      </c>
      <c r="I230" s="7">
        <v>19</v>
      </c>
      <c r="J230" s="7">
        <v>305</v>
      </c>
      <c r="K230" s="7">
        <v>4</v>
      </c>
      <c r="L230" s="21">
        <v>45565</v>
      </c>
      <c r="M230" s="14">
        <v>42</v>
      </c>
      <c r="N230" s="7">
        <v>16</v>
      </c>
      <c r="O230" s="49">
        <f t="shared" si="3"/>
        <v>38.095238095238095</v>
      </c>
      <c r="P230" s="20"/>
    </row>
    <row r="231" spans="1:16" x14ac:dyDescent="0.25">
      <c r="A231" t="s">
        <v>35</v>
      </c>
      <c r="B231" t="s">
        <v>36</v>
      </c>
      <c r="C231" s="7">
        <v>3</v>
      </c>
      <c r="D231" t="s">
        <v>49</v>
      </c>
      <c r="E231">
        <v>1985</v>
      </c>
      <c r="F231" s="7">
        <v>3</v>
      </c>
      <c r="G231" s="7">
        <v>6</v>
      </c>
      <c r="H231" s="7">
        <v>38</v>
      </c>
      <c r="I231" s="7">
        <v>22</v>
      </c>
      <c r="J231" s="7">
        <v>306</v>
      </c>
      <c r="K231" s="7">
        <v>4</v>
      </c>
      <c r="L231" s="21">
        <v>45565</v>
      </c>
      <c r="M231" s="14">
        <v>40</v>
      </c>
      <c r="N231" s="7">
        <v>7</v>
      </c>
      <c r="O231" s="49">
        <f t="shared" si="3"/>
        <v>17.5</v>
      </c>
      <c r="P231" s="20"/>
    </row>
    <row r="232" spans="1:16" x14ac:dyDescent="0.25">
      <c r="A232" t="s">
        <v>50</v>
      </c>
      <c r="B232" t="s">
        <v>51</v>
      </c>
      <c r="C232" s="7">
        <v>4</v>
      </c>
      <c r="D232" t="s">
        <v>55</v>
      </c>
      <c r="E232">
        <v>2008</v>
      </c>
      <c r="F232" s="7">
        <v>3</v>
      </c>
      <c r="G232" s="7">
        <v>7</v>
      </c>
      <c r="H232" s="7">
        <v>39</v>
      </c>
      <c r="I232" s="7">
        <v>27</v>
      </c>
      <c r="J232" s="7">
        <v>307</v>
      </c>
      <c r="K232" s="7">
        <v>4</v>
      </c>
      <c r="L232" s="21">
        <v>45565</v>
      </c>
      <c r="M232" s="14">
        <v>53</v>
      </c>
      <c r="N232" s="7">
        <v>40</v>
      </c>
      <c r="O232" s="49">
        <f t="shared" si="3"/>
        <v>75.471698113207552</v>
      </c>
      <c r="P232" s="20"/>
    </row>
    <row r="233" spans="1:16" x14ac:dyDescent="0.25">
      <c r="A233" t="s">
        <v>50</v>
      </c>
      <c r="B233" t="s">
        <v>51</v>
      </c>
      <c r="C233" s="7">
        <v>4</v>
      </c>
      <c r="D233" t="s">
        <v>57</v>
      </c>
      <c r="E233">
        <v>2004</v>
      </c>
      <c r="F233" s="7">
        <v>3</v>
      </c>
      <c r="G233" s="7">
        <v>8</v>
      </c>
      <c r="H233" s="7">
        <v>40</v>
      </c>
      <c r="I233" s="7">
        <v>30</v>
      </c>
      <c r="J233" s="7">
        <v>308</v>
      </c>
      <c r="K233" s="7">
        <v>4</v>
      </c>
      <c r="L233" s="21">
        <v>45565</v>
      </c>
      <c r="M233" s="14">
        <v>54</v>
      </c>
      <c r="N233" s="7">
        <v>1</v>
      </c>
      <c r="O233" s="49">
        <f t="shared" si="3"/>
        <v>1.8518518518518516</v>
      </c>
      <c r="P233" s="20"/>
    </row>
    <row r="234" spans="1:16" x14ac:dyDescent="0.25">
      <c r="A234" t="s">
        <v>35</v>
      </c>
      <c r="B234" t="s">
        <v>36</v>
      </c>
      <c r="C234" s="7">
        <v>5</v>
      </c>
      <c r="D234" t="s">
        <v>42</v>
      </c>
      <c r="E234">
        <v>2023</v>
      </c>
      <c r="F234" s="7">
        <v>3</v>
      </c>
      <c r="G234" s="7">
        <v>9</v>
      </c>
      <c r="H234" s="7">
        <v>41</v>
      </c>
      <c r="I234" s="7">
        <v>35</v>
      </c>
      <c r="J234" s="7">
        <v>309</v>
      </c>
      <c r="K234" s="7">
        <v>4</v>
      </c>
      <c r="L234" s="21"/>
      <c r="M234" s="14">
        <v>59</v>
      </c>
      <c r="O234" s="49"/>
      <c r="P234" s="20"/>
    </row>
    <row r="235" spans="1:16" x14ac:dyDescent="0.25">
      <c r="A235" t="s">
        <v>35</v>
      </c>
      <c r="B235" t="s">
        <v>36</v>
      </c>
      <c r="C235" s="7">
        <v>5</v>
      </c>
      <c r="D235" t="s">
        <v>44</v>
      </c>
      <c r="E235">
        <v>1983</v>
      </c>
      <c r="F235" s="7">
        <v>3</v>
      </c>
      <c r="G235" s="7">
        <v>10</v>
      </c>
      <c r="H235" s="7">
        <v>42</v>
      </c>
      <c r="I235" s="7">
        <v>38</v>
      </c>
      <c r="J235" s="7">
        <v>310</v>
      </c>
      <c r="K235" s="7">
        <v>4</v>
      </c>
      <c r="L235" s="21">
        <v>45565</v>
      </c>
      <c r="M235" s="14">
        <v>69</v>
      </c>
      <c r="N235" s="7">
        <v>42</v>
      </c>
      <c r="O235" s="49">
        <f t="shared" si="3"/>
        <v>60.869565217391312</v>
      </c>
      <c r="P235" s="20"/>
    </row>
    <row r="236" spans="1:16" x14ac:dyDescent="0.25">
      <c r="A236" t="s">
        <v>50</v>
      </c>
      <c r="B236" t="s">
        <v>51</v>
      </c>
      <c r="C236" s="7">
        <v>6</v>
      </c>
      <c r="D236" t="s">
        <v>56</v>
      </c>
      <c r="E236">
        <v>1984</v>
      </c>
      <c r="F236" s="7">
        <v>3</v>
      </c>
      <c r="G236" s="7">
        <v>11</v>
      </c>
      <c r="H236" s="7">
        <v>43</v>
      </c>
      <c r="I236" s="7">
        <v>43</v>
      </c>
      <c r="J236" s="7">
        <v>311</v>
      </c>
      <c r="K236" s="7">
        <v>4</v>
      </c>
      <c r="L236" s="21">
        <v>45565</v>
      </c>
      <c r="M236" s="14">
        <v>67</v>
      </c>
      <c r="N236" s="7">
        <v>33</v>
      </c>
      <c r="O236" s="49">
        <f t="shared" si="3"/>
        <v>49.253731343283583</v>
      </c>
      <c r="P236" s="20"/>
    </row>
    <row r="237" spans="1:16" x14ac:dyDescent="0.25">
      <c r="A237" t="s">
        <v>50</v>
      </c>
      <c r="B237" t="s">
        <v>51</v>
      </c>
      <c r="C237" s="7">
        <v>6</v>
      </c>
      <c r="D237" t="s">
        <v>60</v>
      </c>
      <c r="E237">
        <v>2001</v>
      </c>
      <c r="F237" s="7">
        <v>3</v>
      </c>
      <c r="G237" s="7">
        <v>12</v>
      </c>
      <c r="H237" s="7">
        <v>44</v>
      </c>
      <c r="I237" s="7">
        <v>46</v>
      </c>
      <c r="J237" s="7">
        <v>312</v>
      </c>
      <c r="K237" s="7">
        <v>4</v>
      </c>
      <c r="L237" s="21">
        <v>45565</v>
      </c>
      <c r="M237" s="14">
        <v>54</v>
      </c>
      <c r="N237" s="7">
        <v>14</v>
      </c>
      <c r="O237" s="49">
        <f t="shared" si="3"/>
        <v>25.925925925925924</v>
      </c>
      <c r="P237" s="20"/>
    </row>
    <row r="238" spans="1:16" x14ac:dyDescent="0.25">
      <c r="A238" t="s">
        <v>35</v>
      </c>
      <c r="B238" t="s">
        <v>36</v>
      </c>
      <c r="C238" s="7">
        <v>7</v>
      </c>
      <c r="D238" t="s">
        <v>46</v>
      </c>
      <c r="E238">
        <v>1999</v>
      </c>
      <c r="F238" s="7">
        <v>3</v>
      </c>
      <c r="G238" s="7">
        <v>13</v>
      </c>
      <c r="H238" s="7">
        <v>45</v>
      </c>
      <c r="I238" s="7">
        <v>51</v>
      </c>
      <c r="J238" s="7">
        <v>313</v>
      </c>
      <c r="K238" s="7">
        <v>4</v>
      </c>
      <c r="L238" s="21">
        <v>45565</v>
      </c>
      <c r="M238" s="14">
        <v>95</v>
      </c>
      <c r="N238" s="7">
        <v>7</v>
      </c>
      <c r="O238" s="49">
        <f t="shared" si="3"/>
        <v>7.3684210526315779</v>
      </c>
      <c r="P238" s="20"/>
    </row>
    <row r="239" spans="1:16" x14ac:dyDescent="0.25">
      <c r="A239" t="s">
        <v>35</v>
      </c>
      <c r="B239" t="s">
        <v>36</v>
      </c>
      <c r="C239" s="7">
        <v>7</v>
      </c>
      <c r="D239" t="s">
        <v>37</v>
      </c>
      <c r="E239">
        <v>1998</v>
      </c>
      <c r="F239" s="7">
        <v>3</v>
      </c>
      <c r="G239" s="7">
        <v>14</v>
      </c>
      <c r="H239" s="7">
        <v>46</v>
      </c>
      <c r="I239" s="7">
        <v>54</v>
      </c>
      <c r="J239" s="7">
        <v>314</v>
      </c>
      <c r="K239" s="7">
        <v>4</v>
      </c>
      <c r="L239" s="21"/>
      <c r="M239" s="14">
        <v>59</v>
      </c>
      <c r="O239" s="49"/>
      <c r="P239" s="20"/>
    </row>
    <row r="240" spans="1:16" x14ac:dyDescent="0.25">
      <c r="A240" t="s">
        <v>50</v>
      </c>
      <c r="B240" t="s">
        <v>51</v>
      </c>
      <c r="C240" s="7">
        <v>8</v>
      </c>
      <c r="D240" t="s">
        <v>52</v>
      </c>
      <c r="E240">
        <v>1999</v>
      </c>
      <c r="F240" s="7">
        <v>3</v>
      </c>
      <c r="G240" s="7">
        <v>15</v>
      </c>
      <c r="H240" s="7">
        <v>47</v>
      </c>
      <c r="I240" s="7">
        <v>59</v>
      </c>
      <c r="J240" s="7">
        <v>315</v>
      </c>
      <c r="K240" s="7">
        <v>4</v>
      </c>
      <c r="L240" s="21">
        <v>45565</v>
      </c>
      <c r="M240" s="14">
        <v>64</v>
      </c>
      <c r="N240" s="7">
        <v>24</v>
      </c>
      <c r="O240" s="49">
        <f t="shared" si="3"/>
        <v>37.5</v>
      </c>
      <c r="P240" s="20"/>
    </row>
    <row r="241" spans="1:16" x14ac:dyDescent="0.25">
      <c r="A241" t="s">
        <v>50</v>
      </c>
      <c r="B241" t="s">
        <v>51</v>
      </c>
      <c r="C241" s="7">
        <v>8</v>
      </c>
      <c r="D241" t="s">
        <v>53</v>
      </c>
      <c r="E241">
        <v>2020</v>
      </c>
      <c r="F241" s="7">
        <v>3</v>
      </c>
      <c r="G241" s="7">
        <v>16</v>
      </c>
      <c r="H241" s="7">
        <v>48</v>
      </c>
      <c r="I241" s="7">
        <v>62</v>
      </c>
      <c r="J241" s="7">
        <v>316</v>
      </c>
      <c r="K241" s="7">
        <v>4</v>
      </c>
      <c r="L241" s="21">
        <v>45565</v>
      </c>
      <c r="M241" s="14">
        <v>45</v>
      </c>
      <c r="N241" s="7">
        <v>8</v>
      </c>
      <c r="O241" s="49">
        <f t="shared" si="3"/>
        <v>17.777777777777779</v>
      </c>
      <c r="P241" s="20"/>
    </row>
    <row r="242" spans="1:16" x14ac:dyDescent="0.25">
      <c r="A242" t="s">
        <v>50</v>
      </c>
      <c r="B242" t="s">
        <v>51</v>
      </c>
      <c r="C242" s="7">
        <v>8</v>
      </c>
      <c r="D242" t="s">
        <v>56</v>
      </c>
      <c r="E242">
        <v>1984</v>
      </c>
      <c r="F242" s="7">
        <v>4</v>
      </c>
      <c r="G242" s="7">
        <v>16</v>
      </c>
      <c r="H242" s="7">
        <v>49</v>
      </c>
      <c r="I242" s="7">
        <v>61</v>
      </c>
      <c r="J242" s="7">
        <v>416</v>
      </c>
      <c r="K242" s="7">
        <v>4</v>
      </c>
      <c r="L242" s="21">
        <v>45565</v>
      </c>
      <c r="M242" s="14">
        <v>52</v>
      </c>
      <c r="N242" s="7">
        <v>9</v>
      </c>
      <c r="O242" s="49">
        <f t="shared" si="3"/>
        <v>17.307692307692307</v>
      </c>
      <c r="P242" s="20"/>
    </row>
    <row r="243" spans="1:16" x14ac:dyDescent="0.25">
      <c r="A243" t="s">
        <v>50</v>
      </c>
      <c r="B243" t="s">
        <v>51</v>
      </c>
      <c r="C243" s="7">
        <v>8</v>
      </c>
      <c r="D243" t="s">
        <v>54</v>
      </c>
      <c r="E243">
        <v>2016</v>
      </c>
      <c r="F243" s="7">
        <v>4</v>
      </c>
      <c r="G243" s="7">
        <v>15</v>
      </c>
      <c r="H243" s="7">
        <v>50</v>
      </c>
      <c r="I243" s="7">
        <v>60</v>
      </c>
      <c r="J243" s="7">
        <v>415</v>
      </c>
      <c r="K243" s="7">
        <v>4</v>
      </c>
      <c r="L243" s="21"/>
      <c r="M243" s="14">
        <v>33</v>
      </c>
      <c r="O243" s="49"/>
      <c r="P243" s="20"/>
    </row>
    <row r="244" spans="1:16" x14ac:dyDescent="0.25">
      <c r="A244" t="s">
        <v>35</v>
      </c>
      <c r="B244" t="s">
        <v>36</v>
      </c>
      <c r="C244" s="7">
        <v>7</v>
      </c>
      <c r="D244" t="s">
        <v>39</v>
      </c>
      <c r="E244">
        <v>2002</v>
      </c>
      <c r="F244" s="7">
        <v>4</v>
      </c>
      <c r="G244" s="7">
        <v>14</v>
      </c>
      <c r="H244" s="7">
        <v>51</v>
      </c>
      <c r="I244" s="7">
        <v>53</v>
      </c>
      <c r="J244" s="7">
        <v>414</v>
      </c>
      <c r="K244" s="7">
        <v>4</v>
      </c>
      <c r="L244" s="21">
        <v>45565</v>
      </c>
      <c r="M244" s="14">
        <v>66</v>
      </c>
      <c r="N244" s="7">
        <v>42</v>
      </c>
      <c r="O244" s="49">
        <f t="shared" si="3"/>
        <v>63.636363636363633</v>
      </c>
      <c r="P244" s="20"/>
    </row>
    <row r="245" spans="1:16" x14ac:dyDescent="0.25">
      <c r="A245" t="s">
        <v>35</v>
      </c>
      <c r="B245" t="s">
        <v>36</v>
      </c>
      <c r="C245" s="7">
        <v>7</v>
      </c>
      <c r="D245" t="s">
        <v>41</v>
      </c>
      <c r="E245">
        <v>2016</v>
      </c>
      <c r="F245" s="7">
        <v>4</v>
      </c>
      <c r="G245" s="7">
        <v>13</v>
      </c>
      <c r="H245" s="7">
        <v>52</v>
      </c>
      <c r="I245" s="7">
        <v>52</v>
      </c>
      <c r="J245" s="7">
        <v>413</v>
      </c>
      <c r="K245" s="7">
        <v>4</v>
      </c>
      <c r="L245" s="21">
        <v>45565</v>
      </c>
      <c r="M245" s="14">
        <v>50</v>
      </c>
      <c r="N245" s="7">
        <v>4</v>
      </c>
      <c r="O245" s="49">
        <f t="shared" si="3"/>
        <v>8</v>
      </c>
      <c r="P245" s="20"/>
    </row>
    <row r="246" spans="1:16" x14ac:dyDescent="0.25">
      <c r="A246" t="s">
        <v>50</v>
      </c>
      <c r="B246" t="s">
        <v>51</v>
      </c>
      <c r="C246" s="7">
        <v>6</v>
      </c>
      <c r="D246" t="s">
        <v>53</v>
      </c>
      <c r="E246">
        <v>2020</v>
      </c>
      <c r="F246" s="7">
        <v>4</v>
      </c>
      <c r="G246" s="7">
        <v>12</v>
      </c>
      <c r="H246" s="7">
        <v>53</v>
      </c>
      <c r="I246" s="7">
        <v>45</v>
      </c>
      <c r="J246" s="7">
        <v>412</v>
      </c>
      <c r="K246" s="7">
        <v>4</v>
      </c>
      <c r="L246" s="21">
        <v>45565</v>
      </c>
      <c r="M246" s="14">
        <v>46</v>
      </c>
      <c r="N246" s="7">
        <v>7</v>
      </c>
      <c r="O246" s="49">
        <f t="shared" si="3"/>
        <v>15.217391304347828</v>
      </c>
      <c r="P246" s="20"/>
    </row>
    <row r="247" spans="1:16" x14ac:dyDescent="0.25">
      <c r="A247" t="s">
        <v>50</v>
      </c>
      <c r="B247" t="s">
        <v>51</v>
      </c>
      <c r="C247" s="7">
        <v>6</v>
      </c>
      <c r="D247" t="s">
        <v>57</v>
      </c>
      <c r="E247">
        <v>2004</v>
      </c>
      <c r="F247" s="7">
        <v>4</v>
      </c>
      <c r="G247" s="7">
        <v>11</v>
      </c>
      <c r="H247" s="7">
        <v>54</v>
      </c>
      <c r="I247" s="7">
        <v>44</v>
      </c>
      <c r="J247" s="7">
        <v>411</v>
      </c>
      <c r="K247" s="7">
        <v>4</v>
      </c>
      <c r="L247" s="21">
        <v>45565</v>
      </c>
      <c r="M247" s="14">
        <v>54</v>
      </c>
      <c r="N247" s="7">
        <v>15</v>
      </c>
      <c r="O247" s="49">
        <f t="shared" si="3"/>
        <v>27.777777777777779</v>
      </c>
      <c r="P247" s="20"/>
    </row>
    <row r="248" spans="1:16" x14ac:dyDescent="0.25">
      <c r="A248" t="s">
        <v>35</v>
      </c>
      <c r="B248" t="s">
        <v>36</v>
      </c>
      <c r="C248" s="7">
        <v>5</v>
      </c>
      <c r="D248" t="s">
        <v>48</v>
      </c>
      <c r="E248">
        <v>2018</v>
      </c>
      <c r="F248" s="7">
        <v>4</v>
      </c>
      <c r="G248" s="7">
        <v>10</v>
      </c>
      <c r="H248" s="7">
        <v>55</v>
      </c>
      <c r="I248" s="7">
        <v>37</v>
      </c>
      <c r="J248" s="7">
        <v>410</v>
      </c>
      <c r="K248" s="7">
        <v>4</v>
      </c>
      <c r="L248" s="21">
        <v>45565</v>
      </c>
      <c r="M248" s="14">
        <v>59</v>
      </c>
      <c r="N248" s="7">
        <v>16</v>
      </c>
      <c r="O248" s="49">
        <f t="shared" si="3"/>
        <v>27.118644067796609</v>
      </c>
      <c r="P248" s="20"/>
    </row>
    <row r="249" spans="1:16" x14ac:dyDescent="0.25">
      <c r="A249" t="s">
        <v>35</v>
      </c>
      <c r="B249" t="s">
        <v>36</v>
      </c>
      <c r="C249" s="7">
        <v>5</v>
      </c>
      <c r="D249" t="s">
        <v>37</v>
      </c>
      <c r="E249">
        <v>1998</v>
      </c>
      <c r="F249" s="7">
        <v>4</v>
      </c>
      <c r="G249" s="7">
        <v>9</v>
      </c>
      <c r="H249" s="7">
        <v>56</v>
      </c>
      <c r="I249" s="7">
        <v>37</v>
      </c>
      <c r="J249" s="7">
        <v>409</v>
      </c>
      <c r="K249" s="7">
        <v>4</v>
      </c>
      <c r="L249" s="21"/>
      <c r="M249" s="14">
        <v>69</v>
      </c>
      <c r="O249" s="49"/>
      <c r="P249" s="20"/>
    </row>
    <row r="250" spans="1:16" x14ac:dyDescent="0.25">
      <c r="A250" t="s">
        <v>50</v>
      </c>
      <c r="B250" t="s">
        <v>51</v>
      </c>
      <c r="C250" s="7">
        <v>4</v>
      </c>
      <c r="D250" t="s">
        <v>52</v>
      </c>
      <c r="E250">
        <v>1999</v>
      </c>
      <c r="F250" s="7">
        <v>4</v>
      </c>
      <c r="G250" s="7">
        <v>8</v>
      </c>
      <c r="H250" s="7">
        <v>57</v>
      </c>
      <c r="I250" s="7">
        <v>29</v>
      </c>
      <c r="J250" s="7">
        <v>408</v>
      </c>
      <c r="K250" s="7">
        <v>4</v>
      </c>
      <c r="L250" s="21">
        <v>45565</v>
      </c>
      <c r="M250" s="14">
        <v>57</v>
      </c>
      <c r="N250" s="7">
        <v>3</v>
      </c>
      <c r="O250" s="49">
        <f t="shared" si="3"/>
        <v>5.2631578947368416</v>
      </c>
      <c r="P250" s="20"/>
    </row>
    <row r="251" spans="1:16" x14ac:dyDescent="0.25">
      <c r="A251" t="s">
        <v>50</v>
      </c>
      <c r="B251" t="s">
        <v>51</v>
      </c>
      <c r="C251" s="7">
        <v>4</v>
      </c>
      <c r="D251" t="s">
        <v>59</v>
      </c>
      <c r="E251">
        <v>1989</v>
      </c>
      <c r="F251" s="7">
        <v>4</v>
      </c>
      <c r="G251" s="7">
        <v>7</v>
      </c>
      <c r="H251" s="7">
        <v>58</v>
      </c>
      <c r="I251" s="7">
        <v>28</v>
      </c>
      <c r="J251" s="7">
        <v>407</v>
      </c>
      <c r="K251" s="7">
        <v>4</v>
      </c>
      <c r="L251" s="21">
        <v>45565</v>
      </c>
      <c r="M251" s="14">
        <v>46</v>
      </c>
      <c r="N251" s="7">
        <v>17</v>
      </c>
      <c r="O251" s="49">
        <f t="shared" ref="O251:O314" si="4">(N251/M251)*100</f>
        <v>36.95652173913043</v>
      </c>
      <c r="P251" s="20"/>
    </row>
    <row r="252" spans="1:16" x14ac:dyDescent="0.25">
      <c r="A252" t="s">
        <v>35</v>
      </c>
      <c r="B252" t="s">
        <v>36</v>
      </c>
      <c r="C252" s="7">
        <v>3</v>
      </c>
      <c r="D252" t="s">
        <v>44</v>
      </c>
      <c r="E252">
        <v>1983</v>
      </c>
      <c r="F252" s="7">
        <v>4</v>
      </c>
      <c r="G252" s="7">
        <v>6</v>
      </c>
      <c r="H252" s="7">
        <v>59</v>
      </c>
      <c r="I252" s="7">
        <v>21</v>
      </c>
      <c r="J252" s="7">
        <v>406</v>
      </c>
      <c r="K252" s="7">
        <v>4</v>
      </c>
      <c r="L252" s="21">
        <v>45565</v>
      </c>
      <c r="M252" s="14">
        <v>48</v>
      </c>
      <c r="N252" s="7">
        <v>23</v>
      </c>
      <c r="O252" s="49">
        <f t="shared" si="4"/>
        <v>47.916666666666671</v>
      </c>
      <c r="P252" s="20"/>
    </row>
    <row r="253" spans="1:16" x14ac:dyDescent="0.25">
      <c r="A253" t="s">
        <v>35</v>
      </c>
      <c r="B253" t="s">
        <v>36</v>
      </c>
      <c r="C253" s="7">
        <v>3</v>
      </c>
      <c r="D253" t="s">
        <v>46</v>
      </c>
      <c r="E253">
        <v>1999</v>
      </c>
      <c r="F253" s="7">
        <v>4</v>
      </c>
      <c r="G253" s="7">
        <v>5</v>
      </c>
      <c r="H253" s="7">
        <v>60</v>
      </c>
      <c r="I253" s="7">
        <v>20</v>
      </c>
      <c r="J253" s="7">
        <v>405</v>
      </c>
      <c r="K253" s="7">
        <v>4</v>
      </c>
      <c r="L253" s="21">
        <v>45565</v>
      </c>
      <c r="M253" s="14">
        <v>38</v>
      </c>
      <c r="N253" s="7">
        <v>2</v>
      </c>
      <c r="O253" s="49">
        <f t="shared" si="4"/>
        <v>5.2631578947368416</v>
      </c>
      <c r="P253" s="20"/>
    </row>
    <row r="254" spans="1:16" x14ac:dyDescent="0.25">
      <c r="A254" t="s">
        <v>50</v>
      </c>
      <c r="B254" t="s">
        <v>51</v>
      </c>
      <c r="C254" s="7">
        <v>2</v>
      </c>
      <c r="D254" t="s">
        <v>60</v>
      </c>
      <c r="E254">
        <v>2001</v>
      </c>
      <c r="F254" s="7">
        <v>4</v>
      </c>
      <c r="G254" s="7">
        <v>4</v>
      </c>
      <c r="H254" s="7">
        <v>61</v>
      </c>
      <c r="I254" s="7">
        <v>13</v>
      </c>
      <c r="J254" s="7">
        <v>404</v>
      </c>
      <c r="K254" s="7">
        <v>4</v>
      </c>
      <c r="L254" s="21">
        <v>45565</v>
      </c>
      <c r="M254" s="14">
        <v>56</v>
      </c>
      <c r="N254" s="7">
        <v>18</v>
      </c>
      <c r="O254" s="49">
        <f t="shared" si="4"/>
        <v>32.142857142857146</v>
      </c>
      <c r="P254" s="20"/>
    </row>
    <row r="255" spans="1:16" x14ac:dyDescent="0.25">
      <c r="A255" t="s">
        <v>50</v>
      </c>
      <c r="B255" t="s">
        <v>51</v>
      </c>
      <c r="C255" s="7">
        <v>2</v>
      </c>
      <c r="D255" t="s">
        <v>55</v>
      </c>
      <c r="E255">
        <v>2008</v>
      </c>
      <c r="F255" s="7">
        <v>4</v>
      </c>
      <c r="G255" s="7">
        <v>3</v>
      </c>
      <c r="H255" s="7">
        <v>62</v>
      </c>
      <c r="I255" s="7">
        <v>12</v>
      </c>
      <c r="J255" s="7">
        <v>403</v>
      </c>
      <c r="K255" s="7">
        <v>4</v>
      </c>
      <c r="L255" s="21"/>
      <c r="M255" s="14">
        <v>53</v>
      </c>
      <c r="O255" s="49"/>
      <c r="P255" s="20"/>
    </row>
    <row r="256" spans="1:16" x14ac:dyDescent="0.25">
      <c r="A256" t="s">
        <v>35</v>
      </c>
      <c r="B256" t="s">
        <v>36</v>
      </c>
      <c r="C256" s="7">
        <v>1</v>
      </c>
      <c r="D256" t="s">
        <v>49</v>
      </c>
      <c r="E256">
        <v>1985</v>
      </c>
      <c r="F256" s="7">
        <v>4</v>
      </c>
      <c r="G256" s="7">
        <v>2</v>
      </c>
      <c r="H256" s="7">
        <v>63</v>
      </c>
      <c r="I256" s="7">
        <v>5</v>
      </c>
      <c r="J256" s="7">
        <v>402</v>
      </c>
      <c r="K256" s="7">
        <v>4</v>
      </c>
      <c r="L256" s="21">
        <v>45565</v>
      </c>
      <c r="M256" s="14">
        <v>63</v>
      </c>
      <c r="N256" s="7">
        <v>2</v>
      </c>
      <c r="O256" s="49">
        <f t="shared" si="4"/>
        <v>3.1746031746031744</v>
      </c>
      <c r="P256" s="20"/>
    </row>
    <row r="257" spans="1:16" x14ac:dyDescent="0.25">
      <c r="A257" t="s">
        <v>35</v>
      </c>
      <c r="B257" t="s">
        <v>36</v>
      </c>
      <c r="C257" s="7">
        <v>1</v>
      </c>
      <c r="D257" t="s">
        <v>42</v>
      </c>
      <c r="E257">
        <v>2023</v>
      </c>
      <c r="F257" s="7">
        <v>4</v>
      </c>
      <c r="G257" s="7">
        <v>1</v>
      </c>
      <c r="H257" s="7">
        <v>64</v>
      </c>
      <c r="I257" s="7">
        <v>4</v>
      </c>
      <c r="J257" s="7">
        <v>401</v>
      </c>
      <c r="K257" s="7">
        <v>4</v>
      </c>
      <c r="M257" s="14">
        <v>93</v>
      </c>
      <c r="O257" s="49"/>
      <c r="P257" s="20"/>
    </row>
    <row r="258" spans="1:16" x14ac:dyDescent="0.25">
      <c r="A258" t="s">
        <v>35</v>
      </c>
      <c r="B258" t="s">
        <v>36</v>
      </c>
      <c r="C258" s="7">
        <v>1</v>
      </c>
      <c r="D258" t="s">
        <v>37</v>
      </c>
      <c r="E258">
        <v>1998</v>
      </c>
      <c r="F258" s="7">
        <v>1</v>
      </c>
      <c r="G258" s="7">
        <v>1</v>
      </c>
      <c r="H258" s="7">
        <v>1</v>
      </c>
      <c r="I258" s="7">
        <v>1</v>
      </c>
      <c r="J258" s="7">
        <v>101</v>
      </c>
      <c r="K258" s="7">
        <v>5</v>
      </c>
      <c r="M258" s="14">
        <v>61</v>
      </c>
      <c r="O258" s="49"/>
      <c r="P258" s="20"/>
    </row>
    <row r="259" spans="1:16" x14ac:dyDescent="0.25">
      <c r="A259" t="s">
        <v>35</v>
      </c>
      <c r="B259" t="s">
        <v>36</v>
      </c>
      <c r="C259" s="7">
        <v>1</v>
      </c>
      <c r="D259" t="s">
        <v>44</v>
      </c>
      <c r="E259">
        <v>1983</v>
      </c>
      <c r="F259" s="7">
        <v>1</v>
      </c>
      <c r="G259" s="7">
        <v>2</v>
      </c>
      <c r="H259" s="7">
        <v>2</v>
      </c>
      <c r="I259" s="7">
        <v>8</v>
      </c>
      <c r="J259" s="7">
        <v>102</v>
      </c>
      <c r="K259" s="7">
        <v>5</v>
      </c>
      <c r="M259" s="14">
        <v>79</v>
      </c>
      <c r="O259" s="49"/>
      <c r="P259" s="20"/>
    </row>
    <row r="260" spans="1:16" x14ac:dyDescent="0.25">
      <c r="A260" t="s">
        <v>50</v>
      </c>
      <c r="B260" t="s">
        <v>51</v>
      </c>
      <c r="C260" s="7">
        <v>2</v>
      </c>
      <c r="D260" t="s">
        <v>52</v>
      </c>
      <c r="E260">
        <v>1999</v>
      </c>
      <c r="F260" s="7">
        <v>1</v>
      </c>
      <c r="G260" s="7">
        <v>3</v>
      </c>
      <c r="H260" s="7">
        <v>3</v>
      </c>
      <c r="I260" s="7">
        <v>9</v>
      </c>
      <c r="J260" s="7">
        <v>103</v>
      </c>
      <c r="K260" s="7">
        <v>5</v>
      </c>
      <c r="L260" s="21">
        <v>45567</v>
      </c>
      <c r="M260" s="14">
        <v>51</v>
      </c>
      <c r="N260" s="7">
        <v>15</v>
      </c>
      <c r="O260" s="49">
        <f t="shared" si="4"/>
        <v>29.411764705882355</v>
      </c>
      <c r="P260" s="20"/>
    </row>
    <row r="261" spans="1:16" x14ac:dyDescent="0.25">
      <c r="A261" t="s">
        <v>50</v>
      </c>
      <c r="B261" t="s">
        <v>51</v>
      </c>
      <c r="C261" s="7">
        <v>2</v>
      </c>
      <c r="D261" t="s">
        <v>56</v>
      </c>
      <c r="E261">
        <v>1984</v>
      </c>
      <c r="F261" s="7">
        <v>1</v>
      </c>
      <c r="G261" s="7">
        <v>4</v>
      </c>
      <c r="H261" s="7">
        <v>4</v>
      </c>
      <c r="I261" s="7">
        <v>16</v>
      </c>
      <c r="J261" s="7">
        <v>104</v>
      </c>
      <c r="K261" s="7">
        <v>5</v>
      </c>
      <c r="L261" s="21">
        <v>45567</v>
      </c>
      <c r="M261" s="14">
        <v>48</v>
      </c>
      <c r="N261" s="7">
        <v>25</v>
      </c>
      <c r="O261" s="49">
        <f t="shared" si="4"/>
        <v>52.083333333333336</v>
      </c>
      <c r="P261" s="20"/>
    </row>
    <row r="262" spans="1:16" x14ac:dyDescent="0.25">
      <c r="A262" t="s">
        <v>35</v>
      </c>
      <c r="B262" t="s">
        <v>36</v>
      </c>
      <c r="C262" s="7">
        <v>3</v>
      </c>
      <c r="D262" t="s">
        <v>48</v>
      </c>
      <c r="E262">
        <v>2018</v>
      </c>
      <c r="F262" s="7">
        <v>1</v>
      </c>
      <c r="G262" s="7">
        <v>5</v>
      </c>
      <c r="H262" s="7">
        <v>5</v>
      </c>
      <c r="I262" s="7">
        <v>17</v>
      </c>
      <c r="J262" s="7">
        <v>105</v>
      </c>
      <c r="K262" s="7">
        <v>5</v>
      </c>
      <c r="M262" s="14">
        <v>46</v>
      </c>
      <c r="O262" s="49"/>
      <c r="P262" s="20"/>
    </row>
    <row r="263" spans="1:16" x14ac:dyDescent="0.25">
      <c r="A263" t="s">
        <v>35</v>
      </c>
      <c r="B263" t="s">
        <v>36</v>
      </c>
      <c r="C263" s="7">
        <v>3</v>
      </c>
      <c r="D263" t="s">
        <v>41</v>
      </c>
      <c r="E263">
        <v>2016</v>
      </c>
      <c r="F263" s="7">
        <v>1</v>
      </c>
      <c r="G263" s="7">
        <v>6</v>
      </c>
      <c r="H263" s="7">
        <v>6</v>
      </c>
      <c r="I263" s="7">
        <v>24</v>
      </c>
      <c r="J263" s="7">
        <v>106</v>
      </c>
      <c r="K263" s="7">
        <v>5</v>
      </c>
      <c r="L263" s="21">
        <v>45567</v>
      </c>
      <c r="M263" s="14">
        <v>44</v>
      </c>
      <c r="N263" s="7">
        <v>20</v>
      </c>
      <c r="O263" s="49">
        <f t="shared" si="4"/>
        <v>45.454545454545453</v>
      </c>
      <c r="P263" s="20"/>
    </row>
    <row r="264" spans="1:16" x14ac:dyDescent="0.25">
      <c r="A264" t="s">
        <v>50</v>
      </c>
      <c r="B264" t="s">
        <v>51</v>
      </c>
      <c r="C264" s="7">
        <v>4</v>
      </c>
      <c r="D264" t="s">
        <v>60</v>
      </c>
      <c r="E264">
        <v>2001</v>
      </c>
      <c r="F264" s="7">
        <v>1</v>
      </c>
      <c r="G264" s="7">
        <v>7</v>
      </c>
      <c r="H264" s="7">
        <v>7</v>
      </c>
      <c r="I264" s="7">
        <v>25</v>
      </c>
      <c r="J264" s="7">
        <v>107</v>
      </c>
      <c r="K264" s="7">
        <v>5</v>
      </c>
      <c r="L264" s="21">
        <v>45567</v>
      </c>
      <c r="M264" s="14">
        <v>64</v>
      </c>
      <c r="N264" s="7">
        <v>42</v>
      </c>
      <c r="O264" s="49">
        <f t="shared" si="4"/>
        <v>65.625</v>
      </c>
      <c r="P264" s="20"/>
    </row>
    <row r="265" spans="1:16" x14ac:dyDescent="0.25">
      <c r="A265" t="s">
        <v>50</v>
      </c>
      <c r="B265" t="s">
        <v>51</v>
      </c>
      <c r="C265" s="7">
        <v>4</v>
      </c>
      <c r="D265" t="s">
        <v>53</v>
      </c>
      <c r="E265">
        <v>2020</v>
      </c>
      <c r="F265" s="7">
        <v>1</v>
      </c>
      <c r="G265" s="7">
        <v>8</v>
      </c>
      <c r="H265" s="7">
        <v>8</v>
      </c>
      <c r="I265" s="7">
        <v>32</v>
      </c>
      <c r="J265" s="7">
        <v>108</v>
      </c>
      <c r="K265" s="7">
        <v>5</v>
      </c>
      <c r="L265" s="21">
        <v>45567</v>
      </c>
      <c r="M265" s="14">
        <v>44</v>
      </c>
      <c r="N265" s="7">
        <v>22</v>
      </c>
      <c r="O265" s="49">
        <f t="shared" si="4"/>
        <v>50</v>
      </c>
      <c r="P265" s="20"/>
    </row>
    <row r="266" spans="1:16" x14ac:dyDescent="0.25">
      <c r="A266" t="s">
        <v>35</v>
      </c>
      <c r="B266" t="s">
        <v>36</v>
      </c>
      <c r="C266" s="7">
        <v>5</v>
      </c>
      <c r="D266" t="s">
        <v>39</v>
      </c>
      <c r="E266">
        <v>2002</v>
      </c>
      <c r="F266" s="7">
        <v>1</v>
      </c>
      <c r="G266" s="7">
        <v>9</v>
      </c>
      <c r="H266" s="7">
        <v>9</v>
      </c>
      <c r="I266" s="7">
        <v>33</v>
      </c>
      <c r="J266" s="7">
        <v>109</v>
      </c>
      <c r="K266" s="7">
        <v>5</v>
      </c>
      <c r="M266" s="14">
        <v>66</v>
      </c>
      <c r="O266" s="49"/>
      <c r="P266" s="20"/>
    </row>
    <row r="267" spans="1:16" x14ac:dyDescent="0.25">
      <c r="A267" t="s">
        <v>35</v>
      </c>
      <c r="B267" t="s">
        <v>36</v>
      </c>
      <c r="C267" s="7">
        <v>5</v>
      </c>
      <c r="D267" t="s">
        <v>46</v>
      </c>
      <c r="E267">
        <v>1999</v>
      </c>
      <c r="F267" s="7">
        <v>1</v>
      </c>
      <c r="G267" s="7">
        <v>10</v>
      </c>
      <c r="H267" s="7">
        <v>10</v>
      </c>
      <c r="I267" s="7">
        <v>40</v>
      </c>
      <c r="J267" s="7">
        <v>110</v>
      </c>
      <c r="K267" s="7">
        <v>5</v>
      </c>
      <c r="L267" s="21">
        <v>45567</v>
      </c>
      <c r="M267" s="14">
        <v>81</v>
      </c>
      <c r="N267" s="7">
        <v>35</v>
      </c>
      <c r="O267" s="49">
        <f t="shared" si="4"/>
        <v>43.209876543209873</v>
      </c>
      <c r="P267" s="20"/>
    </row>
    <row r="268" spans="1:16" x14ac:dyDescent="0.25">
      <c r="A268" t="s">
        <v>50</v>
      </c>
      <c r="B268" t="s">
        <v>51</v>
      </c>
      <c r="C268" s="7">
        <v>6</v>
      </c>
      <c r="D268" t="s">
        <v>59</v>
      </c>
      <c r="E268">
        <v>1989</v>
      </c>
      <c r="F268" s="7">
        <v>1</v>
      </c>
      <c r="G268" s="7">
        <v>11</v>
      </c>
      <c r="H268" s="7">
        <v>11</v>
      </c>
      <c r="I268" s="7">
        <v>41</v>
      </c>
      <c r="J268" s="7">
        <v>111</v>
      </c>
      <c r="K268" s="7">
        <v>5</v>
      </c>
      <c r="M268" s="14">
        <v>39</v>
      </c>
      <c r="O268" s="49"/>
      <c r="P268" s="20"/>
    </row>
    <row r="269" spans="1:16" x14ac:dyDescent="0.25">
      <c r="A269" t="s">
        <v>50</v>
      </c>
      <c r="B269" t="s">
        <v>51</v>
      </c>
      <c r="C269" s="7">
        <v>6</v>
      </c>
      <c r="D269" t="s">
        <v>54</v>
      </c>
      <c r="E269">
        <v>2016</v>
      </c>
      <c r="F269" s="7">
        <v>1</v>
      </c>
      <c r="G269" s="7">
        <v>12</v>
      </c>
      <c r="H269" s="7">
        <v>12</v>
      </c>
      <c r="I269" s="7">
        <v>48</v>
      </c>
      <c r="J269" s="7">
        <v>112</v>
      </c>
      <c r="K269" s="7">
        <v>5</v>
      </c>
      <c r="M269" s="14">
        <v>38</v>
      </c>
      <c r="O269" s="49"/>
      <c r="P269" s="20"/>
    </row>
    <row r="270" spans="1:16" x14ac:dyDescent="0.25">
      <c r="A270" t="s">
        <v>35</v>
      </c>
      <c r="B270" t="s">
        <v>36</v>
      </c>
      <c r="C270" s="7">
        <v>7</v>
      </c>
      <c r="D270" t="s">
        <v>49</v>
      </c>
      <c r="E270">
        <v>1985</v>
      </c>
      <c r="F270" s="7">
        <v>1</v>
      </c>
      <c r="G270" s="7">
        <v>13</v>
      </c>
      <c r="H270" s="7">
        <v>13</v>
      </c>
      <c r="I270" s="7">
        <v>49</v>
      </c>
      <c r="J270" s="7">
        <v>113</v>
      </c>
      <c r="K270" s="7">
        <v>5</v>
      </c>
      <c r="L270" s="21">
        <v>45567</v>
      </c>
      <c r="M270" s="14">
        <v>86</v>
      </c>
      <c r="N270" s="7">
        <v>61</v>
      </c>
      <c r="O270" s="49">
        <f t="shared" si="4"/>
        <v>70.930232558139537</v>
      </c>
      <c r="P270" s="20"/>
    </row>
    <row r="271" spans="1:16" x14ac:dyDescent="0.25">
      <c r="A271" t="s">
        <v>35</v>
      </c>
      <c r="B271" t="s">
        <v>36</v>
      </c>
      <c r="C271" s="7">
        <v>7</v>
      </c>
      <c r="D271" t="s">
        <v>42</v>
      </c>
      <c r="E271">
        <v>2023</v>
      </c>
      <c r="F271" s="7">
        <v>1</v>
      </c>
      <c r="G271" s="7">
        <v>14</v>
      </c>
      <c r="H271" s="7">
        <v>14</v>
      </c>
      <c r="I271" s="7">
        <v>56</v>
      </c>
      <c r="J271" s="7">
        <v>114</v>
      </c>
      <c r="K271" s="7">
        <v>5</v>
      </c>
      <c r="M271" s="14">
        <v>87</v>
      </c>
      <c r="O271" s="49"/>
      <c r="P271" s="20"/>
    </row>
    <row r="272" spans="1:16" x14ac:dyDescent="0.25">
      <c r="A272" t="s">
        <v>50</v>
      </c>
      <c r="B272" t="s">
        <v>51</v>
      </c>
      <c r="C272" s="7">
        <v>8</v>
      </c>
      <c r="D272" t="s">
        <v>55</v>
      </c>
      <c r="E272">
        <v>2008</v>
      </c>
      <c r="F272" s="7">
        <v>1</v>
      </c>
      <c r="G272" s="7">
        <v>15</v>
      </c>
      <c r="H272" s="7">
        <v>15</v>
      </c>
      <c r="I272" s="7">
        <v>57</v>
      </c>
      <c r="J272" s="7">
        <v>115</v>
      </c>
      <c r="K272" s="7">
        <v>5</v>
      </c>
      <c r="M272" s="14">
        <v>47</v>
      </c>
      <c r="O272" s="49"/>
      <c r="P272" s="20"/>
    </row>
    <row r="273" spans="1:16" x14ac:dyDescent="0.25">
      <c r="A273" t="s">
        <v>50</v>
      </c>
      <c r="B273" t="s">
        <v>51</v>
      </c>
      <c r="C273" s="7">
        <v>8</v>
      </c>
      <c r="D273" t="s">
        <v>57</v>
      </c>
      <c r="E273">
        <v>2004</v>
      </c>
      <c r="F273" s="7">
        <v>1</v>
      </c>
      <c r="G273" s="7">
        <v>16</v>
      </c>
      <c r="H273" s="7">
        <v>16</v>
      </c>
      <c r="I273" s="7">
        <v>64</v>
      </c>
      <c r="J273" s="7">
        <v>116</v>
      </c>
      <c r="K273" s="7">
        <v>5</v>
      </c>
      <c r="L273" s="21">
        <v>45567</v>
      </c>
      <c r="M273" s="14">
        <v>44</v>
      </c>
      <c r="N273" s="7">
        <v>19</v>
      </c>
      <c r="O273" s="49">
        <f t="shared" si="4"/>
        <v>43.18181818181818</v>
      </c>
      <c r="P273" s="20"/>
    </row>
    <row r="274" spans="1:16" x14ac:dyDescent="0.25">
      <c r="A274" t="s">
        <v>50</v>
      </c>
      <c r="B274" t="s">
        <v>51</v>
      </c>
      <c r="C274" s="7">
        <v>8</v>
      </c>
      <c r="D274" t="s">
        <v>60</v>
      </c>
      <c r="E274">
        <v>2001</v>
      </c>
      <c r="F274" s="7">
        <v>2</v>
      </c>
      <c r="G274" s="7">
        <v>16</v>
      </c>
      <c r="H274" s="7">
        <v>17</v>
      </c>
      <c r="I274" s="7">
        <v>63</v>
      </c>
      <c r="J274" s="7">
        <v>216</v>
      </c>
      <c r="K274" s="7">
        <v>5</v>
      </c>
      <c r="L274" s="21">
        <v>45567</v>
      </c>
      <c r="M274" s="14">
        <v>57</v>
      </c>
      <c r="N274" s="7">
        <v>44</v>
      </c>
      <c r="O274" s="49">
        <f t="shared" si="4"/>
        <v>77.192982456140342</v>
      </c>
      <c r="P274" s="20"/>
    </row>
    <row r="275" spans="1:16" x14ac:dyDescent="0.25">
      <c r="A275" t="s">
        <v>50</v>
      </c>
      <c r="B275" t="s">
        <v>51</v>
      </c>
      <c r="C275" s="7">
        <v>8</v>
      </c>
      <c r="D275" t="s">
        <v>59</v>
      </c>
      <c r="E275">
        <v>1989</v>
      </c>
      <c r="F275" s="7">
        <v>2</v>
      </c>
      <c r="G275" s="7">
        <v>15</v>
      </c>
      <c r="H275" s="7">
        <v>18</v>
      </c>
      <c r="I275" s="7">
        <v>58</v>
      </c>
      <c r="J275" s="7">
        <v>215</v>
      </c>
      <c r="K275" s="7">
        <v>5</v>
      </c>
      <c r="M275" s="14">
        <v>65</v>
      </c>
      <c r="O275" s="49"/>
      <c r="P275" s="20"/>
    </row>
    <row r="276" spans="1:16" x14ac:dyDescent="0.25">
      <c r="A276" t="s">
        <v>35</v>
      </c>
      <c r="B276" t="s">
        <v>36</v>
      </c>
      <c r="C276" s="7">
        <v>7</v>
      </c>
      <c r="D276" t="s">
        <v>48</v>
      </c>
      <c r="E276">
        <v>2018</v>
      </c>
      <c r="F276" s="7">
        <v>2</v>
      </c>
      <c r="G276" s="7">
        <v>14</v>
      </c>
      <c r="H276" s="7">
        <v>19</v>
      </c>
      <c r="I276" s="7">
        <v>55</v>
      </c>
      <c r="J276" s="7">
        <v>214</v>
      </c>
      <c r="K276" s="7">
        <v>5</v>
      </c>
      <c r="M276" s="14">
        <v>49</v>
      </c>
      <c r="O276" s="49"/>
      <c r="P276" s="20"/>
    </row>
    <row r="277" spans="1:16" x14ac:dyDescent="0.25">
      <c r="A277" t="s">
        <v>35</v>
      </c>
      <c r="B277" t="s">
        <v>36</v>
      </c>
      <c r="C277" s="7">
        <v>7</v>
      </c>
      <c r="D277" t="s">
        <v>44</v>
      </c>
      <c r="E277">
        <v>1983</v>
      </c>
      <c r="F277" s="7">
        <v>2</v>
      </c>
      <c r="G277" s="7">
        <v>13</v>
      </c>
      <c r="H277" s="7">
        <v>20</v>
      </c>
      <c r="I277" s="7">
        <v>50</v>
      </c>
      <c r="J277" s="7">
        <v>213</v>
      </c>
      <c r="K277" s="7">
        <v>5</v>
      </c>
      <c r="M277" s="14">
        <v>82</v>
      </c>
      <c r="O277" s="49"/>
      <c r="P277" s="20"/>
    </row>
    <row r="278" spans="1:16" x14ac:dyDescent="0.25">
      <c r="A278" t="s">
        <v>50</v>
      </c>
      <c r="B278" t="s">
        <v>51</v>
      </c>
      <c r="C278" s="7">
        <v>6</v>
      </c>
      <c r="D278" t="s">
        <v>55</v>
      </c>
      <c r="E278">
        <v>2008</v>
      </c>
      <c r="F278" s="7">
        <v>2</v>
      </c>
      <c r="G278" s="7">
        <v>12</v>
      </c>
      <c r="H278" s="7">
        <v>21</v>
      </c>
      <c r="I278" s="7">
        <v>47</v>
      </c>
      <c r="J278" s="7">
        <v>212</v>
      </c>
      <c r="K278" s="7">
        <v>5</v>
      </c>
      <c r="M278" s="14">
        <v>48</v>
      </c>
      <c r="O278" s="49"/>
      <c r="P278" s="20"/>
    </row>
    <row r="279" spans="1:16" x14ac:dyDescent="0.25">
      <c r="A279" t="s">
        <v>50</v>
      </c>
      <c r="B279" t="s">
        <v>51</v>
      </c>
      <c r="C279" s="7">
        <v>6</v>
      </c>
      <c r="D279" t="s">
        <v>52</v>
      </c>
      <c r="E279">
        <v>1999</v>
      </c>
      <c r="F279" s="7">
        <v>2</v>
      </c>
      <c r="G279" s="7">
        <v>11</v>
      </c>
      <c r="H279" s="7">
        <v>22</v>
      </c>
      <c r="I279" s="7">
        <v>42</v>
      </c>
      <c r="J279" s="7">
        <v>211</v>
      </c>
      <c r="K279" s="7">
        <v>5</v>
      </c>
      <c r="L279" s="21">
        <v>45567</v>
      </c>
      <c r="M279" s="14">
        <v>32</v>
      </c>
      <c r="N279" s="7">
        <v>23</v>
      </c>
      <c r="O279" s="49">
        <f t="shared" si="4"/>
        <v>71.875</v>
      </c>
      <c r="P279" s="20"/>
    </row>
    <row r="280" spans="1:16" x14ac:dyDescent="0.25">
      <c r="A280" t="s">
        <v>35</v>
      </c>
      <c r="B280" t="s">
        <v>36</v>
      </c>
      <c r="C280" s="7">
        <v>5</v>
      </c>
      <c r="D280" t="s">
        <v>49</v>
      </c>
      <c r="E280">
        <v>1985</v>
      </c>
      <c r="F280" s="7">
        <v>2</v>
      </c>
      <c r="G280" s="7">
        <v>10</v>
      </c>
      <c r="H280" s="7">
        <v>23</v>
      </c>
      <c r="I280" s="7">
        <v>39</v>
      </c>
      <c r="J280" s="7">
        <v>210</v>
      </c>
      <c r="K280" s="7">
        <v>5</v>
      </c>
      <c r="L280" s="21">
        <v>45567</v>
      </c>
      <c r="M280" s="14">
        <v>63</v>
      </c>
      <c r="N280" s="7">
        <v>21</v>
      </c>
      <c r="O280" s="49">
        <f t="shared" si="4"/>
        <v>33.333333333333329</v>
      </c>
      <c r="P280" s="20"/>
    </row>
    <row r="281" spans="1:16" x14ac:dyDescent="0.25">
      <c r="A281" t="s">
        <v>35</v>
      </c>
      <c r="B281" t="s">
        <v>36</v>
      </c>
      <c r="C281" s="7">
        <v>5</v>
      </c>
      <c r="D281" t="s">
        <v>41</v>
      </c>
      <c r="E281">
        <v>2016</v>
      </c>
      <c r="F281" s="7">
        <v>2</v>
      </c>
      <c r="G281" s="7">
        <v>9</v>
      </c>
      <c r="H281" s="7">
        <v>24</v>
      </c>
      <c r="I281" s="7">
        <v>34</v>
      </c>
      <c r="J281" s="7">
        <v>209</v>
      </c>
      <c r="K281" s="7">
        <v>5</v>
      </c>
      <c r="L281" s="21">
        <v>45567</v>
      </c>
      <c r="M281" s="14">
        <v>75</v>
      </c>
      <c r="N281" s="7">
        <v>32</v>
      </c>
      <c r="O281" s="49">
        <f t="shared" si="4"/>
        <v>42.666666666666671</v>
      </c>
      <c r="P281" s="20"/>
    </row>
    <row r="282" spans="1:16" x14ac:dyDescent="0.25">
      <c r="A282" t="s">
        <v>50</v>
      </c>
      <c r="B282" t="s">
        <v>51</v>
      </c>
      <c r="C282" s="7">
        <v>4</v>
      </c>
      <c r="D282" t="s">
        <v>56</v>
      </c>
      <c r="E282">
        <v>1984</v>
      </c>
      <c r="F282" s="7">
        <v>2</v>
      </c>
      <c r="G282" s="7">
        <v>8</v>
      </c>
      <c r="H282" s="7">
        <v>25</v>
      </c>
      <c r="I282" s="7">
        <v>31</v>
      </c>
      <c r="J282" s="7">
        <v>208</v>
      </c>
      <c r="K282" s="7">
        <v>5</v>
      </c>
      <c r="L282" s="21">
        <v>45567</v>
      </c>
      <c r="M282" s="14">
        <v>55</v>
      </c>
      <c r="N282" s="7">
        <v>12</v>
      </c>
      <c r="O282" s="49">
        <f t="shared" si="4"/>
        <v>21.818181818181817</v>
      </c>
      <c r="P282" s="20"/>
    </row>
    <row r="283" spans="1:16" x14ac:dyDescent="0.25">
      <c r="A283" t="s">
        <v>50</v>
      </c>
      <c r="B283" t="s">
        <v>51</v>
      </c>
      <c r="C283" s="7">
        <v>4</v>
      </c>
      <c r="D283" t="s">
        <v>54</v>
      </c>
      <c r="E283">
        <v>2016</v>
      </c>
      <c r="F283" s="7">
        <v>2</v>
      </c>
      <c r="G283" s="7">
        <v>7</v>
      </c>
      <c r="H283" s="7">
        <v>26</v>
      </c>
      <c r="I283" s="7">
        <v>26</v>
      </c>
      <c r="J283" s="7">
        <v>207</v>
      </c>
      <c r="K283" s="7">
        <v>5</v>
      </c>
      <c r="M283" s="14">
        <v>43</v>
      </c>
      <c r="O283" s="49"/>
      <c r="P283" s="20"/>
    </row>
    <row r="284" spans="1:16" x14ac:dyDescent="0.25">
      <c r="A284" t="s">
        <v>35</v>
      </c>
      <c r="B284" t="s">
        <v>36</v>
      </c>
      <c r="C284" s="7">
        <v>3</v>
      </c>
      <c r="D284" t="s">
        <v>37</v>
      </c>
      <c r="E284">
        <v>1998</v>
      </c>
      <c r="F284" s="7">
        <v>2</v>
      </c>
      <c r="G284" s="7">
        <v>6</v>
      </c>
      <c r="H284" s="7">
        <v>27</v>
      </c>
      <c r="I284" s="7">
        <v>23</v>
      </c>
      <c r="J284" s="7">
        <v>206</v>
      </c>
      <c r="K284" s="7">
        <v>5</v>
      </c>
      <c r="M284" s="14">
        <v>48</v>
      </c>
      <c r="O284" s="49"/>
      <c r="P284" s="20"/>
    </row>
    <row r="285" spans="1:16" x14ac:dyDescent="0.25">
      <c r="A285" t="s">
        <v>35</v>
      </c>
      <c r="B285" t="s">
        <v>36</v>
      </c>
      <c r="C285" s="7">
        <v>3</v>
      </c>
      <c r="D285" t="s">
        <v>42</v>
      </c>
      <c r="E285">
        <v>2023</v>
      </c>
      <c r="F285" s="7">
        <v>2</v>
      </c>
      <c r="G285" s="7">
        <v>5</v>
      </c>
      <c r="H285" s="7">
        <v>28</v>
      </c>
      <c r="I285" s="7">
        <v>18</v>
      </c>
      <c r="J285" s="7">
        <v>205</v>
      </c>
      <c r="K285" s="7">
        <v>5</v>
      </c>
      <c r="M285" s="14">
        <v>55</v>
      </c>
      <c r="O285" s="49"/>
      <c r="P285" s="20"/>
    </row>
    <row r="286" spans="1:16" x14ac:dyDescent="0.25">
      <c r="A286" t="s">
        <v>50</v>
      </c>
      <c r="B286" t="s">
        <v>51</v>
      </c>
      <c r="C286" s="7">
        <v>2</v>
      </c>
      <c r="D286" t="s">
        <v>57</v>
      </c>
      <c r="E286">
        <v>2004</v>
      </c>
      <c r="F286" s="7">
        <v>2</v>
      </c>
      <c r="G286" s="7">
        <v>4</v>
      </c>
      <c r="H286" s="7">
        <v>29</v>
      </c>
      <c r="I286" s="7">
        <v>15</v>
      </c>
      <c r="J286" s="7">
        <v>204</v>
      </c>
      <c r="K286" s="7">
        <v>5</v>
      </c>
      <c r="L286" s="21">
        <v>45567</v>
      </c>
      <c r="M286" s="14">
        <v>48</v>
      </c>
      <c r="N286" s="7">
        <v>23</v>
      </c>
      <c r="O286" s="49">
        <f t="shared" si="4"/>
        <v>47.916666666666671</v>
      </c>
      <c r="P286" s="20"/>
    </row>
    <row r="287" spans="1:16" x14ac:dyDescent="0.25">
      <c r="A287" t="s">
        <v>50</v>
      </c>
      <c r="B287" t="s">
        <v>51</v>
      </c>
      <c r="C287" s="7">
        <v>2</v>
      </c>
      <c r="D287" t="s">
        <v>53</v>
      </c>
      <c r="E287">
        <v>2020</v>
      </c>
      <c r="F287" s="7">
        <v>2</v>
      </c>
      <c r="G287" s="7">
        <v>3</v>
      </c>
      <c r="H287" s="7">
        <v>30</v>
      </c>
      <c r="I287" s="7">
        <v>10</v>
      </c>
      <c r="J287" s="7">
        <v>203</v>
      </c>
      <c r="K287" s="7">
        <v>5</v>
      </c>
      <c r="L287" s="21">
        <v>45567</v>
      </c>
      <c r="M287" s="14">
        <v>38</v>
      </c>
      <c r="N287" s="7">
        <v>29</v>
      </c>
      <c r="O287" s="49">
        <f t="shared" si="4"/>
        <v>76.31578947368422</v>
      </c>
      <c r="P287" s="20"/>
    </row>
    <row r="288" spans="1:16" x14ac:dyDescent="0.25">
      <c r="A288" t="s">
        <v>35</v>
      </c>
      <c r="B288" t="s">
        <v>36</v>
      </c>
      <c r="C288" s="7">
        <v>1</v>
      </c>
      <c r="D288" t="s">
        <v>46</v>
      </c>
      <c r="E288">
        <v>1999</v>
      </c>
      <c r="F288" s="7">
        <v>2</v>
      </c>
      <c r="G288" s="7">
        <v>2</v>
      </c>
      <c r="H288" s="7">
        <v>31</v>
      </c>
      <c r="I288" s="7">
        <v>7</v>
      </c>
      <c r="J288" s="7">
        <v>202</v>
      </c>
      <c r="K288" s="7">
        <v>5</v>
      </c>
      <c r="L288" s="21">
        <v>45567</v>
      </c>
      <c r="M288" s="14">
        <v>79</v>
      </c>
      <c r="N288" s="7">
        <v>57</v>
      </c>
      <c r="O288" s="49">
        <f t="shared" si="4"/>
        <v>72.151898734177209</v>
      </c>
      <c r="P288" s="20"/>
    </row>
    <row r="289" spans="1:16" x14ac:dyDescent="0.25">
      <c r="A289" t="s">
        <v>35</v>
      </c>
      <c r="B289" t="s">
        <v>36</v>
      </c>
      <c r="C289" s="7">
        <v>1</v>
      </c>
      <c r="D289" t="s">
        <v>39</v>
      </c>
      <c r="E289">
        <v>2002</v>
      </c>
      <c r="F289" s="7">
        <v>2</v>
      </c>
      <c r="G289" s="7">
        <v>1</v>
      </c>
      <c r="H289" s="7">
        <v>32</v>
      </c>
      <c r="I289" s="7">
        <v>2</v>
      </c>
      <c r="J289" s="7">
        <v>201</v>
      </c>
      <c r="K289" s="7">
        <v>5</v>
      </c>
      <c r="M289" s="14">
        <v>56</v>
      </c>
      <c r="O289" s="49"/>
      <c r="P289" s="20"/>
    </row>
    <row r="290" spans="1:16" x14ac:dyDescent="0.25">
      <c r="A290" t="s">
        <v>35</v>
      </c>
      <c r="B290" t="s">
        <v>36</v>
      </c>
      <c r="C290" s="7">
        <v>1</v>
      </c>
      <c r="D290" t="s">
        <v>41</v>
      </c>
      <c r="E290">
        <v>2016</v>
      </c>
      <c r="F290" s="7">
        <v>3</v>
      </c>
      <c r="G290" s="7">
        <v>1</v>
      </c>
      <c r="H290" s="7">
        <v>33</v>
      </c>
      <c r="I290" s="7">
        <v>3</v>
      </c>
      <c r="J290" s="7">
        <v>301</v>
      </c>
      <c r="K290" s="7">
        <v>5</v>
      </c>
      <c r="L290" s="21">
        <v>45567</v>
      </c>
      <c r="M290" s="14">
        <v>79</v>
      </c>
      <c r="N290" s="7">
        <v>29</v>
      </c>
      <c r="O290" s="49">
        <f t="shared" si="4"/>
        <v>36.708860759493675</v>
      </c>
      <c r="P290" s="20"/>
    </row>
    <row r="291" spans="1:16" x14ac:dyDescent="0.25">
      <c r="A291" t="s">
        <v>35</v>
      </c>
      <c r="B291" t="s">
        <v>36</v>
      </c>
      <c r="C291" s="7">
        <v>1</v>
      </c>
      <c r="D291" t="s">
        <v>48</v>
      </c>
      <c r="E291">
        <v>2018</v>
      </c>
      <c r="F291" s="7">
        <v>3</v>
      </c>
      <c r="G291" s="7">
        <v>2</v>
      </c>
      <c r="H291" s="7">
        <v>34</v>
      </c>
      <c r="I291" s="7">
        <v>6</v>
      </c>
      <c r="J291" s="7">
        <v>302</v>
      </c>
      <c r="K291" s="7">
        <v>5</v>
      </c>
      <c r="M291" s="14">
        <v>75</v>
      </c>
      <c r="O291" s="49"/>
      <c r="P291" s="20"/>
    </row>
    <row r="292" spans="1:16" x14ac:dyDescent="0.25">
      <c r="A292" t="s">
        <v>50</v>
      </c>
      <c r="B292" t="s">
        <v>51</v>
      </c>
      <c r="C292" s="7">
        <v>2</v>
      </c>
      <c r="D292" t="s">
        <v>54</v>
      </c>
      <c r="E292">
        <v>2016</v>
      </c>
      <c r="F292" s="7">
        <v>3</v>
      </c>
      <c r="G292" s="7">
        <v>3</v>
      </c>
      <c r="H292" s="7">
        <v>35</v>
      </c>
      <c r="I292" s="7">
        <v>11</v>
      </c>
      <c r="J292" s="7">
        <v>303</v>
      </c>
      <c r="K292" s="7">
        <v>5</v>
      </c>
      <c r="M292" s="14">
        <v>43</v>
      </c>
      <c r="O292" s="49"/>
      <c r="P292" s="20"/>
    </row>
    <row r="293" spans="1:16" x14ac:dyDescent="0.25">
      <c r="A293" t="s">
        <v>50</v>
      </c>
      <c r="B293" t="s">
        <v>51</v>
      </c>
      <c r="C293" s="7">
        <v>2</v>
      </c>
      <c r="D293" t="s">
        <v>59</v>
      </c>
      <c r="E293">
        <v>1989</v>
      </c>
      <c r="F293" s="7">
        <v>3</v>
      </c>
      <c r="G293" s="7">
        <v>4</v>
      </c>
      <c r="H293" s="7">
        <v>36</v>
      </c>
      <c r="I293" s="7">
        <v>14</v>
      </c>
      <c r="J293" s="7">
        <v>304</v>
      </c>
      <c r="K293" s="7">
        <v>5</v>
      </c>
      <c r="M293" s="14">
        <v>58</v>
      </c>
      <c r="O293" s="49"/>
      <c r="P293" s="20"/>
    </row>
    <row r="294" spans="1:16" x14ac:dyDescent="0.25">
      <c r="A294" t="s">
        <v>35</v>
      </c>
      <c r="B294" t="s">
        <v>36</v>
      </c>
      <c r="C294" s="7">
        <v>3</v>
      </c>
      <c r="D294" t="s">
        <v>39</v>
      </c>
      <c r="E294">
        <v>2002</v>
      </c>
      <c r="F294" s="7">
        <v>3</v>
      </c>
      <c r="G294" s="7">
        <v>5</v>
      </c>
      <c r="H294" s="7">
        <v>37</v>
      </c>
      <c r="I294" s="7">
        <v>19</v>
      </c>
      <c r="J294" s="7">
        <v>305</v>
      </c>
      <c r="K294" s="7">
        <v>5</v>
      </c>
      <c r="M294" s="14">
        <v>42</v>
      </c>
      <c r="O294" s="49"/>
      <c r="P294" s="20"/>
    </row>
    <row r="295" spans="1:16" x14ac:dyDescent="0.25">
      <c r="A295" t="s">
        <v>35</v>
      </c>
      <c r="B295" t="s">
        <v>36</v>
      </c>
      <c r="C295" s="7">
        <v>3</v>
      </c>
      <c r="D295" t="s">
        <v>49</v>
      </c>
      <c r="E295">
        <v>1985</v>
      </c>
      <c r="F295" s="7">
        <v>3</v>
      </c>
      <c r="G295" s="7">
        <v>6</v>
      </c>
      <c r="H295" s="7">
        <v>38</v>
      </c>
      <c r="I295" s="7">
        <v>22</v>
      </c>
      <c r="J295" s="7">
        <v>306</v>
      </c>
      <c r="K295" s="7">
        <v>5</v>
      </c>
      <c r="L295" s="21"/>
      <c r="M295" s="14">
        <v>40</v>
      </c>
      <c r="N295" s="7">
        <v>18</v>
      </c>
      <c r="O295" s="49">
        <f t="shared" si="4"/>
        <v>45</v>
      </c>
      <c r="P295" s="20"/>
    </row>
    <row r="296" spans="1:16" x14ac:dyDescent="0.25">
      <c r="A296" t="s">
        <v>50</v>
      </c>
      <c r="B296" t="s">
        <v>51</v>
      </c>
      <c r="C296" s="7">
        <v>4</v>
      </c>
      <c r="D296" t="s">
        <v>55</v>
      </c>
      <c r="E296">
        <v>2008</v>
      </c>
      <c r="F296" s="7">
        <v>3</v>
      </c>
      <c r="G296" s="7">
        <v>7</v>
      </c>
      <c r="H296" s="7">
        <v>39</v>
      </c>
      <c r="I296" s="7">
        <v>27</v>
      </c>
      <c r="J296" s="7">
        <v>307</v>
      </c>
      <c r="K296" s="7">
        <v>5</v>
      </c>
      <c r="M296" s="14">
        <v>53</v>
      </c>
      <c r="O296" s="49"/>
      <c r="P296" s="20"/>
    </row>
    <row r="297" spans="1:16" x14ac:dyDescent="0.25">
      <c r="A297" t="s">
        <v>50</v>
      </c>
      <c r="B297" t="s">
        <v>51</v>
      </c>
      <c r="C297" s="7">
        <v>4</v>
      </c>
      <c r="D297" t="s">
        <v>57</v>
      </c>
      <c r="E297">
        <v>2004</v>
      </c>
      <c r="F297" s="7">
        <v>3</v>
      </c>
      <c r="G297" s="7">
        <v>8</v>
      </c>
      <c r="H297" s="7">
        <v>40</v>
      </c>
      <c r="I297" s="7">
        <v>30</v>
      </c>
      <c r="J297" s="7">
        <v>308</v>
      </c>
      <c r="K297" s="7">
        <v>5</v>
      </c>
      <c r="L297" s="21">
        <v>45567</v>
      </c>
      <c r="M297" s="14">
        <v>54</v>
      </c>
      <c r="N297" s="7">
        <v>13</v>
      </c>
      <c r="O297" s="49">
        <f t="shared" si="4"/>
        <v>24.074074074074073</v>
      </c>
      <c r="P297" s="20"/>
    </row>
    <row r="298" spans="1:16" x14ac:dyDescent="0.25">
      <c r="A298" t="s">
        <v>35</v>
      </c>
      <c r="B298" t="s">
        <v>36</v>
      </c>
      <c r="C298" s="7">
        <v>5</v>
      </c>
      <c r="D298" t="s">
        <v>42</v>
      </c>
      <c r="E298">
        <v>2023</v>
      </c>
      <c r="F298" s="7">
        <v>3</v>
      </c>
      <c r="G298" s="7">
        <v>9</v>
      </c>
      <c r="H298" s="7">
        <v>41</v>
      </c>
      <c r="I298" s="7">
        <v>35</v>
      </c>
      <c r="J298" s="7">
        <v>309</v>
      </c>
      <c r="K298" s="7">
        <v>5</v>
      </c>
      <c r="M298" s="14">
        <v>59</v>
      </c>
      <c r="O298" s="49"/>
      <c r="P298" s="20"/>
    </row>
    <row r="299" spans="1:16" x14ac:dyDescent="0.25">
      <c r="A299" t="s">
        <v>35</v>
      </c>
      <c r="B299" t="s">
        <v>36</v>
      </c>
      <c r="C299" s="7">
        <v>5</v>
      </c>
      <c r="D299" t="s">
        <v>44</v>
      </c>
      <c r="E299">
        <v>1983</v>
      </c>
      <c r="F299" s="7">
        <v>3</v>
      </c>
      <c r="G299" s="7">
        <v>10</v>
      </c>
      <c r="H299" s="7">
        <v>42</v>
      </c>
      <c r="I299" s="7">
        <v>38</v>
      </c>
      <c r="J299" s="7">
        <v>310</v>
      </c>
      <c r="K299" s="7">
        <v>5</v>
      </c>
      <c r="M299" s="14">
        <v>69</v>
      </c>
      <c r="O299" s="49"/>
      <c r="P299" s="20"/>
    </row>
    <row r="300" spans="1:16" x14ac:dyDescent="0.25">
      <c r="A300" t="s">
        <v>50</v>
      </c>
      <c r="B300" t="s">
        <v>51</v>
      </c>
      <c r="C300" s="7">
        <v>6</v>
      </c>
      <c r="D300" t="s">
        <v>56</v>
      </c>
      <c r="E300">
        <v>1984</v>
      </c>
      <c r="F300" s="7">
        <v>3</v>
      </c>
      <c r="G300" s="7">
        <v>11</v>
      </c>
      <c r="H300" s="7">
        <v>43</v>
      </c>
      <c r="I300" s="7">
        <v>43</v>
      </c>
      <c r="J300" s="7">
        <v>311</v>
      </c>
      <c r="K300" s="7">
        <v>5</v>
      </c>
      <c r="L300" s="21">
        <v>45567</v>
      </c>
      <c r="M300" s="14">
        <v>67</v>
      </c>
      <c r="N300" s="7">
        <v>49</v>
      </c>
      <c r="O300" s="49">
        <f t="shared" si="4"/>
        <v>73.134328358208961</v>
      </c>
      <c r="P300" s="20"/>
    </row>
    <row r="301" spans="1:16" x14ac:dyDescent="0.25">
      <c r="A301" t="s">
        <v>50</v>
      </c>
      <c r="B301" t="s">
        <v>51</v>
      </c>
      <c r="C301" s="7">
        <v>6</v>
      </c>
      <c r="D301" t="s">
        <v>60</v>
      </c>
      <c r="E301">
        <v>2001</v>
      </c>
      <c r="F301" s="7">
        <v>3</v>
      </c>
      <c r="G301" s="7">
        <v>12</v>
      </c>
      <c r="H301" s="7">
        <v>44</v>
      </c>
      <c r="I301" s="7">
        <v>46</v>
      </c>
      <c r="J301" s="7">
        <v>312</v>
      </c>
      <c r="K301" s="7">
        <v>5</v>
      </c>
      <c r="L301" s="21">
        <v>45567</v>
      </c>
      <c r="M301" s="14">
        <v>54</v>
      </c>
      <c r="N301" s="7">
        <v>30</v>
      </c>
      <c r="O301" s="49">
        <f t="shared" si="4"/>
        <v>55.555555555555557</v>
      </c>
      <c r="P301" s="20"/>
    </row>
    <row r="302" spans="1:16" x14ac:dyDescent="0.25">
      <c r="A302" t="s">
        <v>35</v>
      </c>
      <c r="B302" t="s">
        <v>36</v>
      </c>
      <c r="C302" s="7">
        <v>7</v>
      </c>
      <c r="D302" t="s">
        <v>46</v>
      </c>
      <c r="E302">
        <v>1999</v>
      </c>
      <c r="F302" s="7">
        <v>3</v>
      </c>
      <c r="G302" s="7">
        <v>13</v>
      </c>
      <c r="H302" s="7">
        <v>45</v>
      </c>
      <c r="I302" s="7">
        <v>51</v>
      </c>
      <c r="J302" s="7">
        <v>313</v>
      </c>
      <c r="K302" s="7">
        <v>5</v>
      </c>
      <c r="L302" s="21">
        <v>45567</v>
      </c>
      <c r="M302" s="14">
        <v>95</v>
      </c>
      <c r="N302" s="7">
        <v>22</v>
      </c>
      <c r="O302" s="49">
        <f t="shared" si="4"/>
        <v>23.157894736842106</v>
      </c>
      <c r="P302" s="20"/>
    </row>
    <row r="303" spans="1:16" x14ac:dyDescent="0.25">
      <c r="A303" t="s">
        <v>35</v>
      </c>
      <c r="B303" t="s">
        <v>36</v>
      </c>
      <c r="C303" s="7">
        <v>7</v>
      </c>
      <c r="D303" t="s">
        <v>37</v>
      </c>
      <c r="E303">
        <v>1998</v>
      </c>
      <c r="F303" s="7">
        <v>3</v>
      </c>
      <c r="G303" s="7">
        <v>14</v>
      </c>
      <c r="H303" s="7">
        <v>46</v>
      </c>
      <c r="I303" s="7">
        <v>54</v>
      </c>
      <c r="J303" s="7">
        <v>314</v>
      </c>
      <c r="K303" s="7">
        <v>5</v>
      </c>
      <c r="L303" s="21"/>
      <c r="M303" s="14">
        <v>59</v>
      </c>
      <c r="O303" s="49"/>
      <c r="P303" s="20"/>
    </row>
    <row r="304" spans="1:16" x14ac:dyDescent="0.25">
      <c r="A304" t="s">
        <v>50</v>
      </c>
      <c r="B304" t="s">
        <v>51</v>
      </c>
      <c r="C304" s="7">
        <v>8</v>
      </c>
      <c r="D304" t="s">
        <v>52</v>
      </c>
      <c r="E304">
        <v>1999</v>
      </c>
      <c r="F304" s="7">
        <v>3</v>
      </c>
      <c r="G304" s="7">
        <v>15</v>
      </c>
      <c r="H304" s="7">
        <v>47</v>
      </c>
      <c r="I304" s="7">
        <v>59</v>
      </c>
      <c r="J304" s="7">
        <v>315</v>
      </c>
      <c r="K304" s="7">
        <v>5</v>
      </c>
      <c r="L304" s="21">
        <v>45567</v>
      </c>
      <c r="M304" s="14">
        <v>64</v>
      </c>
      <c r="N304" s="7">
        <v>36</v>
      </c>
      <c r="O304" s="49">
        <f t="shared" si="4"/>
        <v>56.25</v>
      </c>
      <c r="P304" s="20"/>
    </row>
    <row r="305" spans="1:16" x14ac:dyDescent="0.25">
      <c r="A305" t="s">
        <v>50</v>
      </c>
      <c r="B305" t="s">
        <v>51</v>
      </c>
      <c r="C305" s="7">
        <v>8</v>
      </c>
      <c r="D305" t="s">
        <v>53</v>
      </c>
      <c r="E305">
        <v>2020</v>
      </c>
      <c r="F305" s="7">
        <v>3</v>
      </c>
      <c r="G305" s="7">
        <v>16</v>
      </c>
      <c r="H305" s="7">
        <v>48</v>
      </c>
      <c r="I305" s="7">
        <v>62</v>
      </c>
      <c r="J305" s="7">
        <v>316</v>
      </c>
      <c r="K305" s="7">
        <v>5</v>
      </c>
      <c r="L305" s="21">
        <v>45567</v>
      </c>
      <c r="M305" s="14">
        <v>45</v>
      </c>
      <c r="N305" s="7">
        <v>19</v>
      </c>
      <c r="O305" s="49">
        <f t="shared" si="4"/>
        <v>42.222222222222221</v>
      </c>
      <c r="P305" s="20"/>
    </row>
    <row r="306" spans="1:16" x14ac:dyDescent="0.25">
      <c r="A306" t="s">
        <v>50</v>
      </c>
      <c r="B306" t="s">
        <v>51</v>
      </c>
      <c r="C306" s="7">
        <v>8</v>
      </c>
      <c r="D306" t="s">
        <v>56</v>
      </c>
      <c r="E306">
        <v>1984</v>
      </c>
      <c r="F306" s="7">
        <v>4</v>
      </c>
      <c r="G306" s="7">
        <v>16</v>
      </c>
      <c r="H306" s="7">
        <v>49</v>
      </c>
      <c r="I306" s="7">
        <v>61</v>
      </c>
      <c r="J306" s="7">
        <v>416</v>
      </c>
      <c r="K306" s="7">
        <v>5</v>
      </c>
      <c r="L306" s="21">
        <v>45567</v>
      </c>
      <c r="M306" s="14">
        <v>52</v>
      </c>
      <c r="N306" s="7">
        <v>25</v>
      </c>
      <c r="O306" s="49">
        <f t="shared" si="4"/>
        <v>48.07692307692308</v>
      </c>
      <c r="P306" s="20"/>
    </row>
    <row r="307" spans="1:16" x14ac:dyDescent="0.25">
      <c r="A307" t="s">
        <v>50</v>
      </c>
      <c r="B307" t="s">
        <v>51</v>
      </c>
      <c r="C307" s="7">
        <v>8</v>
      </c>
      <c r="D307" t="s">
        <v>54</v>
      </c>
      <c r="E307">
        <v>2016</v>
      </c>
      <c r="F307" s="7">
        <v>4</v>
      </c>
      <c r="G307" s="7">
        <v>15</v>
      </c>
      <c r="H307" s="7">
        <v>50</v>
      </c>
      <c r="I307" s="7">
        <v>60</v>
      </c>
      <c r="J307" s="7">
        <v>415</v>
      </c>
      <c r="K307" s="7">
        <v>5</v>
      </c>
      <c r="M307" s="14">
        <v>33</v>
      </c>
      <c r="O307" s="49"/>
      <c r="P307" s="20"/>
    </row>
    <row r="308" spans="1:16" x14ac:dyDescent="0.25">
      <c r="A308" t="s">
        <v>35</v>
      </c>
      <c r="B308" t="s">
        <v>36</v>
      </c>
      <c r="C308" s="7">
        <v>7</v>
      </c>
      <c r="D308" t="s">
        <v>39</v>
      </c>
      <c r="E308">
        <v>2002</v>
      </c>
      <c r="F308" s="7">
        <v>4</v>
      </c>
      <c r="G308" s="7">
        <v>14</v>
      </c>
      <c r="H308" s="7">
        <v>51</v>
      </c>
      <c r="I308" s="7">
        <v>53</v>
      </c>
      <c r="J308" s="7">
        <v>414</v>
      </c>
      <c r="K308" s="7">
        <v>5</v>
      </c>
      <c r="M308" s="14">
        <v>66</v>
      </c>
      <c r="O308" s="49"/>
      <c r="P308" s="20"/>
    </row>
    <row r="309" spans="1:16" x14ac:dyDescent="0.25">
      <c r="A309" t="s">
        <v>35</v>
      </c>
      <c r="B309" t="s">
        <v>36</v>
      </c>
      <c r="C309" s="7">
        <v>7</v>
      </c>
      <c r="D309" t="s">
        <v>41</v>
      </c>
      <c r="E309">
        <v>2016</v>
      </c>
      <c r="F309" s="7">
        <v>4</v>
      </c>
      <c r="G309" s="7">
        <v>13</v>
      </c>
      <c r="H309" s="7">
        <v>52</v>
      </c>
      <c r="I309" s="7">
        <v>52</v>
      </c>
      <c r="J309" s="7">
        <v>413</v>
      </c>
      <c r="K309" s="7">
        <v>5</v>
      </c>
      <c r="L309" s="21">
        <v>45567</v>
      </c>
      <c r="M309" s="14">
        <v>50</v>
      </c>
      <c r="N309" s="7">
        <v>17</v>
      </c>
      <c r="O309" s="49">
        <f t="shared" si="4"/>
        <v>34</v>
      </c>
      <c r="P309" s="20"/>
    </row>
    <row r="310" spans="1:16" x14ac:dyDescent="0.25">
      <c r="A310" t="s">
        <v>50</v>
      </c>
      <c r="B310" t="s">
        <v>51</v>
      </c>
      <c r="C310" s="7">
        <v>6</v>
      </c>
      <c r="D310" t="s">
        <v>53</v>
      </c>
      <c r="E310">
        <v>2020</v>
      </c>
      <c r="F310" s="7">
        <v>4</v>
      </c>
      <c r="G310" s="7">
        <v>12</v>
      </c>
      <c r="H310" s="7">
        <v>53</v>
      </c>
      <c r="I310" s="7">
        <v>45</v>
      </c>
      <c r="J310" s="7">
        <v>412</v>
      </c>
      <c r="K310" s="7">
        <v>5</v>
      </c>
      <c r="L310" s="21">
        <v>45567</v>
      </c>
      <c r="M310" s="14">
        <v>46</v>
      </c>
      <c r="N310" s="7">
        <v>25</v>
      </c>
      <c r="O310" s="49">
        <f t="shared" si="4"/>
        <v>54.347826086956516</v>
      </c>
      <c r="P310" s="20"/>
    </row>
    <row r="311" spans="1:16" x14ac:dyDescent="0.25">
      <c r="A311" t="s">
        <v>50</v>
      </c>
      <c r="B311" t="s">
        <v>51</v>
      </c>
      <c r="C311" s="7">
        <v>6</v>
      </c>
      <c r="D311" t="s">
        <v>57</v>
      </c>
      <c r="E311">
        <v>2004</v>
      </c>
      <c r="F311" s="7">
        <v>4</v>
      </c>
      <c r="G311" s="7">
        <v>11</v>
      </c>
      <c r="H311" s="7">
        <v>54</v>
      </c>
      <c r="I311" s="7">
        <v>44</v>
      </c>
      <c r="J311" s="7">
        <v>411</v>
      </c>
      <c r="K311" s="7">
        <v>5</v>
      </c>
      <c r="L311" s="21">
        <v>45567</v>
      </c>
      <c r="M311" s="14">
        <v>54</v>
      </c>
      <c r="N311" s="7">
        <v>23</v>
      </c>
      <c r="O311" s="49">
        <f t="shared" si="4"/>
        <v>42.592592592592595</v>
      </c>
      <c r="P311" s="20"/>
    </row>
    <row r="312" spans="1:16" x14ac:dyDescent="0.25">
      <c r="A312" t="s">
        <v>35</v>
      </c>
      <c r="B312" t="s">
        <v>36</v>
      </c>
      <c r="C312" s="7">
        <v>5</v>
      </c>
      <c r="D312" t="s">
        <v>48</v>
      </c>
      <c r="E312">
        <v>2018</v>
      </c>
      <c r="F312" s="7">
        <v>4</v>
      </c>
      <c r="G312" s="7">
        <v>10</v>
      </c>
      <c r="H312" s="7">
        <v>55</v>
      </c>
      <c r="I312" s="7">
        <v>37</v>
      </c>
      <c r="J312" s="7">
        <v>410</v>
      </c>
      <c r="K312" s="7">
        <v>5</v>
      </c>
      <c r="M312" s="14">
        <v>59</v>
      </c>
      <c r="O312" s="49"/>
      <c r="P312" s="20"/>
    </row>
    <row r="313" spans="1:16" x14ac:dyDescent="0.25">
      <c r="A313" t="s">
        <v>35</v>
      </c>
      <c r="B313" t="s">
        <v>36</v>
      </c>
      <c r="C313" s="7">
        <v>5</v>
      </c>
      <c r="D313" t="s">
        <v>37</v>
      </c>
      <c r="E313">
        <v>1998</v>
      </c>
      <c r="F313" s="7">
        <v>4</v>
      </c>
      <c r="G313" s="7">
        <v>9</v>
      </c>
      <c r="H313" s="7">
        <v>56</v>
      </c>
      <c r="I313" s="7">
        <v>37</v>
      </c>
      <c r="J313" s="7">
        <v>409</v>
      </c>
      <c r="K313" s="7">
        <v>5</v>
      </c>
      <c r="M313" s="14">
        <v>69</v>
      </c>
      <c r="O313" s="49"/>
      <c r="P313" s="20"/>
    </row>
    <row r="314" spans="1:16" x14ac:dyDescent="0.25">
      <c r="A314" t="s">
        <v>50</v>
      </c>
      <c r="B314" t="s">
        <v>51</v>
      </c>
      <c r="C314" s="7">
        <v>4</v>
      </c>
      <c r="D314" t="s">
        <v>52</v>
      </c>
      <c r="E314">
        <v>1999</v>
      </c>
      <c r="F314" s="7">
        <v>4</v>
      </c>
      <c r="G314" s="7">
        <v>8</v>
      </c>
      <c r="H314" s="7">
        <v>57</v>
      </c>
      <c r="I314" s="7">
        <v>29</v>
      </c>
      <c r="J314" s="7">
        <v>408</v>
      </c>
      <c r="K314" s="7">
        <v>5</v>
      </c>
      <c r="L314" s="21">
        <v>45567</v>
      </c>
      <c r="M314" s="14">
        <v>57</v>
      </c>
      <c r="N314" s="7">
        <v>21</v>
      </c>
      <c r="O314" s="49">
        <f t="shared" si="4"/>
        <v>36.84210526315789</v>
      </c>
      <c r="P314" s="20"/>
    </row>
    <row r="315" spans="1:16" x14ac:dyDescent="0.25">
      <c r="A315" t="s">
        <v>50</v>
      </c>
      <c r="B315" t="s">
        <v>51</v>
      </c>
      <c r="C315" s="7">
        <v>4</v>
      </c>
      <c r="D315" t="s">
        <v>59</v>
      </c>
      <c r="E315">
        <v>1989</v>
      </c>
      <c r="F315" s="7">
        <v>4</v>
      </c>
      <c r="G315" s="7">
        <v>7</v>
      </c>
      <c r="H315" s="7">
        <v>58</v>
      </c>
      <c r="I315" s="7">
        <v>28</v>
      </c>
      <c r="J315" s="7">
        <v>407</v>
      </c>
      <c r="K315" s="7">
        <v>5</v>
      </c>
      <c r="M315" s="14">
        <v>46</v>
      </c>
      <c r="O315" s="49"/>
      <c r="P315" s="20"/>
    </row>
    <row r="316" spans="1:16" x14ac:dyDescent="0.25">
      <c r="A316" t="s">
        <v>35</v>
      </c>
      <c r="B316" t="s">
        <v>36</v>
      </c>
      <c r="C316" s="7">
        <v>3</v>
      </c>
      <c r="D316" t="s">
        <v>44</v>
      </c>
      <c r="E316">
        <v>1983</v>
      </c>
      <c r="F316" s="7">
        <v>4</v>
      </c>
      <c r="G316" s="7">
        <v>6</v>
      </c>
      <c r="H316" s="7">
        <v>59</v>
      </c>
      <c r="I316" s="7">
        <v>21</v>
      </c>
      <c r="J316" s="7">
        <v>406</v>
      </c>
      <c r="K316" s="7">
        <v>5</v>
      </c>
      <c r="M316" s="14">
        <v>48</v>
      </c>
      <c r="O316" s="49"/>
      <c r="P316" s="20"/>
    </row>
    <row r="317" spans="1:16" x14ac:dyDescent="0.25">
      <c r="A317" t="s">
        <v>35</v>
      </c>
      <c r="B317" t="s">
        <v>36</v>
      </c>
      <c r="C317" s="7">
        <v>3</v>
      </c>
      <c r="D317" t="s">
        <v>46</v>
      </c>
      <c r="E317">
        <v>1999</v>
      </c>
      <c r="F317" s="7">
        <v>4</v>
      </c>
      <c r="G317" s="7">
        <v>5</v>
      </c>
      <c r="H317" s="7">
        <v>60</v>
      </c>
      <c r="I317" s="7">
        <v>20</v>
      </c>
      <c r="J317" s="7">
        <v>405</v>
      </c>
      <c r="K317" s="7">
        <v>5</v>
      </c>
      <c r="L317" s="21">
        <v>45567</v>
      </c>
      <c r="M317" s="14">
        <v>38</v>
      </c>
      <c r="N317" s="7">
        <v>23</v>
      </c>
      <c r="O317" s="49">
        <f t="shared" ref="O317:O320" si="5">(N317/M317)*100</f>
        <v>60.526315789473685</v>
      </c>
      <c r="P317" s="20"/>
    </row>
    <row r="318" spans="1:16" x14ac:dyDescent="0.25">
      <c r="A318" t="s">
        <v>50</v>
      </c>
      <c r="B318" t="s">
        <v>51</v>
      </c>
      <c r="C318" s="7">
        <v>2</v>
      </c>
      <c r="D318" t="s">
        <v>60</v>
      </c>
      <c r="E318">
        <v>2001</v>
      </c>
      <c r="F318" s="7">
        <v>4</v>
      </c>
      <c r="G318" s="7">
        <v>4</v>
      </c>
      <c r="H318" s="7">
        <v>61</v>
      </c>
      <c r="I318" s="7">
        <v>13</v>
      </c>
      <c r="J318" s="7">
        <v>404</v>
      </c>
      <c r="K318" s="7">
        <v>5</v>
      </c>
      <c r="L318" s="21">
        <v>45567</v>
      </c>
      <c r="M318" s="14">
        <v>56</v>
      </c>
      <c r="N318" s="7">
        <v>32</v>
      </c>
      <c r="O318" s="49">
        <f t="shared" si="5"/>
        <v>57.142857142857139</v>
      </c>
      <c r="P318" s="20"/>
    </row>
    <row r="319" spans="1:16" x14ac:dyDescent="0.25">
      <c r="A319" t="s">
        <v>50</v>
      </c>
      <c r="B319" t="s">
        <v>51</v>
      </c>
      <c r="C319" s="7">
        <v>2</v>
      </c>
      <c r="D319" t="s">
        <v>55</v>
      </c>
      <c r="E319">
        <v>2008</v>
      </c>
      <c r="F319" s="7">
        <v>4</v>
      </c>
      <c r="G319" s="7">
        <v>3</v>
      </c>
      <c r="H319" s="7">
        <v>62</v>
      </c>
      <c r="I319" s="7">
        <v>12</v>
      </c>
      <c r="J319" s="7">
        <v>403</v>
      </c>
      <c r="K319" s="7">
        <v>5</v>
      </c>
      <c r="M319" s="14">
        <v>53</v>
      </c>
      <c r="O319" s="49"/>
      <c r="P319" s="20"/>
    </row>
    <row r="320" spans="1:16" x14ac:dyDescent="0.25">
      <c r="A320" t="s">
        <v>35</v>
      </c>
      <c r="B320" t="s">
        <v>36</v>
      </c>
      <c r="C320" s="7">
        <v>1</v>
      </c>
      <c r="D320" t="s">
        <v>49</v>
      </c>
      <c r="E320">
        <v>1985</v>
      </c>
      <c r="F320" s="7">
        <v>4</v>
      </c>
      <c r="G320" s="7">
        <v>2</v>
      </c>
      <c r="H320" s="7">
        <v>63</v>
      </c>
      <c r="I320" s="7">
        <v>5</v>
      </c>
      <c r="J320" s="7">
        <v>402</v>
      </c>
      <c r="K320" s="7">
        <v>5</v>
      </c>
      <c r="L320" s="21">
        <v>45567</v>
      </c>
      <c r="M320" s="14">
        <v>63</v>
      </c>
      <c r="N320" s="7">
        <v>35</v>
      </c>
      <c r="O320" s="49">
        <f t="shared" si="5"/>
        <v>55.555555555555557</v>
      </c>
      <c r="P320" s="20"/>
    </row>
    <row r="321" spans="1:16" x14ac:dyDescent="0.25">
      <c r="A321" t="s">
        <v>35</v>
      </c>
      <c r="B321" t="s">
        <v>36</v>
      </c>
      <c r="C321" s="7">
        <v>1</v>
      </c>
      <c r="D321" t="s">
        <v>42</v>
      </c>
      <c r="E321">
        <v>2023</v>
      </c>
      <c r="F321" s="7">
        <v>4</v>
      </c>
      <c r="G321" s="7">
        <v>1</v>
      </c>
      <c r="H321" s="7">
        <v>64</v>
      </c>
      <c r="I321" s="7">
        <v>4</v>
      </c>
      <c r="J321" s="7">
        <v>401</v>
      </c>
      <c r="K321" s="7">
        <v>5</v>
      </c>
      <c r="M321" s="14">
        <v>93</v>
      </c>
      <c r="O321" s="49"/>
      <c r="P321" s="49"/>
    </row>
    <row r="322" spans="1:16" x14ac:dyDescent="0.25">
      <c r="O322" s="49"/>
      <c r="P322" s="49"/>
    </row>
  </sheetData>
  <pageMargins left="0.7" right="0.7" top="0.75" bottom="0.75" header="0.3" footer="0.3"/>
  <pageSetup paperSize="9" orientation="portrait" horizontalDpi="360" verticalDpi="360"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7938-F2B0-4A80-BF12-C20ABA15568A}">
  <dimension ref="A1:CY96"/>
  <sheetViews>
    <sheetView zoomScale="94" zoomScaleNormal="94" workbookViewId="0">
      <pane xSplit="7" ySplit="1" topLeftCell="H2" activePane="bottomRight" state="frozen"/>
      <selection pane="topRight" activeCell="H1" sqref="H1"/>
      <selection pane="bottomLeft" activeCell="A2" sqref="A2"/>
      <selection pane="bottomRight" activeCell="Q22" sqref="Q22"/>
    </sheetView>
  </sheetViews>
  <sheetFormatPr defaultRowHeight="15" x14ac:dyDescent="0.25"/>
  <cols>
    <col min="3" max="3" width="8.5703125" style="7"/>
    <col min="4" max="4" width="13.5703125" customWidth="1"/>
    <col min="6" max="10" width="8.5703125" style="7"/>
    <col min="11" max="11" width="15.7109375" style="7" customWidth="1"/>
    <col min="12" max="12" width="8.5703125" style="7"/>
    <col min="13" max="16" width="8.5703125" style="92"/>
    <col min="17" max="43" width="8.5703125" style="7"/>
    <col min="44" max="44" width="8.5703125" style="49"/>
    <col min="45" max="46" width="8.5703125" style="7"/>
    <col min="47" max="48" width="11.42578125" style="7" customWidth="1"/>
    <col min="49" max="49" width="9.5703125" style="7" customWidth="1"/>
    <col min="50" max="51" width="8.5703125" style="7"/>
    <col min="52" max="52" width="8.5703125" style="49"/>
    <col min="53" max="53" width="8.5703125" style="7"/>
    <col min="54" max="55" width="8.85546875" style="7"/>
    <col min="56" max="56" width="10.5703125" style="48" customWidth="1"/>
    <col min="57" max="58" width="9.5703125" style="48" customWidth="1"/>
    <col min="59" max="59" width="10.42578125" style="48" customWidth="1"/>
    <col min="60" max="60" width="9.5703125" style="48" customWidth="1"/>
    <col min="61" max="61" width="9.5703125" style="14" customWidth="1"/>
    <col min="62" max="62" width="8.5703125" style="48"/>
    <col min="63" max="63" width="8.5703125" style="7"/>
    <col min="64" max="64" width="14.7109375" style="7" bestFit="1" customWidth="1"/>
    <col min="65" max="65" width="9.28515625" style="7" bestFit="1" customWidth="1"/>
    <col min="66" max="66" width="9.28515625" style="14" bestFit="1" customWidth="1"/>
    <col min="67" max="68" width="9.28515625" style="31" bestFit="1" customWidth="1"/>
    <col min="69" max="69" width="10.7109375" style="31" bestFit="1" customWidth="1"/>
    <col min="70" max="74" width="9.42578125" style="14"/>
    <col min="75" max="79" width="9.140625" style="14"/>
    <col min="80" max="80" width="12" style="14" customWidth="1"/>
    <col min="81" max="81" width="13" style="14" customWidth="1"/>
    <col min="82" max="82" width="13.42578125" style="14" customWidth="1"/>
    <col min="83" max="83" width="12.28515625" style="14" customWidth="1"/>
    <col min="84" max="84" width="11.28515625" style="14" customWidth="1"/>
    <col min="85" max="85" width="11.7109375" customWidth="1"/>
    <col min="86" max="86" width="10.42578125" customWidth="1"/>
    <col min="87" max="87" width="10.5703125" customWidth="1"/>
    <col min="88" max="89" width="10.140625" customWidth="1"/>
    <col min="92" max="92" width="11.5703125" customWidth="1"/>
    <col min="93" max="93" width="13.5703125" customWidth="1"/>
    <col min="94" max="94" width="14.7109375" bestFit="1" customWidth="1"/>
    <col min="95" max="95" width="34.5703125" bestFit="1" customWidth="1"/>
    <col min="96" max="96" width="45.28515625" bestFit="1" customWidth="1"/>
    <col min="97" max="97" width="31.85546875" bestFit="1" customWidth="1"/>
    <col min="98" max="98" width="31" bestFit="1" customWidth="1"/>
    <col min="99" max="99" width="30.7109375" bestFit="1" customWidth="1"/>
    <col min="100" max="100" width="27" bestFit="1" customWidth="1"/>
    <col min="101" max="101" width="27.28515625" bestFit="1" customWidth="1"/>
    <col min="102" max="102" width="31.28515625" bestFit="1" customWidth="1"/>
    <col min="103" max="103" width="30.7109375" bestFit="1" customWidth="1"/>
    <col min="104" max="106" width="45.42578125" bestFit="1" customWidth="1"/>
    <col min="107" max="107" width="39.42578125" bestFit="1" customWidth="1"/>
    <col min="108" max="108" width="49.5703125" bestFit="1" customWidth="1"/>
    <col min="109" max="109" width="36.5703125" bestFit="1" customWidth="1"/>
  </cols>
  <sheetData>
    <row r="1" spans="1:102" ht="96" customHeight="1" x14ac:dyDescent="0.25">
      <c r="A1" s="5" t="s">
        <v>23</v>
      </c>
      <c r="B1" s="5" t="s">
        <v>24</v>
      </c>
      <c r="C1" s="6" t="s">
        <v>25</v>
      </c>
      <c r="D1" s="5" t="s">
        <v>31</v>
      </c>
      <c r="E1" s="5" t="s">
        <v>32</v>
      </c>
      <c r="F1" s="6" t="s">
        <v>26</v>
      </c>
      <c r="G1" s="6" t="s">
        <v>27</v>
      </c>
      <c r="H1" s="6" t="s">
        <v>28</v>
      </c>
      <c r="I1" s="6" t="s">
        <v>29</v>
      </c>
      <c r="J1" s="6" t="s">
        <v>30</v>
      </c>
      <c r="K1" s="6" t="s">
        <v>790</v>
      </c>
      <c r="L1" s="6" t="s">
        <v>889</v>
      </c>
      <c r="M1" s="204" t="s">
        <v>890</v>
      </c>
      <c r="N1" s="204" t="s">
        <v>891</v>
      </c>
      <c r="O1" s="204" t="s">
        <v>892</v>
      </c>
      <c r="P1" s="204" t="s">
        <v>893</v>
      </c>
      <c r="Q1" s="6" t="s">
        <v>894</v>
      </c>
      <c r="R1" s="6" t="s">
        <v>895</v>
      </c>
      <c r="S1" s="6" t="s">
        <v>896</v>
      </c>
      <c r="T1" s="6" t="s">
        <v>897</v>
      </c>
      <c r="U1" s="6" t="s">
        <v>898</v>
      </c>
      <c r="V1" s="6" t="s">
        <v>899</v>
      </c>
      <c r="W1" s="6" t="s">
        <v>900</v>
      </c>
      <c r="X1" s="6" t="s">
        <v>901</v>
      </c>
      <c r="Y1" s="6" t="s">
        <v>902</v>
      </c>
      <c r="Z1" s="6" t="s">
        <v>903</v>
      </c>
      <c r="AA1" s="6" t="s">
        <v>904</v>
      </c>
      <c r="AB1" s="6" t="s">
        <v>905</v>
      </c>
      <c r="AC1" s="6" t="s">
        <v>906</v>
      </c>
      <c r="AD1" s="6" t="s">
        <v>907</v>
      </c>
      <c r="AE1" s="6" t="s">
        <v>908</v>
      </c>
      <c r="AF1" s="6" t="s">
        <v>909</v>
      </c>
      <c r="AG1" s="6" t="s">
        <v>910</v>
      </c>
      <c r="AH1" s="6" t="s">
        <v>911</v>
      </c>
      <c r="AI1" s="6" t="s">
        <v>912</v>
      </c>
      <c r="AJ1" s="6" t="s">
        <v>913</v>
      </c>
      <c r="AK1" s="6" t="s">
        <v>914</v>
      </c>
      <c r="AL1" s="6" t="s">
        <v>915</v>
      </c>
      <c r="AM1" s="6" t="s">
        <v>916</v>
      </c>
      <c r="AN1" s="6" t="s">
        <v>917</v>
      </c>
      <c r="AO1" s="6" t="s">
        <v>833</v>
      </c>
      <c r="AP1" s="6" t="s">
        <v>918</v>
      </c>
      <c r="AQ1" s="6" t="s">
        <v>919</v>
      </c>
      <c r="AR1" s="17" t="s">
        <v>920</v>
      </c>
      <c r="AS1" s="6" t="s">
        <v>921</v>
      </c>
      <c r="AT1" s="6" t="s">
        <v>922</v>
      </c>
      <c r="AU1" s="73" t="s">
        <v>923</v>
      </c>
      <c r="AV1" s="73" t="s">
        <v>924</v>
      </c>
      <c r="AW1" s="73" t="s">
        <v>925</v>
      </c>
      <c r="AX1" s="6" t="s">
        <v>926</v>
      </c>
      <c r="AY1" s="6" t="s">
        <v>927</v>
      </c>
      <c r="AZ1" s="6" t="s">
        <v>928</v>
      </c>
      <c r="BA1" s="6" t="s">
        <v>929</v>
      </c>
      <c r="BB1" s="6" t="s">
        <v>1006</v>
      </c>
      <c r="BC1" s="6" t="s">
        <v>1007</v>
      </c>
      <c r="BD1" s="6" t="s">
        <v>930</v>
      </c>
      <c r="BE1" s="47" t="s">
        <v>931</v>
      </c>
      <c r="BF1" s="47" t="s">
        <v>932</v>
      </c>
      <c r="BG1" s="47" t="s">
        <v>933</v>
      </c>
      <c r="BH1" s="6" t="s">
        <v>934</v>
      </c>
      <c r="BI1" s="16" t="s">
        <v>1008</v>
      </c>
      <c r="BJ1" s="47" t="s">
        <v>936</v>
      </c>
      <c r="BK1" s="47" t="s">
        <v>937</v>
      </c>
      <c r="BL1" s="47" t="s">
        <v>938</v>
      </c>
      <c r="BM1" s="47" t="s">
        <v>939</v>
      </c>
      <c r="BN1" s="16" t="s">
        <v>940</v>
      </c>
      <c r="BO1" s="16" t="s">
        <v>941</v>
      </c>
      <c r="BP1" s="16" t="s">
        <v>942</v>
      </c>
      <c r="BQ1" s="16" t="s">
        <v>943</v>
      </c>
      <c r="BR1" s="16" t="s">
        <v>944</v>
      </c>
      <c r="BS1" s="16" t="s">
        <v>945</v>
      </c>
      <c r="BT1" s="16" t="s">
        <v>946</v>
      </c>
      <c r="BU1" s="16" t="s">
        <v>947</v>
      </c>
      <c r="BV1" s="16" t="s">
        <v>948</v>
      </c>
      <c r="BW1" s="205" t="s">
        <v>1086</v>
      </c>
      <c r="BX1" s="205" t="s">
        <v>1087</v>
      </c>
      <c r="BY1" s="205" t="s">
        <v>1088</v>
      </c>
      <c r="BZ1" s="205" t="s">
        <v>1089</v>
      </c>
      <c r="CA1" s="205" t="s">
        <v>1090</v>
      </c>
      <c r="CB1" s="205" t="s">
        <v>1091</v>
      </c>
      <c r="CC1" s="205" t="s">
        <v>1092</v>
      </c>
      <c r="CD1" s="205" t="s">
        <v>1093</v>
      </c>
      <c r="CE1" s="205" t="s">
        <v>1094</v>
      </c>
      <c r="CF1" s="205" t="s">
        <v>1095</v>
      </c>
      <c r="CG1" s="205" t="s">
        <v>1096</v>
      </c>
      <c r="CH1" s="205" t="s">
        <v>1097</v>
      </c>
      <c r="CI1" s="205" t="s">
        <v>1098</v>
      </c>
      <c r="CJ1" s="205" t="s">
        <v>1099</v>
      </c>
      <c r="CK1" s="205" t="s">
        <v>1100</v>
      </c>
      <c r="CL1" s="205"/>
      <c r="CM1" s="205"/>
    </row>
    <row r="2" spans="1:102" x14ac:dyDescent="0.25">
      <c r="A2" t="s">
        <v>35</v>
      </c>
      <c r="B2" t="s">
        <v>36</v>
      </c>
      <c r="C2" s="7">
        <v>1</v>
      </c>
      <c r="D2" t="s">
        <v>37</v>
      </c>
      <c r="E2">
        <v>1998</v>
      </c>
      <c r="F2" s="7">
        <v>1</v>
      </c>
      <c r="G2" s="7">
        <v>1</v>
      </c>
      <c r="H2" s="7">
        <v>1</v>
      </c>
      <c r="I2" s="7">
        <v>1</v>
      </c>
      <c r="J2" s="7">
        <v>101</v>
      </c>
      <c r="K2" s="50">
        <v>45560</v>
      </c>
      <c r="L2" s="90">
        <v>0.82</v>
      </c>
      <c r="M2" s="208">
        <v>3.5999999999999997E-2</v>
      </c>
      <c r="N2" s="208">
        <v>5.0999999999999997E-2</v>
      </c>
      <c r="O2" s="208">
        <v>8.8999999999999996E-2</v>
      </c>
      <c r="P2" s="208">
        <v>0.191</v>
      </c>
      <c r="Q2" s="91">
        <f t="shared" ref="Q2:Q33" si="0">1-M2</f>
        <v>0.96399999999999997</v>
      </c>
      <c r="R2" s="91">
        <f t="shared" ref="R2:R33" si="1">1-N2</f>
        <v>0.94899999999999995</v>
      </c>
      <c r="S2" s="91">
        <f t="shared" ref="S2:S33" si="2">1-O2</f>
        <v>0.91100000000000003</v>
      </c>
      <c r="T2" s="91">
        <f t="shared" ref="T2:T33" si="3">1-P2</f>
        <v>0.80899999999999994</v>
      </c>
      <c r="U2" s="90">
        <v>0</v>
      </c>
      <c r="V2" s="90">
        <v>0</v>
      </c>
      <c r="W2" s="90">
        <v>0.2</v>
      </c>
      <c r="X2" s="90">
        <v>0</v>
      </c>
      <c r="Y2" s="90">
        <v>15.7</v>
      </c>
      <c r="Z2" s="90">
        <v>38.700000000000003</v>
      </c>
      <c r="AA2" s="90">
        <v>1.3</v>
      </c>
      <c r="AB2" s="90">
        <v>7.7</v>
      </c>
      <c r="AC2" s="90">
        <v>45.2</v>
      </c>
      <c r="AD2" s="90">
        <v>47.9</v>
      </c>
      <c r="AE2" s="90">
        <v>44.7</v>
      </c>
      <c r="AF2" s="90">
        <v>30.4</v>
      </c>
      <c r="AG2" s="90">
        <v>48.2</v>
      </c>
      <c r="AH2" s="90">
        <v>48.9</v>
      </c>
      <c r="AI2" s="90">
        <v>47.8</v>
      </c>
      <c r="AJ2" s="90">
        <v>44.3</v>
      </c>
      <c r="AK2" s="90">
        <v>45.2</v>
      </c>
      <c r="AL2" s="90">
        <v>43.4</v>
      </c>
      <c r="AM2" s="90">
        <v>39.799999999999997</v>
      </c>
      <c r="AN2" s="90">
        <v>41.8</v>
      </c>
      <c r="AO2" s="90">
        <v>89</v>
      </c>
      <c r="AP2" s="90">
        <v>0.5</v>
      </c>
      <c r="AQ2" s="90">
        <v>2134.6</v>
      </c>
      <c r="AR2" s="70">
        <f t="shared" ref="AR2:AR33" si="4">AQ2/AP2</f>
        <v>4269.2</v>
      </c>
      <c r="AS2" s="90">
        <v>475.9</v>
      </c>
      <c r="AT2" s="90">
        <v>50</v>
      </c>
      <c r="AU2" s="90">
        <v>301.39999999999998</v>
      </c>
      <c r="AV2">
        <v>66.099999999999994</v>
      </c>
      <c r="AW2" s="7">
        <v>30</v>
      </c>
      <c r="AX2" s="90">
        <v>7.07</v>
      </c>
      <c r="AY2" s="90">
        <v>2.23</v>
      </c>
      <c r="AZ2" s="90">
        <v>20.9</v>
      </c>
      <c r="BA2" s="90">
        <v>6.86</v>
      </c>
      <c r="BB2" s="90">
        <v>21</v>
      </c>
      <c r="BC2" s="90">
        <f t="shared" ref="BC2:BC33" si="5">AX2+AY2+AZ2+BA2</f>
        <v>37.06</v>
      </c>
      <c r="BD2" s="48">
        <f t="shared" ref="BD2:BD33" si="6">(AX2+AY2+AZ2+BA2)*20/BB2</f>
        <v>35.295238095238098</v>
      </c>
      <c r="BE2" s="48">
        <f t="shared" ref="BE2:BE33" si="7">BD2/20</f>
        <v>1.764761904761905</v>
      </c>
      <c r="BF2" s="48">
        <f t="shared" ref="BF2:BF33" si="8">(AS2-AU2)/BB2</f>
        <v>8.3095238095238102</v>
      </c>
      <c r="BG2" s="48">
        <f t="shared" ref="BG2:BG33" si="9">AV2/AU2</f>
        <v>0.21930988719309888</v>
      </c>
      <c r="BH2" s="49">
        <f t="shared" ref="BH2:BH33" si="10">AQ2*BG2</f>
        <v>468.13888520238885</v>
      </c>
      <c r="BI2" s="14">
        <f t="shared" ref="BI2:BI33" si="11">BH2/0.5</f>
        <v>936.2777704047777</v>
      </c>
      <c r="BJ2" s="48">
        <f t="shared" ref="BJ2:BJ33" si="12">AX2/$BC2</f>
        <v>0.19077172153264976</v>
      </c>
      <c r="BK2" s="48">
        <f t="shared" ref="BK2:BK33" si="13">AY2/$BC2</f>
        <v>6.0172692930383159E-2</v>
      </c>
      <c r="BL2" s="48">
        <f t="shared" ref="BL2:BL33" si="14">AZ2/$BC2</f>
        <v>0.56395035078251476</v>
      </c>
      <c r="BM2" s="48">
        <f t="shared" ref="BM2:BM33" si="15">BA2/$BC2</f>
        <v>0.18510523475445223</v>
      </c>
      <c r="BN2" s="14">
        <f>$BI2*BJ2</f>
        <v>178.61532209287043</v>
      </c>
      <c r="BO2" s="14">
        <f>$BI2*BK2</f>
        <v>56.338354776110471</v>
      </c>
      <c r="BP2" s="14">
        <f>$BI2*BL2</f>
        <v>528.01417704964524</v>
      </c>
      <c r="BQ2" s="14">
        <f>$BI2*BM2</f>
        <v>173.30991648615151</v>
      </c>
      <c r="BR2" s="95">
        <f>AVERAGE(U2:X2)</f>
        <v>0.05</v>
      </c>
      <c r="BS2" s="95">
        <f>AVERAGE(Y2:AB2)</f>
        <v>15.850000000000001</v>
      </c>
      <c r="BT2" s="95">
        <f>AVERAGE(AC2:AF2)</f>
        <v>42.050000000000004</v>
      </c>
      <c r="BU2" s="95">
        <f>AVERAGE(AG2:AJ2)</f>
        <v>47.3</v>
      </c>
      <c r="BV2" s="95">
        <f>AVERAGE(AK2:AN2)</f>
        <v>42.55</v>
      </c>
      <c r="BW2" s="206">
        <v>23.111999999999998</v>
      </c>
      <c r="BX2" s="206">
        <v>27.768999999999998</v>
      </c>
      <c r="BY2" s="206">
        <v>17.798000000000002</v>
      </c>
      <c r="BZ2" s="210">
        <v>10.077999999999999</v>
      </c>
      <c r="CA2" s="206">
        <v>19.774999999999999</v>
      </c>
      <c r="CB2" s="206">
        <v>149.19999999999999</v>
      </c>
      <c r="CC2" s="206">
        <v>107.89999999999999</v>
      </c>
      <c r="CD2" s="206">
        <v>67.8</v>
      </c>
      <c r="CE2" s="210">
        <v>138.4</v>
      </c>
      <c r="CF2" s="206">
        <v>179.1</v>
      </c>
      <c r="CG2" s="206">
        <v>-24.41</v>
      </c>
      <c r="CH2" s="206">
        <v>-23.99</v>
      </c>
      <c r="CI2" s="206">
        <v>-24.73</v>
      </c>
      <c r="CJ2" s="210">
        <v>-25.11</v>
      </c>
      <c r="CK2" s="206">
        <v>-24.35</v>
      </c>
    </row>
    <row r="3" spans="1:102" x14ac:dyDescent="0.25">
      <c r="A3" t="s">
        <v>35</v>
      </c>
      <c r="B3" t="s">
        <v>36</v>
      </c>
      <c r="C3" s="7">
        <v>1</v>
      </c>
      <c r="D3" t="s">
        <v>44</v>
      </c>
      <c r="E3">
        <v>1983</v>
      </c>
      <c r="F3" s="7">
        <v>1</v>
      </c>
      <c r="G3" s="7">
        <v>2</v>
      </c>
      <c r="H3" s="7">
        <v>2</v>
      </c>
      <c r="I3" s="7">
        <v>8</v>
      </c>
      <c r="J3" s="7">
        <v>102</v>
      </c>
      <c r="K3" s="50">
        <v>45565</v>
      </c>
      <c r="L3" s="90">
        <v>0.76</v>
      </c>
      <c r="M3" s="208">
        <v>3.5999999999999997E-2</v>
      </c>
      <c r="N3" s="208">
        <v>4.4999999999999998E-2</v>
      </c>
      <c r="O3" s="208">
        <v>7.0000000000000007E-2</v>
      </c>
      <c r="P3" s="208">
        <v>0.3</v>
      </c>
      <c r="Q3" s="91">
        <f t="shared" si="0"/>
        <v>0.96399999999999997</v>
      </c>
      <c r="R3" s="91">
        <f t="shared" si="1"/>
        <v>0.95499999999999996</v>
      </c>
      <c r="S3" s="91">
        <f t="shared" si="2"/>
        <v>0.92999999999999994</v>
      </c>
      <c r="T3" s="91">
        <f t="shared" si="3"/>
        <v>0.7</v>
      </c>
      <c r="U3" s="90">
        <v>0</v>
      </c>
      <c r="V3" s="90">
        <v>0</v>
      </c>
      <c r="W3" s="90">
        <v>0</v>
      </c>
      <c r="X3" s="90">
        <v>0</v>
      </c>
      <c r="Y3" s="90">
        <v>15.9</v>
      </c>
      <c r="Z3" s="90">
        <v>19.899999999999999</v>
      </c>
      <c r="AA3" s="90">
        <v>17.5</v>
      </c>
      <c r="AB3" s="90">
        <v>37.6</v>
      </c>
      <c r="AC3" s="90">
        <v>39.799999999999997</v>
      </c>
      <c r="AD3" s="90">
        <v>42.2</v>
      </c>
      <c r="AE3" s="90">
        <v>41.1</v>
      </c>
      <c r="AF3" s="90">
        <v>46.9</v>
      </c>
      <c r="AG3" s="90">
        <v>42</v>
      </c>
      <c r="AH3" s="90">
        <v>41.6</v>
      </c>
      <c r="AI3" s="90">
        <v>48</v>
      </c>
      <c r="AJ3" s="90">
        <v>44.8</v>
      </c>
      <c r="AK3" s="90">
        <v>49.4</v>
      </c>
      <c r="AL3" s="90">
        <v>44.5</v>
      </c>
      <c r="AM3" s="90">
        <v>48.1</v>
      </c>
      <c r="AN3" s="90">
        <v>45</v>
      </c>
      <c r="AO3" s="90">
        <v>103</v>
      </c>
      <c r="AP3" s="90">
        <v>0.5</v>
      </c>
      <c r="AQ3" s="90">
        <v>1154</v>
      </c>
      <c r="AR3" s="70">
        <f t="shared" si="4"/>
        <v>2308</v>
      </c>
      <c r="AS3" s="90">
        <v>350</v>
      </c>
      <c r="AT3" s="90">
        <v>50</v>
      </c>
      <c r="AU3" s="90">
        <v>223</v>
      </c>
      <c r="AV3">
        <v>73.599999999999994</v>
      </c>
      <c r="AW3" s="7">
        <v>30</v>
      </c>
      <c r="AX3" s="90">
        <v>6.48</v>
      </c>
      <c r="AY3" s="90">
        <v>3.37</v>
      </c>
      <c r="AZ3" s="90">
        <v>22.79</v>
      </c>
      <c r="BA3" s="90">
        <v>6.81</v>
      </c>
      <c r="BB3" s="90">
        <v>20</v>
      </c>
      <c r="BC3" s="90">
        <f t="shared" si="5"/>
        <v>39.450000000000003</v>
      </c>
      <c r="BD3" s="48">
        <f t="shared" si="6"/>
        <v>39.450000000000003</v>
      </c>
      <c r="BE3" s="48">
        <f t="shared" si="7"/>
        <v>1.9725000000000001</v>
      </c>
      <c r="BF3" s="48">
        <f t="shared" si="8"/>
        <v>6.35</v>
      </c>
      <c r="BG3" s="48">
        <f t="shared" si="9"/>
        <v>0.33004484304932735</v>
      </c>
      <c r="BH3" s="49">
        <f t="shared" si="10"/>
        <v>380.87174887892377</v>
      </c>
      <c r="BI3" s="14">
        <f t="shared" si="11"/>
        <v>761.74349775784754</v>
      </c>
      <c r="BJ3" s="48">
        <f t="shared" si="12"/>
        <v>0.16425855513307985</v>
      </c>
      <c r="BK3" s="48">
        <f t="shared" si="13"/>
        <v>8.5424588086185041E-2</v>
      </c>
      <c r="BL3" s="48">
        <f t="shared" si="14"/>
        <v>0.57769328263624831</v>
      </c>
      <c r="BM3" s="48">
        <f t="shared" si="15"/>
        <v>0.17262357414448667</v>
      </c>
      <c r="BN3" s="14">
        <f t="shared" ref="BN3:BN34" si="16">BI3*BJ3</f>
        <v>125.12288632372248</v>
      </c>
      <c r="BO3" s="14">
        <f t="shared" ref="BO3:BO34" si="17">$BI3*BK3</f>
        <v>65.071624523293949</v>
      </c>
      <c r="BP3" s="14">
        <f t="shared" ref="BP3:BP34" si="18">$BI3*BL3</f>
        <v>440.05410174654861</v>
      </c>
      <c r="BQ3" s="14">
        <f t="shared" ref="BQ3:BQ34" si="19">$BI3*BM3</f>
        <v>131.49488516428241</v>
      </c>
      <c r="BR3" s="95">
        <f>AVERAGE(U3:X3)</f>
        <v>0</v>
      </c>
      <c r="BS3" s="95">
        <f>AVERAGE(Y3:AB3)</f>
        <v>22.725000000000001</v>
      </c>
      <c r="BT3" s="95">
        <f>AVERAGE(AC3:AF3)</f>
        <v>42.5</v>
      </c>
      <c r="BU3" s="95">
        <f>AVERAGE(AG3:AJ3)</f>
        <v>44.099999999999994</v>
      </c>
      <c r="BV3" s="95">
        <f>AVERAGE(AK3:AN3)</f>
        <v>46.75</v>
      </c>
      <c r="BW3" s="206">
        <v>17.074000000000002</v>
      </c>
      <c r="BX3" s="206">
        <v>30.826999999999998</v>
      </c>
      <c r="BY3" s="206">
        <v>18.294</v>
      </c>
      <c r="BZ3" s="210">
        <v>10.606999999999999</v>
      </c>
      <c r="CA3" s="206">
        <v>23.356999999999999</v>
      </c>
      <c r="CB3" s="206">
        <v>146.5</v>
      </c>
      <c r="CC3" s="206">
        <v>124.39999999999999</v>
      </c>
      <c r="CD3" s="206">
        <v>63.9</v>
      </c>
      <c r="CE3" s="210">
        <v>122.5</v>
      </c>
      <c r="CF3" s="206">
        <v>202.2</v>
      </c>
      <c r="CG3" s="206">
        <v>-24.82</v>
      </c>
      <c r="CH3" s="206">
        <v>-24.14</v>
      </c>
      <c r="CI3" s="206">
        <v>-24.69</v>
      </c>
      <c r="CJ3" s="210">
        <v>-25.21</v>
      </c>
      <c r="CK3" s="206">
        <v>-24.08</v>
      </c>
    </row>
    <row r="4" spans="1:102" x14ac:dyDescent="0.25">
      <c r="A4" t="s">
        <v>50</v>
      </c>
      <c r="B4" t="s">
        <v>51</v>
      </c>
      <c r="C4" s="7">
        <v>2</v>
      </c>
      <c r="D4" t="s">
        <v>52</v>
      </c>
      <c r="E4">
        <v>1999</v>
      </c>
      <c r="F4" s="7">
        <v>1</v>
      </c>
      <c r="G4" s="7">
        <v>3</v>
      </c>
      <c r="H4" s="7">
        <v>3</v>
      </c>
      <c r="I4" s="7">
        <v>9</v>
      </c>
      <c r="J4" s="7">
        <v>103</v>
      </c>
      <c r="K4" s="50">
        <v>45568</v>
      </c>
      <c r="L4" s="90">
        <v>0.75</v>
      </c>
      <c r="M4" s="209">
        <v>4.3999999999999997E-2</v>
      </c>
      <c r="N4" s="209">
        <v>6.9000000000000006E-2</v>
      </c>
      <c r="O4" s="209">
        <v>0.182</v>
      </c>
      <c r="P4" s="209">
        <v>0.36699999999999999</v>
      </c>
      <c r="Q4" s="91">
        <f t="shared" si="0"/>
        <v>0.95599999999999996</v>
      </c>
      <c r="R4" s="91">
        <f t="shared" si="1"/>
        <v>0.93100000000000005</v>
      </c>
      <c r="S4" s="91">
        <f t="shared" si="2"/>
        <v>0.81800000000000006</v>
      </c>
      <c r="T4" s="91">
        <f t="shared" si="3"/>
        <v>0.63300000000000001</v>
      </c>
      <c r="U4" s="90">
        <v>0</v>
      </c>
      <c r="V4" s="90">
        <v>0</v>
      </c>
      <c r="W4" s="90">
        <v>0</v>
      </c>
      <c r="X4" s="90">
        <v>0</v>
      </c>
      <c r="Y4" s="90">
        <v>0</v>
      </c>
      <c r="Z4" s="90">
        <v>0</v>
      </c>
      <c r="AA4" s="90">
        <v>17.7</v>
      </c>
      <c r="AB4" s="90">
        <v>0</v>
      </c>
      <c r="AC4" s="90">
        <v>46.2</v>
      </c>
      <c r="AD4" s="90">
        <v>23.6</v>
      </c>
      <c r="AE4" s="90">
        <v>58.8</v>
      </c>
      <c r="AF4" s="90">
        <v>53.1</v>
      </c>
      <c r="AG4" s="90">
        <v>36.4</v>
      </c>
      <c r="AH4" s="90">
        <v>48.8</v>
      </c>
      <c r="AI4" s="90">
        <v>54.5</v>
      </c>
      <c r="AJ4" s="90">
        <v>56.8</v>
      </c>
      <c r="AK4" s="90">
        <v>47.9</v>
      </c>
      <c r="AL4" s="90">
        <v>52.1</v>
      </c>
      <c r="AM4" s="90">
        <v>54.4</v>
      </c>
      <c r="AN4" s="90">
        <v>53.5</v>
      </c>
      <c r="AO4" s="90">
        <v>90</v>
      </c>
      <c r="AP4" s="90">
        <v>0.5</v>
      </c>
      <c r="AQ4" s="90">
        <v>1625</v>
      </c>
      <c r="AR4" s="70">
        <f t="shared" si="4"/>
        <v>3250</v>
      </c>
      <c r="AS4" s="90">
        <v>358</v>
      </c>
      <c r="AT4" s="90">
        <v>50</v>
      </c>
      <c r="AU4" s="90">
        <v>218</v>
      </c>
      <c r="AV4">
        <v>75.2</v>
      </c>
      <c r="AW4" s="7">
        <v>30</v>
      </c>
      <c r="AX4" s="90">
        <v>8.48</v>
      </c>
      <c r="AY4" s="90">
        <v>3.88</v>
      </c>
      <c r="AZ4" s="90">
        <v>25.71</v>
      </c>
      <c r="BA4" s="90">
        <v>8.2899999999999991</v>
      </c>
      <c r="BB4" s="90">
        <v>20</v>
      </c>
      <c r="BC4" s="90">
        <f t="shared" si="5"/>
        <v>46.36</v>
      </c>
      <c r="BD4" s="48">
        <f t="shared" si="6"/>
        <v>46.36</v>
      </c>
      <c r="BE4" s="48">
        <f t="shared" si="7"/>
        <v>2.3180000000000001</v>
      </c>
      <c r="BF4" s="48">
        <f t="shared" si="8"/>
        <v>7</v>
      </c>
      <c r="BG4" s="48">
        <f t="shared" si="9"/>
        <v>0.34495412844036699</v>
      </c>
      <c r="BH4" s="49">
        <f t="shared" si="10"/>
        <v>560.55045871559639</v>
      </c>
      <c r="BI4" s="14">
        <f t="shared" si="11"/>
        <v>1121.1009174311928</v>
      </c>
      <c r="BJ4" s="48">
        <f t="shared" si="12"/>
        <v>0.18291630716134599</v>
      </c>
      <c r="BK4" s="48">
        <f t="shared" si="13"/>
        <v>8.3692838654012072E-2</v>
      </c>
      <c r="BL4" s="48">
        <f t="shared" si="14"/>
        <v>0.55457290767903367</v>
      </c>
      <c r="BM4" s="48">
        <f t="shared" si="15"/>
        <v>0.17881794650560826</v>
      </c>
      <c r="BN4" s="14">
        <f t="shared" si="16"/>
        <v>205.06763977171084</v>
      </c>
      <c r="BO4" s="14">
        <f t="shared" si="17"/>
        <v>93.828118197433724</v>
      </c>
      <c r="BP4" s="14">
        <f t="shared" si="18"/>
        <v>621.73219558144888</v>
      </c>
      <c r="BQ4" s="14">
        <f t="shared" si="19"/>
        <v>200.47296388059937</v>
      </c>
      <c r="BR4" s="95">
        <f>AVERAGE(U25:X25)</f>
        <v>0</v>
      </c>
      <c r="BS4" s="95">
        <f>AVERAGE(Y25:AB25)</f>
        <v>26.875</v>
      </c>
      <c r="BT4" s="95">
        <f>AVERAGE(AC25:AF25)</f>
        <v>46.325000000000003</v>
      </c>
      <c r="BU4" s="95">
        <f>AVERAGE(AG25:AJ25)</f>
        <v>48.85</v>
      </c>
      <c r="BV4" s="95">
        <f>AVERAGE(AK25:AN25)</f>
        <v>46.25</v>
      </c>
      <c r="BW4" s="206">
        <v>22.285</v>
      </c>
      <c r="BX4" s="206">
        <v>32.116999999999997</v>
      </c>
      <c r="BY4" s="206">
        <v>21.852</v>
      </c>
      <c r="BZ4" s="210">
        <v>12.211</v>
      </c>
      <c r="CA4" s="206">
        <v>22.927</v>
      </c>
      <c r="CB4" s="206">
        <v>144.80000000000001</v>
      </c>
      <c r="CC4" s="206">
        <v>117.6</v>
      </c>
      <c r="CD4" s="206">
        <v>44.400000000000006</v>
      </c>
      <c r="CE4" s="210">
        <v>174.8</v>
      </c>
      <c r="CF4" s="206">
        <v>182.60000000000002</v>
      </c>
      <c r="CG4" s="206">
        <v>-24.55</v>
      </c>
      <c r="CH4" s="206">
        <v>-24.23</v>
      </c>
      <c r="CI4" s="206">
        <v>-24.65</v>
      </c>
      <c r="CJ4" s="210">
        <v>-24.92</v>
      </c>
      <c r="CK4" s="206">
        <v>-24.18</v>
      </c>
    </row>
    <row r="5" spans="1:102" x14ac:dyDescent="0.25">
      <c r="A5" t="s">
        <v>50</v>
      </c>
      <c r="B5" t="s">
        <v>51</v>
      </c>
      <c r="C5" s="7">
        <v>2</v>
      </c>
      <c r="D5" t="s">
        <v>56</v>
      </c>
      <c r="E5">
        <v>1984</v>
      </c>
      <c r="F5" s="7">
        <v>1</v>
      </c>
      <c r="G5" s="7">
        <v>4</v>
      </c>
      <c r="H5" s="7">
        <v>4</v>
      </c>
      <c r="I5" s="7">
        <v>16</v>
      </c>
      <c r="J5" s="7">
        <v>104</v>
      </c>
      <c r="K5" s="50">
        <v>45568</v>
      </c>
      <c r="L5" s="90">
        <v>0.81</v>
      </c>
      <c r="M5" s="209">
        <v>2.7E-2</v>
      </c>
      <c r="N5" s="209">
        <v>5.0999999999999997E-2</v>
      </c>
      <c r="O5" s="209">
        <v>8.1000000000000003E-2</v>
      </c>
      <c r="P5" s="209">
        <v>0.44500000000000001</v>
      </c>
      <c r="Q5" s="91">
        <f t="shared" si="0"/>
        <v>0.97299999999999998</v>
      </c>
      <c r="R5" s="91">
        <f t="shared" si="1"/>
        <v>0.94899999999999995</v>
      </c>
      <c r="S5" s="91">
        <f t="shared" si="2"/>
        <v>0.91900000000000004</v>
      </c>
      <c r="T5" s="91">
        <f t="shared" si="3"/>
        <v>0.55499999999999994</v>
      </c>
      <c r="U5" s="90">
        <v>0</v>
      </c>
      <c r="V5" s="90">
        <v>0</v>
      </c>
      <c r="W5" s="90">
        <v>4.5</v>
      </c>
      <c r="X5" s="90">
        <v>28.8</v>
      </c>
      <c r="Y5" s="90">
        <v>23</v>
      </c>
      <c r="Z5" s="90">
        <v>1.8</v>
      </c>
      <c r="AA5" s="90">
        <v>32.5</v>
      </c>
      <c r="AB5" s="90">
        <v>14.5</v>
      </c>
      <c r="AC5" s="90">
        <v>51.7</v>
      </c>
      <c r="AD5" s="90">
        <v>31.4</v>
      </c>
      <c r="AE5" s="90">
        <v>47.3</v>
      </c>
      <c r="AF5" s="90">
        <v>55.6</v>
      </c>
      <c r="AG5" s="90">
        <v>49.5</v>
      </c>
      <c r="AH5" s="90">
        <v>53.7</v>
      </c>
      <c r="AI5" s="90">
        <v>52.5</v>
      </c>
      <c r="AJ5" s="90">
        <v>53.5</v>
      </c>
      <c r="AK5" s="90">
        <v>46.6</v>
      </c>
      <c r="AL5" s="90">
        <v>50.1</v>
      </c>
      <c r="AM5" s="90">
        <v>48.5</v>
      </c>
      <c r="AN5" s="90">
        <v>47.7</v>
      </c>
      <c r="AO5" s="90">
        <v>83</v>
      </c>
      <c r="AP5" s="90">
        <v>0.5</v>
      </c>
      <c r="AQ5" s="90">
        <v>1364</v>
      </c>
      <c r="AR5" s="70">
        <f t="shared" si="4"/>
        <v>2728</v>
      </c>
      <c r="AS5" s="90">
        <v>367</v>
      </c>
      <c r="AT5" s="90">
        <v>50</v>
      </c>
      <c r="AU5" s="90">
        <v>212</v>
      </c>
      <c r="AV5">
        <v>62.4</v>
      </c>
      <c r="AW5" s="7">
        <v>30</v>
      </c>
      <c r="AX5" s="90">
        <v>10.24</v>
      </c>
      <c r="AY5" s="90">
        <v>2.15</v>
      </c>
      <c r="AZ5" s="90">
        <v>27.78</v>
      </c>
      <c r="BA5" s="90">
        <v>7.62</v>
      </c>
      <c r="BB5" s="90">
        <v>20</v>
      </c>
      <c r="BC5" s="90">
        <f t="shared" si="5"/>
        <v>47.79</v>
      </c>
      <c r="BD5" s="48">
        <f t="shared" si="6"/>
        <v>47.79</v>
      </c>
      <c r="BE5" s="48">
        <f t="shared" si="7"/>
        <v>2.3895</v>
      </c>
      <c r="BF5" s="48">
        <f t="shared" si="8"/>
        <v>7.75</v>
      </c>
      <c r="BG5" s="48">
        <f t="shared" si="9"/>
        <v>0.29433962264150942</v>
      </c>
      <c r="BH5" s="49">
        <f t="shared" si="10"/>
        <v>401.47924528301883</v>
      </c>
      <c r="BI5" s="14">
        <f t="shared" si="11"/>
        <v>802.95849056603765</v>
      </c>
      <c r="BJ5" s="48">
        <f t="shared" si="12"/>
        <v>0.21427076794308433</v>
      </c>
      <c r="BK5" s="48">
        <f t="shared" si="13"/>
        <v>4.4988491316174932E-2</v>
      </c>
      <c r="BL5" s="48">
        <f t="shared" si="14"/>
        <v>0.58129315756434408</v>
      </c>
      <c r="BM5" s="48">
        <f t="shared" si="15"/>
        <v>0.15944758317639673</v>
      </c>
      <c r="BN5" s="14">
        <f t="shared" si="16"/>
        <v>172.05053240000473</v>
      </c>
      <c r="BO5" s="14">
        <f t="shared" si="17"/>
        <v>36.123891080079119</v>
      </c>
      <c r="BP5" s="14">
        <f t="shared" si="18"/>
        <v>466.75427637423161</v>
      </c>
      <c r="BQ5" s="14">
        <f t="shared" si="19"/>
        <v>128.02979071172226</v>
      </c>
      <c r="BR5" s="95">
        <f t="shared" ref="BR5:BR27" si="20">AVERAGE(U5:X5)</f>
        <v>8.3249999999999993</v>
      </c>
      <c r="BS5" s="95">
        <f t="shared" ref="BS5:BS12" si="21">AVERAGE(Y5:AB5)</f>
        <v>17.95</v>
      </c>
      <c r="BT5" s="95">
        <f t="shared" ref="BT5:BT12" si="22">AVERAGE(AC5:AF5)</f>
        <v>46.499999999999993</v>
      </c>
      <c r="BU5" s="95">
        <f t="shared" ref="BU5:BU12" si="23">AVERAGE(AG5:AJ5)</f>
        <v>52.3</v>
      </c>
      <c r="BV5" s="95">
        <f t="shared" ref="BV5:BV12" si="24">AVERAGE(AK5:AN5)</f>
        <v>48.224999999999994</v>
      </c>
      <c r="BW5" s="206">
        <v>23.172000000000001</v>
      </c>
      <c r="BX5" s="206">
        <v>41.079000000000001</v>
      </c>
      <c r="BY5" s="206">
        <v>26.082000000000001</v>
      </c>
      <c r="BZ5" s="210">
        <v>11.788</v>
      </c>
      <c r="CA5" s="206">
        <v>24.728999999999999</v>
      </c>
      <c r="CB5" s="206">
        <v>155.29999999999998</v>
      </c>
      <c r="CC5" s="206">
        <v>100</v>
      </c>
      <c r="CD5" s="206">
        <v>37.599999999999994</v>
      </c>
      <c r="CE5" s="210">
        <v>172.3</v>
      </c>
      <c r="CF5" s="206">
        <v>166.6</v>
      </c>
      <c r="CG5" s="206">
        <v>-24.6</v>
      </c>
      <c r="CH5" s="206">
        <v>-24.21</v>
      </c>
      <c r="CI5" s="206">
        <v>-24.62</v>
      </c>
      <c r="CJ5" s="210">
        <v>-25.19</v>
      </c>
      <c r="CK5" s="206">
        <v>-24.86</v>
      </c>
    </row>
    <row r="6" spans="1:102" x14ac:dyDescent="0.25">
      <c r="A6" t="s">
        <v>35</v>
      </c>
      <c r="B6" t="s">
        <v>36</v>
      </c>
      <c r="C6" s="7">
        <v>3</v>
      </c>
      <c r="D6" t="s">
        <v>48</v>
      </c>
      <c r="E6">
        <v>2018</v>
      </c>
      <c r="F6" s="7">
        <v>1</v>
      </c>
      <c r="G6" s="7">
        <v>5</v>
      </c>
      <c r="H6" s="7">
        <v>5</v>
      </c>
      <c r="I6" s="7">
        <v>17</v>
      </c>
      <c r="J6" s="7">
        <v>105</v>
      </c>
      <c r="K6" s="50">
        <v>45566</v>
      </c>
      <c r="L6" s="90">
        <v>0.8</v>
      </c>
      <c r="M6" s="208">
        <v>2.3E-2</v>
      </c>
      <c r="N6" s="208">
        <v>4.4999999999999998E-2</v>
      </c>
      <c r="O6" s="208">
        <v>7.3999999999999996E-2</v>
      </c>
      <c r="P6" s="208">
        <v>0.35</v>
      </c>
      <c r="Q6" s="91">
        <f t="shared" si="0"/>
        <v>0.97699999999999998</v>
      </c>
      <c r="R6" s="91">
        <f t="shared" si="1"/>
        <v>0.95499999999999996</v>
      </c>
      <c r="S6" s="91">
        <f t="shared" si="2"/>
        <v>0.92600000000000005</v>
      </c>
      <c r="T6" s="91">
        <f t="shared" si="3"/>
        <v>0.65</v>
      </c>
      <c r="U6" s="90">
        <v>0</v>
      </c>
      <c r="V6" s="90">
        <v>0</v>
      </c>
      <c r="W6" s="90">
        <v>0</v>
      </c>
      <c r="X6" s="90">
        <v>0</v>
      </c>
      <c r="Y6" s="90">
        <v>4.5999999999999996</v>
      </c>
      <c r="Z6" s="90">
        <v>3.6</v>
      </c>
      <c r="AA6" s="90">
        <v>8.4</v>
      </c>
      <c r="AB6" s="90">
        <v>16.100000000000001</v>
      </c>
      <c r="AC6" s="90">
        <v>51.3</v>
      </c>
      <c r="AD6" s="90">
        <v>51.7</v>
      </c>
      <c r="AE6" s="90">
        <v>51.6</v>
      </c>
      <c r="AF6" s="90">
        <v>55.4</v>
      </c>
      <c r="AG6" s="90">
        <v>51.5</v>
      </c>
      <c r="AH6" s="90">
        <v>55.2</v>
      </c>
      <c r="AI6" s="90">
        <v>52.7</v>
      </c>
      <c r="AJ6" s="90">
        <v>52.8</v>
      </c>
      <c r="AK6" s="90">
        <v>45.3</v>
      </c>
      <c r="AL6" s="90">
        <v>50.4</v>
      </c>
      <c r="AM6" s="90">
        <v>48.2</v>
      </c>
      <c r="AN6" s="90">
        <v>50</v>
      </c>
      <c r="AO6" s="90">
        <v>88</v>
      </c>
      <c r="AP6" s="90">
        <v>0.5</v>
      </c>
      <c r="AQ6" s="90">
        <v>1633</v>
      </c>
      <c r="AR6" s="70">
        <f t="shared" si="4"/>
        <v>3266</v>
      </c>
      <c r="AS6" s="90">
        <v>408</v>
      </c>
      <c r="AT6" s="90">
        <v>50</v>
      </c>
      <c r="AU6" s="90">
        <v>260</v>
      </c>
      <c r="AV6">
        <v>81.2</v>
      </c>
      <c r="AW6" s="7">
        <v>30</v>
      </c>
      <c r="AX6" s="90">
        <v>9.5299999999999994</v>
      </c>
      <c r="AY6" s="90">
        <v>3.36</v>
      </c>
      <c r="AZ6" s="90">
        <v>23.14</v>
      </c>
      <c r="BA6" s="90">
        <v>8.26</v>
      </c>
      <c r="BB6" s="90">
        <v>21</v>
      </c>
      <c r="BC6" s="90">
        <f t="shared" si="5"/>
        <v>44.29</v>
      </c>
      <c r="BD6" s="48">
        <f t="shared" si="6"/>
        <v>42.180952380952377</v>
      </c>
      <c r="BE6" s="48">
        <f t="shared" si="7"/>
        <v>2.1090476190476188</v>
      </c>
      <c r="BF6" s="48">
        <f t="shared" si="8"/>
        <v>7.0476190476190474</v>
      </c>
      <c r="BG6" s="48">
        <f t="shared" si="9"/>
        <v>0.31230769230769234</v>
      </c>
      <c r="BH6" s="49">
        <f t="shared" si="10"/>
        <v>509.99846153846158</v>
      </c>
      <c r="BI6" s="14">
        <f t="shared" si="11"/>
        <v>1019.9969230769232</v>
      </c>
      <c r="BJ6" s="48">
        <f t="shared" si="12"/>
        <v>0.21517272522013997</v>
      </c>
      <c r="BK6" s="48">
        <f t="shared" si="13"/>
        <v>7.5863626100699924E-2</v>
      </c>
      <c r="BL6" s="48">
        <f t="shared" si="14"/>
        <v>0.5224655678482728</v>
      </c>
      <c r="BM6" s="48">
        <f t="shared" si="15"/>
        <v>0.18649808083088734</v>
      </c>
      <c r="BN6" s="14">
        <f t="shared" si="16"/>
        <v>219.47551765461904</v>
      </c>
      <c r="BO6" s="14">
        <f t="shared" si="17"/>
        <v>77.380665196172075</v>
      </c>
      <c r="BP6" s="14">
        <f t="shared" si="18"/>
        <v>532.91327161887568</v>
      </c>
      <c r="BQ6" s="14">
        <f t="shared" si="19"/>
        <v>190.22746860725638</v>
      </c>
      <c r="BR6" s="95">
        <f t="shared" si="20"/>
        <v>0</v>
      </c>
      <c r="BS6" s="95">
        <f t="shared" si="21"/>
        <v>8.1750000000000007</v>
      </c>
      <c r="BT6" s="95">
        <f t="shared" si="22"/>
        <v>52.5</v>
      </c>
      <c r="BU6" s="95">
        <f t="shared" si="23"/>
        <v>53.05</v>
      </c>
      <c r="BV6" s="95">
        <f t="shared" si="24"/>
        <v>48.474999999999994</v>
      </c>
      <c r="BW6" s="206">
        <v>25.692</v>
      </c>
      <c r="BX6" s="206">
        <v>39.747</v>
      </c>
      <c r="BY6" s="206">
        <v>16.582000000000001</v>
      </c>
      <c r="BZ6" s="210">
        <v>8.3552999999999997</v>
      </c>
      <c r="CA6" s="206">
        <v>21.600999999999999</v>
      </c>
      <c r="CB6" s="206">
        <v>154.1</v>
      </c>
      <c r="CC6" s="206">
        <v>89.9</v>
      </c>
      <c r="CD6" s="206">
        <v>58.3</v>
      </c>
      <c r="CE6" s="210">
        <v>157</v>
      </c>
      <c r="CF6" s="206">
        <v>195.9</v>
      </c>
      <c r="CG6" s="206">
        <v>-24.24</v>
      </c>
      <c r="CH6" s="206">
        <v>-23.99</v>
      </c>
      <c r="CI6" s="206">
        <v>-24.76</v>
      </c>
      <c r="CJ6" s="210">
        <v>-25.21</v>
      </c>
      <c r="CK6" s="206">
        <v>-24.28</v>
      </c>
    </row>
    <row r="7" spans="1:102" x14ac:dyDescent="0.25">
      <c r="A7" t="s">
        <v>35</v>
      </c>
      <c r="B7" t="s">
        <v>36</v>
      </c>
      <c r="C7" s="7">
        <v>3</v>
      </c>
      <c r="D7" t="s">
        <v>41</v>
      </c>
      <c r="E7">
        <v>2016</v>
      </c>
      <c r="F7" s="7">
        <v>1</v>
      </c>
      <c r="G7" s="7">
        <v>6</v>
      </c>
      <c r="H7" s="7">
        <v>6</v>
      </c>
      <c r="I7" s="7">
        <v>24</v>
      </c>
      <c r="J7" s="7">
        <v>106</v>
      </c>
      <c r="K7" s="50">
        <v>45567</v>
      </c>
      <c r="L7" s="90">
        <v>0.81</v>
      </c>
      <c r="M7" s="209">
        <v>2.5000000000000001E-2</v>
      </c>
      <c r="N7" s="209">
        <v>2.4E-2</v>
      </c>
      <c r="O7" s="209">
        <v>6.9000000000000006E-2</v>
      </c>
      <c r="P7" s="209">
        <v>0.378</v>
      </c>
      <c r="Q7" s="91">
        <f t="shared" si="0"/>
        <v>0.97499999999999998</v>
      </c>
      <c r="R7" s="91">
        <f t="shared" si="1"/>
        <v>0.97599999999999998</v>
      </c>
      <c r="S7" s="91">
        <f t="shared" si="2"/>
        <v>0.93100000000000005</v>
      </c>
      <c r="T7" s="91">
        <f t="shared" si="3"/>
        <v>0.622</v>
      </c>
      <c r="U7" s="90">
        <v>0</v>
      </c>
      <c r="V7" s="90">
        <v>0</v>
      </c>
      <c r="W7" s="90">
        <v>0</v>
      </c>
      <c r="X7" s="90">
        <v>0</v>
      </c>
      <c r="Y7" s="90">
        <v>0</v>
      </c>
      <c r="Z7" s="90">
        <v>4.8</v>
      </c>
      <c r="AA7" s="90">
        <v>0</v>
      </c>
      <c r="AB7" s="90">
        <v>0</v>
      </c>
      <c r="AC7" s="90">
        <v>24.2</v>
      </c>
      <c r="AD7" s="90">
        <v>26.3</v>
      </c>
      <c r="AE7" s="90">
        <v>5.8</v>
      </c>
      <c r="AF7" s="90">
        <v>8.1999999999999993</v>
      </c>
      <c r="AG7" s="90">
        <v>47.7</v>
      </c>
      <c r="AH7" s="90">
        <v>42.5</v>
      </c>
      <c r="AI7" s="90">
        <v>36.6</v>
      </c>
      <c r="AJ7" s="90">
        <v>43</v>
      </c>
      <c r="AK7" s="90">
        <v>46.4</v>
      </c>
      <c r="AL7" s="90">
        <v>36.6</v>
      </c>
      <c r="AM7" s="90">
        <v>45.9</v>
      </c>
      <c r="AN7" s="90">
        <v>40.4</v>
      </c>
      <c r="AO7" s="90">
        <v>92</v>
      </c>
      <c r="AP7" s="90">
        <v>0.5</v>
      </c>
      <c r="AQ7" s="90">
        <v>1647</v>
      </c>
      <c r="AR7" s="70">
        <f t="shared" si="4"/>
        <v>3294</v>
      </c>
      <c r="AS7" s="90">
        <v>501</v>
      </c>
      <c r="AT7" s="90">
        <v>50</v>
      </c>
      <c r="AU7" s="90">
        <v>318</v>
      </c>
      <c r="AV7">
        <v>84.5</v>
      </c>
      <c r="AW7" s="7">
        <v>30</v>
      </c>
      <c r="AX7" s="90">
        <v>12.03</v>
      </c>
      <c r="AY7" s="90">
        <v>5.47</v>
      </c>
      <c r="AZ7" s="90">
        <v>27.42</v>
      </c>
      <c r="BA7" s="90">
        <v>8.5500000000000007</v>
      </c>
      <c r="BB7" s="90">
        <v>20</v>
      </c>
      <c r="BC7" s="90">
        <f t="shared" si="5"/>
        <v>53.47</v>
      </c>
      <c r="BD7" s="48">
        <f t="shared" si="6"/>
        <v>53.470000000000006</v>
      </c>
      <c r="BE7" s="48">
        <f t="shared" si="7"/>
        <v>2.6735000000000002</v>
      </c>
      <c r="BF7" s="48">
        <f t="shared" si="8"/>
        <v>9.15</v>
      </c>
      <c r="BG7" s="48">
        <f t="shared" si="9"/>
        <v>0.26572327044025157</v>
      </c>
      <c r="BH7" s="49">
        <f t="shared" si="10"/>
        <v>437.64622641509436</v>
      </c>
      <c r="BI7" s="14">
        <f t="shared" si="11"/>
        <v>875.29245283018872</v>
      </c>
      <c r="BJ7" s="48">
        <f t="shared" si="12"/>
        <v>0.22498597344305218</v>
      </c>
      <c r="BK7" s="48">
        <f t="shared" si="13"/>
        <v>0.10230035533944268</v>
      </c>
      <c r="BL7" s="48">
        <f t="shared" si="14"/>
        <v>0.51281092201234346</v>
      </c>
      <c r="BM7" s="48">
        <f t="shared" si="15"/>
        <v>0.15990274920516179</v>
      </c>
      <c r="BN7" s="14">
        <f t="shared" si="16"/>
        <v>196.92852454735686</v>
      </c>
      <c r="BO7" s="14">
        <f t="shared" si="17"/>
        <v>89.54272895046067</v>
      </c>
      <c r="BP7" s="14">
        <f t="shared" si="18"/>
        <v>448.85952976629471</v>
      </c>
      <c r="BQ7" s="14">
        <f t="shared" si="19"/>
        <v>139.96166956607658</v>
      </c>
      <c r="BR7" s="95">
        <f t="shared" si="20"/>
        <v>0</v>
      </c>
      <c r="BS7" s="95">
        <f t="shared" si="21"/>
        <v>1.2</v>
      </c>
      <c r="BT7" s="95">
        <f t="shared" si="22"/>
        <v>16.125</v>
      </c>
      <c r="BU7" s="95">
        <f t="shared" si="23"/>
        <v>42.45</v>
      </c>
      <c r="BV7" s="95">
        <f t="shared" si="24"/>
        <v>42.325000000000003</v>
      </c>
      <c r="BW7" s="206">
        <v>25.45</v>
      </c>
      <c r="BX7" s="206">
        <v>36.501999999999995</v>
      </c>
      <c r="BY7" s="206">
        <v>22.639999999999997</v>
      </c>
      <c r="BZ7" s="210">
        <v>12.021999999999998</v>
      </c>
      <c r="CA7" s="206">
        <v>20.390999999999998</v>
      </c>
      <c r="CB7" s="206">
        <v>167</v>
      </c>
      <c r="CC7" s="206">
        <v>83.4</v>
      </c>
      <c r="CD7" s="206">
        <v>28.2</v>
      </c>
      <c r="CE7" s="210">
        <v>148.5</v>
      </c>
      <c r="CF7" s="206">
        <v>177.39999999999998</v>
      </c>
      <c r="CG7" s="206">
        <v>-24.65</v>
      </c>
      <c r="CH7" s="206">
        <v>-24.54</v>
      </c>
      <c r="CI7" s="206">
        <v>-25.16</v>
      </c>
      <c r="CJ7" s="210">
        <v>-25.27</v>
      </c>
      <c r="CK7" s="206">
        <v>-24.77</v>
      </c>
    </row>
    <row r="8" spans="1:102" x14ac:dyDescent="0.25">
      <c r="A8" t="s">
        <v>50</v>
      </c>
      <c r="B8" t="s">
        <v>51</v>
      </c>
      <c r="C8" s="7">
        <v>4</v>
      </c>
      <c r="D8" t="s">
        <v>60</v>
      </c>
      <c r="E8">
        <v>2001</v>
      </c>
      <c r="F8" s="7">
        <v>1</v>
      </c>
      <c r="G8" s="7">
        <v>7</v>
      </c>
      <c r="H8" s="7">
        <v>7</v>
      </c>
      <c r="I8" s="7">
        <v>25</v>
      </c>
      <c r="J8" s="7">
        <v>107</v>
      </c>
      <c r="K8" s="50">
        <v>45567</v>
      </c>
      <c r="L8" s="90">
        <v>0.77</v>
      </c>
      <c r="M8" s="209">
        <v>4.4999999999999998E-2</v>
      </c>
      <c r="N8" s="209">
        <v>0.1</v>
      </c>
      <c r="O8" s="209">
        <v>0.13600000000000001</v>
      </c>
      <c r="P8" s="209">
        <v>0.70899999999999996</v>
      </c>
      <c r="Q8" s="91">
        <f t="shared" si="0"/>
        <v>0.95499999999999996</v>
      </c>
      <c r="R8" s="91">
        <f t="shared" si="1"/>
        <v>0.9</v>
      </c>
      <c r="S8" s="91">
        <f t="shared" si="2"/>
        <v>0.86399999999999999</v>
      </c>
      <c r="T8" s="91">
        <f t="shared" si="3"/>
        <v>0.29100000000000004</v>
      </c>
      <c r="U8" s="90">
        <v>0</v>
      </c>
      <c r="V8" s="90">
        <v>0</v>
      </c>
      <c r="W8" s="90">
        <v>0</v>
      </c>
      <c r="X8" s="90">
        <v>0</v>
      </c>
      <c r="Y8" s="90">
        <v>16.8</v>
      </c>
      <c r="Z8" s="90">
        <v>32.1</v>
      </c>
      <c r="AA8" s="90">
        <v>18.399999999999999</v>
      </c>
      <c r="AB8" s="90">
        <v>0.6</v>
      </c>
      <c r="AC8" s="90">
        <v>35.5</v>
      </c>
      <c r="AD8" s="90">
        <v>47</v>
      </c>
      <c r="AE8" s="90">
        <v>47.4</v>
      </c>
      <c r="AF8" s="90">
        <v>35.1</v>
      </c>
      <c r="AG8" s="90">
        <v>50.8</v>
      </c>
      <c r="AH8" s="90">
        <v>45.7</v>
      </c>
      <c r="AI8" s="90">
        <v>47.3</v>
      </c>
      <c r="AJ8" s="90">
        <v>47.8</v>
      </c>
      <c r="AK8" s="90">
        <v>47.9</v>
      </c>
      <c r="AL8" s="90">
        <v>49.3</v>
      </c>
      <c r="AM8" s="90">
        <v>47.1</v>
      </c>
      <c r="AN8" s="90">
        <v>43.6</v>
      </c>
      <c r="AO8" s="90">
        <v>77</v>
      </c>
      <c r="AP8" s="90">
        <v>0.5</v>
      </c>
      <c r="AQ8" s="90">
        <v>1820</v>
      </c>
      <c r="AR8" s="70">
        <f t="shared" si="4"/>
        <v>3640</v>
      </c>
      <c r="AS8" s="90">
        <v>408</v>
      </c>
      <c r="AT8" s="90">
        <v>50</v>
      </c>
      <c r="AU8" s="90">
        <v>242</v>
      </c>
      <c r="AV8">
        <v>70.3</v>
      </c>
      <c r="AW8" s="7">
        <v>30</v>
      </c>
      <c r="AX8" s="90">
        <v>9.51</v>
      </c>
      <c r="AY8" s="90">
        <v>2.08</v>
      </c>
      <c r="AZ8" s="90">
        <v>26.12</v>
      </c>
      <c r="BA8" s="90">
        <v>8.65</v>
      </c>
      <c r="BB8" s="90">
        <v>21</v>
      </c>
      <c r="BC8" s="90">
        <f t="shared" si="5"/>
        <v>46.36</v>
      </c>
      <c r="BD8" s="48">
        <f t="shared" si="6"/>
        <v>44.152380952380952</v>
      </c>
      <c r="BE8" s="48">
        <f t="shared" si="7"/>
        <v>2.2076190476190476</v>
      </c>
      <c r="BF8" s="48">
        <f t="shared" si="8"/>
        <v>7.9047619047619051</v>
      </c>
      <c r="BG8" s="48">
        <f t="shared" si="9"/>
        <v>0.29049586776859504</v>
      </c>
      <c r="BH8" s="49">
        <f t="shared" si="10"/>
        <v>528.70247933884298</v>
      </c>
      <c r="BI8" s="14">
        <f t="shared" si="11"/>
        <v>1057.404958677686</v>
      </c>
      <c r="BJ8" s="48">
        <f t="shared" si="12"/>
        <v>0.20513373597929249</v>
      </c>
      <c r="BK8" s="48">
        <f t="shared" si="13"/>
        <v>4.4866264020707508E-2</v>
      </c>
      <c r="BL8" s="48">
        <f t="shared" si="14"/>
        <v>0.56341673856773078</v>
      </c>
      <c r="BM8" s="48">
        <f t="shared" si="15"/>
        <v>0.18658326143226922</v>
      </c>
      <c r="BN8" s="14">
        <f t="shared" si="16"/>
        <v>216.90942961658311</v>
      </c>
      <c r="BO8" s="14">
        <f t="shared" si="17"/>
        <v>47.44181005283837</v>
      </c>
      <c r="BP8" s="14">
        <f t="shared" si="18"/>
        <v>595.7596531635279</v>
      </c>
      <c r="BQ8" s="14">
        <f t="shared" si="19"/>
        <v>197.29406584473651</v>
      </c>
      <c r="BR8" s="95">
        <f t="shared" si="20"/>
        <v>0</v>
      </c>
      <c r="BS8" s="95">
        <f t="shared" si="21"/>
        <v>16.975000000000001</v>
      </c>
      <c r="BT8" s="95">
        <f t="shared" si="22"/>
        <v>41.25</v>
      </c>
      <c r="BU8" s="95">
        <f t="shared" si="23"/>
        <v>47.900000000000006</v>
      </c>
      <c r="BV8" s="95">
        <f t="shared" si="24"/>
        <v>46.974999999999994</v>
      </c>
      <c r="BW8" s="206">
        <v>19.605999999999998</v>
      </c>
      <c r="BX8" s="206">
        <v>37.692</v>
      </c>
      <c r="BY8" s="206">
        <v>23.292000000000002</v>
      </c>
      <c r="BZ8" s="210">
        <v>10.184999999999999</v>
      </c>
      <c r="CA8" s="206">
        <v>20.386000000000003</v>
      </c>
      <c r="CB8" s="206">
        <v>168.79999999999998</v>
      </c>
      <c r="CC8" s="206">
        <v>102.69999999999999</v>
      </c>
      <c r="CD8" s="206">
        <v>39.900000000000006</v>
      </c>
      <c r="CE8" s="210">
        <v>146.4</v>
      </c>
      <c r="CF8" s="206">
        <v>195</v>
      </c>
      <c r="CG8" s="206">
        <v>-24.67</v>
      </c>
      <c r="CH8" s="206">
        <v>-24.32</v>
      </c>
      <c r="CI8" s="206">
        <v>-24.69</v>
      </c>
      <c r="CJ8" s="210">
        <v>-25.2</v>
      </c>
      <c r="CK8" s="206">
        <v>-24.8</v>
      </c>
    </row>
    <row r="9" spans="1:102" x14ac:dyDescent="0.25">
      <c r="A9" t="s">
        <v>50</v>
      </c>
      <c r="B9" t="s">
        <v>51</v>
      </c>
      <c r="C9" s="7">
        <v>4</v>
      </c>
      <c r="D9" t="s">
        <v>53</v>
      </c>
      <c r="E9">
        <v>2020</v>
      </c>
      <c r="F9" s="7">
        <v>1</v>
      </c>
      <c r="G9" s="7">
        <v>8</v>
      </c>
      <c r="H9" s="7">
        <v>8</v>
      </c>
      <c r="I9" s="7">
        <v>32</v>
      </c>
      <c r="J9" s="7">
        <v>108</v>
      </c>
      <c r="K9" s="50">
        <v>45567</v>
      </c>
      <c r="L9" s="90">
        <v>0.82</v>
      </c>
      <c r="M9" s="209">
        <v>3.5999999999999997E-2</v>
      </c>
      <c r="N9" s="209">
        <v>8.4000000000000005E-2</v>
      </c>
      <c r="O9" s="209">
        <v>0.154</v>
      </c>
      <c r="P9" s="209">
        <v>0.498</v>
      </c>
      <c r="Q9" s="91">
        <f t="shared" si="0"/>
        <v>0.96399999999999997</v>
      </c>
      <c r="R9" s="91">
        <f t="shared" si="1"/>
        <v>0.91600000000000004</v>
      </c>
      <c r="S9" s="91">
        <f t="shared" si="2"/>
        <v>0.84599999999999997</v>
      </c>
      <c r="T9" s="91">
        <f t="shared" si="3"/>
        <v>0.502</v>
      </c>
      <c r="U9" s="90">
        <v>0.4</v>
      </c>
      <c r="V9" s="90">
        <v>0</v>
      </c>
      <c r="W9" s="90">
        <v>37.1</v>
      </c>
      <c r="X9" s="90">
        <v>0</v>
      </c>
      <c r="Y9" s="90">
        <v>28.6</v>
      </c>
      <c r="Z9" s="90">
        <v>30.8</v>
      </c>
      <c r="AA9" s="90">
        <v>49.7</v>
      </c>
      <c r="AB9" s="90">
        <v>2.6</v>
      </c>
      <c r="AC9" s="90">
        <v>56.4</v>
      </c>
      <c r="AD9" s="90">
        <v>52.9</v>
      </c>
      <c r="AE9" s="90">
        <v>51.3</v>
      </c>
      <c r="AF9" s="90">
        <v>53.2</v>
      </c>
      <c r="AG9" s="90">
        <v>57.7</v>
      </c>
      <c r="AH9" s="90">
        <v>52.1</v>
      </c>
      <c r="AI9" s="90">
        <v>53.3</v>
      </c>
      <c r="AJ9" s="90">
        <v>52.5</v>
      </c>
      <c r="AK9" s="90">
        <v>48.9</v>
      </c>
      <c r="AL9" s="90">
        <v>46.9</v>
      </c>
      <c r="AM9" s="90">
        <v>46.5</v>
      </c>
      <c r="AN9" s="90">
        <v>47.4</v>
      </c>
      <c r="AO9" s="90">
        <v>91</v>
      </c>
      <c r="AP9" s="90">
        <v>0.5</v>
      </c>
      <c r="AQ9" s="90">
        <v>1933</v>
      </c>
      <c r="AR9" s="70">
        <f t="shared" si="4"/>
        <v>3866</v>
      </c>
      <c r="AS9" s="90">
        <v>451</v>
      </c>
      <c r="AT9" s="90">
        <v>50</v>
      </c>
      <c r="AU9" s="90">
        <v>255</v>
      </c>
      <c r="AV9">
        <v>74.099999999999994</v>
      </c>
      <c r="AW9" s="7">
        <v>30</v>
      </c>
      <c r="AX9" s="90">
        <v>12.32</v>
      </c>
      <c r="AY9" s="90">
        <v>0.55000000000000004</v>
      </c>
      <c r="AZ9" s="90">
        <v>31.43</v>
      </c>
      <c r="BA9" s="90">
        <v>7.19</v>
      </c>
      <c r="BB9" s="90">
        <v>20</v>
      </c>
      <c r="BC9" s="90">
        <f t="shared" si="5"/>
        <v>51.489999999999995</v>
      </c>
      <c r="BD9" s="48">
        <f t="shared" si="6"/>
        <v>51.489999999999995</v>
      </c>
      <c r="BE9" s="48">
        <f t="shared" si="7"/>
        <v>2.5744999999999996</v>
      </c>
      <c r="BF9" s="48">
        <f t="shared" si="8"/>
        <v>9.8000000000000007</v>
      </c>
      <c r="BG9" s="48">
        <f t="shared" si="9"/>
        <v>0.29058823529411765</v>
      </c>
      <c r="BH9" s="49">
        <f t="shared" si="10"/>
        <v>561.70705882352945</v>
      </c>
      <c r="BI9" s="14">
        <f t="shared" si="11"/>
        <v>1123.4141176470589</v>
      </c>
      <c r="BJ9" s="48">
        <f t="shared" si="12"/>
        <v>0.23926976111866385</v>
      </c>
      <c r="BK9" s="48">
        <f t="shared" si="13"/>
        <v>1.0681685764226066E-2</v>
      </c>
      <c r="BL9" s="48">
        <f t="shared" si="14"/>
        <v>0.61040978830840942</v>
      </c>
      <c r="BM9" s="48">
        <f t="shared" si="15"/>
        <v>0.13963876480870074</v>
      </c>
      <c r="BN9" s="14">
        <f t="shared" si="16"/>
        <v>268.7990275667463</v>
      </c>
      <c r="BO9" s="14">
        <f t="shared" si="17"/>
        <v>11.999956587801176</v>
      </c>
      <c r="BP9" s="14">
        <f t="shared" si="18"/>
        <v>685.74297373561978</v>
      </c>
      <c r="BQ9" s="14">
        <f t="shared" si="19"/>
        <v>156.87215975689173</v>
      </c>
      <c r="BR9" s="95">
        <f t="shared" si="20"/>
        <v>9.375</v>
      </c>
      <c r="BS9" s="95">
        <f t="shared" si="21"/>
        <v>27.925000000000001</v>
      </c>
      <c r="BT9" s="95">
        <f t="shared" si="22"/>
        <v>53.45</v>
      </c>
      <c r="BU9" s="95">
        <f t="shared" si="23"/>
        <v>53.900000000000006</v>
      </c>
      <c r="BV9" s="95">
        <f t="shared" si="24"/>
        <v>47.425000000000004</v>
      </c>
      <c r="BW9" s="206">
        <v>22.172999999999998</v>
      </c>
      <c r="BX9" s="206">
        <v>43.100999999999999</v>
      </c>
      <c r="BY9" s="206">
        <v>14.544999999999998</v>
      </c>
      <c r="BZ9" s="210">
        <v>11.029</v>
      </c>
      <c r="CA9" s="206">
        <v>23.042999999999999</v>
      </c>
      <c r="CB9" s="206">
        <v>165.3</v>
      </c>
      <c r="CC9" s="206">
        <v>82.6</v>
      </c>
      <c r="CD9" s="206">
        <v>74.800000000000011</v>
      </c>
      <c r="CE9" s="210">
        <v>181.9</v>
      </c>
      <c r="CF9" s="206">
        <v>182.89999999999998</v>
      </c>
      <c r="CG9" s="206">
        <v>-24.17</v>
      </c>
      <c r="CH9" s="206">
        <v>-24.29</v>
      </c>
      <c r="CI9" s="206">
        <v>-25.01</v>
      </c>
      <c r="CJ9" s="210">
        <v>-25.16</v>
      </c>
      <c r="CK9" s="206">
        <v>-24.58</v>
      </c>
    </row>
    <row r="10" spans="1:102" x14ac:dyDescent="0.25">
      <c r="A10" t="s">
        <v>35</v>
      </c>
      <c r="B10" t="s">
        <v>36</v>
      </c>
      <c r="C10" s="7">
        <v>5</v>
      </c>
      <c r="D10" t="s">
        <v>39</v>
      </c>
      <c r="E10">
        <v>2002</v>
      </c>
      <c r="F10" s="7">
        <v>1</v>
      </c>
      <c r="G10" s="7">
        <v>9</v>
      </c>
      <c r="H10" s="7">
        <v>9</v>
      </c>
      <c r="I10" s="7">
        <v>33</v>
      </c>
      <c r="J10" s="7">
        <v>109</v>
      </c>
      <c r="K10" s="50">
        <v>45566</v>
      </c>
      <c r="L10" s="90">
        <v>0.8</v>
      </c>
      <c r="M10" s="208">
        <v>3.4000000000000002E-2</v>
      </c>
      <c r="N10" s="208">
        <v>5.6000000000000001E-2</v>
      </c>
      <c r="O10" s="208">
        <v>9.1999999999999998E-2</v>
      </c>
      <c r="P10" s="208">
        <v>0.312</v>
      </c>
      <c r="Q10" s="91">
        <f t="shared" si="0"/>
        <v>0.96599999999999997</v>
      </c>
      <c r="R10" s="91">
        <f t="shared" si="1"/>
        <v>0.94399999999999995</v>
      </c>
      <c r="S10" s="91">
        <f t="shared" si="2"/>
        <v>0.90800000000000003</v>
      </c>
      <c r="T10" s="91">
        <f t="shared" si="3"/>
        <v>0.68799999999999994</v>
      </c>
      <c r="U10" s="90">
        <v>0</v>
      </c>
      <c r="V10" s="90">
        <v>0</v>
      </c>
      <c r="W10" s="90">
        <v>0</v>
      </c>
      <c r="X10" s="90">
        <v>0</v>
      </c>
      <c r="Y10" s="90">
        <v>0</v>
      </c>
      <c r="Z10" s="90">
        <v>30.8</v>
      </c>
      <c r="AA10" s="90">
        <v>0</v>
      </c>
      <c r="AB10" s="90">
        <v>0</v>
      </c>
      <c r="AC10" s="90">
        <v>30.3</v>
      </c>
      <c r="AD10" s="90">
        <v>57.3</v>
      </c>
      <c r="AE10" s="90">
        <v>52.2</v>
      </c>
      <c r="AF10" s="90">
        <v>0</v>
      </c>
      <c r="AG10" s="90">
        <v>48.6</v>
      </c>
      <c r="AH10" s="90">
        <v>46.3</v>
      </c>
      <c r="AI10" s="90">
        <v>51</v>
      </c>
      <c r="AJ10" s="90">
        <v>35.5</v>
      </c>
      <c r="AK10" s="90">
        <v>47.9</v>
      </c>
      <c r="AL10" s="90">
        <v>49.5</v>
      </c>
      <c r="AM10" s="90">
        <v>47.7</v>
      </c>
      <c r="AN10" s="90">
        <v>47.9</v>
      </c>
      <c r="AO10" s="90">
        <v>83</v>
      </c>
      <c r="AP10" s="90">
        <v>0.5</v>
      </c>
      <c r="AQ10" s="90">
        <v>1571</v>
      </c>
      <c r="AR10" s="70">
        <f t="shared" si="4"/>
        <v>3142</v>
      </c>
      <c r="AS10" s="90">
        <v>391</v>
      </c>
      <c r="AT10" s="90">
        <v>50</v>
      </c>
      <c r="AU10" s="90">
        <v>241</v>
      </c>
      <c r="AV10">
        <v>67.3</v>
      </c>
      <c r="AW10" s="7">
        <v>30</v>
      </c>
      <c r="AX10" s="90">
        <v>8.41</v>
      </c>
      <c r="AY10" s="90">
        <v>1.46</v>
      </c>
      <c r="AZ10" s="90">
        <v>23.18</v>
      </c>
      <c r="BA10" s="90">
        <v>6.76</v>
      </c>
      <c r="BB10" s="90">
        <v>18</v>
      </c>
      <c r="BC10" s="90">
        <f t="shared" si="5"/>
        <v>39.809999999999995</v>
      </c>
      <c r="BD10" s="48">
        <f t="shared" si="6"/>
        <v>44.233333333333327</v>
      </c>
      <c r="BE10" s="48">
        <f t="shared" si="7"/>
        <v>2.2116666666666664</v>
      </c>
      <c r="BF10" s="48">
        <f t="shared" si="8"/>
        <v>8.3333333333333339</v>
      </c>
      <c r="BG10" s="48">
        <f t="shared" si="9"/>
        <v>0.27925311203319503</v>
      </c>
      <c r="BH10" s="49">
        <f t="shared" si="10"/>
        <v>438.70663900414939</v>
      </c>
      <c r="BI10" s="14">
        <f t="shared" si="11"/>
        <v>877.41327800829879</v>
      </c>
      <c r="BJ10" s="48">
        <f t="shared" si="12"/>
        <v>0.2112534539060538</v>
      </c>
      <c r="BK10" s="48">
        <f t="shared" si="13"/>
        <v>3.6674202461693048E-2</v>
      </c>
      <c r="BL10" s="48">
        <f t="shared" si="14"/>
        <v>0.5822657623712636</v>
      </c>
      <c r="BM10" s="48">
        <f t="shared" si="15"/>
        <v>0.16980658126098971</v>
      </c>
      <c r="BN10" s="14">
        <f t="shared" si="16"/>
        <v>185.35658548228571</v>
      </c>
      <c r="BO10" s="14">
        <f t="shared" si="17"/>
        <v>32.178432200254115</v>
      </c>
      <c r="BP10" s="14">
        <f t="shared" si="18"/>
        <v>510.88771123417155</v>
      </c>
      <c r="BQ10" s="14">
        <f t="shared" si="19"/>
        <v>148.99054909158755</v>
      </c>
      <c r="BR10" s="95">
        <f t="shared" si="20"/>
        <v>0</v>
      </c>
      <c r="BS10" s="95">
        <f t="shared" si="21"/>
        <v>7.7</v>
      </c>
      <c r="BT10" s="95">
        <f t="shared" si="22"/>
        <v>34.950000000000003</v>
      </c>
      <c r="BU10" s="95">
        <f t="shared" si="23"/>
        <v>45.35</v>
      </c>
      <c r="BV10" s="95">
        <f t="shared" si="24"/>
        <v>48.250000000000007</v>
      </c>
      <c r="BW10" s="206">
        <v>25.413</v>
      </c>
      <c r="BX10" s="206">
        <v>41.753999999999998</v>
      </c>
      <c r="BY10" s="206">
        <v>26.402999999999999</v>
      </c>
      <c r="BZ10" s="210">
        <v>13.629</v>
      </c>
      <c r="CA10" s="206">
        <v>21.515000000000001</v>
      </c>
      <c r="CB10" s="206">
        <v>137.10000000000002</v>
      </c>
      <c r="CC10" s="206">
        <v>73</v>
      </c>
      <c r="CD10" s="206">
        <v>31.200000000000003</v>
      </c>
      <c r="CE10" s="210">
        <v>172.5</v>
      </c>
      <c r="CF10" s="206">
        <v>191.6</v>
      </c>
      <c r="CG10" s="206">
        <v>-24.69</v>
      </c>
      <c r="CH10" s="206">
        <v>-24.43</v>
      </c>
      <c r="CI10" s="206">
        <v>-24.7</v>
      </c>
      <c r="CJ10" s="210">
        <v>-25.06</v>
      </c>
      <c r="CK10" s="206">
        <v>-24.56</v>
      </c>
    </row>
    <row r="11" spans="1:102" x14ac:dyDescent="0.25">
      <c r="A11" t="s">
        <v>35</v>
      </c>
      <c r="B11" t="s">
        <v>36</v>
      </c>
      <c r="C11" s="7">
        <v>5</v>
      </c>
      <c r="D11" t="s">
        <v>46</v>
      </c>
      <c r="E11">
        <v>1999</v>
      </c>
      <c r="F11" s="7">
        <v>1</v>
      </c>
      <c r="G11" s="7">
        <v>10</v>
      </c>
      <c r="H11" s="7">
        <v>10</v>
      </c>
      <c r="I11" s="7">
        <v>40</v>
      </c>
      <c r="J11" s="7">
        <v>110</v>
      </c>
      <c r="K11" s="50">
        <v>45567</v>
      </c>
      <c r="L11" s="90">
        <v>0.76</v>
      </c>
      <c r="M11" s="209">
        <v>0.06</v>
      </c>
      <c r="N11" s="209">
        <v>9.9000000000000005E-2</v>
      </c>
      <c r="O11" s="209">
        <v>0.20599999999999999</v>
      </c>
      <c r="P11" s="209">
        <v>0.60199999999999998</v>
      </c>
      <c r="Q11" s="91">
        <f t="shared" si="0"/>
        <v>0.94</v>
      </c>
      <c r="R11" s="91">
        <f t="shared" si="1"/>
        <v>0.90100000000000002</v>
      </c>
      <c r="S11" s="91">
        <f t="shared" si="2"/>
        <v>0.79400000000000004</v>
      </c>
      <c r="T11" s="91">
        <f t="shared" si="3"/>
        <v>0.39800000000000002</v>
      </c>
      <c r="U11" s="90">
        <v>0</v>
      </c>
      <c r="V11" s="90">
        <v>0</v>
      </c>
      <c r="W11" s="90">
        <v>0</v>
      </c>
      <c r="X11" s="90">
        <v>0</v>
      </c>
      <c r="Y11" s="90">
        <v>0</v>
      </c>
      <c r="Z11" s="90">
        <v>53.3</v>
      </c>
      <c r="AA11" s="90">
        <v>48.2</v>
      </c>
      <c r="AB11" s="90">
        <v>23.1</v>
      </c>
      <c r="AC11" s="90">
        <v>43.4</v>
      </c>
      <c r="AD11" s="90">
        <v>56.1</v>
      </c>
      <c r="AE11" s="90">
        <v>49.1</v>
      </c>
      <c r="AF11" s="90">
        <v>51</v>
      </c>
      <c r="AG11" s="90">
        <v>50</v>
      </c>
      <c r="AH11" s="90">
        <v>51.4</v>
      </c>
      <c r="AI11" s="90">
        <v>51.3</v>
      </c>
      <c r="AJ11" s="90">
        <v>52.3</v>
      </c>
      <c r="AK11" s="90">
        <v>44.2</v>
      </c>
      <c r="AL11" s="90">
        <v>44.4</v>
      </c>
      <c r="AM11" s="90">
        <v>44.5</v>
      </c>
      <c r="AN11" s="90">
        <v>46.1</v>
      </c>
      <c r="AO11" s="90">
        <v>93</v>
      </c>
      <c r="AP11" s="90">
        <v>0.5</v>
      </c>
      <c r="AQ11" s="90">
        <v>1349</v>
      </c>
      <c r="AR11" s="70">
        <f t="shared" si="4"/>
        <v>2698</v>
      </c>
      <c r="AS11" s="90">
        <v>284</v>
      </c>
      <c r="AT11" s="90">
        <v>50</v>
      </c>
      <c r="AU11" s="90">
        <v>162</v>
      </c>
      <c r="AV11">
        <v>57.8</v>
      </c>
      <c r="AW11" s="7">
        <v>30</v>
      </c>
      <c r="AX11" s="90">
        <v>9.3699999999999992</v>
      </c>
      <c r="AY11" s="90">
        <v>3.64</v>
      </c>
      <c r="AZ11" s="90">
        <v>23.37</v>
      </c>
      <c r="BA11" s="90">
        <v>7.38</v>
      </c>
      <c r="BB11" s="90">
        <v>20</v>
      </c>
      <c r="BC11" s="90">
        <f t="shared" si="5"/>
        <v>43.760000000000005</v>
      </c>
      <c r="BD11" s="48">
        <f t="shared" si="6"/>
        <v>43.760000000000005</v>
      </c>
      <c r="BE11" s="48">
        <f t="shared" si="7"/>
        <v>2.1880000000000002</v>
      </c>
      <c r="BF11" s="48">
        <f t="shared" si="8"/>
        <v>6.1</v>
      </c>
      <c r="BG11" s="48">
        <f t="shared" si="9"/>
        <v>0.35679012345679012</v>
      </c>
      <c r="BH11" s="49">
        <f t="shared" si="10"/>
        <v>481.3098765432099</v>
      </c>
      <c r="BI11" s="14">
        <f t="shared" si="11"/>
        <v>962.61975308641979</v>
      </c>
      <c r="BJ11" s="48">
        <f t="shared" si="12"/>
        <v>0.21412248628884822</v>
      </c>
      <c r="BK11" s="48">
        <f t="shared" si="13"/>
        <v>8.3180987202925036E-2</v>
      </c>
      <c r="BL11" s="48">
        <f t="shared" si="14"/>
        <v>0.53404936014625226</v>
      </c>
      <c r="BM11" s="48">
        <f t="shared" si="15"/>
        <v>0.16864716636197438</v>
      </c>
      <c r="BN11" s="14">
        <f t="shared" si="16"/>
        <v>206.11853488162137</v>
      </c>
      <c r="BO11" s="14">
        <f t="shared" si="17"/>
        <v>80.071661362764345</v>
      </c>
      <c r="BP11" s="14">
        <f t="shared" si="18"/>
        <v>514.0864631999458</v>
      </c>
      <c r="BQ11" s="14">
        <f t="shared" si="19"/>
        <v>162.34309364208815</v>
      </c>
      <c r="BR11" s="95">
        <f t="shared" si="20"/>
        <v>0</v>
      </c>
      <c r="BS11" s="95">
        <f t="shared" si="21"/>
        <v>31.15</v>
      </c>
      <c r="BT11" s="95">
        <f t="shared" si="22"/>
        <v>49.9</v>
      </c>
      <c r="BU11" s="95">
        <f t="shared" si="23"/>
        <v>51.25</v>
      </c>
      <c r="BV11" s="95">
        <f t="shared" si="24"/>
        <v>44.8</v>
      </c>
      <c r="BW11" s="206">
        <v>23.946999999999999</v>
      </c>
      <c r="BX11" s="206">
        <v>37.241</v>
      </c>
      <c r="BY11" s="206">
        <v>20.936</v>
      </c>
      <c r="BZ11" s="210">
        <v>9.2078000000000007</v>
      </c>
      <c r="CA11" s="206">
        <v>20.602999999999998</v>
      </c>
      <c r="CB11" s="206">
        <v>158.80000000000001</v>
      </c>
      <c r="CC11" s="206">
        <v>98</v>
      </c>
      <c r="CD11" s="206">
        <v>59.3</v>
      </c>
      <c r="CE11" s="210">
        <v>178.70000000000002</v>
      </c>
      <c r="CF11" s="206">
        <v>214</v>
      </c>
      <c r="CG11" s="206">
        <v>-24.53</v>
      </c>
      <c r="CH11" s="206">
        <v>-23.98</v>
      </c>
      <c r="CI11" s="206">
        <v>-24.62</v>
      </c>
      <c r="CJ11" s="210">
        <v>-25.06</v>
      </c>
      <c r="CK11" s="206">
        <v>-24.45</v>
      </c>
      <c r="CQ11" s="30" t="s">
        <v>949</v>
      </c>
    </row>
    <row r="12" spans="1:102" x14ac:dyDescent="0.25">
      <c r="A12" t="s">
        <v>50</v>
      </c>
      <c r="B12" t="s">
        <v>51</v>
      </c>
      <c r="C12" s="7">
        <v>6</v>
      </c>
      <c r="D12" t="s">
        <v>59</v>
      </c>
      <c r="E12">
        <v>1989</v>
      </c>
      <c r="F12" s="7">
        <v>1</v>
      </c>
      <c r="G12" s="7">
        <v>11</v>
      </c>
      <c r="H12" s="7">
        <v>11</v>
      </c>
      <c r="I12" s="7">
        <v>41</v>
      </c>
      <c r="J12" s="7">
        <v>111</v>
      </c>
      <c r="K12" s="50">
        <v>45566</v>
      </c>
      <c r="L12" s="90">
        <v>0.78</v>
      </c>
      <c r="M12" s="208">
        <v>7.3999999999999996E-2</v>
      </c>
      <c r="N12" s="208">
        <v>9.9000000000000005E-2</v>
      </c>
      <c r="O12" s="208">
        <v>0.20499999999999999</v>
      </c>
      <c r="P12" s="208">
        <v>0.745</v>
      </c>
      <c r="Q12" s="91">
        <f t="shared" si="0"/>
        <v>0.92600000000000005</v>
      </c>
      <c r="R12" s="91">
        <f t="shared" si="1"/>
        <v>0.90100000000000002</v>
      </c>
      <c r="S12" s="91">
        <f t="shared" si="2"/>
        <v>0.79500000000000004</v>
      </c>
      <c r="T12" s="91">
        <f t="shared" si="3"/>
        <v>0.255</v>
      </c>
      <c r="U12" s="90">
        <v>2.9</v>
      </c>
      <c r="V12" s="90">
        <v>0</v>
      </c>
      <c r="W12" s="90">
        <v>0</v>
      </c>
      <c r="X12" s="90">
        <v>0</v>
      </c>
      <c r="Y12" s="90">
        <v>45</v>
      </c>
      <c r="Z12" s="90">
        <v>0</v>
      </c>
      <c r="AA12" s="90">
        <v>22.2</v>
      </c>
      <c r="AB12" s="90">
        <v>30.4</v>
      </c>
      <c r="AC12" s="90">
        <v>53.3</v>
      </c>
      <c r="AD12" s="90">
        <v>39.799999999999997</v>
      </c>
      <c r="AE12" s="90">
        <v>49.5</v>
      </c>
      <c r="AF12" s="90">
        <v>47.2</v>
      </c>
      <c r="AG12" s="90">
        <v>50.4</v>
      </c>
      <c r="AH12" s="90">
        <v>49</v>
      </c>
      <c r="AI12" s="90">
        <v>51</v>
      </c>
      <c r="AJ12" s="90">
        <v>52.7</v>
      </c>
      <c r="AK12" s="90">
        <v>44.6</v>
      </c>
      <c r="AL12" s="90">
        <v>47.9</v>
      </c>
      <c r="AM12" s="90">
        <v>45.7</v>
      </c>
      <c r="AN12" s="90">
        <v>45</v>
      </c>
      <c r="AO12" s="90">
        <v>81</v>
      </c>
      <c r="AP12" s="90">
        <v>0.5</v>
      </c>
      <c r="AQ12" s="90">
        <v>1258</v>
      </c>
      <c r="AR12" s="70">
        <f t="shared" si="4"/>
        <v>2516</v>
      </c>
      <c r="AS12" s="90">
        <v>256</v>
      </c>
      <c r="AT12" s="90">
        <v>50</v>
      </c>
      <c r="AU12" s="90">
        <v>170</v>
      </c>
      <c r="AV12">
        <v>58.4</v>
      </c>
      <c r="AW12" s="7">
        <v>30</v>
      </c>
      <c r="AX12" s="90">
        <v>5.55</v>
      </c>
      <c r="AY12" s="90">
        <v>1.17</v>
      </c>
      <c r="AZ12" s="90">
        <v>15.61</v>
      </c>
      <c r="BA12" s="90">
        <v>5.46</v>
      </c>
      <c r="BB12" s="90">
        <v>20</v>
      </c>
      <c r="BC12" s="90">
        <f t="shared" si="5"/>
        <v>27.79</v>
      </c>
      <c r="BD12" s="48">
        <f t="shared" si="6"/>
        <v>27.79</v>
      </c>
      <c r="BE12" s="48">
        <f t="shared" si="7"/>
        <v>1.3895</v>
      </c>
      <c r="BF12" s="48">
        <f t="shared" si="8"/>
        <v>4.3</v>
      </c>
      <c r="BG12" s="48">
        <f t="shared" si="9"/>
        <v>0.34352941176470586</v>
      </c>
      <c r="BH12" s="49">
        <f t="shared" si="10"/>
        <v>432.15999999999997</v>
      </c>
      <c r="BI12" s="14">
        <f t="shared" si="11"/>
        <v>864.31999999999994</v>
      </c>
      <c r="BJ12" s="48">
        <f t="shared" si="12"/>
        <v>0.19971212666426771</v>
      </c>
      <c r="BK12" s="48">
        <f t="shared" si="13"/>
        <v>4.210147535084563E-2</v>
      </c>
      <c r="BL12" s="48">
        <f t="shared" si="14"/>
        <v>0.5617128463476071</v>
      </c>
      <c r="BM12" s="48">
        <f t="shared" si="15"/>
        <v>0.19647355163727961</v>
      </c>
      <c r="BN12" s="14">
        <f t="shared" si="16"/>
        <v>172.61518531845985</v>
      </c>
      <c r="BO12" s="14">
        <f t="shared" si="17"/>
        <v>36.38914717524289</v>
      </c>
      <c r="BP12" s="14">
        <f t="shared" si="18"/>
        <v>485.49964735516375</v>
      </c>
      <c r="BQ12" s="14">
        <f t="shared" si="19"/>
        <v>169.8160201511335</v>
      </c>
      <c r="BR12" s="95">
        <f t="shared" si="20"/>
        <v>0.72499999999999998</v>
      </c>
      <c r="BS12" s="95">
        <f t="shared" si="21"/>
        <v>24.4</v>
      </c>
      <c r="BT12" s="95">
        <f t="shared" si="22"/>
        <v>47.45</v>
      </c>
      <c r="BU12" s="95">
        <f t="shared" si="23"/>
        <v>50.775000000000006</v>
      </c>
      <c r="BV12" s="95">
        <f t="shared" si="24"/>
        <v>45.8</v>
      </c>
      <c r="BW12" s="206">
        <v>19.541</v>
      </c>
      <c r="BX12" s="206">
        <v>34.725999999999999</v>
      </c>
      <c r="BY12" s="206">
        <v>18.317</v>
      </c>
      <c r="BZ12" s="210">
        <v>10.225999999999999</v>
      </c>
      <c r="CA12" s="206">
        <v>20.143000000000001</v>
      </c>
      <c r="CB12" s="206">
        <v>140.69999999999999</v>
      </c>
      <c r="CC12" s="206">
        <v>99.800000000000011</v>
      </c>
      <c r="CD12" s="206">
        <v>35.299999999999997</v>
      </c>
      <c r="CE12" s="210">
        <v>164.60000000000002</v>
      </c>
      <c r="CF12" s="206">
        <v>193.9</v>
      </c>
      <c r="CG12" s="206">
        <v>-24.39</v>
      </c>
      <c r="CH12" s="206">
        <v>-23.98</v>
      </c>
      <c r="CI12" s="206">
        <v>-24.87</v>
      </c>
      <c r="CJ12" s="210">
        <v>-25.22</v>
      </c>
      <c r="CK12" s="206">
        <v>-24.77</v>
      </c>
      <c r="CN12" s="30" t="s">
        <v>23</v>
      </c>
      <c r="CO12" s="30" t="s">
        <v>32</v>
      </c>
      <c r="CP12" s="30" t="s">
        <v>31</v>
      </c>
      <c r="CQ12" t="s">
        <v>951</v>
      </c>
      <c r="CR12" t="s">
        <v>1009</v>
      </c>
      <c r="CS12" t="s">
        <v>1010</v>
      </c>
      <c r="CT12" t="s">
        <v>950</v>
      </c>
      <c r="CU12" t="s">
        <v>958</v>
      </c>
      <c r="CV12" t="s">
        <v>959</v>
      </c>
      <c r="CW12" t="s">
        <v>960</v>
      </c>
      <c r="CX12" t="s">
        <v>961</v>
      </c>
    </row>
    <row r="13" spans="1:102" x14ac:dyDescent="0.25">
      <c r="A13" t="s">
        <v>50</v>
      </c>
      <c r="B13" t="s">
        <v>51</v>
      </c>
      <c r="C13" s="7">
        <v>6</v>
      </c>
      <c r="D13" t="s">
        <v>54</v>
      </c>
      <c r="E13">
        <v>2016</v>
      </c>
      <c r="F13" s="7">
        <v>1</v>
      </c>
      <c r="G13" s="7">
        <v>12</v>
      </c>
      <c r="H13" s="7">
        <v>12</v>
      </c>
      <c r="I13" s="7">
        <v>48</v>
      </c>
      <c r="J13" s="7">
        <v>112</v>
      </c>
      <c r="K13" s="50">
        <v>45561</v>
      </c>
      <c r="L13" s="90">
        <v>0.74</v>
      </c>
      <c r="M13" s="208">
        <v>3.3000000000000002E-2</v>
      </c>
      <c r="N13" s="208">
        <v>8.5999999999999993E-2</v>
      </c>
      <c r="O13" s="208">
        <v>0.159</v>
      </c>
      <c r="P13" s="208">
        <v>0.34399999999999997</v>
      </c>
      <c r="Q13" s="91">
        <f t="shared" si="0"/>
        <v>0.96699999999999997</v>
      </c>
      <c r="R13" s="91">
        <f t="shared" si="1"/>
        <v>0.91400000000000003</v>
      </c>
      <c r="S13" s="91">
        <f t="shared" si="2"/>
        <v>0.84099999999999997</v>
      </c>
      <c r="T13" s="91">
        <f t="shared" si="3"/>
        <v>0.65600000000000003</v>
      </c>
      <c r="U13" s="90">
        <v>0</v>
      </c>
      <c r="V13" s="90">
        <v>0</v>
      </c>
      <c r="W13" s="90">
        <v>0</v>
      </c>
      <c r="X13" s="90">
        <v>2.7</v>
      </c>
      <c r="Y13" s="90">
        <v>0.1</v>
      </c>
      <c r="Z13" s="90">
        <v>12.4</v>
      </c>
      <c r="AA13" s="90">
        <v>0.2</v>
      </c>
      <c r="AB13" s="90">
        <v>30.9</v>
      </c>
      <c r="AC13" s="90">
        <v>45</v>
      </c>
      <c r="AD13" s="90">
        <v>45.7</v>
      </c>
      <c r="AE13" s="90">
        <v>16</v>
      </c>
      <c r="AF13" s="90">
        <v>46.3</v>
      </c>
      <c r="AG13" s="90">
        <v>51.4</v>
      </c>
      <c r="AH13" s="90">
        <v>47.6</v>
      </c>
      <c r="AI13" s="90">
        <v>48.9</v>
      </c>
      <c r="AJ13" s="90">
        <v>49.9</v>
      </c>
      <c r="AK13" s="90">
        <v>48.9</v>
      </c>
      <c r="AL13" s="90">
        <v>48.8</v>
      </c>
      <c r="AM13" s="90">
        <v>44.8</v>
      </c>
      <c r="AN13" s="90">
        <v>42.8</v>
      </c>
      <c r="AO13" s="90">
        <v>81</v>
      </c>
      <c r="AP13" s="90">
        <v>0.5</v>
      </c>
      <c r="AQ13" s="90">
        <v>1257.0999999999999</v>
      </c>
      <c r="AR13" s="70">
        <f t="shared" si="4"/>
        <v>2514.1999999999998</v>
      </c>
      <c r="AS13" s="90">
        <v>457.3</v>
      </c>
      <c r="AT13" s="90">
        <v>50</v>
      </c>
      <c r="AU13" s="90">
        <v>284.7</v>
      </c>
      <c r="AV13">
        <v>82.5</v>
      </c>
      <c r="AW13" s="7">
        <v>30</v>
      </c>
      <c r="AX13" s="90">
        <v>8.4700000000000006</v>
      </c>
      <c r="AY13" s="90">
        <v>2.4500000000000002</v>
      </c>
      <c r="AZ13" s="90">
        <v>31.63</v>
      </c>
      <c r="BA13" s="90">
        <v>9.16</v>
      </c>
      <c r="BB13" s="90">
        <v>20</v>
      </c>
      <c r="BC13" s="90">
        <f t="shared" si="5"/>
        <v>51.709999999999994</v>
      </c>
      <c r="BD13" s="48">
        <f t="shared" si="6"/>
        <v>51.709999999999994</v>
      </c>
      <c r="BE13" s="48">
        <f t="shared" si="7"/>
        <v>2.5854999999999997</v>
      </c>
      <c r="BF13" s="48">
        <f t="shared" si="8"/>
        <v>8.6300000000000008</v>
      </c>
      <c r="BG13" s="48">
        <f t="shared" si="9"/>
        <v>0.2897787144362487</v>
      </c>
      <c r="BH13" s="49">
        <f t="shared" si="10"/>
        <v>364.28082191780823</v>
      </c>
      <c r="BI13" s="14">
        <f t="shared" si="11"/>
        <v>728.56164383561645</v>
      </c>
      <c r="BJ13" s="48">
        <f t="shared" si="12"/>
        <v>0.16379810481531623</v>
      </c>
      <c r="BK13" s="48">
        <f t="shared" si="13"/>
        <v>4.7379617095339402E-2</v>
      </c>
      <c r="BL13" s="48">
        <f t="shared" si="14"/>
        <v>0.61168052601044287</v>
      </c>
      <c r="BM13" s="48">
        <f t="shared" si="15"/>
        <v>0.17714175207890159</v>
      </c>
      <c r="BN13" s="14">
        <f t="shared" si="16"/>
        <v>119.3370165014054</v>
      </c>
      <c r="BO13" s="14">
        <f t="shared" si="17"/>
        <v>34.518971715282547</v>
      </c>
      <c r="BP13" s="14">
        <f t="shared" si="18"/>
        <v>445.64696953240281</v>
      </c>
      <c r="BQ13" s="14">
        <f t="shared" si="19"/>
        <v>129.05868608652577</v>
      </c>
      <c r="BR13" s="95">
        <f t="shared" si="20"/>
        <v>0.67500000000000004</v>
      </c>
      <c r="BS13" s="95">
        <f>AVERAGE(Y13:AA13)</f>
        <v>4.2333333333333334</v>
      </c>
      <c r="BT13" s="95">
        <f>AVERAGE(AB13:AE13)</f>
        <v>34.400000000000006</v>
      </c>
      <c r="BU13" s="95">
        <f>AVERAGE(AF13:AI13)</f>
        <v>48.55</v>
      </c>
      <c r="BV13" s="95">
        <f>AVERAGE(AJ13:AM13)</f>
        <v>48.099999999999994</v>
      </c>
      <c r="BW13" s="206">
        <v>17.318000000000001</v>
      </c>
      <c r="BX13" s="206">
        <v>36.186</v>
      </c>
      <c r="BY13" s="206">
        <v>21.731999999999999</v>
      </c>
      <c r="BZ13" s="210">
        <v>9.9536999999999995</v>
      </c>
      <c r="CA13" s="206">
        <v>20.725999999999999</v>
      </c>
      <c r="CB13" s="206">
        <v>176.8</v>
      </c>
      <c r="CC13" s="206">
        <v>100.1</v>
      </c>
      <c r="CD13" s="206">
        <v>53.7</v>
      </c>
      <c r="CE13" s="210">
        <v>182.89999999999998</v>
      </c>
      <c r="CF13" s="206">
        <v>206.1</v>
      </c>
      <c r="CG13" s="206">
        <v>-24.27</v>
      </c>
      <c r="CH13" s="206">
        <v>-23.88</v>
      </c>
      <c r="CI13" s="206">
        <v>-24.49</v>
      </c>
      <c r="CJ13" s="210">
        <v>-24.87</v>
      </c>
      <c r="CK13" s="206">
        <v>-24.74</v>
      </c>
      <c r="CN13" t="s">
        <v>50</v>
      </c>
      <c r="CO13">
        <v>1984</v>
      </c>
      <c r="CP13" t="s">
        <v>56</v>
      </c>
      <c r="CQ13" s="18">
        <v>86.5</v>
      </c>
      <c r="CR13" s="31">
        <v>892.43078195003716</v>
      </c>
      <c r="CS13" s="18">
        <v>2805</v>
      </c>
      <c r="CT13" s="18">
        <v>0.77499999999999991</v>
      </c>
      <c r="CU13" s="61">
        <v>0.96449999999999991</v>
      </c>
      <c r="CV13" s="61">
        <v>0.91375000000000006</v>
      </c>
      <c r="CW13" s="61">
        <v>0.86624999999999996</v>
      </c>
      <c r="CX13" s="61">
        <v>0.55400000000000005</v>
      </c>
    </row>
    <row r="14" spans="1:102" x14ac:dyDescent="0.25">
      <c r="A14" t="s">
        <v>35</v>
      </c>
      <c r="B14" t="s">
        <v>36</v>
      </c>
      <c r="C14" s="7">
        <v>7</v>
      </c>
      <c r="D14" t="s">
        <v>49</v>
      </c>
      <c r="E14">
        <v>1985</v>
      </c>
      <c r="F14" s="7">
        <v>1</v>
      </c>
      <c r="G14" s="7">
        <v>13</v>
      </c>
      <c r="H14" s="7">
        <v>13</v>
      </c>
      <c r="I14" s="7">
        <v>49</v>
      </c>
      <c r="J14" s="7">
        <v>113</v>
      </c>
      <c r="K14" s="50">
        <v>45567</v>
      </c>
      <c r="L14" s="90">
        <v>0.78</v>
      </c>
      <c r="M14" s="209">
        <v>5.1999999999999998E-2</v>
      </c>
      <c r="N14" s="209">
        <v>9.6000000000000002E-2</v>
      </c>
      <c r="O14" s="209">
        <v>0.25900000000000001</v>
      </c>
      <c r="P14" s="209">
        <v>0.63700000000000001</v>
      </c>
      <c r="Q14" s="91">
        <f t="shared" si="0"/>
        <v>0.94799999999999995</v>
      </c>
      <c r="R14" s="91">
        <f t="shared" si="1"/>
        <v>0.90400000000000003</v>
      </c>
      <c r="S14" s="91">
        <f t="shared" si="2"/>
        <v>0.74099999999999999</v>
      </c>
      <c r="T14" s="91">
        <f t="shared" si="3"/>
        <v>0.36299999999999999</v>
      </c>
      <c r="U14" s="90">
        <v>0</v>
      </c>
      <c r="V14" s="90">
        <v>0</v>
      </c>
      <c r="W14" s="90">
        <v>0</v>
      </c>
      <c r="X14" s="90">
        <v>0</v>
      </c>
      <c r="Y14" s="90">
        <v>0</v>
      </c>
      <c r="Z14" s="90">
        <v>39.200000000000003</v>
      </c>
      <c r="AA14" s="90">
        <v>31.6</v>
      </c>
      <c r="AB14" s="90">
        <v>2.2000000000000002</v>
      </c>
      <c r="AC14" s="90">
        <v>55.3</v>
      </c>
      <c r="AD14" s="90">
        <v>45.8</v>
      </c>
      <c r="AE14" s="90">
        <v>46.9</v>
      </c>
      <c r="AF14" s="90">
        <v>49.4</v>
      </c>
      <c r="AG14" s="90">
        <v>50</v>
      </c>
      <c r="AH14" s="90">
        <v>50.4</v>
      </c>
      <c r="AI14" s="90">
        <v>47.7</v>
      </c>
      <c r="AJ14" s="90">
        <v>47.4</v>
      </c>
      <c r="AK14" s="90">
        <v>46.9</v>
      </c>
      <c r="AL14" s="90">
        <v>44.2</v>
      </c>
      <c r="AM14" s="90">
        <v>48.9</v>
      </c>
      <c r="AN14" s="90">
        <v>43.8</v>
      </c>
      <c r="AO14" s="90">
        <v>90</v>
      </c>
      <c r="AP14" s="90">
        <v>0.5</v>
      </c>
      <c r="AQ14" s="90">
        <v>1584</v>
      </c>
      <c r="AR14" s="70">
        <f t="shared" si="4"/>
        <v>3168</v>
      </c>
      <c r="AS14" s="90">
        <v>388</v>
      </c>
      <c r="AT14" s="90">
        <v>50</v>
      </c>
      <c r="AU14" s="90">
        <v>229</v>
      </c>
      <c r="AV14">
        <v>76.2</v>
      </c>
      <c r="AW14" s="7">
        <v>30</v>
      </c>
      <c r="AX14" s="90">
        <v>9.66</v>
      </c>
      <c r="AY14" s="90">
        <v>2.85</v>
      </c>
      <c r="AZ14" s="90">
        <v>28.41</v>
      </c>
      <c r="BA14" s="90">
        <v>8.5299999999999994</v>
      </c>
      <c r="BB14" s="90">
        <v>20</v>
      </c>
      <c r="BC14" s="90">
        <f t="shared" si="5"/>
        <v>49.45</v>
      </c>
      <c r="BD14" s="48">
        <f t="shared" si="6"/>
        <v>49.45</v>
      </c>
      <c r="BE14" s="48">
        <f t="shared" si="7"/>
        <v>2.4725000000000001</v>
      </c>
      <c r="BF14" s="48">
        <f t="shared" si="8"/>
        <v>7.95</v>
      </c>
      <c r="BG14" s="48">
        <f t="shared" si="9"/>
        <v>0.33275109170305678</v>
      </c>
      <c r="BH14" s="49">
        <f t="shared" si="10"/>
        <v>527.07772925764198</v>
      </c>
      <c r="BI14" s="14">
        <f t="shared" si="11"/>
        <v>1054.155458515284</v>
      </c>
      <c r="BJ14" s="48">
        <f t="shared" si="12"/>
        <v>0.19534883720930232</v>
      </c>
      <c r="BK14" s="48">
        <f t="shared" si="13"/>
        <v>5.7633973710819006E-2</v>
      </c>
      <c r="BL14" s="48">
        <f t="shared" si="14"/>
        <v>0.5745197168857431</v>
      </c>
      <c r="BM14" s="48">
        <f t="shared" si="15"/>
        <v>0.17249747219413547</v>
      </c>
      <c r="BN14" s="14">
        <f t="shared" si="16"/>
        <v>205.92804305879966</v>
      </c>
      <c r="BO14" s="14">
        <f t="shared" si="17"/>
        <v>60.755167983186233</v>
      </c>
      <c r="BP14" s="14">
        <f t="shared" si="18"/>
        <v>605.63309557976163</v>
      </c>
      <c r="BQ14" s="14">
        <f t="shared" si="19"/>
        <v>181.83915189353633</v>
      </c>
      <c r="BR14" s="95">
        <f t="shared" si="20"/>
        <v>0</v>
      </c>
      <c r="BS14" s="95">
        <f t="shared" ref="BS14:BS27" si="25">AVERAGE(Y14:AB14)</f>
        <v>18.250000000000004</v>
      </c>
      <c r="BT14" s="95">
        <f t="shared" ref="BT14:BT27" si="26">AVERAGE(AC14:AF14)</f>
        <v>49.35</v>
      </c>
      <c r="BU14" s="95">
        <f t="shared" ref="BU14:BU27" si="27">AVERAGE(AG14:AJ14)</f>
        <v>48.875000000000007</v>
      </c>
      <c r="BV14" s="95">
        <f t="shared" ref="BV14:BV45" si="28">AVERAGE(AK14:AN14)</f>
        <v>45.95</v>
      </c>
      <c r="BW14" s="206">
        <v>17.923999999999999</v>
      </c>
      <c r="BX14" s="206">
        <v>42.064000000000007</v>
      </c>
      <c r="BY14" s="206">
        <v>21.143999999999998</v>
      </c>
      <c r="BZ14" s="210">
        <v>10.939</v>
      </c>
      <c r="CA14" s="206">
        <v>22.94</v>
      </c>
      <c r="CB14" s="206">
        <v>142.30000000000001</v>
      </c>
      <c r="CC14" s="206">
        <v>84.9</v>
      </c>
      <c r="CD14" s="206">
        <v>59.6</v>
      </c>
      <c r="CE14" s="210">
        <v>164.1</v>
      </c>
      <c r="CF14" s="206">
        <v>203.5</v>
      </c>
      <c r="CG14" s="206">
        <v>-24.53</v>
      </c>
      <c r="CH14" s="206">
        <v>-24.33</v>
      </c>
      <c r="CI14" s="206">
        <v>-24.46</v>
      </c>
      <c r="CJ14" s="210">
        <v>-25.06</v>
      </c>
      <c r="CK14" s="206">
        <v>-25.11</v>
      </c>
      <c r="CO14">
        <v>1989</v>
      </c>
      <c r="CP14" t="s">
        <v>59</v>
      </c>
      <c r="CQ14" s="18">
        <v>83.5</v>
      </c>
      <c r="CR14" s="31">
        <v>756.74364054052421</v>
      </c>
      <c r="CS14" s="18">
        <v>2368</v>
      </c>
      <c r="CT14" s="18">
        <v>0.77500000000000002</v>
      </c>
      <c r="CU14" s="61">
        <v>0.9265000000000001</v>
      </c>
      <c r="CV14" s="61">
        <v>0.90024999999999999</v>
      </c>
      <c r="CW14" s="61">
        <v>0.78600000000000003</v>
      </c>
      <c r="CX14" s="61">
        <v>0.46349999999999997</v>
      </c>
    </row>
    <row r="15" spans="1:102" x14ac:dyDescent="0.25">
      <c r="A15" t="s">
        <v>35</v>
      </c>
      <c r="B15" t="s">
        <v>36</v>
      </c>
      <c r="C15" s="7">
        <v>7</v>
      </c>
      <c r="D15" t="s">
        <v>42</v>
      </c>
      <c r="E15">
        <v>2023</v>
      </c>
      <c r="F15" s="7">
        <v>1</v>
      </c>
      <c r="G15" s="7">
        <v>14</v>
      </c>
      <c r="H15" s="7">
        <v>14</v>
      </c>
      <c r="I15" s="7">
        <v>56</v>
      </c>
      <c r="J15" s="7">
        <v>114</v>
      </c>
      <c r="K15" s="50">
        <v>45560</v>
      </c>
      <c r="L15" s="90">
        <v>0.77</v>
      </c>
      <c r="M15" s="208">
        <v>7.5999999999999998E-2</v>
      </c>
      <c r="N15" s="208">
        <v>9.2999999999999999E-2</v>
      </c>
      <c r="O15" s="208">
        <v>0.13800000000000001</v>
      </c>
      <c r="P15" s="208">
        <v>0.27300000000000002</v>
      </c>
      <c r="Q15" s="91">
        <f t="shared" si="0"/>
        <v>0.92400000000000004</v>
      </c>
      <c r="R15" s="91">
        <f t="shared" si="1"/>
        <v>0.90700000000000003</v>
      </c>
      <c r="S15" s="91">
        <f t="shared" si="2"/>
        <v>0.86199999999999999</v>
      </c>
      <c r="T15" s="91">
        <f t="shared" si="3"/>
        <v>0.72699999999999998</v>
      </c>
      <c r="U15" s="90">
        <v>0</v>
      </c>
      <c r="V15" s="90">
        <v>0.7</v>
      </c>
      <c r="W15" s="90">
        <v>0</v>
      </c>
      <c r="X15" s="90">
        <v>0</v>
      </c>
      <c r="Y15" s="90">
        <v>14.7</v>
      </c>
      <c r="Z15" s="90">
        <v>15.3</v>
      </c>
      <c r="AA15" s="90">
        <v>48</v>
      </c>
      <c r="AB15" s="90">
        <v>39.6</v>
      </c>
      <c r="AC15" s="90">
        <v>47.9</v>
      </c>
      <c r="AD15" s="90">
        <v>39</v>
      </c>
      <c r="AE15" s="90">
        <v>53.1</v>
      </c>
      <c r="AF15" s="90">
        <v>42</v>
      </c>
      <c r="AG15" s="90">
        <v>56</v>
      </c>
      <c r="AH15" s="90">
        <v>41.2</v>
      </c>
      <c r="AI15" s="90">
        <v>51.4</v>
      </c>
      <c r="AJ15" s="90">
        <v>46.8</v>
      </c>
      <c r="AK15" s="90">
        <v>49.7</v>
      </c>
      <c r="AL15" s="90">
        <v>46.3</v>
      </c>
      <c r="AM15" s="90">
        <v>46.5</v>
      </c>
      <c r="AN15" s="90">
        <v>42.7</v>
      </c>
      <c r="AO15" s="90">
        <v>86</v>
      </c>
      <c r="AP15" s="90">
        <v>0.5</v>
      </c>
      <c r="AQ15" s="90">
        <v>1690.2</v>
      </c>
      <c r="AR15" s="70">
        <f t="shared" si="4"/>
        <v>3380.4</v>
      </c>
      <c r="AS15" s="90">
        <v>377.1</v>
      </c>
      <c r="AT15" s="90">
        <v>50</v>
      </c>
      <c r="AU15" s="90">
        <v>231.7</v>
      </c>
      <c r="AV15">
        <v>63.7</v>
      </c>
      <c r="AW15" s="7">
        <v>30</v>
      </c>
      <c r="AX15" s="90">
        <v>6.38</v>
      </c>
      <c r="AY15" s="90">
        <v>2.0499999999999998</v>
      </c>
      <c r="AZ15" s="90">
        <v>24.9</v>
      </c>
      <c r="BA15" s="90">
        <v>7.14</v>
      </c>
      <c r="BB15" s="90">
        <v>20</v>
      </c>
      <c r="BC15" s="90">
        <f t="shared" si="5"/>
        <v>40.47</v>
      </c>
      <c r="BD15" s="48">
        <f t="shared" si="6"/>
        <v>40.47</v>
      </c>
      <c r="BE15" s="48">
        <f t="shared" si="7"/>
        <v>2.0234999999999999</v>
      </c>
      <c r="BF15" s="48">
        <f t="shared" si="8"/>
        <v>7.2700000000000014</v>
      </c>
      <c r="BG15" s="48">
        <f t="shared" si="9"/>
        <v>0.2749244712990937</v>
      </c>
      <c r="BH15" s="49">
        <f t="shared" si="10"/>
        <v>464.67734138972816</v>
      </c>
      <c r="BI15" s="14">
        <f t="shared" si="11"/>
        <v>929.35468277945631</v>
      </c>
      <c r="BJ15" s="48">
        <f t="shared" si="12"/>
        <v>0.15764764022732888</v>
      </c>
      <c r="BK15" s="48">
        <f t="shared" si="13"/>
        <v>5.0654806029157395E-2</v>
      </c>
      <c r="BL15" s="48">
        <f t="shared" si="14"/>
        <v>0.61527057079318015</v>
      </c>
      <c r="BM15" s="48">
        <f t="shared" si="15"/>
        <v>0.17642698295033357</v>
      </c>
      <c r="BN15" s="14">
        <f t="shared" si="16"/>
        <v>146.5105726743991</v>
      </c>
      <c r="BO15" s="14">
        <f t="shared" si="17"/>
        <v>47.076281188482461</v>
      </c>
      <c r="BP15" s="14">
        <f t="shared" si="18"/>
        <v>571.80458614303097</v>
      </c>
      <c r="BQ15" s="14">
        <f t="shared" si="19"/>
        <v>163.96324277354381</v>
      </c>
      <c r="BR15" s="95">
        <f t="shared" si="20"/>
        <v>0.17499999999999999</v>
      </c>
      <c r="BS15" s="95">
        <f t="shared" si="25"/>
        <v>29.4</v>
      </c>
      <c r="BT15" s="95">
        <f t="shared" si="26"/>
        <v>45.5</v>
      </c>
      <c r="BU15" s="95">
        <f t="shared" si="27"/>
        <v>48.849999999999994</v>
      </c>
      <c r="BV15" s="95">
        <f t="shared" si="28"/>
        <v>46.3</v>
      </c>
      <c r="BW15" s="206">
        <v>23.256</v>
      </c>
      <c r="BX15" s="206">
        <v>38.787999999999997</v>
      </c>
      <c r="BY15" s="206">
        <v>16.670000000000002</v>
      </c>
      <c r="BZ15" s="210">
        <v>9.6535000000000011</v>
      </c>
      <c r="CA15" s="206">
        <v>20.329000000000001</v>
      </c>
      <c r="CB15" s="206">
        <v>173.9</v>
      </c>
      <c r="CC15" s="206">
        <v>86.6</v>
      </c>
      <c r="CD15" s="206">
        <v>47.300000000000004</v>
      </c>
      <c r="CE15" s="210">
        <v>169.4</v>
      </c>
      <c r="CF15" s="206">
        <v>207.39999999999998</v>
      </c>
      <c r="CG15" s="206">
        <v>-24.28</v>
      </c>
      <c r="CH15" s="206">
        <v>-24.3</v>
      </c>
      <c r="CI15" s="206">
        <v>-24.64</v>
      </c>
      <c r="CJ15" s="210">
        <v>-25.18</v>
      </c>
      <c r="CK15" s="206">
        <v>-24.82</v>
      </c>
      <c r="CO15">
        <v>1999</v>
      </c>
      <c r="CP15" t="s">
        <v>52</v>
      </c>
      <c r="CQ15" s="18">
        <v>91.75</v>
      </c>
      <c r="CR15" s="31">
        <v>999.62628247135137</v>
      </c>
      <c r="CS15" s="18">
        <v>3117.5</v>
      </c>
      <c r="CT15" s="18">
        <v>0.73750000000000004</v>
      </c>
      <c r="CU15" s="61">
        <v>0.94899999999999995</v>
      </c>
      <c r="CV15" s="61">
        <v>0.89924999999999988</v>
      </c>
      <c r="CW15" s="61">
        <v>0.85525000000000007</v>
      </c>
      <c r="CX15" s="61">
        <v>0.53725000000000001</v>
      </c>
    </row>
    <row r="16" spans="1:102" x14ac:dyDescent="0.25">
      <c r="A16" t="s">
        <v>50</v>
      </c>
      <c r="B16" t="s">
        <v>51</v>
      </c>
      <c r="C16" s="7">
        <v>8</v>
      </c>
      <c r="D16" t="s">
        <v>55</v>
      </c>
      <c r="E16">
        <v>2008</v>
      </c>
      <c r="F16" s="7">
        <v>1</v>
      </c>
      <c r="G16" s="7">
        <v>15</v>
      </c>
      <c r="H16" s="7">
        <v>15</v>
      </c>
      <c r="I16" s="7">
        <v>57</v>
      </c>
      <c r="J16" s="7">
        <v>115</v>
      </c>
      <c r="K16" s="50">
        <v>45560</v>
      </c>
      <c r="L16" s="90">
        <v>0.73</v>
      </c>
      <c r="M16" s="208">
        <v>9.7000000000000003E-2</v>
      </c>
      <c r="N16" s="208">
        <v>0.125</v>
      </c>
      <c r="O16" s="208">
        <v>0.20399999999999999</v>
      </c>
      <c r="P16" s="208">
        <v>0.32400000000000001</v>
      </c>
      <c r="Q16" s="91">
        <f t="shared" si="0"/>
        <v>0.90300000000000002</v>
      </c>
      <c r="R16" s="91">
        <f t="shared" si="1"/>
        <v>0.875</v>
      </c>
      <c r="S16" s="91">
        <f t="shared" si="2"/>
        <v>0.79600000000000004</v>
      </c>
      <c r="T16" s="91">
        <f t="shared" si="3"/>
        <v>0.67599999999999993</v>
      </c>
      <c r="U16" s="90">
        <v>0</v>
      </c>
      <c r="V16" s="90">
        <v>0</v>
      </c>
      <c r="W16" s="90">
        <v>0</v>
      </c>
      <c r="X16" s="90">
        <v>1.2</v>
      </c>
      <c r="Y16" s="90">
        <v>36.700000000000003</v>
      </c>
      <c r="Z16" s="90">
        <v>14.5</v>
      </c>
      <c r="AA16" s="90">
        <v>32.1</v>
      </c>
      <c r="AB16" s="90">
        <v>16.600000000000001</v>
      </c>
      <c r="AC16" s="90">
        <v>44.5</v>
      </c>
      <c r="AD16" s="90">
        <v>45.7</v>
      </c>
      <c r="AE16" s="90">
        <v>47.1</v>
      </c>
      <c r="AF16" s="90">
        <v>45</v>
      </c>
      <c r="AG16" s="90">
        <v>41.8</v>
      </c>
      <c r="AH16" s="90">
        <v>45.8</v>
      </c>
      <c r="AI16" s="90">
        <v>43.6</v>
      </c>
      <c r="AJ16" s="90">
        <v>49</v>
      </c>
      <c r="AK16" s="90">
        <v>39.700000000000003</v>
      </c>
      <c r="AL16" s="90">
        <v>40.5</v>
      </c>
      <c r="AM16" s="90">
        <v>41.4</v>
      </c>
      <c r="AN16" s="90">
        <v>49.4</v>
      </c>
      <c r="AO16" s="90">
        <v>83</v>
      </c>
      <c r="AP16" s="90">
        <v>0.5</v>
      </c>
      <c r="AQ16" s="90">
        <v>1461.7</v>
      </c>
      <c r="AR16" s="70">
        <f t="shared" si="4"/>
        <v>2923.4</v>
      </c>
      <c r="AS16" s="90">
        <v>410.1</v>
      </c>
      <c r="AT16" s="90">
        <v>50</v>
      </c>
      <c r="AU16" s="90">
        <v>264.89999999999998</v>
      </c>
      <c r="AV16">
        <v>70.900000000000006</v>
      </c>
      <c r="AW16" s="7">
        <v>30</v>
      </c>
      <c r="AX16" s="90">
        <v>6.25</v>
      </c>
      <c r="AY16" s="90">
        <v>1.87</v>
      </c>
      <c r="AZ16" s="90">
        <v>21.87</v>
      </c>
      <c r="BA16" s="90">
        <v>5.55</v>
      </c>
      <c r="BB16" s="90">
        <v>16</v>
      </c>
      <c r="BC16" s="90">
        <f t="shared" si="5"/>
        <v>35.54</v>
      </c>
      <c r="BD16" s="48">
        <f t="shared" si="6"/>
        <v>44.424999999999997</v>
      </c>
      <c r="BE16" s="48">
        <f t="shared" si="7"/>
        <v>2.2212499999999999</v>
      </c>
      <c r="BF16" s="48">
        <f t="shared" si="8"/>
        <v>9.0750000000000028</v>
      </c>
      <c r="BG16" s="48">
        <f t="shared" si="9"/>
        <v>0.26764816912042283</v>
      </c>
      <c r="BH16" s="49">
        <f t="shared" si="10"/>
        <v>391.22132880332208</v>
      </c>
      <c r="BI16" s="14">
        <f t="shared" si="11"/>
        <v>782.44265760664416</v>
      </c>
      <c r="BJ16" s="48">
        <f t="shared" si="12"/>
        <v>0.17585818795723129</v>
      </c>
      <c r="BK16" s="48">
        <f t="shared" si="13"/>
        <v>5.2616769836803606E-2</v>
      </c>
      <c r="BL16" s="48">
        <f t="shared" si="14"/>
        <v>0.61536297129994377</v>
      </c>
      <c r="BM16" s="48">
        <f t="shared" si="15"/>
        <v>0.15616207090602138</v>
      </c>
      <c r="BN16" s="14">
        <f t="shared" si="16"/>
        <v>137.59894794714481</v>
      </c>
      <c r="BO16" s="14">
        <f t="shared" si="17"/>
        <v>41.169605225785723</v>
      </c>
      <c r="BP16" s="14">
        <f t="shared" si="18"/>
        <v>481.48623865664911</v>
      </c>
      <c r="BQ16" s="14">
        <f t="shared" si="19"/>
        <v>122.18786577706457</v>
      </c>
      <c r="BR16" s="95">
        <f t="shared" si="20"/>
        <v>0.3</v>
      </c>
      <c r="BS16" s="95">
        <f t="shared" si="25"/>
        <v>24.975000000000001</v>
      </c>
      <c r="BT16" s="95">
        <f t="shared" si="26"/>
        <v>45.575000000000003</v>
      </c>
      <c r="BU16" s="95">
        <f t="shared" si="27"/>
        <v>45.05</v>
      </c>
      <c r="BV16" s="95">
        <f t="shared" si="28"/>
        <v>42.75</v>
      </c>
      <c r="BW16" s="206">
        <v>20.775000000000002</v>
      </c>
      <c r="BX16" s="206">
        <v>41.841999999999999</v>
      </c>
      <c r="BY16" s="206">
        <v>16.963000000000001</v>
      </c>
      <c r="BZ16" s="210">
        <v>9.3955000000000002</v>
      </c>
      <c r="CA16" s="206">
        <v>19.651</v>
      </c>
      <c r="CB16" s="206">
        <v>174.20000000000002</v>
      </c>
      <c r="CC16" s="206">
        <v>11</v>
      </c>
      <c r="CD16" s="206">
        <v>48.8</v>
      </c>
      <c r="CE16" s="210">
        <v>198.6</v>
      </c>
      <c r="CF16" s="206">
        <v>193.79999999999998</v>
      </c>
      <c r="CG16" s="206">
        <v>-24.43</v>
      </c>
      <c r="CH16" s="206">
        <v>-23.68</v>
      </c>
      <c r="CI16" s="206">
        <v>-24.64</v>
      </c>
      <c r="CJ16" s="210">
        <v>-24.99</v>
      </c>
      <c r="CK16" s="206">
        <v>-24.8</v>
      </c>
      <c r="CO16">
        <v>2001</v>
      </c>
      <c r="CP16" t="s">
        <v>60</v>
      </c>
      <c r="CQ16" s="18">
        <v>75.25</v>
      </c>
      <c r="CR16" s="31">
        <v>965.76290731983136</v>
      </c>
      <c r="CS16" s="18">
        <v>3140</v>
      </c>
      <c r="CT16" s="18">
        <v>0.71500000000000008</v>
      </c>
      <c r="CU16" s="61">
        <v>0.93149999999999999</v>
      </c>
      <c r="CV16" s="61">
        <v>0.85599999999999998</v>
      </c>
      <c r="CW16" s="61">
        <v>0.76924999999999999</v>
      </c>
      <c r="CX16" s="61">
        <v>0.377</v>
      </c>
    </row>
    <row r="17" spans="1:102" x14ac:dyDescent="0.25">
      <c r="A17" t="s">
        <v>50</v>
      </c>
      <c r="B17" t="s">
        <v>51</v>
      </c>
      <c r="C17" s="7">
        <v>8</v>
      </c>
      <c r="D17" t="s">
        <v>57</v>
      </c>
      <c r="E17">
        <v>2004</v>
      </c>
      <c r="F17" s="7">
        <v>1</v>
      </c>
      <c r="G17" s="7">
        <v>16</v>
      </c>
      <c r="H17" s="7">
        <v>16</v>
      </c>
      <c r="I17" s="7">
        <v>64</v>
      </c>
      <c r="J17" s="7">
        <v>116</v>
      </c>
      <c r="K17" s="50">
        <v>45568</v>
      </c>
      <c r="L17" s="90">
        <v>0.77</v>
      </c>
      <c r="M17" s="209">
        <v>9.9000000000000005E-2</v>
      </c>
      <c r="N17" s="209">
        <v>7.2999999999999995E-2</v>
      </c>
      <c r="O17" s="209">
        <v>0.17499999999999999</v>
      </c>
      <c r="P17" s="209">
        <v>0.38300000000000001</v>
      </c>
      <c r="Q17" s="91">
        <f t="shared" si="0"/>
        <v>0.90100000000000002</v>
      </c>
      <c r="R17" s="91">
        <f t="shared" si="1"/>
        <v>0.92700000000000005</v>
      </c>
      <c r="S17" s="91">
        <f t="shared" si="2"/>
        <v>0.82499999999999996</v>
      </c>
      <c r="T17" s="91">
        <f t="shared" si="3"/>
        <v>0.61699999999999999</v>
      </c>
      <c r="U17" s="90">
        <v>0</v>
      </c>
      <c r="V17" s="90">
        <v>0</v>
      </c>
      <c r="W17" s="90">
        <v>0</v>
      </c>
      <c r="X17" s="90">
        <v>0</v>
      </c>
      <c r="Y17" s="90">
        <v>7.2</v>
      </c>
      <c r="Z17" s="90">
        <v>42.8</v>
      </c>
      <c r="AA17" s="90">
        <v>30.6</v>
      </c>
      <c r="AB17" s="90">
        <v>31</v>
      </c>
      <c r="AC17" s="90">
        <v>28</v>
      </c>
      <c r="AD17" s="90">
        <v>51.4</v>
      </c>
      <c r="AE17" s="90">
        <v>57.1</v>
      </c>
      <c r="AF17" s="90">
        <v>56</v>
      </c>
      <c r="AG17" s="90">
        <v>48.1</v>
      </c>
      <c r="AH17" s="90">
        <v>52.7</v>
      </c>
      <c r="AI17" s="90">
        <v>51.6</v>
      </c>
      <c r="AJ17" s="90">
        <v>56.4</v>
      </c>
      <c r="AK17" s="90">
        <v>46.7</v>
      </c>
      <c r="AL17" s="90">
        <v>44.6</v>
      </c>
      <c r="AM17" s="90">
        <v>43</v>
      </c>
      <c r="AN17" s="90">
        <v>48.5</v>
      </c>
      <c r="AO17" s="90">
        <v>90</v>
      </c>
      <c r="AP17" s="90">
        <v>0.5</v>
      </c>
      <c r="AQ17" s="90">
        <v>1108</v>
      </c>
      <c r="AR17" s="70">
        <f t="shared" si="4"/>
        <v>2216</v>
      </c>
      <c r="AS17" s="90">
        <v>343</v>
      </c>
      <c r="AT17" s="90">
        <v>50</v>
      </c>
      <c r="AU17" s="90">
        <v>213</v>
      </c>
      <c r="AV17">
        <v>73.099999999999994</v>
      </c>
      <c r="AW17" s="7">
        <v>30</v>
      </c>
      <c r="AX17" s="90">
        <v>8.2200000000000006</v>
      </c>
      <c r="AY17" s="90">
        <v>1.47</v>
      </c>
      <c r="AZ17" s="90">
        <v>27.43</v>
      </c>
      <c r="BA17" s="90">
        <v>7.34</v>
      </c>
      <c r="BB17" s="90">
        <v>19</v>
      </c>
      <c r="BC17" s="90">
        <f t="shared" si="5"/>
        <v>44.460000000000008</v>
      </c>
      <c r="BD17" s="48">
        <f t="shared" si="6"/>
        <v>46.800000000000011</v>
      </c>
      <c r="BE17" s="48">
        <f t="shared" si="7"/>
        <v>2.3400000000000007</v>
      </c>
      <c r="BF17" s="48">
        <f t="shared" si="8"/>
        <v>6.8421052631578947</v>
      </c>
      <c r="BG17" s="48">
        <f t="shared" si="9"/>
        <v>0.34319248826291077</v>
      </c>
      <c r="BH17" s="49">
        <f t="shared" si="10"/>
        <v>380.25727699530512</v>
      </c>
      <c r="BI17" s="14">
        <f t="shared" si="11"/>
        <v>760.51455399061024</v>
      </c>
      <c r="BJ17" s="48">
        <f t="shared" si="12"/>
        <v>0.18488529014844801</v>
      </c>
      <c r="BK17" s="48">
        <f t="shared" si="13"/>
        <v>3.3063427800269898E-2</v>
      </c>
      <c r="BL17" s="48">
        <f t="shared" si="14"/>
        <v>0.61695906432748526</v>
      </c>
      <c r="BM17" s="48">
        <f t="shared" si="15"/>
        <v>0.16509221772379665</v>
      </c>
      <c r="BN17" s="14">
        <f t="shared" si="16"/>
        <v>140.6079539766715</v>
      </c>
      <c r="BO17" s="14">
        <f t="shared" si="17"/>
        <v>25.145218046923006</v>
      </c>
      <c r="BP17" s="14">
        <f t="shared" si="18"/>
        <v>469.20634763748166</v>
      </c>
      <c r="BQ17" s="14">
        <f t="shared" si="19"/>
        <v>125.55503432953392</v>
      </c>
      <c r="BR17" s="95">
        <f t="shared" si="20"/>
        <v>0</v>
      </c>
      <c r="BS17" s="95">
        <f t="shared" si="25"/>
        <v>27.9</v>
      </c>
      <c r="BT17" s="95">
        <f t="shared" si="26"/>
        <v>48.125</v>
      </c>
      <c r="BU17" s="95">
        <f t="shared" si="27"/>
        <v>52.2</v>
      </c>
      <c r="BV17" s="95">
        <f t="shared" si="28"/>
        <v>45.7</v>
      </c>
      <c r="BW17" s="206">
        <v>23.469000000000001</v>
      </c>
      <c r="BX17" s="206">
        <v>42.405000000000001</v>
      </c>
      <c r="BY17" s="206">
        <v>20.399999999999999</v>
      </c>
      <c r="BZ17" s="210">
        <v>10.258000000000001</v>
      </c>
      <c r="CA17" s="206">
        <v>21.356000000000002</v>
      </c>
      <c r="CB17" s="206">
        <v>154.70000000000002</v>
      </c>
      <c r="CC17" s="206">
        <v>57.199999999999996</v>
      </c>
      <c r="CD17" s="206">
        <v>35</v>
      </c>
      <c r="CE17" s="210">
        <v>180.39999999999998</v>
      </c>
      <c r="CF17" s="206">
        <v>221.9</v>
      </c>
      <c r="CG17" s="206">
        <v>-24.53</v>
      </c>
      <c r="CH17" s="206">
        <v>-24.23</v>
      </c>
      <c r="CI17" s="206">
        <v>-25</v>
      </c>
      <c r="CJ17" s="210">
        <v>-24.96</v>
      </c>
      <c r="CK17" s="206">
        <v>-25.17</v>
      </c>
      <c r="CO17">
        <v>2004</v>
      </c>
      <c r="CP17" t="s">
        <v>57</v>
      </c>
      <c r="CQ17" s="18">
        <v>95</v>
      </c>
      <c r="CR17" s="31">
        <v>857.52986332803118</v>
      </c>
      <c r="CS17" s="18">
        <v>2637.5</v>
      </c>
      <c r="CT17" s="18">
        <v>0.76249999999999996</v>
      </c>
      <c r="CU17" s="61">
        <v>0.94074999999999998</v>
      </c>
      <c r="CV17" s="61">
        <v>0.91375000000000006</v>
      </c>
      <c r="CW17" s="61">
        <v>0.84375</v>
      </c>
      <c r="CX17" s="61">
        <v>0.57174999999999998</v>
      </c>
    </row>
    <row r="18" spans="1:102" x14ac:dyDescent="0.25">
      <c r="A18" t="s">
        <v>35</v>
      </c>
      <c r="B18" t="s">
        <v>36</v>
      </c>
      <c r="C18" s="7">
        <v>1</v>
      </c>
      <c r="D18" t="s">
        <v>39</v>
      </c>
      <c r="E18">
        <v>2002</v>
      </c>
      <c r="F18" s="7">
        <v>2</v>
      </c>
      <c r="G18" s="7">
        <v>1</v>
      </c>
      <c r="H18" s="7">
        <v>32</v>
      </c>
      <c r="I18" s="7">
        <v>2</v>
      </c>
      <c r="J18" s="7">
        <v>201</v>
      </c>
      <c r="K18" s="50">
        <v>45566</v>
      </c>
      <c r="L18" s="90">
        <v>0.75</v>
      </c>
      <c r="M18" s="208">
        <v>3.1E-2</v>
      </c>
      <c r="N18" s="208">
        <v>0.05</v>
      </c>
      <c r="O18" s="208">
        <v>6.5000000000000002E-2</v>
      </c>
      <c r="P18" s="208">
        <v>0.32300000000000001</v>
      </c>
      <c r="Q18" s="91">
        <f t="shared" si="0"/>
        <v>0.96899999999999997</v>
      </c>
      <c r="R18" s="91">
        <f t="shared" si="1"/>
        <v>0.95</v>
      </c>
      <c r="S18" s="91">
        <f t="shared" si="2"/>
        <v>0.93500000000000005</v>
      </c>
      <c r="T18" s="91">
        <f t="shared" si="3"/>
        <v>0.67700000000000005</v>
      </c>
      <c r="U18" s="90">
        <v>0</v>
      </c>
      <c r="V18" s="90">
        <v>0</v>
      </c>
      <c r="W18" s="90">
        <v>0</v>
      </c>
      <c r="X18" s="90">
        <v>0</v>
      </c>
      <c r="Y18" s="90">
        <v>0</v>
      </c>
      <c r="Z18" s="90">
        <v>18.100000000000001</v>
      </c>
      <c r="AA18" s="90">
        <v>0.3</v>
      </c>
      <c r="AB18" s="90">
        <v>0</v>
      </c>
      <c r="AC18" s="90">
        <v>55</v>
      </c>
      <c r="AD18" s="90">
        <v>50.4</v>
      </c>
      <c r="AE18" s="90">
        <v>39.200000000000003</v>
      </c>
      <c r="AF18" s="90">
        <v>51.8</v>
      </c>
      <c r="AG18" s="90">
        <v>47.4</v>
      </c>
      <c r="AH18" s="90">
        <v>50.7</v>
      </c>
      <c r="AI18" s="90">
        <v>40.4</v>
      </c>
      <c r="AJ18" s="90">
        <v>50.7</v>
      </c>
      <c r="AK18" s="90">
        <v>50.8</v>
      </c>
      <c r="AL18" s="90">
        <v>46.9</v>
      </c>
      <c r="AM18" s="90">
        <v>43.9</v>
      </c>
      <c r="AN18" s="90">
        <v>51.8</v>
      </c>
      <c r="AO18" s="90">
        <v>90</v>
      </c>
      <c r="AP18" s="90">
        <v>0.5</v>
      </c>
      <c r="AQ18" s="90">
        <v>1906</v>
      </c>
      <c r="AR18" s="70">
        <f t="shared" si="4"/>
        <v>3812</v>
      </c>
      <c r="AS18" s="90">
        <v>444</v>
      </c>
      <c r="AT18" s="90">
        <v>50</v>
      </c>
      <c r="AU18" s="90">
        <v>266</v>
      </c>
      <c r="AV18">
        <v>81.3</v>
      </c>
      <c r="AW18" s="7">
        <v>30</v>
      </c>
      <c r="AX18" s="90">
        <v>11.16</v>
      </c>
      <c r="AY18" s="90">
        <v>3.55</v>
      </c>
      <c r="AZ18" s="90">
        <v>28.75</v>
      </c>
      <c r="BA18" s="90">
        <v>8.1300000000000008</v>
      </c>
      <c r="BB18" s="90">
        <v>20</v>
      </c>
      <c r="BC18" s="90">
        <f t="shared" si="5"/>
        <v>51.59</v>
      </c>
      <c r="BD18" s="48">
        <f t="shared" si="6"/>
        <v>51.590000000000011</v>
      </c>
      <c r="BE18" s="48">
        <f t="shared" si="7"/>
        <v>2.5795000000000003</v>
      </c>
      <c r="BF18" s="48">
        <f t="shared" si="8"/>
        <v>8.9</v>
      </c>
      <c r="BG18" s="48">
        <f t="shared" si="9"/>
        <v>0.30563909774436088</v>
      </c>
      <c r="BH18" s="49">
        <f t="shared" si="10"/>
        <v>582.54812030075186</v>
      </c>
      <c r="BI18" s="14">
        <f t="shared" si="11"/>
        <v>1165.0962406015037</v>
      </c>
      <c r="BJ18" s="48">
        <f t="shared" si="12"/>
        <v>0.2163209924403954</v>
      </c>
      <c r="BK18" s="48">
        <f t="shared" si="13"/>
        <v>6.8811785229695666E-2</v>
      </c>
      <c r="BL18" s="48">
        <f t="shared" si="14"/>
        <v>0.5572785423531692</v>
      </c>
      <c r="BM18" s="48">
        <f t="shared" si="15"/>
        <v>0.15758867997673967</v>
      </c>
      <c r="BN18" s="14">
        <f t="shared" si="16"/>
        <v>252.034775055491</v>
      </c>
      <c r="BO18" s="14">
        <f t="shared" si="17"/>
        <v>80.172352280196506</v>
      </c>
      <c r="BP18" s="14">
        <f t="shared" si="18"/>
        <v>649.28313466356326</v>
      </c>
      <c r="BQ18" s="14">
        <f t="shared" si="19"/>
        <v>183.60597860225286</v>
      </c>
      <c r="BR18" s="95">
        <f t="shared" si="20"/>
        <v>0</v>
      </c>
      <c r="BS18" s="95">
        <f t="shared" si="25"/>
        <v>4.6000000000000005</v>
      </c>
      <c r="BT18" s="95">
        <f t="shared" si="26"/>
        <v>49.100000000000009</v>
      </c>
      <c r="BU18" s="95">
        <f t="shared" si="27"/>
        <v>47.3</v>
      </c>
      <c r="BV18" s="95">
        <f t="shared" si="28"/>
        <v>48.349999999999994</v>
      </c>
      <c r="BW18" s="206">
        <v>19.007999999999999</v>
      </c>
      <c r="BX18" s="206">
        <v>37.738999999999997</v>
      </c>
      <c r="BY18" s="206">
        <v>23.102</v>
      </c>
      <c r="BZ18" s="210">
        <v>14.432</v>
      </c>
      <c r="CA18" s="206">
        <v>21.507000000000001</v>
      </c>
      <c r="CB18" s="206">
        <v>160.6</v>
      </c>
      <c r="CC18" s="206">
        <v>94.800000000000011</v>
      </c>
      <c r="CD18" s="206">
        <v>79.900000000000006</v>
      </c>
      <c r="CE18" s="210">
        <v>177.7</v>
      </c>
      <c r="CF18" s="206">
        <v>177.39999999999998</v>
      </c>
      <c r="CG18" s="206">
        <v>-24.75</v>
      </c>
      <c r="CH18" s="206">
        <v>-24.53</v>
      </c>
      <c r="CI18" s="206">
        <v>-24.89</v>
      </c>
      <c r="CJ18" s="210">
        <v>-25.08</v>
      </c>
      <c r="CK18" s="206">
        <v>-24.13</v>
      </c>
      <c r="CO18">
        <v>2008</v>
      </c>
      <c r="CP18" t="s">
        <v>55</v>
      </c>
      <c r="CQ18" s="18">
        <v>84.75</v>
      </c>
      <c r="CR18" s="31">
        <v>936.24592271283007</v>
      </c>
      <c r="CS18" s="18">
        <v>4008.75</v>
      </c>
      <c r="CT18" s="18">
        <v>0.77500000000000002</v>
      </c>
      <c r="CU18" s="61">
        <v>0.93100000000000005</v>
      </c>
      <c r="CV18" s="61">
        <v>0.90674999999999994</v>
      </c>
      <c r="CW18" s="61">
        <v>0.84550000000000014</v>
      </c>
      <c r="CX18" s="61">
        <v>0.73424999999999996</v>
      </c>
    </row>
    <row r="19" spans="1:102" x14ac:dyDescent="0.25">
      <c r="A19" t="s">
        <v>35</v>
      </c>
      <c r="B19" t="s">
        <v>36</v>
      </c>
      <c r="C19" s="7">
        <v>1</v>
      </c>
      <c r="D19" t="s">
        <v>46</v>
      </c>
      <c r="E19">
        <v>1999</v>
      </c>
      <c r="F19" s="7">
        <v>2</v>
      </c>
      <c r="G19" s="7">
        <v>2</v>
      </c>
      <c r="H19" s="7">
        <v>31</v>
      </c>
      <c r="I19" s="7">
        <v>7</v>
      </c>
      <c r="J19" s="7">
        <v>202</v>
      </c>
      <c r="K19" s="50">
        <v>45567</v>
      </c>
      <c r="L19" s="90">
        <v>0.76</v>
      </c>
      <c r="M19" s="209">
        <v>1.0999999999999999E-2</v>
      </c>
      <c r="N19" s="209">
        <v>0.02</v>
      </c>
      <c r="O19" s="209">
        <v>9.0999999999999998E-2</v>
      </c>
      <c r="P19" s="209">
        <v>0.34</v>
      </c>
      <c r="Q19" s="91">
        <f t="shared" si="0"/>
        <v>0.98899999999999999</v>
      </c>
      <c r="R19" s="91">
        <f t="shared" si="1"/>
        <v>0.98</v>
      </c>
      <c r="S19" s="91">
        <f t="shared" si="2"/>
        <v>0.90900000000000003</v>
      </c>
      <c r="T19" s="91">
        <f t="shared" si="3"/>
        <v>0.65999999999999992</v>
      </c>
      <c r="U19" s="90">
        <v>14.8</v>
      </c>
      <c r="V19" s="90">
        <v>0</v>
      </c>
      <c r="W19" s="90">
        <v>0</v>
      </c>
      <c r="X19" s="90">
        <v>0</v>
      </c>
      <c r="Y19" s="90">
        <v>43.7</v>
      </c>
      <c r="Z19" s="90">
        <v>0.2</v>
      </c>
      <c r="AA19" s="90">
        <v>0.1</v>
      </c>
      <c r="AB19" s="90">
        <v>40</v>
      </c>
      <c r="AC19" s="90">
        <v>44.4</v>
      </c>
      <c r="AD19" s="90">
        <v>43.9</v>
      </c>
      <c r="AE19" s="90">
        <v>48</v>
      </c>
      <c r="AF19" s="90">
        <v>47.9</v>
      </c>
      <c r="AG19" s="90">
        <v>47.8</v>
      </c>
      <c r="AH19" s="90">
        <v>54.8</v>
      </c>
      <c r="AI19" s="90">
        <v>48.1</v>
      </c>
      <c r="AJ19" s="90">
        <v>48.4</v>
      </c>
      <c r="AK19" s="90">
        <v>42.9</v>
      </c>
      <c r="AL19" s="90">
        <v>49</v>
      </c>
      <c r="AM19" s="90">
        <v>44.2</v>
      </c>
      <c r="AN19" s="90">
        <v>48</v>
      </c>
      <c r="AO19" s="90">
        <v>100</v>
      </c>
      <c r="AP19" s="90">
        <v>0.5</v>
      </c>
      <c r="AQ19" s="90">
        <v>1774</v>
      </c>
      <c r="AR19" s="70">
        <f t="shared" si="4"/>
        <v>3548</v>
      </c>
      <c r="AS19" s="90">
        <v>401</v>
      </c>
      <c r="AT19" s="90">
        <v>50</v>
      </c>
      <c r="AU19" s="90">
        <v>227</v>
      </c>
      <c r="AV19">
        <v>75.7</v>
      </c>
      <c r="AW19" s="7">
        <v>30</v>
      </c>
      <c r="AX19" s="90">
        <v>10.89</v>
      </c>
      <c r="AY19" s="90">
        <v>5.72</v>
      </c>
      <c r="AZ19" s="90">
        <v>30.73</v>
      </c>
      <c r="BA19" s="90">
        <v>6.03</v>
      </c>
      <c r="BB19" s="90">
        <v>17</v>
      </c>
      <c r="BC19" s="90">
        <f t="shared" si="5"/>
        <v>53.370000000000005</v>
      </c>
      <c r="BD19" s="48">
        <f t="shared" si="6"/>
        <v>62.788235294117655</v>
      </c>
      <c r="BE19" s="48">
        <f t="shared" si="7"/>
        <v>3.1394117647058826</v>
      </c>
      <c r="BF19" s="48">
        <f t="shared" si="8"/>
        <v>10.235294117647058</v>
      </c>
      <c r="BG19" s="48">
        <f t="shared" si="9"/>
        <v>0.33348017621145376</v>
      </c>
      <c r="BH19" s="49">
        <f t="shared" si="10"/>
        <v>591.59383259911897</v>
      </c>
      <c r="BI19" s="14">
        <f t="shared" si="11"/>
        <v>1183.1876651982379</v>
      </c>
      <c r="BJ19" s="48">
        <f t="shared" si="12"/>
        <v>0.20404721753794267</v>
      </c>
      <c r="BK19" s="48">
        <f t="shared" si="13"/>
        <v>0.10717631628255572</v>
      </c>
      <c r="BL19" s="48">
        <f t="shared" si="14"/>
        <v>0.57579164324526888</v>
      </c>
      <c r="BM19" s="48">
        <f t="shared" si="15"/>
        <v>0.1129848229342327</v>
      </c>
      <c r="BN19" s="14">
        <f t="shared" si="16"/>
        <v>241.42615090891533</v>
      </c>
      <c r="BO19" s="14">
        <f t="shared" si="17"/>
        <v>126.80969542690499</v>
      </c>
      <c r="BP19" s="14">
        <f t="shared" si="18"/>
        <v>681.26957001202641</v>
      </c>
      <c r="BQ19" s="14">
        <f t="shared" si="19"/>
        <v>133.68224885039112</v>
      </c>
      <c r="BR19" s="95">
        <f t="shared" si="20"/>
        <v>3.7</v>
      </c>
      <c r="BS19" s="95">
        <f t="shared" si="25"/>
        <v>21</v>
      </c>
      <c r="BT19" s="95">
        <f t="shared" si="26"/>
        <v>46.050000000000004</v>
      </c>
      <c r="BU19" s="95">
        <f t="shared" si="27"/>
        <v>49.774999999999999</v>
      </c>
      <c r="BV19" s="95">
        <f t="shared" si="28"/>
        <v>46.025000000000006</v>
      </c>
      <c r="BW19" s="206">
        <v>20.333000000000002</v>
      </c>
      <c r="BX19" s="206">
        <v>37.808999999999997</v>
      </c>
      <c r="BY19" s="206">
        <v>21.405999999999999</v>
      </c>
      <c r="BZ19" s="210">
        <v>14.16</v>
      </c>
      <c r="CA19" s="206">
        <v>20.53</v>
      </c>
      <c r="CB19" s="206">
        <v>145.19999999999999</v>
      </c>
      <c r="CC19" s="206">
        <v>103.2</v>
      </c>
      <c r="CD19" s="206">
        <v>50.599999999999994</v>
      </c>
      <c r="CE19" s="210">
        <v>173.70000000000002</v>
      </c>
      <c r="CF19" s="206">
        <v>167.8</v>
      </c>
      <c r="CG19" s="206">
        <v>-24.54</v>
      </c>
      <c r="CH19" s="206">
        <v>-24.56</v>
      </c>
      <c r="CI19" s="206">
        <v>-24.86</v>
      </c>
      <c r="CJ19" s="210">
        <v>-25</v>
      </c>
      <c r="CK19" s="206">
        <v>-24.32</v>
      </c>
      <c r="CO19">
        <v>2016</v>
      </c>
      <c r="CP19" t="s">
        <v>54</v>
      </c>
      <c r="CQ19" s="18">
        <v>83</v>
      </c>
      <c r="CR19" s="31">
        <v>869.49228086494861</v>
      </c>
      <c r="CS19" s="18">
        <v>3029.3</v>
      </c>
      <c r="CT19" s="18">
        <v>0.74750000000000005</v>
      </c>
      <c r="CU19" s="61">
        <v>0.96850000000000003</v>
      </c>
      <c r="CV19" s="61">
        <v>0.94450000000000001</v>
      </c>
      <c r="CW19" s="61">
        <v>0.86725000000000008</v>
      </c>
      <c r="CX19" s="61">
        <v>0.70074999999999998</v>
      </c>
    </row>
    <row r="20" spans="1:102" x14ac:dyDescent="0.25">
      <c r="A20" t="s">
        <v>50</v>
      </c>
      <c r="B20" t="s">
        <v>51</v>
      </c>
      <c r="C20" s="7">
        <v>2</v>
      </c>
      <c r="D20" t="s">
        <v>53</v>
      </c>
      <c r="E20">
        <v>2020</v>
      </c>
      <c r="F20" s="7">
        <v>2</v>
      </c>
      <c r="G20" s="7">
        <v>3</v>
      </c>
      <c r="H20" s="7">
        <v>30</v>
      </c>
      <c r="I20" s="7">
        <v>10</v>
      </c>
      <c r="J20" s="7">
        <v>203</v>
      </c>
      <c r="K20" s="50">
        <v>45567</v>
      </c>
      <c r="L20" s="90">
        <v>0.75</v>
      </c>
      <c r="M20" s="209">
        <v>1.7000000000000001E-2</v>
      </c>
      <c r="N20" s="209">
        <v>2.1999999999999999E-2</v>
      </c>
      <c r="O20" s="209">
        <v>8.7999999999999995E-2</v>
      </c>
      <c r="P20" s="209">
        <v>0.38800000000000001</v>
      </c>
      <c r="Q20" s="91">
        <f t="shared" si="0"/>
        <v>0.98299999999999998</v>
      </c>
      <c r="R20" s="91">
        <f t="shared" si="1"/>
        <v>0.97799999999999998</v>
      </c>
      <c r="S20" s="91">
        <f t="shared" si="2"/>
        <v>0.91200000000000003</v>
      </c>
      <c r="T20" s="91">
        <f t="shared" si="3"/>
        <v>0.61199999999999999</v>
      </c>
      <c r="U20" s="90">
        <v>2.8</v>
      </c>
      <c r="V20" s="90">
        <v>0</v>
      </c>
      <c r="W20" s="90">
        <v>1.7</v>
      </c>
      <c r="X20" s="90">
        <v>31.9</v>
      </c>
      <c r="Y20" s="90">
        <v>32.4</v>
      </c>
      <c r="Z20" s="90">
        <v>11.5</v>
      </c>
      <c r="AA20" s="90">
        <v>37.200000000000003</v>
      </c>
      <c r="AB20" s="90">
        <v>48.8</v>
      </c>
      <c r="AC20" s="90">
        <v>49.2</v>
      </c>
      <c r="AD20" s="90">
        <v>43.7</v>
      </c>
      <c r="AE20" s="90">
        <v>49.7</v>
      </c>
      <c r="AF20" s="90">
        <v>48.5</v>
      </c>
      <c r="AG20" s="90">
        <v>48.9</v>
      </c>
      <c r="AH20" s="90">
        <v>47.8</v>
      </c>
      <c r="AI20" s="90">
        <v>46.8</v>
      </c>
      <c r="AJ20" s="90">
        <v>49.9</v>
      </c>
      <c r="AK20" s="90">
        <v>47.7</v>
      </c>
      <c r="AL20" s="90">
        <v>46.1</v>
      </c>
      <c r="AM20" s="90">
        <v>46.5</v>
      </c>
      <c r="AN20" s="90">
        <v>49.2</v>
      </c>
      <c r="AO20" s="90">
        <v>100</v>
      </c>
      <c r="AP20" s="90">
        <v>0.5</v>
      </c>
      <c r="AQ20" s="90">
        <v>1899</v>
      </c>
      <c r="AR20" s="70">
        <f t="shared" si="4"/>
        <v>3798</v>
      </c>
      <c r="AS20" s="90">
        <v>461</v>
      </c>
      <c r="AT20" s="90">
        <v>50</v>
      </c>
      <c r="AU20" s="90">
        <v>276</v>
      </c>
      <c r="AV20">
        <v>81.5</v>
      </c>
      <c r="AW20" s="7">
        <v>30</v>
      </c>
      <c r="AX20" s="90">
        <v>10.11</v>
      </c>
      <c r="AY20" s="90">
        <v>1.18</v>
      </c>
      <c r="AZ20" s="90">
        <v>33.229999999999997</v>
      </c>
      <c r="BA20" s="90">
        <v>7.63</v>
      </c>
      <c r="BB20" s="90">
        <v>19</v>
      </c>
      <c r="BC20" s="90">
        <f t="shared" si="5"/>
        <v>52.15</v>
      </c>
      <c r="BD20" s="48">
        <f t="shared" si="6"/>
        <v>54.89473684210526</v>
      </c>
      <c r="BE20" s="48">
        <f t="shared" si="7"/>
        <v>2.7447368421052629</v>
      </c>
      <c r="BF20" s="48">
        <f t="shared" si="8"/>
        <v>9.7368421052631575</v>
      </c>
      <c r="BG20" s="48">
        <f t="shared" si="9"/>
        <v>0.29528985507246375</v>
      </c>
      <c r="BH20" s="49">
        <f t="shared" si="10"/>
        <v>560.75543478260863</v>
      </c>
      <c r="BI20" s="14">
        <f t="shared" si="11"/>
        <v>1121.5108695652173</v>
      </c>
      <c r="BJ20" s="48">
        <f t="shared" si="12"/>
        <v>0.19386385426653882</v>
      </c>
      <c r="BK20" s="48">
        <f t="shared" si="13"/>
        <v>2.2627037392138064E-2</v>
      </c>
      <c r="BL20" s="48">
        <f t="shared" si="14"/>
        <v>0.63720038350910835</v>
      </c>
      <c r="BM20" s="48">
        <f t="shared" si="15"/>
        <v>0.14630872483221477</v>
      </c>
      <c r="BN20" s="14">
        <f t="shared" si="16"/>
        <v>217.42041977573049</v>
      </c>
      <c r="BO20" s="14">
        <f t="shared" si="17"/>
        <v>25.376468381341446</v>
      </c>
      <c r="BP20" s="14">
        <f t="shared" si="18"/>
        <v>714.62715619659002</v>
      </c>
      <c r="BQ20" s="14">
        <f t="shared" si="19"/>
        <v>164.08682521155529</v>
      </c>
      <c r="BR20" s="95">
        <f t="shared" si="20"/>
        <v>9.1</v>
      </c>
      <c r="BS20" s="95">
        <f t="shared" si="25"/>
        <v>32.474999999999994</v>
      </c>
      <c r="BT20" s="95">
        <f t="shared" si="26"/>
        <v>47.775000000000006</v>
      </c>
      <c r="BU20" s="95">
        <f t="shared" si="27"/>
        <v>48.35</v>
      </c>
      <c r="BV20" s="95">
        <f t="shared" si="28"/>
        <v>47.375</v>
      </c>
      <c r="BW20" s="206">
        <v>17.074000000000002</v>
      </c>
      <c r="BX20" s="206">
        <v>36.247</v>
      </c>
      <c r="BY20" s="206">
        <v>22.417999999999999</v>
      </c>
      <c r="BZ20" s="210">
        <v>8.7338000000000005</v>
      </c>
      <c r="CA20" s="206">
        <v>21.730999999999998</v>
      </c>
      <c r="CB20" s="206">
        <v>194.4</v>
      </c>
      <c r="CC20" s="206">
        <v>102</v>
      </c>
      <c r="CD20" s="206">
        <v>57.300000000000004</v>
      </c>
      <c r="CE20" s="210">
        <v>167.60000000000002</v>
      </c>
      <c r="CF20" s="206">
        <v>173.6</v>
      </c>
      <c r="CG20" s="206">
        <v>-24.76</v>
      </c>
      <c r="CH20" s="206">
        <v>-24.31</v>
      </c>
      <c r="CI20" s="206">
        <v>-24.8</v>
      </c>
      <c r="CJ20" s="210">
        <v>-25.34</v>
      </c>
      <c r="CK20" s="206">
        <v>-24.17</v>
      </c>
      <c r="CO20">
        <v>2020</v>
      </c>
      <c r="CP20" t="s">
        <v>53</v>
      </c>
      <c r="CQ20" s="18">
        <v>91.75</v>
      </c>
      <c r="CR20" s="31">
        <v>1016.4147829519595</v>
      </c>
      <c r="CS20" s="18">
        <v>3257</v>
      </c>
      <c r="CT20" s="18">
        <v>0.76</v>
      </c>
      <c r="CU20" s="61">
        <v>0.93975000000000009</v>
      </c>
      <c r="CV20" s="61">
        <v>0.91225000000000001</v>
      </c>
      <c r="CW20" s="61">
        <v>0.74574999999999991</v>
      </c>
      <c r="CX20" s="61">
        <v>0.44299999999999995</v>
      </c>
    </row>
    <row r="21" spans="1:102" x14ac:dyDescent="0.25">
      <c r="A21" t="s">
        <v>50</v>
      </c>
      <c r="B21" t="s">
        <v>51</v>
      </c>
      <c r="C21" s="7">
        <v>2</v>
      </c>
      <c r="D21" t="s">
        <v>57</v>
      </c>
      <c r="E21">
        <v>2004</v>
      </c>
      <c r="F21" s="7">
        <v>2</v>
      </c>
      <c r="G21" s="7">
        <v>4</v>
      </c>
      <c r="H21" s="7">
        <v>29</v>
      </c>
      <c r="I21" s="7">
        <v>15</v>
      </c>
      <c r="J21" s="7">
        <v>204</v>
      </c>
      <c r="K21" s="50">
        <v>45568</v>
      </c>
      <c r="L21" s="90">
        <v>0.8</v>
      </c>
      <c r="M21" s="209">
        <v>2.5000000000000001E-2</v>
      </c>
      <c r="N21" s="209">
        <v>3.6999999999999998E-2</v>
      </c>
      <c r="O21" s="209">
        <v>0.11899999999999999</v>
      </c>
      <c r="P21" s="209">
        <v>0.44800000000000001</v>
      </c>
      <c r="Q21" s="91">
        <f t="shared" si="0"/>
        <v>0.97499999999999998</v>
      </c>
      <c r="R21" s="91">
        <f t="shared" si="1"/>
        <v>0.96299999999999997</v>
      </c>
      <c r="S21" s="91">
        <f t="shared" si="2"/>
        <v>0.88100000000000001</v>
      </c>
      <c r="T21" s="91">
        <f t="shared" si="3"/>
        <v>0.55200000000000005</v>
      </c>
      <c r="U21" s="90">
        <v>0</v>
      </c>
      <c r="V21" s="90">
        <v>0</v>
      </c>
      <c r="W21" s="90">
        <v>0</v>
      </c>
      <c r="X21" s="90">
        <v>0</v>
      </c>
      <c r="Y21" s="90">
        <v>0</v>
      </c>
      <c r="Z21" s="90">
        <v>0</v>
      </c>
      <c r="AA21" s="90">
        <v>0.3</v>
      </c>
      <c r="AB21" s="90">
        <v>0</v>
      </c>
      <c r="AC21" s="90">
        <v>37.1</v>
      </c>
      <c r="AD21" s="90">
        <v>9.3000000000000007</v>
      </c>
      <c r="AE21" s="90">
        <v>47.5</v>
      </c>
      <c r="AF21" s="90">
        <v>37.5</v>
      </c>
      <c r="AG21" s="90">
        <v>49.5</v>
      </c>
      <c r="AH21" s="90">
        <v>24.4</v>
      </c>
      <c r="AI21" s="90">
        <v>58.2</v>
      </c>
      <c r="AJ21" s="90">
        <v>52.8</v>
      </c>
      <c r="AK21" s="90">
        <v>45.3</v>
      </c>
      <c r="AL21" s="90">
        <v>49.1</v>
      </c>
      <c r="AM21" s="90">
        <v>50.7</v>
      </c>
      <c r="AN21" s="90">
        <v>47.5</v>
      </c>
      <c r="AO21" s="90">
        <v>98</v>
      </c>
      <c r="AP21" s="90">
        <v>0.5</v>
      </c>
      <c r="AQ21" s="90">
        <v>1552</v>
      </c>
      <c r="AR21" s="70">
        <f t="shared" si="4"/>
        <v>3104</v>
      </c>
      <c r="AS21" s="90">
        <v>431</v>
      </c>
      <c r="AT21" s="90">
        <v>50</v>
      </c>
      <c r="AU21" s="90">
        <v>277</v>
      </c>
      <c r="AV21">
        <v>82.6</v>
      </c>
      <c r="AW21" s="7">
        <v>30</v>
      </c>
      <c r="AX21" s="90">
        <v>8.0399999999999991</v>
      </c>
      <c r="AY21" s="90">
        <v>2.48</v>
      </c>
      <c r="AZ21" s="90">
        <v>25.68</v>
      </c>
      <c r="BA21" s="90">
        <v>7.83</v>
      </c>
      <c r="BB21" s="90">
        <v>20</v>
      </c>
      <c r="BC21" s="90">
        <f t="shared" si="5"/>
        <v>44.03</v>
      </c>
      <c r="BD21" s="48">
        <f t="shared" si="6"/>
        <v>44.03</v>
      </c>
      <c r="BE21" s="48">
        <f t="shared" si="7"/>
        <v>2.2015000000000002</v>
      </c>
      <c r="BF21" s="48">
        <f t="shared" si="8"/>
        <v>7.7</v>
      </c>
      <c r="BG21" s="48">
        <f t="shared" si="9"/>
        <v>0.29819494584837541</v>
      </c>
      <c r="BH21" s="49">
        <f t="shared" si="10"/>
        <v>462.79855595667863</v>
      </c>
      <c r="BI21" s="14">
        <f t="shared" si="11"/>
        <v>925.59711191335725</v>
      </c>
      <c r="BJ21" s="48">
        <f t="shared" si="12"/>
        <v>0.18260277083806492</v>
      </c>
      <c r="BK21" s="48">
        <f t="shared" si="13"/>
        <v>5.632523279582103E-2</v>
      </c>
      <c r="BL21" s="48">
        <f t="shared" si="14"/>
        <v>0.58323870088575969</v>
      </c>
      <c r="BM21" s="48">
        <f t="shared" si="15"/>
        <v>0.17783329548035431</v>
      </c>
      <c r="BN21" s="14">
        <f t="shared" si="16"/>
        <v>169.01659731508951</v>
      </c>
      <c r="BO21" s="14">
        <f t="shared" si="17"/>
        <v>52.134472803659456</v>
      </c>
      <c r="BP21" s="14">
        <f t="shared" si="18"/>
        <v>539.84405709595762</v>
      </c>
      <c r="BQ21" s="14">
        <f t="shared" si="19"/>
        <v>164.60198469865065</v>
      </c>
      <c r="BR21" s="95">
        <f t="shared" si="20"/>
        <v>0</v>
      </c>
      <c r="BS21" s="95">
        <f t="shared" si="25"/>
        <v>7.4999999999999997E-2</v>
      </c>
      <c r="BT21" s="95">
        <f t="shared" si="26"/>
        <v>32.85</v>
      </c>
      <c r="BU21" s="95">
        <f t="shared" si="27"/>
        <v>46.225000000000009</v>
      </c>
      <c r="BV21" s="95">
        <f t="shared" si="28"/>
        <v>48.150000000000006</v>
      </c>
      <c r="BW21" s="206">
        <v>20.131</v>
      </c>
      <c r="BX21" s="206">
        <v>35.339999999999996</v>
      </c>
      <c r="BY21" s="206">
        <v>19.462</v>
      </c>
      <c r="BZ21" s="210">
        <v>9.1433</v>
      </c>
      <c r="CA21" s="206">
        <v>21.606000000000002</v>
      </c>
      <c r="CB21" s="206">
        <v>152.89999999999998</v>
      </c>
      <c r="CC21" s="206">
        <v>101.7</v>
      </c>
      <c r="CD21" s="206">
        <v>46.900000000000006</v>
      </c>
      <c r="CE21" s="210">
        <v>185</v>
      </c>
      <c r="CF21" s="206">
        <v>169.89999999999998</v>
      </c>
      <c r="CG21" s="206">
        <v>-24.88</v>
      </c>
      <c r="CH21" s="206">
        <v>-24.22</v>
      </c>
      <c r="CI21" s="206">
        <v>-25.15</v>
      </c>
      <c r="CJ21" s="210">
        <v>-25.08</v>
      </c>
      <c r="CK21" s="206">
        <v>-24.25</v>
      </c>
      <c r="CN21" t="s">
        <v>827</v>
      </c>
      <c r="CQ21" s="18">
        <v>86.4375</v>
      </c>
      <c r="CR21" s="31">
        <v>911.780807767439</v>
      </c>
      <c r="CS21" s="18">
        <v>3045.3812500000008</v>
      </c>
      <c r="CT21" s="61">
        <v>0.75593749999999993</v>
      </c>
      <c r="CU21" s="61">
        <v>0.94393749999999965</v>
      </c>
      <c r="CV21" s="61">
        <v>0.90581250000000013</v>
      </c>
      <c r="CW21" s="61">
        <v>0.82237500000000008</v>
      </c>
      <c r="CX21" s="61">
        <v>0.5476875000000001</v>
      </c>
    </row>
    <row r="22" spans="1:102" x14ac:dyDescent="0.25">
      <c r="A22" t="s">
        <v>35</v>
      </c>
      <c r="B22" t="s">
        <v>36</v>
      </c>
      <c r="C22" s="7">
        <v>3</v>
      </c>
      <c r="D22" t="s">
        <v>42</v>
      </c>
      <c r="E22">
        <v>2023</v>
      </c>
      <c r="F22" s="7">
        <v>2</v>
      </c>
      <c r="G22" s="7">
        <v>5</v>
      </c>
      <c r="H22" s="7">
        <v>28</v>
      </c>
      <c r="I22" s="7">
        <v>18</v>
      </c>
      <c r="J22" s="7">
        <v>205</v>
      </c>
      <c r="K22" s="50">
        <v>45560</v>
      </c>
      <c r="L22" s="90">
        <v>0.79</v>
      </c>
      <c r="M22" s="208">
        <v>4.2000000000000003E-2</v>
      </c>
      <c r="N22" s="208">
        <v>7.6999999999999999E-2</v>
      </c>
      <c r="O22" s="208">
        <v>9.6000000000000002E-2</v>
      </c>
      <c r="P22" s="208">
        <v>0.20499999999999999</v>
      </c>
      <c r="Q22" s="91">
        <f t="shared" si="0"/>
        <v>0.95799999999999996</v>
      </c>
      <c r="R22" s="91">
        <f t="shared" si="1"/>
        <v>0.92300000000000004</v>
      </c>
      <c r="S22" s="91">
        <f t="shared" si="2"/>
        <v>0.90400000000000003</v>
      </c>
      <c r="T22" s="91">
        <f t="shared" si="3"/>
        <v>0.79500000000000004</v>
      </c>
      <c r="U22" s="90">
        <v>0</v>
      </c>
      <c r="V22" s="90">
        <v>0</v>
      </c>
      <c r="W22" s="90">
        <v>0</v>
      </c>
      <c r="X22" s="90">
        <v>0</v>
      </c>
      <c r="Y22" s="90">
        <v>3.8</v>
      </c>
      <c r="Z22" s="90">
        <v>2.6</v>
      </c>
      <c r="AA22" s="90">
        <v>5</v>
      </c>
      <c r="AB22" s="90">
        <v>6.9</v>
      </c>
      <c r="AC22" s="90">
        <v>37.200000000000003</v>
      </c>
      <c r="AD22" s="90">
        <v>45.1</v>
      </c>
      <c r="AE22" s="90">
        <v>11.3</v>
      </c>
      <c r="AF22" s="90">
        <v>39</v>
      </c>
      <c r="AG22" s="90">
        <v>44.3</v>
      </c>
      <c r="AH22" s="90">
        <v>46.4</v>
      </c>
      <c r="AI22" s="90">
        <v>50.3</v>
      </c>
      <c r="AJ22" s="90">
        <v>39.1</v>
      </c>
      <c r="AK22" s="90">
        <v>45.6</v>
      </c>
      <c r="AL22" s="90">
        <v>45.9</v>
      </c>
      <c r="AM22" s="90">
        <v>52.2</v>
      </c>
      <c r="AN22" s="90">
        <v>46.3</v>
      </c>
      <c r="AO22" s="90">
        <v>90</v>
      </c>
      <c r="AP22" s="90">
        <v>0.5</v>
      </c>
      <c r="AQ22" s="90">
        <v>2081.6999999999998</v>
      </c>
      <c r="AR22" s="70">
        <f t="shared" si="4"/>
        <v>4163.3999999999996</v>
      </c>
      <c r="AS22" s="90">
        <v>484.2</v>
      </c>
      <c r="AT22" s="90">
        <v>50</v>
      </c>
      <c r="AU22" s="90">
        <v>318.7</v>
      </c>
      <c r="AV22">
        <v>79.599999999999994</v>
      </c>
      <c r="AW22" s="7">
        <v>30</v>
      </c>
      <c r="AX22" s="90">
        <v>6.83</v>
      </c>
      <c r="AY22" s="90">
        <v>3.31</v>
      </c>
      <c r="AZ22" s="90">
        <v>25.6</v>
      </c>
      <c r="BA22" s="90">
        <v>6.87</v>
      </c>
      <c r="BB22" s="90">
        <v>20</v>
      </c>
      <c r="BC22" s="90">
        <f t="shared" si="5"/>
        <v>42.61</v>
      </c>
      <c r="BD22" s="48">
        <f t="shared" si="6"/>
        <v>42.61</v>
      </c>
      <c r="BE22" s="48">
        <f t="shared" si="7"/>
        <v>2.1305000000000001</v>
      </c>
      <c r="BF22" s="48">
        <f t="shared" si="8"/>
        <v>8.2750000000000004</v>
      </c>
      <c r="BG22" s="48">
        <f t="shared" si="9"/>
        <v>0.24976466896768121</v>
      </c>
      <c r="BH22" s="49">
        <f t="shared" si="10"/>
        <v>519.93511139002192</v>
      </c>
      <c r="BI22" s="14">
        <f t="shared" si="11"/>
        <v>1039.8702227800438</v>
      </c>
      <c r="BJ22" s="48">
        <f t="shared" si="12"/>
        <v>0.16029101149964797</v>
      </c>
      <c r="BK22" s="48">
        <f t="shared" si="13"/>
        <v>7.7681295470546821E-2</v>
      </c>
      <c r="BL22" s="48">
        <f t="shared" si="14"/>
        <v>0.60079793475709931</v>
      </c>
      <c r="BM22" s="48">
        <f t="shared" si="15"/>
        <v>0.16122975827270594</v>
      </c>
      <c r="BN22" s="14">
        <f t="shared" si="16"/>
        <v>166.68184983777749</v>
      </c>
      <c r="BO22" s="14">
        <f t="shared" si="17"/>
        <v>80.778466026799933</v>
      </c>
      <c r="BP22" s="14">
        <f t="shared" si="18"/>
        <v>624.75188226165506</v>
      </c>
      <c r="BQ22" s="14">
        <f t="shared" si="19"/>
        <v>167.65802465381134</v>
      </c>
      <c r="BR22" s="95">
        <f t="shared" si="20"/>
        <v>0</v>
      </c>
      <c r="BS22" s="95">
        <f t="shared" si="25"/>
        <v>4.5750000000000002</v>
      </c>
      <c r="BT22" s="95">
        <f t="shared" si="26"/>
        <v>33.150000000000006</v>
      </c>
      <c r="BU22" s="95">
        <f t="shared" si="27"/>
        <v>45.024999999999999</v>
      </c>
      <c r="BV22" s="95">
        <f t="shared" si="28"/>
        <v>47.5</v>
      </c>
      <c r="BW22" s="206">
        <v>19.596</v>
      </c>
      <c r="BX22" s="206">
        <v>32.417000000000002</v>
      </c>
      <c r="BY22" s="206">
        <v>19.963000000000001</v>
      </c>
      <c r="BZ22" s="210">
        <v>10.620000000000001</v>
      </c>
      <c r="CA22" s="206">
        <v>14.760999999999999</v>
      </c>
      <c r="CB22" s="206">
        <v>162.60000000000002</v>
      </c>
      <c r="CC22" s="206">
        <v>104.1</v>
      </c>
      <c r="CD22" s="206">
        <v>46.8</v>
      </c>
      <c r="CE22" s="210">
        <v>166</v>
      </c>
      <c r="CF22" s="206">
        <v>155</v>
      </c>
      <c r="CG22" s="206">
        <v>-24.7</v>
      </c>
      <c r="CH22" s="206">
        <v>-24.19</v>
      </c>
      <c r="CI22" s="206">
        <v>-24.58</v>
      </c>
      <c r="CJ22" s="210">
        <v>-24.98</v>
      </c>
      <c r="CK22" s="206">
        <v>-24.6</v>
      </c>
      <c r="CN22" t="s">
        <v>35</v>
      </c>
      <c r="CO22">
        <v>1983</v>
      </c>
      <c r="CP22" t="s">
        <v>44</v>
      </c>
      <c r="CQ22" s="18">
        <v>97.5</v>
      </c>
      <c r="CR22" s="31">
        <v>837.05605501404852</v>
      </c>
      <c r="CS22" s="18">
        <v>2703.5</v>
      </c>
      <c r="CT22" s="61">
        <v>0.73750000000000004</v>
      </c>
      <c r="CU22" s="61">
        <v>0.97024999999999995</v>
      </c>
      <c r="CV22" s="61">
        <v>0.96049999999999991</v>
      </c>
      <c r="CW22" s="61">
        <v>0.9245000000000001</v>
      </c>
      <c r="CX22" s="61">
        <v>0.74649999999999994</v>
      </c>
    </row>
    <row r="23" spans="1:102" x14ac:dyDescent="0.25">
      <c r="A23" t="s">
        <v>35</v>
      </c>
      <c r="B23" t="s">
        <v>36</v>
      </c>
      <c r="C23" s="7">
        <v>3</v>
      </c>
      <c r="D23" t="s">
        <v>37</v>
      </c>
      <c r="E23">
        <v>1998</v>
      </c>
      <c r="F23" s="7">
        <v>2</v>
      </c>
      <c r="G23" s="7">
        <v>6</v>
      </c>
      <c r="H23" s="7">
        <v>27</v>
      </c>
      <c r="I23" s="7">
        <v>23</v>
      </c>
      <c r="J23" s="7">
        <v>206</v>
      </c>
      <c r="K23" s="50">
        <v>45560</v>
      </c>
      <c r="L23" s="90">
        <v>0.79</v>
      </c>
      <c r="M23" s="208">
        <v>3.3000000000000002E-2</v>
      </c>
      <c r="N23" s="208">
        <v>4.5999999999999999E-2</v>
      </c>
      <c r="O23" s="208">
        <v>9.4E-2</v>
      </c>
      <c r="P23" s="208">
        <v>0.248</v>
      </c>
      <c r="Q23" s="91">
        <f t="shared" si="0"/>
        <v>0.96699999999999997</v>
      </c>
      <c r="R23" s="91">
        <f t="shared" si="1"/>
        <v>0.95399999999999996</v>
      </c>
      <c r="S23" s="91">
        <f t="shared" si="2"/>
        <v>0.90600000000000003</v>
      </c>
      <c r="T23" s="91">
        <f t="shared" si="3"/>
        <v>0.752</v>
      </c>
      <c r="U23" s="90">
        <v>0</v>
      </c>
      <c r="V23" s="90">
        <v>0</v>
      </c>
      <c r="W23" s="90">
        <v>0</v>
      </c>
      <c r="X23" s="90">
        <v>0</v>
      </c>
      <c r="Y23" s="90">
        <v>4.9000000000000004</v>
      </c>
      <c r="Z23" s="90">
        <v>3</v>
      </c>
      <c r="AA23" s="90">
        <v>14.5</v>
      </c>
      <c r="AB23" s="90">
        <v>0.2</v>
      </c>
      <c r="AC23" s="90">
        <v>35</v>
      </c>
      <c r="AD23" s="90">
        <v>21.1</v>
      </c>
      <c r="AE23" s="90">
        <v>31.6</v>
      </c>
      <c r="AF23" s="90">
        <v>29.6</v>
      </c>
      <c r="AG23" s="90">
        <v>47.4</v>
      </c>
      <c r="AH23" s="90">
        <v>41.8</v>
      </c>
      <c r="AI23" s="90">
        <v>41.8</v>
      </c>
      <c r="AJ23" s="90">
        <v>42</v>
      </c>
      <c r="AK23" s="90">
        <v>44.9</v>
      </c>
      <c r="AL23" s="90">
        <v>38.299999999999997</v>
      </c>
      <c r="AM23" s="90">
        <v>36.799999999999997</v>
      </c>
      <c r="AN23" s="90">
        <v>40.9</v>
      </c>
      <c r="AO23" s="90">
        <v>91</v>
      </c>
      <c r="AP23" s="90">
        <v>0.5</v>
      </c>
      <c r="AQ23" s="90">
        <v>2271.5</v>
      </c>
      <c r="AR23" s="70">
        <f t="shared" si="4"/>
        <v>4543</v>
      </c>
      <c r="AS23" s="90">
        <v>451.3</v>
      </c>
      <c r="AT23" s="90">
        <v>50</v>
      </c>
      <c r="AU23" s="90">
        <v>276.5</v>
      </c>
      <c r="AV23">
        <v>70.099999999999994</v>
      </c>
      <c r="AW23" s="7">
        <v>30</v>
      </c>
      <c r="AX23" s="90">
        <v>6.52</v>
      </c>
      <c r="AY23" s="90">
        <v>4.33</v>
      </c>
      <c r="AZ23" s="90">
        <v>23.47</v>
      </c>
      <c r="BA23" s="90">
        <v>6.98</v>
      </c>
      <c r="BB23" s="90">
        <v>20</v>
      </c>
      <c r="BC23" s="90">
        <f t="shared" si="5"/>
        <v>41.3</v>
      </c>
      <c r="BD23" s="48">
        <f t="shared" si="6"/>
        <v>41.3</v>
      </c>
      <c r="BE23" s="48">
        <f t="shared" si="7"/>
        <v>2.0649999999999999</v>
      </c>
      <c r="BF23" s="48">
        <f t="shared" si="8"/>
        <v>8.74</v>
      </c>
      <c r="BG23" s="48">
        <f t="shared" si="9"/>
        <v>0.25352622061482821</v>
      </c>
      <c r="BH23" s="49">
        <f t="shared" si="10"/>
        <v>575.88481012658224</v>
      </c>
      <c r="BI23" s="14">
        <f t="shared" si="11"/>
        <v>1151.7696202531645</v>
      </c>
      <c r="BJ23" s="48">
        <f t="shared" si="12"/>
        <v>0.15786924939467312</v>
      </c>
      <c r="BK23" s="48">
        <f t="shared" si="13"/>
        <v>0.10484261501210655</v>
      </c>
      <c r="BL23" s="48">
        <f t="shared" si="14"/>
        <v>0.56828087167070218</v>
      </c>
      <c r="BM23" s="48">
        <f t="shared" si="15"/>
        <v>0.16900726392251819</v>
      </c>
      <c r="BN23" s="14">
        <f t="shared" si="16"/>
        <v>181.82900542495477</v>
      </c>
      <c r="BO23" s="14">
        <f t="shared" si="17"/>
        <v>120.75453887884268</v>
      </c>
      <c r="BP23" s="14">
        <f t="shared" si="18"/>
        <v>654.52864376130196</v>
      </c>
      <c r="BQ23" s="14">
        <f t="shared" si="19"/>
        <v>194.65743218806512</v>
      </c>
      <c r="BR23" s="95">
        <f t="shared" si="20"/>
        <v>0</v>
      </c>
      <c r="BS23" s="95">
        <f t="shared" si="25"/>
        <v>5.6499999999999995</v>
      </c>
      <c r="BT23" s="95">
        <f t="shared" si="26"/>
        <v>29.325000000000003</v>
      </c>
      <c r="BU23" s="95">
        <f t="shared" si="27"/>
        <v>43.25</v>
      </c>
      <c r="BV23" s="95">
        <f t="shared" si="28"/>
        <v>40.224999999999994</v>
      </c>
      <c r="BW23" s="206">
        <v>17.755000000000003</v>
      </c>
      <c r="BX23" s="206">
        <v>33.725999999999999</v>
      </c>
      <c r="BY23" s="206">
        <v>16.896999999999998</v>
      </c>
      <c r="BZ23" s="210">
        <v>12.59</v>
      </c>
      <c r="CA23" s="206">
        <v>18.315999999999999</v>
      </c>
      <c r="CB23" s="206">
        <v>163.4</v>
      </c>
      <c r="CC23" s="206">
        <v>95.199999999999989</v>
      </c>
      <c r="CD23" s="206">
        <v>70.3</v>
      </c>
      <c r="CE23" s="210">
        <v>130.69999999999999</v>
      </c>
      <c r="CF23" s="206">
        <v>162.89999999999998</v>
      </c>
      <c r="CG23" s="206">
        <v>-24.87</v>
      </c>
      <c r="CH23" s="206">
        <v>-24.06</v>
      </c>
      <c r="CI23" s="206">
        <v>-24.52</v>
      </c>
      <c r="CJ23" s="210">
        <v>-25.15</v>
      </c>
      <c r="CK23" s="206">
        <v>-24.41</v>
      </c>
      <c r="CO23">
        <v>1985</v>
      </c>
      <c r="CP23" t="s">
        <v>49</v>
      </c>
      <c r="CQ23" s="18">
        <v>94.75</v>
      </c>
      <c r="CR23" s="31">
        <v>1102.9406040602698</v>
      </c>
      <c r="CS23" s="18">
        <v>3253.5</v>
      </c>
      <c r="CT23" s="61">
        <v>0.75</v>
      </c>
      <c r="CU23" s="61">
        <v>0.96399999999999997</v>
      </c>
      <c r="CV23" s="61">
        <v>0.93250000000000011</v>
      </c>
      <c r="CW23" s="61">
        <v>0.8254999999999999</v>
      </c>
      <c r="CX23" s="61">
        <v>0.47675000000000001</v>
      </c>
    </row>
    <row r="24" spans="1:102" x14ac:dyDescent="0.25">
      <c r="A24" t="s">
        <v>50</v>
      </c>
      <c r="B24" t="s">
        <v>51</v>
      </c>
      <c r="C24" s="7">
        <v>4</v>
      </c>
      <c r="D24" t="s">
        <v>54</v>
      </c>
      <c r="E24">
        <v>2016</v>
      </c>
      <c r="F24" s="7">
        <v>2</v>
      </c>
      <c r="G24" s="7">
        <v>7</v>
      </c>
      <c r="H24" s="7">
        <v>26</v>
      </c>
      <c r="I24" s="7">
        <v>26</v>
      </c>
      <c r="J24" s="7">
        <v>207</v>
      </c>
      <c r="K24" s="50">
        <v>45561</v>
      </c>
      <c r="L24" s="90">
        <v>0.81</v>
      </c>
      <c r="M24" s="208">
        <v>1.2999999999999999E-2</v>
      </c>
      <c r="N24" s="208">
        <v>2.8000000000000001E-2</v>
      </c>
      <c r="O24" s="208">
        <v>0.106</v>
      </c>
      <c r="P24" s="208">
        <v>0.251</v>
      </c>
      <c r="Q24" s="91">
        <f t="shared" si="0"/>
        <v>0.98699999999999999</v>
      </c>
      <c r="R24" s="91">
        <f t="shared" si="1"/>
        <v>0.97199999999999998</v>
      </c>
      <c r="S24" s="91">
        <f t="shared" si="2"/>
        <v>0.89400000000000002</v>
      </c>
      <c r="T24" s="91">
        <f t="shared" si="3"/>
        <v>0.749</v>
      </c>
      <c r="U24" s="90">
        <v>0</v>
      </c>
      <c r="V24" s="90">
        <v>0</v>
      </c>
      <c r="W24" s="90">
        <v>0</v>
      </c>
      <c r="X24" s="90">
        <v>0</v>
      </c>
      <c r="Y24" s="90">
        <v>0</v>
      </c>
      <c r="Z24" s="90">
        <v>30.7</v>
      </c>
      <c r="AA24" s="90">
        <v>0</v>
      </c>
      <c r="AB24" s="90">
        <v>0</v>
      </c>
      <c r="AC24" s="90">
        <v>48.3</v>
      </c>
      <c r="AD24" s="90">
        <v>48.4</v>
      </c>
      <c r="AE24" s="90">
        <v>2.9</v>
      </c>
      <c r="AF24" s="90">
        <v>9.3000000000000007</v>
      </c>
      <c r="AG24" s="90">
        <v>36.4</v>
      </c>
      <c r="AH24" s="90">
        <v>50.4</v>
      </c>
      <c r="AI24" s="90">
        <v>46.4</v>
      </c>
      <c r="AJ24" s="90">
        <v>38.5</v>
      </c>
      <c r="AK24" s="90">
        <v>49.2</v>
      </c>
      <c r="AL24" s="90">
        <v>48.6</v>
      </c>
      <c r="AM24" s="90">
        <v>46.2</v>
      </c>
      <c r="AN24" s="90">
        <v>48.8</v>
      </c>
      <c r="AO24" s="90">
        <v>86</v>
      </c>
      <c r="AP24" s="90">
        <v>0.5</v>
      </c>
      <c r="AQ24" s="90">
        <v>2061.4</v>
      </c>
      <c r="AR24" s="70">
        <f t="shared" si="4"/>
        <v>4122.8</v>
      </c>
      <c r="AS24" s="90">
        <v>426.5</v>
      </c>
      <c r="AT24" s="90">
        <v>50</v>
      </c>
      <c r="AU24" s="90">
        <v>247.2</v>
      </c>
      <c r="AV24">
        <v>63.3</v>
      </c>
      <c r="AW24" s="7">
        <v>30</v>
      </c>
      <c r="AX24" s="90">
        <v>6.83</v>
      </c>
      <c r="AY24" s="90">
        <v>2.09</v>
      </c>
      <c r="AZ24" s="90">
        <v>24.92</v>
      </c>
      <c r="BA24" s="90">
        <v>5.86</v>
      </c>
      <c r="BB24" s="90">
        <v>20</v>
      </c>
      <c r="BC24" s="90">
        <f t="shared" si="5"/>
        <v>39.700000000000003</v>
      </c>
      <c r="BD24" s="48">
        <f t="shared" si="6"/>
        <v>39.700000000000003</v>
      </c>
      <c r="BE24" s="48">
        <f t="shared" si="7"/>
        <v>1.9850000000000001</v>
      </c>
      <c r="BF24" s="48">
        <f t="shared" si="8"/>
        <v>8.9649999999999999</v>
      </c>
      <c r="BG24" s="48">
        <f t="shared" si="9"/>
        <v>0.25606796116504854</v>
      </c>
      <c r="BH24" s="49">
        <f t="shared" si="10"/>
        <v>527.85849514563108</v>
      </c>
      <c r="BI24" s="14">
        <f t="shared" si="11"/>
        <v>1055.7169902912622</v>
      </c>
      <c r="BJ24" s="48">
        <f t="shared" si="12"/>
        <v>0.17204030226700251</v>
      </c>
      <c r="BK24" s="48">
        <f t="shared" si="13"/>
        <v>5.2644836272040293E-2</v>
      </c>
      <c r="BL24" s="48">
        <f t="shared" si="14"/>
        <v>0.6277078085642317</v>
      </c>
      <c r="BM24" s="48">
        <f t="shared" si="15"/>
        <v>0.14760705289672543</v>
      </c>
      <c r="BN24" s="14">
        <f t="shared" si="16"/>
        <v>181.62587011811888</v>
      </c>
      <c r="BO24" s="14">
        <f t="shared" si="17"/>
        <v>55.578048103494652</v>
      </c>
      <c r="BP24" s="14">
        <f t="shared" si="18"/>
        <v>662.6817984397544</v>
      </c>
      <c r="BQ24" s="14">
        <f t="shared" si="19"/>
        <v>155.8312736298941</v>
      </c>
      <c r="BR24" s="95">
        <f t="shared" si="20"/>
        <v>0</v>
      </c>
      <c r="BS24" s="95">
        <f t="shared" si="25"/>
        <v>7.6749999999999998</v>
      </c>
      <c r="BT24" s="95">
        <f t="shared" si="26"/>
        <v>27.224999999999998</v>
      </c>
      <c r="BU24" s="95">
        <f t="shared" si="27"/>
        <v>42.924999999999997</v>
      </c>
      <c r="BV24" s="95">
        <f t="shared" si="28"/>
        <v>48.2</v>
      </c>
      <c r="BW24" s="206">
        <v>18.555</v>
      </c>
      <c r="BX24" s="206">
        <v>34.763000000000005</v>
      </c>
      <c r="BY24" s="206">
        <v>24.64</v>
      </c>
      <c r="BZ24" s="210">
        <v>16.967000000000002</v>
      </c>
      <c r="CA24" s="206">
        <v>20.657</v>
      </c>
      <c r="CB24" s="206">
        <v>165.9</v>
      </c>
      <c r="CC24" s="206">
        <v>71.8</v>
      </c>
      <c r="CD24" s="206">
        <v>24.700000000000003</v>
      </c>
      <c r="CE24" s="210">
        <v>154</v>
      </c>
      <c r="CF24" s="206">
        <v>156.19999999999999</v>
      </c>
      <c r="CG24" s="206">
        <v>-24.95</v>
      </c>
      <c r="CH24" s="206">
        <v>-24.95</v>
      </c>
      <c r="CI24" s="206">
        <v>-25</v>
      </c>
      <c r="CJ24" s="210">
        <v>-25.04</v>
      </c>
      <c r="CK24" s="206">
        <v>-24.34</v>
      </c>
      <c r="CO24">
        <v>1998</v>
      </c>
      <c r="CP24" t="s">
        <v>37</v>
      </c>
      <c r="CQ24" s="18">
        <v>89.75</v>
      </c>
      <c r="CR24" s="31">
        <v>1069.6318236934276</v>
      </c>
      <c r="CS24" s="18">
        <v>4308.6000000000004</v>
      </c>
      <c r="CT24" s="61">
        <v>0.79499999999999993</v>
      </c>
      <c r="CU24" s="61">
        <v>0.95550000000000002</v>
      </c>
      <c r="CV24" s="61">
        <v>0.94299999999999995</v>
      </c>
      <c r="CW24" s="61">
        <v>0.87775000000000014</v>
      </c>
      <c r="CX24" s="61">
        <v>0.75574999999999992</v>
      </c>
    </row>
    <row r="25" spans="1:102" x14ac:dyDescent="0.25">
      <c r="A25" t="s">
        <v>50</v>
      </c>
      <c r="B25" t="s">
        <v>51</v>
      </c>
      <c r="C25" s="7">
        <v>4</v>
      </c>
      <c r="D25" t="s">
        <v>56</v>
      </c>
      <c r="E25">
        <v>1984</v>
      </c>
      <c r="F25" s="7">
        <v>2</v>
      </c>
      <c r="G25" s="7">
        <v>8</v>
      </c>
      <c r="H25" s="7">
        <v>25</v>
      </c>
      <c r="I25" s="7">
        <v>31</v>
      </c>
      <c r="J25" s="74">
        <v>208</v>
      </c>
      <c r="K25" s="76">
        <v>45568</v>
      </c>
      <c r="L25" s="90">
        <v>0.82</v>
      </c>
      <c r="M25" s="209">
        <v>2.5999999999999999E-2</v>
      </c>
      <c r="N25" s="209">
        <v>5.0999999999999997E-2</v>
      </c>
      <c r="O25" s="209">
        <v>5.8999999999999997E-2</v>
      </c>
      <c r="P25" s="209">
        <v>0.24099999999999999</v>
      </c>
      <c r="Q25" s="91">
        <f t="shared" si="0"/>
        <v>0.97399999999999998</v>
      </c>
      <c r="R25" s="91">
        <f t="shared" si="1"/>
        <v>0.94899999999999995</v>
      </c>
      <c r="S25" s="91">
        <f t="shared" si="2"/>
        <v>0.94100000000000006</v>
      </c>
      <c r="T25" s="91">
        <f t="shared" si="3"/>
        <v>0.75900000000000001</v>
      </c>
      <c r="U25" s="90">
        <v>0</v>
      </c>
      <c r="V25" s="90">
        <v>0</v>
      </c>
      <c r="W25" s="90">
        <v>0</v>
      </c>
      <c r="X25" s="90">
        <v>0</v>
      </c>
      <c r="Y25" s="90">
        <v>3.2</v>
      </c>
      <c r="Z25" s="90">
        <v>46.2</v>
      </c>
      <c r="AA25" s="90">
        <v>29.5</v>
      </c>
      <c r="AB25" s="90">
        <v>28.6</v>
      </c>
      <c r="AC25" s="90">
        <v>43.1</v>
      </c>
      <c r="AD25" s="90">
        <v>46.1</v>
      </c>
      <c r="AE25" s="90">
        <v>49.1</v>
      </c>
      <c r="AF25" s="90">
        <v>47</v>
      </c>
      <c r="AG25" s="90">
        <v>43.2</v>
      </c>
      <c r="AH25" s="90">
        <v>48.6</v>
      </c>
      <c r="AI25" s="90">
        <v>49</v>
      </c>
      <c r="AJ25" s="90">
        <v>54.6</v>
      </c>
      <c r="AK25" s="90">
        <v>47.8</v>
      </c>
      <c r="AL25" s="90">
        <v>45.5</v>
      </c>
      <c r="AM25" s="90">
        <v>45.8</v>
      </c>
      <c r="AN25" s="90">
        <v>45.9</v>
      </c>
      <c r="AO25" s="90">
        <v>89</v>
      </c>
      <c r="AP25" s="90">
        <v>0.5</v>
      </c>
      <c r="AQ25" s="90">
        <v>1557</v>
      </c>
      <c r="AR25" s="70">
        <f t="shared" si="4"/>
        <v>3114</v>
      </c>
      <c r="AS25" s="90">
        <v>445</v>
      </c>
      <c r="AT25" s="90">
        <v>50</v>
      </c>
      <c r="AU25" s="90">
        <v>273</v>
      </c>
      <c r="AV25">
        <v>74</v>
      </c>
      <c r="AW25" s="7">
        <v>30</v>
      </c>
      <c r="AX25" s="90">
        <v>9.73</v>
      </c>
      <c r="AY25" s="90">
        <v>2.98</v>
      </c>
      <c r="AZ25" s="90">
        <v>28.41</v>
      </c>
      <c r="BA25" s="90">
        <v>7.32</v>
      </c>
      <c r="BB25" s="90">
        <v>20</v>
      </c>
      <c r="BC25" s="90">
        <f t="shared" si="5"/>
        <v>48.440000000000005</v>
      </c>
      <c r="BD25" s="48">
        <f t="shared" si="6"/>
        <v>48.440000000000005</v>
      </c>
      <c r="BE25" s="48">
        <f t="shared" si="7"/>
        <v>2.4220000000000002</v>
      </c>
      <c r="BF25" s="48">
        <f t="shared" si="8"/>
        <v>8.6</v>
      </c>
      <c r="BG25" s="48">
        <f t="shared" si="9"/>
        <v>0.27106227106227104</v>
      </c>
      <c r="BH25" s="49">
        <f t="shared" si="10"/>
        <v>422.04395604395603</v>
      </c>
      <c r="BI25" s="14">
        <f t="shared" si="11"/>
        <v>844.08791208791206</v>
      </c>
      <c r="BJ25" s="48">
        <f t="shared" si="12"/>
        <v>0.20086705202312138</v>
      </c>
      <c r="BK25" s="48">
        <f t="shared" si="13"/>
        <v>6.1519405450041281E-2</v>
      </c>
      <c r="BL25" s="48">
        <f t="shared" si="14"/>
        <v>0.58649876135425261</v>
      </c>
      <c r="BM25" s="48">
        <f t="shared" si="15"/>
        <v>0.15111478117258464</v>
      </c>
      <c r="BN25" s="14">
        <f t="shared" si="16"/>
        <v>169.54945054945054</v>
      </c>
      <c r="BO25" s="14">
        <f t="shared" si="17"/>
        <v>51.92778649921506</v>
      </c>
      <c r="BP25" s="14">
        <f t="shared" si="18"/>
        <v>495.05651491365768</v>
      </c>
      <c r="BQ25" s="14">
        <f t="shared" si="19"/>
        <v>127.55416012558869</v>
      </c>
      <c r="BR25" s="95">
        <f t="shared" si="20"/>
        <v>0</v>
      </c>
      <c r="BS25" s="95">
        <f t="shared" si="25"/>
        <v>26.875</v>
      </c>
      <c r="BT25" s="95">
        <f t="shared" si="26"/>
        <v>46.325000000000003</v>
      </c>
      <c r="BU25" s="95">
        <f t="shared" si="27"/>
        <v>48.85</v>
      </c>
      <c r="BV25" s="95">
        <f t="shared" si="28"/>
        <v>46.25</v>
      </c>
      <c r="BW25" s="206">
        <v>27.628</v>
      </c>
      <c r="BX25" s="206">
        <v>42.257999999999996</v>
      </c>
      <c r="BY25" s="206">
        <v>23.225999999999999</v>
      </c>
      <c r="BZ25" s="210">
        <v>14.073</v>
      </c>
      <c r="CA25" s="206">
        <v>21.021000000000001</v>
      </c>
      <c r="CB25" s="206">
        <v>140.29999999999998</v>
      </c>
      <c r="CC25" s="206">
        <v>87.4</v>
      </c>
      <c r="CD25" s="206">
        <v>44</v>
      </c>
      <c r="CE25" s="210">
        <v>180.6</v>
      </c>
      <c r="CF25" s="206">
        <v>149.5</v>
      </c>
      <c r="CG25" s="206">
        <v>-24.78</v>
      </c>
      <c r="CH25" s="206">
        <v>-25.08</v>
      </c>
      <c r="CI25" s="206">
        <v>-25.15</v>
      </c>
      <c r="CJ25" s="210">
        <v>-25.17</v>
      </c>
      <c r="CK25" s="206">
        <v>-24.58</v>
      </c>
      <c r="CO25">
        <v>1999</v>
      </c>
      <c r="CP25" t="s">
        <v>46</v>
      </c>
      <c r="CQ25" s="18">
        <v>93.75</v>
      </c>
      <c r="CR25" s="31">
        <v>958.65911741701427</v>
      </c>
      <c r="CS25" s="18">
        <v>2742.5</v>
      </c>
      <c r="CT25" s="61">
        <v>0.76</v>
      </c>
      <c r="CU25" s="61">
        <v>0.96624999999999994</v>
      </c>
      <c r="CV25" s="61">
        <v>0.92749999999999999</v>
      </c>
      <c r="CW25" s="61">
        <v>0.84125000000000005</v>
      </c>
      <c r="CX25" s="61">
        <v>0.50849999999999995</v>
      </c>
    </row>
    <row r="26" spans="1:102" x14ac:dyDescent="0.25">
      <c r="A26" t="s">
        <v>35</v>
      </c>
      <c r="B26" t="s">
        <v>36</v>
      </c>
      <c r="C26" s="7">
        <v>5</v>
      </c>
      <c r="D26" t="s">
        <v>41</v>
      </c>
      <c r="E26">
        <v>2016</v>
      </c>
      <c r="F26" s="7">
        <v>2</v>
      </c>
      <c r="G26" s="7">
        <v>9</v>
      </c>
      <c r="H26" s="7">
        <v>24</v>
      </c>
      <c r="I26" s="7">
        <v>34</v>
      </c>
      <c r="J26" s="7">
        <v>209</v>
      </c>
      <c r="K26" s="50">
        <v>45567</v>
      </c>
      <c r="L26" s="90">
        <v>0.8</v>
      </c>
      <c r="M26" s="209">
        <v>1.7999999999999999E-2</v>
      </c>
      <c r="N26" s="209">
        <v>0.03</v>
      </c>
      <c r="O26" s="209">
        <v>9.9000000000000005E-2</v>
      </c>
      <c r="P26" s="209">
        <v>0.48199999999999998</v>
      </c>
      <c r="Q26" s="91">
        <f t="shared" si="0"/>
        <v>0.98199999999999998</v>
      </c>
      <c r="R26" s="91">
        <f t="shared" si="1"/>
        <v>0.97</v>
      </c>
      <c r="S26" s="91">
        <f t="shared" si="2"/>
        <v>0.90100000000000002</v>
      </c>
      <c r="T26" s="91">
        <f t="shared" si="3"/>
        <v>0.51800000000000002</v>
      </c>
      <c r="U26" s="90">
        <v>12.4</v>
      </c>
      <c r="V26" s="90">
        <v>0</v>
      </c>
      <c r="W26" s="90">
        <v>0</v>
      </c>
      <c r="X26" s="90">
        <v>0</v>
      </c>
      <c r="Y26" s="90">
        <v>26.1</v>
      </c>
      <c r="Z26" s="90">
        <v>43.9</v>
      </c>
      <c r="AA26" s="90">
        <v>0</v>
      </c>
      <c r="AB26" s="90">
        <v>0</v>
      </c>
      <c r="AC26" s="90">
        <v>47.4</v>
      </c>
      <c r="AD26" s="90">
        <v>46.2</v>
      </c>
      <c r="AE26" s="90">
        <v>35.700000000000003</v>
      </c>
      <c r="AF26" s="90">
        <v>44.2</v>
      </c>
      <c r="AG26" s="90">
        <v>45.4</v>
      </c>
      <c r="AH26" s="90">
        <v>49.2</v>
      </c>
      <c r="AI26" s="90">
        <v>49.3</v>
      </c>
      <c r="AJ26" s="90">
        <v>44.4</v>
      </c>
      <c r="AK26" s="90">
        <v>43.3</v>
      </c>
      <c r="AL26" s="90">
        <v>51.6</v>
      </c>
      <c r="AM26" s="90">
        <v>48.3</v>
      </c>
      <c r="AN26" s="90">
        <v>44.5</v>
      </c>
      <c r="AO26" s="90">
        <v>100</v>
      </c>
      <c r="AP26" s="90">
        <v>0.5</v>
      </c>
      <c r="AQ26" s="90">
        <v>1590</v>
      </c>
      <c r="AR26" s="70">
        <f t="shared" si="4"/>
        <v>3180</v>
      </c>
      <c r="AS26" s="90">
        <v>493</v>
      </c>
      <c r="AT26" s="90">
        <v>50</v>
      </c>
      <c r="AU26" s="90">
        <v>319</v>
      </c>
      <c r="AV26">
        <v>98.3</v>
      </c>
      <c r="AW26" s="7">
        <v>30</v>
      </c>
      <c r="AX26" s="90">
        <v>9.66</v>
      </c>
      <c r="AY26" s="90">
        <v>4.12</v>
      </c>
      <c r="AZ26" s="90">
        <v>29.23</v>
      </c>
      <c r="BA26" s="90">
        <v>8.16</v>
      </c>
      <c r="BB26" s="90">
        <v>19</v>
      </c>
      <c r="BC26" s="90">
        <f t="shared" si="5"/>
        <v>51.17</v>
      </c>
      <c r="BD26" s="48">
        <f t="shared" si="6"/>
        <v>53.863157894736844</v>
      </c>
      <c r="BE26" s="48">
        <f t="shared" si="7"/>
        <v>2.6931578947368422</v>
      </c>
      <c r="BF26" s="48">
        <f t="shared" si="8"/>
        <v>9.1578947368421044</v>
      </c>
      <c r="BG26" s="48">
        <f t="shared" si="9"/>
        <v>0.3081504702194357</v>
      </c>
      <c r="BH26" s="49">
        <f t="shared" si="10"/>
        <v>489.95924764890276</v>
      </c>
      <c r="BI26" s="14">
        <f t="shared" si="11"/>
        <v>979.91849529780552</v>
      </c>
      <c r="BJ26" s="48">
        <f t="shared" si="12"/>
        <v>0.18878248974008208</v>
      </c>
      <c r="BK26" s="48">
        <f t="shared" si="13"/>
        <v>8.051592730115302E-2</v>
      </c>
      <c r="BL26" s="48">
        <f t="shared" si="14"/>
        <v>0.57123314442055895</v>
      </c>
      <c r="BM26" s="48">
        <f t="shared" si="15"/>
        <v>0.15946843853820597</v>
      </c>
      <c r="BN26" s="14">
        <f t="shared" si="16"/>
        <v>184.99145328467463</v>
      </c>
      <c r="BO26" s="14">
        <f t="shared" si="17"/>
        <v>78.899046328453366</v>
      </c>
      <c r="BP26" s="14">
        <f t="shared" si="18"/>
        <v>559.76192334482812</v>
      </c>
      <c r="BQ26" s="14">
        <f t="shared" si="19"/>
        <v>156.26607233984939</v>
      </c>
      <c r="BR26" s="95">
        <f t="shared" si="20"/>
        <v>3.1</v>
      </c>
      <c r="BS26" s="95">
        <f t="shared" si="25"/>
        <v>17.5</v>
      </c>
      <c r="BT26" s="95">
        <f t="shared" si="26"/>
        <v>43.375</v>
      </c>
      <c r="BU26" s="95">
        <f t="shared" si="27"/>
        <v>47.074999999999996</v>
      </c>
      <c r="BV26" s="95">
        <f t="shared" si="28"/>
        <v>46.924999999999997</v>
      </c>
      <c r="BW26" s="206">
        <v>26.257999999999999</v>
      </c>
      <c r="BX26" s="206">
        <v>41.638999999999996</v>
      </c>
      <c r="BY26" s="206">
        <v>21.793999999999997</v>
      </c>
      <c r="BZ26" s="210">
        <v>14.574999999999999</v>
      </c>
      <c r="CA26" s="206">
        <v>20.219000000000001</v>
      </c>
      <c r="CB26" s="206">
        <v>168.1</v>
      </c>
      <c r="CC26" s="206">
        <v>81.899999999999991</v>
      </c>
      <c r="CD26" s="206">
        <v>49.699999999999996</v>
      </c>
      <c r="CE26" s="210">
        <v>191.29999999999998</v>
      </c>
      <c r="CF26" s="206">
        <v>168.29999999999998</v>
      </c>
      <c r="CG26" s="206">
        <v>-24.91</v>
      </c>
      <c r="CH26" s="206">
        <v>-25.03</v>
      </c>
      <c r="CI26" s="206">
        <v>-25</v>
      </c>
      <c r="CJ26" s="210">
        <v>-25.13</v>
      </c>
      <c r="CK26" s="206">
        <v>-24.36</v>
      </c>
      <c r="CO26">
        <v>2002</v>
      </c>
      <c r="CP26" t="s">
        <v>39</v>
      </c>
      <c r="CQ26" s="18">
        <v>85.5</v>
      </c>
      <c r="CR26" s="31">
        <v>961.31262339421608</v>
      </c>
      <c r="CS26" s="18">
        <v>3044</v>
      </c>
      <c r="CT26" s="61">
        <v>0.58024999999999993</v>
      </c>
      <c r="CU26" s="61">
        <v>0.94025000000000003</v>
      </c>
      <c r="CV26" s="61">
        <v>0.89349999999999996</v>
      </c>
      <c r="CW26" s="61">
        <v>0.81850000000000001</v>
      </c>
      <c r="CX26" s="61">
        <v>0.55625000000000002</v>
      </c>
    </row>
    <row r="27" spans="1:102" x14ac:dyDescent="0.25">
      <c r="A27" t="s">
        <v>35</v>
      </c>
      <c r="B27" t="s">
        <v>36</v>
      </c>
      <c r="C27" s="7">
        <v>5</v>
      </c>
      <c r="D27" t="s">
        <v>49</v>
      </c>
      <c r="E27">
        <v>1985</v>
      </c>
      <c r="F27" s="7">
        <v>2</v>
      </c>
      <c r="G27" s="7">
        <v>10</v>
      </c>
      <c r="H27" s="7">
        <v>23</v>
      </c>
      <c r="I27" s="7">
        <v>39</v>
      </c>
      <c r="J27" s="7">
        <v>210</v>
      </c>
      <c r="K27" s="50">
        <v>45567</v>
      </c>
      <c r="L27" s="90">
        <v>0.77</v>
      </c>
      <c r="M27" s="209">
        <v>1.7000000000000001E-2</v>
      </c>
      <c r="N27" s="209">
        <v>2.5000000000000001E-2</v>
      </c>
      <c r="O27" s="209">
        <v>6.6000000000000003E-2</v>
      </c>
      <c r="P27" s="209">
        <v>0.45900000000000002</v>
      </c>
      <c r="Q27" s="91">
        <f t="shared" si="0"/>
        <v>0.98299999999999998</v>
      </c>
      <c r="R27" s="91">
        <f t="shared" si="1"/>
        <v>0.97499999999999998</v>
      </c>
      <c r="S27" s="91">
        <f t="shared" si="2"/>
        <v>0.93399999999999994</v>
      </c>
      <c r="T27" s="91">
        <f t="shared" si="3"/>
        <v>0.54099999999999993</v>
      </c>
      <c r="U27" s="90">
        <v>0</v>
      </c>
      <c r="V27" s="90">
        <v>0</v>
      </c>
      <c r="W27" s="90">
        <v>0</v>
      </c>
      <c r="X27" s="90">
        <v>0</v>
      </c>
      <c r="Y27" s="90">
        <v>23.1</v>
      </c>
      <c r="Z27" s="90">
        <v>9.1</v>
      </c>
      <c r="AA27" s="90">
        <v>31.4</v>
      </c>
      <c r="AB27" s="90">
        <v>0</v>
      </c>
      <c r="AC27" s="90">
        <v>44.6</v>
      </c>
      <c r="AD27" s="90">
        <v>39.9</v>
      </c>
      <c r="AE27" s="90">
        <v>39.9</v>
      </c>
      <c r="AF27" s="90">
        <v>20.3</v>
      </c>
      <c r="AG27" s="90">
        <v>45.4</v>
      </c>
      <c r="AH27" s="90">
        <v>46.9</v>
      </c>
      <c r="AI27" s="90">
        <v>47.1</v>
      </c>
      <c r="AJ27" s="90">
        <v>43</v>
      </c>
      <c r="AK27" s="90">
        <v>48.7</v>
      </c>
      <c r="AL27" s="90">
        <v>45.1</v>
      </c>
      <c r="AM27" s="90">
        <v>47</v>
      </c>
      <c r="AN27" s="90">
        <v>45.9</v>
      </c>
      <c r="AO27" s="90">
        <v>100</v>
      </c>
      <c r="AP27" s="90">
        <v>0.5</v>
      </c>
      <c r="AQ27" s="90">
        <v>2005</v>
      </c>
      <c r="AR27" s="70">
        <f t="shared" si="4"/>
        <v>4010</v>
      </c>
      <c r="AS27" s="90">
        <v>398</v>
      </c>
      <c r="AT27" s="90">
        <v>50</v>
      </c>
      <c r="AU27" s="90">
        <v>230</v>
      </c>
      <c r="AV27">
        <v>76</v>
      </c>
      <c r="AW27" s="7">
        <v>30</v>
      </c>
      <c r="AX27" s="90">
        <v>8.9499999999999993</v>
      </c>
      <c r="AY27" s="90">
        <v>6.45</v>
      </c>
      <c r="AZ27" s="90">
        <v>28.99</v>
      </c>
      <c r="BA27" s="90">
        <v>6.51</v>
      </c>
      <c r="BB27" s="90">
        <v>19</v>
      </c>
      <c r="BC27" s="90">
        <f t="shared" si="5"/>
        <v>50.9</v>
      </c>
      <c r="BD27" s="48">
        <f t="shared" si="6"/>
        <v>53.578947368421055</v>
      </c>
      <c r="BE27" s="48">
        <f t="shared" si="7"/>
        <v>2.6789473684210527</v>
      </c>
      <c r="BF27" s="48">
        <f t="shared" si="8"/>
        <v>8.8421052631578956</v>
      </c>
      <c r="BG27" s="48">
        <f t="shared" si="9"/>
        <v>0.33043478260869563</v>
      </c>
      <c r="BH27" s="49">
        <f t="shared" si="10"/>
        <v>662.52173913043475</v>
      </c>
      <c r="BI27" s="14">
        <f t="shared" si="11"/>
        <v>1325.0434782608695</v>
      </c>
      <c r="BJ27" s="48">
        <f t="shared" si="12"/>
        <v>0.17583497053045186</v>
      </c>
      <c r="BK27" s="48">
        <f t="shared" si="13"/>
        <v>0.12671905697445973</v>
      </c>
      <c r="BL27" s="48">
        <f t="shared" si="14"/>
        <v>0.56954813359528489</v>
      </c>
      <c r="BM27" s="48">
        <f t="shared" si="15"/>
        <v>0.12789783889980352</v>
      </c>
      <c r="BN27" s="14">
        <f t="shared" si="16"/>
        <v>232.98898095156741</v>
      </c>
      <c r="BO27" s="14">
        <f t="shared" si="17"/>
        <v>167.90826001537542</v>
      </c>
      <c r="BP27" s="14">
        <f t="shared" si="18"/>
        <v>754.67603997608262</v>
      </c>
      <c r="BQ27" s="14">
        <f t="shared" si="19"/>
        <v>169.470197317844</v>
      </c>
      <c r="BR27" s="95">
        <f t="shared" si="20"/>
        <v>0</v>
      </c>
      <c r="BS27" s="95">
        <f t="shared" si="25"/>
        <v>15.9</v>
      </c>
      <c r="BT27" s="95">
        <f t="shared" si="26"/>
        <v>36.175000000000004</v>
      </c>
      <c r="BU27" s="95">
        <f t="shared" si="27"/>
        <v>45.6</v>
      </c>
      <c r="BV27" s="95">
        <f t="shared" si="28"/>
        <v>46.675000000000004</v>
      </c>
      <c r="BW27" s="206">
        <v>18.975000000000001</v>
      </c>
      <c r="BX27" s="206">
        <v>35.341999999999999</v>
      </c>
      <c r="BY27" s="206">
        <v>21.909999999999997</v>
      </c>
      <c r="BZ27" s="210">
        <v>14.718999999999999</v>
      </c>
      <c r="CA27" s="206">
        <v>22.153999999999996</v>
      </c>
      <c r="CB27" s="206">
        <v>134.19999999999999</v>
      </c>
      <c r="CC27" s="206">
        <v>89.3</v>
      </c>
      <c r="CD27" s="206">
        <v>55.199999999999996</v>
      </c>
      <c r="CE27" s="210">
        <v>140.39999999999998</v>
      </c>
      <c r="CF27" s="206">
        <v>166</v>
      </c>
      <c r="CG27" s="206">
        <v>-25.03</v>
      </c>
      <c r="CH27" s="206">
        <v>-24.98</v>
      </c>
      <c r="CI27" s="206">
        <v>-24.97</v>
      </c>
      <c r="CJ27" s="210">
        <v>-25.23</v>
      </c>
      <c r="CK27" s="206">
        <v>-24.46</v>
      </c>
      <c r="CO27">
        <v>2016</v>
      </c>
      <c r="CP27" t="s">
        <v>41</v>
      </c>
      <c r="CQ27" s="18">
        <v>91.5</v>
      </c>
      <c r="CR27" s="31">
        <v>910.48461673124666</v>
      </c>
      <c r="CS27" s="18">
        <v>2982</v>
      </c>
      <c r="CT27" s="61">
        <v>0.76749999999999996</v>
      </c>
      <c r="CU27" s="61">
        <v>0.95850000000000002</v>
      </c>
      <c r="CV27" s="61">
        <v>0.95074999999999998</v>
      </c>
      <c r="CW27" s="61">
        <v>0.87524999999999997</v>
      </c>
      <c r="CX27" s="61">
        <v>0.56725000000000003</v>
      </c>
    </row>
    <row r="28" spans="1:102" x14ac:dyDescent="0.25">
      <c r="A28" t="s">
        <v>50</v>
      </c>
      <c r="B28" t="s">
        <v>51</v>
      </c>
      <c r="C28" s="7">
        <v>6</v>
      </c>
      <c r="D28" t="s">
        <v>52</v>
      </c>
      <c r="E28">
        <v>1999</v>
      </c>
      <c r="F28" s="7">
        <v>2</v>
      </c>
      <c r="G28" s="7">
        <v>11</v>
      </c>
      <c r="H28" s="7">
        <v>22</v>
      </c>
      <c r="I28" s="7">
        <v>42</v>
      </c>
      <c r="J28" s="7">
        <v>211</v>
      </c>
      <c r="K28" s="50">
        <v>45568</v>
      </c>
      <c r="L28" s="90">
        <v>0.79</v>
      </c>
      <c r="M28" s="209">
        <v>2.1000000000000001E-2</v>
      </c>
      <c r="N28" s="209">
        <v>0.05</v>
      </c>
      <c r="O28" s="209">
        <v>5.1999999999999998E-2</v>
      </c>
      <c r="P28" s="209">
        <v>0.42</v>
      </c>
      <c r="Q28" s="91">
        <f t="shared" si="0"/>
        <v>0.97899999999999998</v>
      </c>
      <c r="R28" s="91">
        <f t="shared" si="1"/>
        <v>0.95</v>
      </c>
      <c r="S28" s="91">
        <f t="shared" si="2"/>
        <v>0.94799999999999995</v>
      </c>
      <c r="T28" s="91">
        <f t="shared" si="3"/>
        <v>0.58000000000000007</v>
      </c>
      <c r="U28" s="90">
        <v>0</v>
      </c>
      <c r="V28" s="90">
        <v>0</v>
      </c>
      <c r="W28" s="90">
        <v>0</v>
      </c>
      <c r="X28" s="90">
        <v>0</v>
      </c>
      <c r="Y28" s="90">
        <v>0</v>
      </c>
      <c r="Z28" s="90">
        <v>0</v>
      </c>
      <c r="AA28" s="90">
        <v>0</v>
      </c>
      <c r="AB28" s="90">
        <v>0</v>
      </c>
      <c r="AC28" s="90">
        <v>0</v>
      </c>
      <c r="AD28" s="90">
        <v>7.6</v>
      </c>
      <c r="AE28" s="90">
        <v>11.4</v>
      </c>
      <c r="AF28" s="90">
        <v>47</v>
      </c>
      <c r="AG28" s="90">
        <v>48.4</v>
      </c>
      <c r="AH28" s="90">
        <v>53</v>
      </c>
      <c r="AI28" s="90">
        <v>49.8</v>
      </c>
      <c r="AJ28" s="90">
        <v>52.9</v>
      </c>
      <c r="AK28" s="90">
        <v>50.6</v>
      </c>
      <c r="AL28" s="90">
        <v>49</v>
      </c>
      <c r="AM28" s="90">
        <v>52.5</v>
      </c>
      <c r="AN28" s="90">
        <v>54.1</v>
      </c>
      <c r="AO28" s="90">
        <v>98</v>
      </c>
      <c r="AP28" s="90">
        <v>0.5</v>
      </c>
      <c r="AQ28" s="90">
        <v>1992</v>
      </c>
      <c r="AR28" s="70">
        <f t="shared" si="4"/>
        <v>3984</v>
      </c>
      <c r="AS28" s="90">
        <v>422</v>
      </c>
      <c r="AT28" s="90">
        <v>50</v>
      </c>
      <c r="AU28" s="90">
        <v>252</v>
      </c>
      <c r="AV28">
        <v>69.5</v>
      </c>
      <c r="AW28" s="7">
        <v>30</v>
      </c>
      <c r="AX28" s="90">
        <v>8.08</v>
      </c>
      <c r="AY28" s="90">
        <v>4.68</v>
      </c>
      <c r="AZ28" s="90">
        <v>29.94</v>
      </c>
      <c r="BA28" s="90">
        <v>7.43</v>
      </c>
      <c r="BB28" s="90">
        <v>20</v>
      </c>
      <c r="BC28" s="90">
        <f t="shared" si="5"/>
        <v>50.13</v>
      </c>
      <c r="BD28" s="48">
        <f t="shared" si="6"/>
        <v>50.13</v>
      </c>
      <c r="BE28" s="48">
        <f t="shared" si="7"/>
        <v>2.5065</v>
      </c>
      <c r="BF28" s="48">
        <f t="shared" si="8"/>
        <v>8.5</v>
      </c>
      <c r="BG28" s="48">
        <f t="shared" si="9"/>
        <v>0.27579365079365081</v>
      </c>
      <c r="BH28" s="49">
        <f t="shared" si="10"/>
        <v>549.38095238095241</v>
      </c>
      <c r="BI28" s="14">
        <f t="shared" si="11"/>
        <v>1098.7619047619048</v>
      </c>
      <c r="BJ28" s="48">
        <f t="shared" si="12"/>
        <v>0.16118092958308397</v>
      </c>
      <c r="BK28" s="48">
        <f t="shared" si="13"/>
        <v>9.33572710951526E-2</v>
      </c>
      <c r="BL28" s="48">
        <f t="shared" si="14"/>
        <v>0.59724715739078393</v>
      </c>
      <c r="BM28" s="48">
        <f t="shared" si="15"/>
        <v>0.14821464193097944</v>
      </c>
      <c r="BN28" s="14">
        <f t="shared" si="16"/>
        <v>177.09946520000381</v>
      </c>
      <c r="BO28" s="14">
        <f t="shared" si="17"/>
        <v>102.57741301188339</v>
      </c>
      <c r="BP28" s="14">
        <f t="shared" si="18"/>
        <v>656.23242426833087</v>
      </c>
      <c r="BQ28" s="14">
        <f t="shared" si="19"/>
        <v>162.85260228168664</v>
      </c>
      <c r="BR28" s="95">
        <f>AVERAGE(X28:AA28)</f>
        <v>0</v>
      </c>
      <c r="BS28" s="95">
        <f>AVERAGE(AB28:AE28)</f>
        <v>4.75</v>
      </c>
      <c r="BT28" s="95">
        <f>AVERAGE(AF28:AI28)</f>
        <v>49.55</v>
      </c>
      <c r="BU28" s="95">
        <f>AVERAGE(AJ28:AM28)</f>
        <v>51.25</v>
      </c>
      <c r="BV28" s="95">
        <f t="shared" si="28"/>
        <v>51.55</v>
      </c>
      <c r="BW28" s="206">
        <v>25.394000000000002</v>
      </c>
      <c r="BX28" s="206">
        <v>31.381999999999998</v>
      </c>
      <c r="BY28" s="206">
        <v>23.668999999999997</v>
      </c>
      <c r="BZ28" s="210">
        <v>13.734</v>
      </c>
      <c r="CA28" s="206">
        <v>21.297000000000001</v>
      </c>
      <c r="CB28" s="206">
        <v>157.79999999999998</v>
      </c>
      <c r="CC28" s="206">
        <v>95.3</v>
      </c>
      <c r="CD28" s="206">
        <v>40.099999999999994</v>
      </c>
      <c r="CE28" s="210">
        <v>173</v>
      </c>
      <c r="CF28" s="206">
        <v>178.29999999999998</v>
      </c>
      <c r="CG28" s="206">
        <v>-24.88</v>
      </c>
      <c r="CH28" s="206">
        <v>-24.98</v>
      </c>
      <c r="CI28" s="206">
        <v>-25.13</v>
      </c>
      <c r="CJ28" s="210">
        <v>-25.2</v>
      </c>
      <c r="CK28" s="206">
        <v>-24.15</v>
      </c>
      <c r="CO28">
        <v>2018</v>
      </c>
      <c r="CP28" t="s">
        <v>48</v>
      </c>
      <c r="CQ28" s="18">
        <v>84.25</v>
      </c>
      <c r="CR28" s="31">
        <v>991.64003505722701</v>
      </c>
      <c r="CS28" s="18">
        <v>3109.5</v>
      </c>
      <c r="CT28" s="61">
        <v>0.76500000000000012</v>
      </c>
      <c r="CU28" s="61">
        <v>0.95524999999999993</v>
      </c>
      <c r="CV28" s="61">
        <v>0.93049999999999988</v>
      </c>
      <c r="CW28" s="61">
        <v>0.86825000000000008</v>
      </c>
      <c r="CX28" s="61">
        <v>0.59</v>
      </c>
    </row>
    <row r="29" spans="1:102" x14ac:dyDescent="0.25">
      <c r="A29" t="s">
        <v>50</v>
      </c>
      <c r="B29" t="s">
        <v>51</v>
      </c>
      <c r="C29" s="7">
        <v>6</v>
      </c>
      <c r="D29" t="s">
        <v>55</v>
      </c>
      <c r="E29">
        <v>2008</v>
      </c>
      <c r="F29" s="7">
        <v>2</v>
      </c>
      <c r="G29" s="7">
        <v>12</v>
      </c>
      <c r="H29" s="7">
        <v>21</v>
      </c>
      <c r="I29" s="7">
        <v>47</v>
      </c>
      <c r="J29" s="7">
        <v>212</v>
      </c>
      <c r="K29" s="50">
        <v>45560</v>
      </c>
      <c r="L29" s="90">
        <v>0.81</v>
      </c>
      <c r="M29" s="208">
        <v>5.6000000000000001E-2</v>
      </c>
      <c r="N29" s="208">
        <v>8.5000000000000006E-2</v>
      </c>
      <c r="O29" s="208">
        <v>0.128</v>
      </c>
      <c r="P29" s="208">
        <v>0.23300000000000001</v>
      </c>
      <c r="Q29" s="91">
        <f t="shared" si="0"/>
        <v>0.94399999999999995</v>
      </c>
      <c r="R29" s="91">
        <f t="shared" si="1"/>
        <v>0.91500000000000004</v>
      </c>
      <c r="S29" s="91">
        <f t="shared" si="2"/>
        <v>0.872</v>
      </c>
      <c r="T29" s="91">
        <f t="shared" si="3"/>
        <v>0.76700000000000002</v>
      </c>
      <c r="U29" s="90">
        <v>10.1</v>
      </c>
      <c r="V29" s="90">
        <v>0</v>
      </c>
      <c r="W29" s="90">
        <v>0</v>
      </c>
      <c r="X29" s="90">
        <v>0</v>
      </c>
      <c r="Y29" s="90">
        <v>27.8</v>
      </c>
      <c r="Z29" s="90">
        <v>8.8000000000000007</v>
      </c>
      <c r="AA29" s="90">
        <v>4</v>
      </c>
      <c r="AB29" s="90">
        <v>17.5</v>
      </c>
      <c r="AC29" s="90">
        <v>36.4</v>
      </c>
      <c r="AD29" s="90">
        <v>32</v>
      </c>
      <c r="AE29" s="90">
        <v>23</v>
      </c>
      <c r="AF29" s="90">
        <v>33.1</v>
      </c>
      <c r="AG29" s="90">
        <v>48.2</v>
      </c>
      <c r="AH29" s="90">
        <v>45.9</v>
      </c>
      <c r="AI29" s="90">
        <v>47</v>
      </c>
      <c r="AJ29" s="90">
        <v>50.4</v>
      </c>
      <c r="AK29" s="90">
        <v>48</v>
      </c>
      <c r="AL29" s="90">
        <v>52.1</v>
      </c>
      <c r="AM29" s="90">
        <v>53.5</v>
      </c>
      <c r="AN29" s="90">
        <v>48.6</v>
      </c>
      <c r="AO29" s="90">
        <v>86</v>
      </c>
      <c r="AP29" s="90">
        <v>0.5</v>
      </c>
      <c r="AQ29" s="90">
        <v>2187.4</v>
      </c>
      <c r="AR29" s="70">
        <f t="shared" si="4"/>
        <v>4374.8</v>
      </c>
      <c r="AS29" s="90">
        <v>500.6</v>
      </c>
      <c r="AT29" s="90">
        <v>50</v>
      </c>
      <c r="AU29" s="90">
        <v>311</v>
      </c>
      <c r="AV29">
        <v>67.400000000000006</v>
      </c>
      <c r="AW29" s="7">
        <v>30</v>
      </c>
      <c r="AX29" s="90">
        <v>7.05</v>
      </c>
      <c r="AY29" s="90">
        <v>2.4900000000000002</v>
      </c>
      <c r="AZ29" s="90">
        <v>21.38</v>
      </c>
      <c r="BA29" s="90">
        <v>5.82</v>
      </c>
      <c r="BB29" s="90">
        <v>20</v>
      </c>
      <c r="BC29" s="90">
        <f t="shared" si="5"/>
        <v>36.739999999999995</v>
      </c>
      <c r="BD29" s="48">
        <f t="shared" si="6"/>
        <v>36.739999999999995</v>
      </c>
      <c r="BE29" s="48">
        <f t="shared" si="7"/>
        <v>1.8369999999999997</v>
      </c>
      <c r="BF29" s="48">
        <f t="shared" si="8"/>
        <v>9.48</v>
      </c>
      <c r="BG29" s="48">
        <f t="shared" si="9"/>
        <v>0.21672025723472671</v>
      </c>
      <c r="BH29" s="49">
        <f t="shared" si="10"/>
        <v>474.05389067524123</v>
      </c>
      <c r="BI29" s="14">
        <f t="shared" si="11"/>
        <v>948.10778135048247</v>
      </c>
      <c r="BJ29" s="48">
        <f t="shared" si="12"/>
        <v>0.19188894937397932</v>
      </c>
      <c r="BK29" s="48">
        <f t="shared" si="13"/>
        <v>6.7773543821448026E-2</v>
      </c>
      <c r="BL29" s="48">
        <f t="shared" si="14"/>
        <v>0.58192705498094721</v>
      </c>
      <c r="BM29" s="48">
        <f t="shared" si="15"/>
        <v>0.15841045182362551</v>
      </c>
      <c r="BN29" s="14">
        <f t="shared" si="16"/>
        <v>181.93140605663859</v>
      </c>
      <c r="BO29" s="14">
        <f t="shared" si="17"/>
        <v>64.256624266812793</v>
      </c>
      <c r="BP29" s="14">
        <f t="shared" si="18"/>
        <v>551.72956900580607</v>
      </c>
      <c r="BQ29" s="14">
        <f t="shared" si="19"/>
        <v>150.19018202122507</v>
      </c>
      <c r="BR29" s="95">
        <f t="shared" ref="BR29:BR65" si="29">AVERAGE(U29:X29)</f>
        <v>2.5249999999999999</v>
      </c>
      <c r="BS29" s="95">
        <f t="shared" ref="BS29:BS65" si="30">AVERAGE(Y29:AB29)</f>
        <v>14.525</v>
      </c>
      <c r="BT29" s="95">
        <f t="shared" ref="BT29:BT65" si="31">AVERAGE(AC29:AF29)</f>
        <v>31.125</v>
      </c>
      <c r="BU29" s="95">
        <f t="shared" ref="BU29:BU65" si="32">AVERAGE(AG29:AJ29)</f>
        <v>47.875</v>
      </c>
      <c r="BV29" s="95">
        <f t="shared" si="28"/>
        <v>50.55</v>
      </c>
      <c r="BW29" s="206">
        <v>17.777000000000001</v>
      </c>
      <c r="BX29" s="206">
        <v>37.543999999999997</v>
      </c>
      <c r="BY29" s="206">
        <v>23.094999999999999</v>
      </c>
      <c r="BZ29" s="210">
        <v>12.076000000000001</v>
      </c>
      <c r="CA29" s="206">
        <v>19.955000000000002</v>
      </c>
      <c r="CB29" s="206">
        <v>182.60000000000002</v>
      </c>
      <c r="CC29" s="206">
        <v>60.199999999999996</v>
      </c>
      <c r="CD29" s="206">
        <v>59.1</v>
      </c>
      <c r="CE29" s="210">
        <v>172.89999999999998</v>
      </c>
      <c r="CF29" s="206">
        <v>155.6</v>
      </c>
      <c r="CG29" s="206">
        <v>-24.7</v>
      </c>
      <c r="CH29" s="206">
        <v>-24.88</v>
      </c>
      <c r="CI29" s="206">
        <v>-24.95</v>
      </c>
      <c r="CJ29" s="210">
        <v>-25.13</v>
      </c>
      <c r="CK29" s="206">
        <v>-24.59</v>
      </c>
      <c r="CO29">
        <v>2023</v>
      </c>
      <c r="CP29" t="s">
        <v>42</v>
      </c>
      <c r="CQ29" s="18">
        <v>88</v>
      </c>
      <c r="CR29" s="31">
        <v>1102.120682612448</v>
      </c>
      <c r="CS29" s="18">
        <v>4432.2</v>
      </c>
      <c r="CT29" s="61">
        <v>0.79</v>
      </c>
      <c r="CU29" s="61">
        <v>0.95574999999999999</v>
      </c>
      <c r="CV29" s="61">
        <v>0.9365</v>
      </c>
      <c r="CW29" s="61">
        <v>0.89749999999999996</v>
      </c>
      <c r="CX29" s="61">
        <v>0.77475000000000005</v>
      </c>
    </row>
    <row r="30" spans="1:102" x14ac:dyDescent="0.25">
      <c r="A30" t="s">
        <v>35</v>
      </c>
      <c r="B30" t="s">
        <v>36</v>
      </c>
      <c r="C30" s="7">
        <v>7</v>
      </c>
      <c r="D30" t="s">
        <v>44</v>
      </c>
      <c r="E30">
        <v>1983</v>
      </c>
      <c r="F30" s="7">
        <v>2</v>
      </c>
      <c r="G30" s="7">
        <v>13</v>
      </c>
      <c r="H30" s="7">
        <v>20</v>
      </c>
      <c r="I30" s="7">
        <v>50</v>
      </c>
      <c r="J30" s="7">
        <v>213</v>
      </c>
      <c r="K30" s="50">
        <v>45565</v>
      </c>
      <c r="L30" s="90">
        <v>0.74</v>
      </c>
      <c r="M30" s="208">
        <v>1.2999999999999999E-2</v>
      </c>
      <c r="N30" s="208">
        <v>2.3E-2</v>
      </c>
      <c r="O30" s="208">
        <v>6.7000000000000004E-2</v>
      </c>
      <c r="P30" s="208">
        <v>0.255</v>
      </c>
      <c r="Q30" s="91">
        <f t="shared" si="0"/>
        <v>0.98699999999999999</v>
      </c>
      <c r="R30" s="91">
        <f t="shared" si="1"/>
        <v>0.97699999999999998</v>
      </c>
      <c r="S30" s="91">
        <f t="shared" si="2"/>
        <v>0.93300000000000005</v>
      </c>
      <c r="T30" s="91">
        <f t="shared" si="3"/>
        <v>0.745</v>
      </c>
      <c r="U30" s="90">
        <v>6</v>
      </c>
      <c r="V30" s="90">
        <v>0</v>
      </c>
      <c r="W30" s="90">
        <v>0</v>
      </c>
      <c r="X30" s="90">
        <v>0</v>
      </c>
      <c r="Y30" s="90">
        <v>4.3</v>
      </c>
      <c r="Z30" s="90">
        <v>0</v>
      </c>
      <c r="AA30" s="90">
        <v>0</v>
      </c>
      <c r="AB30" s="90">
        <v>40.799999999999997</v>
      </c>
      <c r="AC30" s="90">
        <v>47.6</v>
      </c>
      <c r="AD30" s="90">
        <v>27.7</v>
      </c>
      <c r="AE30" s="90">
        <v>38.5</v>
      </c>
      <c r="AF30" s="90">
        <v>44.1</v>
      </c>
      <c r="AG30" s="90">
        <v>42.7</v>
      </c>
      <c r="AH30" s="90">
        <v>34.299999999999997</v>
      </c>
      <c r="AI30" s="90">
        <v>38.799999999999997</v>
      </c>
      <c r="AJ30" s="90">
        <v>48</v>
      </c>
      <c r="AK30" s="90">
        <v>44</v>
      </c>
      <c r="AL30" s="90">
        <v>31.5</v>
      </c>
      <c r="AM30" s="90">
        <v>43.9</v>
      </c>
      <c r="AN30" s="90">
        <v>45.4</v>
      </c>
      <c r="AO30" s="90">
        <v>101</v>
      </c>
      <c r="AP30" s="90">
        <v>0.5</v>
      </c>
      <c r="AQ30" s="90">
        <v>1721</v>
      </c>
      <c r="AR30" s="70">
        <f t="shared" si="4"/>
        <v>3442</v>
      </c>
      <c r="AS30" s="90">
        <v>391</v>
      </c>
      <c r="AT30" s="90">
        <v>50</v>
      </c>
      <c r="AU30" s="90">
        <v>219</v>
      </c>
      <c r="AV30">
        <v>62.9</v>
      </c>
      <c r="AW30" s="7">
        <v>30</v>
      </c>
      <c r="AX30" s="90">
        <v>8.67</v>
      </c>
      <c r="AY30" s="90">
        <v>2.92</v>
      </c>
      <c r="AZ30" s="90">
        <v>27.34</v>
      </c>
      <c r="BA30" s="90">
        <v>7</v>
      </c>
      <c r="BB30" s="90">
        <v>24</v>
      </c>
      <c r="BC30" s="90">
        <f t="shared" si="5"/>
        <v>45.93</v>
      </c>
      <c r="BD30" s="48">
        <f t="shared" si="6"/>
        <v>38.274999999999999</v>
      </c>
      <c r="BE30" s="48">
        <f t="shared" si="7"/>
        <v>1.9137499999999998</v>
      </c>
      <c r="BF30" s="48">
        <f t="shared" si="8"/>
        <v>7.166666666666667</v>
      </c>
      <c r="BG30" s="48">
        <f t="shared" si="9"/>
        <v>0.28721461187214609</v>
      </c>
      <c r="BH30" s="49">
        <f t="shared" si="10"/>
        <v>494.29634703196342</v>
      </c>
      <c r="BI30" s="14">
        <f t="shared" si="11"/>
        <v>988.59269406392684</v>
      </c>
      <c r="BJ30" s="48">
        <f t="shared" si="12"/>
        <v>0.18876551273677336</v>
      </c>
      <c r="BK30" s="48">
        <f t="shared" si="13"/>
        <v>6.3575005443065533E-2</v>
      </c>
      <c r="BL30" s="48">
        <f t="shared" si="14"/>
        <v>0.59525364685390814</v>
      </c>
      <c r="BM30" s="48">
        <f t="shared" si="15"/>
        <v>0.15240583496625298</v>
      </c>
      <c r="BN30" s="14">
        <f t="shared" si="16"/>
        <v>186.61220678280526</v>
      </c>
      <c r="BO30" s="14">
        <f t="shared" si="17"/>
        <v>62.849785906088968</v>
      </c>
      <c r="BP30" s="14">
        <f t="shared" si="18"/>
        <v>588.46340639468235</v>
      </c>
      <c r="BQ30" s="14">
        <f t="shared" si="19"/>
        <v>150.66729498035025</v>
      </c>
      <c r="BR30" s="95">
        <f t="shared" si="29"/>
        <v>1.5</v>
      </c>
      <c r="BS30" s="95">
        <f t="shared" si="30"/>
        <v>11.274999999999999</v>
      </c>
      <c r="BT30" s="95">
        <f t="shared" si="31"/>
        <v>39.475000000000001</v>
      </c>
      <c r="BU30" s="95">
        <f t="shared" si="32"/>
        <v>40.950000000000003</v>
      </c>
      <c r="BV30" s="95">
        <f t="shared" si="28"/>
        <v>41.2</v>
      </c>
      <c r="BW30" s="206">
        <v>15.362</v>
      </c>
      <c r="BX30" s="206">
        <v>34.83</v>
      </c>
      <c r="BY30" s="206">
        <v>18.291</v>
      </c>
      <c r="BZ30" s="210">
        <v>12.738</v>
      </c>
      <c r="CA30" s="206">
        <v>21.588999999999999</v>
      </c>
      <c r="CB30" s="206">
        <v>182.7</v>
      </c>
      <c r="CC30" s="206">
        <v>89.399999999999991</v>
      </c>
      <c r="CD30" s="206">
        <v>54.5</v>
      </c>
      <c r="CE30" s="210">
        <v>171.20000000000002</v>
      </c>
      <c r="CF30" s="206">
        <v>175.3</v>
      </c>
      <c r="CG30" s="206">
        <v>-25.06</v>
      </c>
      <c r="CH30" s="206">
        <v>-24.58</v>
      </c>
      <c r="CI30" s="206">
        <v>-24.81</v>
      </c>
      <c r="CJ30" s="210">
        <v>-25.33</v>
      </c>
      <c r="CK30" s="206">
        <v>-24.34</v>
      </c>
      <c r="CN30" t="s">
        <v>828</v>
      </c>
      <c r="CQ30" s="18">
        <v>90.625</v>
      </c>
      <c r="CR30" s="31">
        <v>991.73069474748718</v>
      </c>
      <c r="CS30" s="18">
        <v>3321.9749999999995</v>
      </c>
      <c r="CT30" s="18">
        <v>0.74315625000000007</v>
      </c>
      <c r="CU30" s="61">
        <v>0.95821875000000001</v>
      </c>
      <c r="CV30" s="61">
        <v>0.93434374999999992</v>
      </c>
      <c r="CW30" s="61">
        <v>0.86606249999999996</v>
      </c>
      <c r="CX30" s="61">
        <v>0.62196875000000007</v>
      </c>
    </row>
    <row r="31" spans="1:102" x14ac:dyDescent="0.25">
      <c r="A31" t="s">
        <v>35</v>
      </c>
      <c r="B31" t="s">
        <v>36</v>
      </c>
      <c r="C31" s="7">
        <v>7</v>
      </c>
      <c r="D31" t="s">
        <v>48</v>
      </c>
      <c r="E31">
        <v>2018</v>
      </c>
      <c r="F31" s="7">
        <v>2</v>
      </c>
      <c r="G31" s="7">
        <v>14</v>
      </c>
      <c r="H31" s="7">
        <v>19</v>
      </c>
      <c r="I31" s="7">
        <v>55</v>
      </c>
      <c r="J31" s="7">
        <v>214</v>
      </c>
      <c r="K31" s="50">
        <v>45566</v>
      </c>
      <c r="L31" s="90">
        <v>0.75</v>
      </c>
      <c r="M31" s="208">
        <v>4.7E-2</v>
      </c>
      <c r="N31" s="208">
        <v>5.3999999999999999E-2</v>
      </c>
      <c r="O31" s="208">
        <v>0.15</v>
      </c>
      <c r="P31" s="208">
        <v>0.41899999999999998</v>
      </c>
      <c r="Q31" s="91">
        <f t="shared" si="0"/>
        <v>0.95299999999999996</v>
      </c>
      <c r="R31" s="91">
        <f t="shared" si="1"/>
        <v>0.94599999999999995</v>
      </c>
      <c r="S31" s="91">
        <f t="shared" si="2"/>
        <v>0.85</v>
      </c>
      <c r="T31" s="91">
        <f t="shared" si="3"/>
        <v>0.58099999999999996</v>
      </c>
      <c r="U31" s="90">
        <v>0</v>
      </c>
      <c r="V31" s="90">
        <v>0</v>
      </c>
      <c r="W31" s="90">
        <v>0</v>
      </c>
      <c r="X31" s="90">
        <v>0</v>
      </c>
      <c r="Y31" s="90">
        <v>4.3</v>
      </c>
      <c r="Z31" s="90">
        <v>16.3</v>
      </c>
      <c r="AA31" s="90">
        <v>12.9</v>
      </c>
      <c r="AB31" s="90">
        <v>10.3</v>
      </c>
      <c r="AC31" s="90">
        <v>53.1</v>
      </c>
      <c r="AD31" s="90">
        <v>52.9</v>
      </c>
      <c r="AE31" s="90">
        <v>56.2</v>
      </c>
      <c r="AF31" s="90">
        <v>52.4</v>
      </c>
      <c r="AG31" s="90">
        <v>52.4</v>
      </c>
      <c r="AH31" s="90">
        <v>47.7</v>
      </c>
      <c r="AI31" s="90">
        <v>52.9</v>
      </c>
      <c r="AJ31" s="90">
        <v>52.5</v>
      </c>
      <c r="AK31" s="90">
        <v>49.1</v>
      </c>
      <c r="AL31" s="90">
        <v>48.3</v>
      </c>
      <c r="AM31" s="90">
        <v>50</v>
      </c>
      <c r="AN31" s="90">
        <v>47.3</v>
      </c>
      <c r="AO31" s="90">
        <v>84</v>
      </c>
      <c r="AP31" s="90">
        <v>0.5</v>
      </c>
      <c r="AQ31" s="90">
        <v>1541</v>
      </c>
      <c r="AR31" s="70">
        <f t="shared" si="4"/>
        <v>3082</v>
      </c>
      <c r="AS31" s="90">
        <v>366</v>
      </c>
      <c r="AT31" s="90">
        <v>50</v>
      </c>
      <c r="AU31" s="90">
        <v>223</v>
      </c>
      <c r="AV31">
        <v>74.8</v>
      </c>
      <c r="AW31" s="7">
        <v>30</v>
      </c>
      <c r="AX31" s="90">
        <v>8.52</v>
      </c>
      <c r="AY31" s="90">
        <v>3.23</v>
      </c>
      <c r="AZ31" s="90">
        <v>27.66</v>
      </c>
      <c r="BA31" s="90">
        <v>8.7100000000000009</v>
      </c>
      <c r="BB31" s="90">
        <v>20</v>
      </c>
      <c r="BC31" s="90">
        <f t="shared" si="5"/>
        <v>48.12</v>
      </c>
      <c r="BD31" s="48">
        <f t="shared" si="6"/>
        <v>48.12</v>
      </c>
      <c r="BE31" s="48">
        <f t="shared" si="7"/>
        <v>2.4059999999999997</v>
      </c>
      <c r="BF31" s="48">
        <f t="shared" si="8"/>
        <v>7.15</v>
      </c>
      <c r="BG31" s="48">
        <f t="shared" si="9"/>
        <v>0.33542600896860986</v>
      </c>
      <c r="BH31" s="49">
        <f t="shared" si="10"/>
        <v>516.89147982062775</v>
      </c>
      <c r="BI31" s="14">
        <f t="shared" si="11"/>
        <v>1033.7829596412555</v>
      </c>
      <c r="BJ31" s="48">
        <f t="shared" si="12"/>
        <v>0.17705735660847879</v>
      </c>
      <c r="BK31" s="48">
        <f t="shared" si="13"/>
        <v>6.7123857024106406E-2</v>
      </c>
      <c r="BL31" s="48">
        <f t="shared" si="14"/>
        <v>0.57481296758104738</v>
      </c>
      <c r="BM31" s="48">
        <f t="shared" si="15"/>
        <v>0.18100581878636743</v>
      </c>
      <c r="BN31" s="14">
        <f t="shared" si="16"/>
        <v>183.03887814097041</v>
      </c>
      <c r="BO31" s="14">
        <f t="shared" si="17"/>
        <v>69.391499576917198</v>
      </c>
      <c r="BP31" s="14">
        <f t="shared" si="18"/>
        <v>594.23185086610818</v>
      </c>
      <c r="BQ31" s="14">
        <f t="shared" si="19"/>
        <v>187.12073105725969</v>
      </c>
      <c r="BR31" s="95">
        <f t="shared" si="29"/>
        <v>0</v>
      </c>
      <c r="BS31" s="95">
        <f t="shared" si="30"/>
        <v>10.95</v>
      </c>
      <c r="BT31" s="95">
        <f t="shared" si="31"/>
        <v>53.65</v>
      </c>
      <c r="BU31" s="95">
        <f t="shared" si="32"/>
        <v>51.375</v>
      </c>
      <c r="BV31" s="95">
        <f t="shared" si="28"/>
        <v>48.674999999999997</v>
      </c>
      <c r="BW31" s="206">
        <v>14.935</v>
      </c>
      <c r="BX31" s="206">
        <v>26.823</v>
      </c>
      <c r="BY31" s="206">
        <v>12.169</v>
      </c>
      <c r="BZ31" s="210">
        <v>6.8399000000000001</v>
      </c>
      <c r="CA31" s="206">
        <v>17.585999999999999</v>
      </c>
      <c r="CB31" s="206">
        <v>203.70000000000002</v>
      </c>
      <c r="CC31" s="206">
        <v>114.2</v>
      </c>
      <c r="CD31" s="206">
        <v>71</v>
      </c>
      <c r="CE31" s="210">
        <v>217.39999999999998</v>
      </c>
      <c r="CF31" s="206">
        <v>206.8</v>
      </c>
      <c r="CG31" s="206">
        <v>-24.51</v>
      </c>
      <c r="CH31" s="206">
        <v>-24.5</v>
      </c>
      <c r="CI31" s="206">
        <v>-24.75</v>
      </c>
      <c r="CJ31" s="210">
        <v>-24.93</v>
      </c>
      <c r="CK31" s="206">
        <v>-24.29</v>
      </c>
      <c r="CU31" s="61">
        <v>0</v>
      </c>
      <c r="CV31" s="61">
        <v>25</v>
      </c>
      <c r="CW31" s="61">
        <v>50</v>
      </c>
      <c r="CX31" s="61">
        <v>75</v>
      </c>
    </row>
    <row r="32" spans="1:102" x14ac:dyDescent="0.25">
      <c r="A32" t="s">
        <v>50</v>
      </c>
      <c r="B32" t="s">
        <v>51</v>
      </c>
      <c r="C32" s="7">
        <v>8</v>
      </c>
      <c r="D32" t="s">
        <v>59</v>
      </c>
      <c r="E32">
        <v>1989</v>
      </c>
      <c r="F32" s="7">
        <v>2</v>
      </c>
      <c r="G32" s="7">
        <v>15</v>
      </c>
      <c r="H32" s="7">
        <v>18</v>
      </c>
      <c r="I32" s="7">
        <v>58</v>
      </c>
      <c r="J32" s="7">
        <v>215</v>
      </c>
      <c r="K32" s="50">
        <v>45566</v>
      </c>
      <c r="L32" s="90">
        <v>0.8</v>
      </c>
      <c r="M32" s="208">
        <v>6.5000000000000002E-2</v>
      </c>
      <c r="N32" s="208">
        <v>7.0999999999999994E-2</v>
      </c>
      <c r="O32" s="208">
        <v>0.16700000000000001</v>
      </c>
      <c r="P32" s="208">
        <v>0.48199999999999998</v>
      </c>
      <c r="Q32" s="91">
        <f t="shared" si="0"/>
        <v>0.93500000000000005</v>
      </c>
      <c r="R32" s="91">
        <f t="shared" si="1"/>
        <v>0.92900000000000005</v>
      </c>
      <c r="S32" s="91">
        <f t="shared" si="2"/>
        <v>0.83299999999999996</v>
      </c>
      <c r="T32" s="91">
        <f t="shared" si="3"/>
        <v>0.51800000000000002</v>
      </c>
      <c r="U32" s="90">
        <v>0</v>
      </c>
      <c r="V32" s="90">
        <v>0</v>
      </c>
      <c r="W32" s="90">
        <v>0</v>
      </c>
      <c r="X32" s="90">
        <v>0</v>
      </c>
      <c r="Y32" s="90">
        <v>0</v>
      </c>
      <c r="Z32" s="90">
        <v>0</v>
      </c>
      <c r="AA32" s="90">
        <v>0</v>
      </c>
      <c r="AB32" s="90">
        <v>7.3</v>
      </c>
      <c r="AC32" s="90">
        <v>15.7</v>
      </c>
      <c r="AD32" s="90">
        <v>25.3</v>
      </c>
      <c r="AE32" s="90">
        <v>48.5</v>
      </c>
      <c r="AF32" s="90">
        <v>44.8</v>
      </c>
      <c r="AG32" s="90">
        <v>44.9</v>
      </c>
      <c r="AH32" s="90">
        <v>44.7</v>
      </c>
      <c r="AI32" s="90">
        <v>43.9</v>
      </c>
      <c r="AJ32" s="90">
        <v>45.8</v>
      </c>
      <c r="AK32" s="90">
        <v>45.9</v>
      </c>
      <c r="AL32" s="90">
        <v>47.4</v>
      </c>
      <c r="AM32" s="90">
        <v>47</v>
      </c>
      <c r="AN32" s="90">
        <v>46.2</v>
      </c>
      <c r="AO32" s="90">
        <v>86</v>
      </c>
      <c r="AP32" s="90">
        <v>0.5</v>
      </c>
      <c r="AQ32" s="90">
        <v>1223</v>
      </c>
      <c r="AR32" s="70">
        <f t="shared" si="4"/>
        <v>2446</v>
      </c>
      <c r="AS32" s="90">
        <v>245</v>
      </c>
      <c r="AT32" s="90">
        <v>50</v>
      </c>
      <c r="AU32" s="90">
        <v>142</v>
      </c>
      <c r="AV32">
        <v>43.1</v>
      </c>
      <c r="AW32" s="7">
        <v>30</v>
      </c>
      <c r="AX32" s="90">
        <v>6.18</v>
      </c>
      <c r="AY32" s="90">
        <v>1.45</v>
      </c>
      <c r="AZ32" s="90">
        <v>16.28</v>
      </c>
      <c r="BA32" s="90">
        <v>4.57</v>
      </c>
      <c r="BB32" s="90">
        <v>20</v>
      </c>
      <c r="BC32" s="90">
        <f t="shared" si="5"/>
        <v>28.48</v>
      </c>
      <c r="BD32" s="48">
        <f t="shared" si="6"/>
        <v>28.48</v>
      </c>
      <c r="BE32" s="48">
        <f t="shared" si="7"/>
        <v>1.4239999999999999</v>
      </c>
      <c r="BF32" s="48">
        <f t="shared" si="8"/>
        <v>5.15</v>
      </c>
      <c r="BG32" s="48">
        <f t="shared" si="9"/>
        <v>0.30352112676056336</v>
      </c>
      <c r="BH32" s="49">
        <f t="shared" si="10"/>
        <v>371.206338028169</v>
      </c>
      <c r="BI32" s="14">
        <f t="shared" si="11"/>
        <v>742.412676056338</v>
      </c>
      <c r="BJ32" s="48">
        <f t="shared" si="12"/>
        <v>0.2169943820224719</v>
      </c>
      <c r="BK32" s="48">
        <f t="shared" si="13"/>
        <v>5.0912921348314606E-2</v>
      </c>
      <c r="BL32" s="48">
        <f t="shared" si="14"/>
        <v>0.5716292134831461</v>
      </c>
      <c r="BM32" s="48">
        <f t="shared" si="15"/>
        <v>0.16046348314606743</v>
      </c>
      <c r="BN32" s="14">
        <f t="shared" si="16"/>
        <v>161.09937984649468</v>
      </c>
      <c r="BO32" s="14">
        <f t="shared" si="17"/>
        <v>37.798398184048104</v>
      </c>
      <c r="BP32" s="14">
        <f t="shared" si="18"/>
        <v>424.38477409400224</v>
      </c>
      <c r="BQ32" s="14">
        <f t="shared" si="19"/>
        <v>119.13012393179301</v>
      </c>
      <c r="BR32" s="95">
        <f t="shared" si="29"/>
        <v>0</v>
      </c>
      <c r="BS32" s="95">
        <f t="shared" si="30"/>
        <v>1.825</v>
      </c>
      <c r="BT32" s="95">
        <f t="shared" si="31"/>
        <v>33.575000000000003</v>
      </c>
      <c r="BU32" s="95">
        <f t="shared" si="32"/>
        <v>44.825000000000003</v>
      </c>
      <c r="BV32" s="95">
        <f t="shared" si="28"/>
        <v>46.625</v>
      </c>
      <c r="BW32" s="206">
        <v>19.922999999999998</v>
      </c>
      <c r="BX32" s="206">
        <v>38.582999999999998</v>
      </c>
      <c r="BY32" s="206">
        <v>22.689</v>
      </c>
      <c r="BZ32" s="210">
        <v>12.882999999999999</v>
      </c>
      <c r="CA32" s="206">
        <v>19.27</v>
      </c>
      <c r="CB32" s="206">
        <v>150.69999999999999</v>
      </c>
      <c r="CC32" s="206">
        <v>50.099999999999994</v>
      </c>
      <c r="CD32" s="206">
        <v>27.799999999999997</v>
      </c>
      <c r="CE32" s="210">
        <v>169.3</v>
      </c>
      <c r="CF32" s="206">
        <v>163.29999999999998</v>
      </c>
      <c r="CG32" s="206">
        <v>-24.86</v>
      </c>
      <c r="CH32" s="206">
        <v>-24.62</v>
      </c>
      <c r="CI32" s="206">
        <v>-25.15</v>
      </c>
      <c r="CJ32" s="210">
        <v>-25.07</v>
      </c>
      <c r="CK32" s="206">
        <v>-24.55</v>
      </c>
    </row>
    <row r="33" spans="1:100" x14ac:dyDescent="0.25">
      <c r="A33" t="s">
        <v>50</v>
      </c>
      <c r="B33" t="s">
        <v>51</v>
      </c>
      <c r="C33" s="7">
        <v>8</v>
      </c>
      <c r="D33" t="s">
        <v>60</v>
      </c>
      <c r="E33">
        <v>2001</v>
      </c>
      <c r="F33" s="7">
        <v>2</v>
      </c>
      <c r="G33" s="7">
        <v>16</v>
      </c>
      <c r="H33" s="7">
        <v>17</v>
      </c>
      <c r="I33" s="7">
        <v>63</v>
      </c>
      <c r="J33" s="7">
        <v>216</v>
      </c>
      <c r="K33" s="50">
        <v>45567</v>
      </c>
      <c r="L33" s="90">
        <v>0.69</v>
      </c>
      <c r="M33" s="209">
        <v>0.112</v>
      </c>
      <c r="N33" s="209">
        <v>0.20599999999999999</v>
      </c>
      <c r="O33" s="209">
        <v>0.48099999999999998</v>
      </c>
      <c r="P33" s="209">
        <v>0.68500000000000005</v>
      </c>
      <c r="Q33" s="91">
        <f t="shared" si="0"/>
        <v>0.88800000000000001</v>
      </c>
      <c r="R33" s="91">
        <f t="shared" si="1"/>
        <v>0.79400000000000004</v>
      </c>
      <c r="S33" s="91">
        <f t="shared" si="2"/>
        <v>0.51900000000000002</v>
      </c>
      <c r="T33" s="91">
        <f t="shared" si="3"/>
        <v>0.31499999999999995</v>
      </c>
      <c r="U33" s="90">
        <v>0</v>
      </c>
      <c r="V33" s="90">
        <v>0</v>
      </c>
      <c r="W33" s="90">
        <v>0</v>
      </c>
      <c r="X33" s="90">
        <v>0</v>
      </c>
      <c r="Y33" s="90">
        <v>0</v>
      </c>
      <c r="Z33" s="90">
        <v>12.6</v>
      </c>
      <c r="AA33" s="90">
        <v>39.299999999999997</v>
      </c>
      <c r="AB33" s="90">
        <v>1.1000000000000001</v>
      </c>
      <c r="AC33" s="90">
        <v>40.1</v>
      </c>
      <c r="AD33" s="90">
        <v>45.7</v>
      </c>
      <c r="AE33" s="90">
        <v>47.4</v>
      </c>
      <c r="AF33" s="90">
        <v>49.7</v>
      </c>
      <c r="AG33" s="90">
        <v>43.7</v>
      </c>
      <c r="AH33" s="90">
        <v>51.6</v>
      </c>
      <c r="AI33" s="90">
        <v>48.2</v>
      </c>
      <c r="AJ33" s="90">
        <v>54.1</v>
      </c>
      <c r="AK33" s="90">
        <v>49.1</v>
      </c>
      <c r="AL33" s="90">
        <v>47.3</v>
      </c>
      <c r="AM33" s="90">
        <v>41.5</v>
      </c>
      <c r="AN33" s="90">
        <v>47</v>
      </c>
      <c r="AO33" s="90">
        <v>75</v>
      </c>
      <c r="AP33" s="90">
        <v>0.5</v>
      </c>
      <c r="AQ33" s="90">
        <v>1497</v>
      </c>
      <c r="AR33" s="70">
        <f t="shared" si="4"/>
        <v>2994</v>
      </c>
      <c r="AS33" s="90">
        <v>394</v>
      </c>
      <c r="AT33" s="90">
        <v>50</v>
      </c>
      <c r="AU33" s="90">
        <v>242</v>
      </c>
      <c r="AV33">
        <v>78.3</v>
      </c>
      <c r="AW33" s="7">
        <v>30</v>
      </c>
      <c r="AX33" s="90">
        <v>8.1300000000000008</v>
      </c>
      <c r="AY33" s="90">
        <v>2.1800000000000002</v>
      </c>
      <c r="AZ33" s="90">
        <v>28.52</v>
      </c>
      <c r="BA33" s="90">
        <v>9.67</v>
      </c>
      <c r="BB33" s="90">
        <v>20</v>
      </c>
      <c r="BC33" s="90">
        <f t="shared" si="5"/>
        <v>48.5</v>
      </c>
      <c r="BD33" s="48">
        <f t="shared" si="6"/>
        <v>48.5</v>
      </c>
      <c r="BE33" s="48">
        <f t="shared" si="7"/>
        <v>2.4249999999999998</v>
      </c>
      <c r="BF33" s="48">
        <f t="shared" si="8"/>
        <v>7.6</v>
      </c>
      <c r="BG33" s="48">
        <f t="shared" si="9"/>
        <v>0.32355371900826446</v>
      </c>
      <c r="BH33" s="49">
        <f t="shared" si="10"/>
        <v>484.35991735537192</v>
      </c>
      <c r="BI33" s="14">
        <f t="shared" si="11"/>
        <v>968.71983471074384</v>
      </c>
      <c r="BJ33" s="48">
        <f t="shared" si="12"/>
        <v>0.16762886597938145</v>
      </c>
      <c r="BK33" s="48">
        <f t="shared" si="13"/>
        <v>4.4948453608247424E-2</v>
      </c>
      <c r="BL33" s="48">
        <f t="shared" si="14"/>
        <v>0.58804123711340206</v>
      </c>
      <c r="BM33" s="48">
        <f t="shared" si="15"/>
        <v>0.19938144329896906</v>
      </c>
      <c r="BN33" s="14">
        <f t="shared" si="16"/>
        <v>162.38540734429583</v>
      </c>
      <c r="BO33" s="14">
        <f t="shared" si="17"/>
        <v>43.542458549884984</v>
      </c>
      <c r="BP33" s="14">
        <f t="shared" si="18"/>
        <v>569.64721001959617</v>
      </c>
      <c r="BQ33" s="14">
        <f t="shared" si="19"/>
        <v>193.14475879696687</v>
      </c>
      <c r="BR33" s="95">
        <f t="shared" si="29"/>
        <v>0</v>
      </c>
      <c r="BS33" s="95">
        <f t="shared" si="30"/>
        <v>13.25</v>
      </c>
      <c r="BT33" s="95">
        <f t="shared" si="31"/>
        <v>45.725000000000009</v>
      </c>
      <c r="BU33" s="95">
        <f t="shared" si="32"/>
        <v>49.4</v>
      </c>
      <c r="BV33" s="95">
        <f t="shared" si="28"/>
        <v>46.225000000000001</v>
      </c>
      <c r="BW33" s="206">
        <v>15.907999999999999</v>
      </c>
      <c r="BX33" s="206">
        <v>28.808</v>
      </c>
      <c r="BY33" s="206">
        <v>15.435</v>
      </c>
      <c r="BZ33" s="210">
        <v>8.6992000000000012</v>
      </c>
      <c r="CA33" s="206">
        <v>18.792999999999999</v>
      </c>
      <c r="CB33" s="206">
        <v>187.8</v>
      </c>
      <c r="CC33" s="206">
        <v>105.8</v>
      </c>
      <c r="CD33" s="206">
        <v>78</v>
      </c>
      <c r="CE33" s="210">
        <v>190.3</v>
      </c>
      <c r="CF33" s="206">
        <v>210.6</v>
      </c>
      <c r="CG33" s="206">
        <v>-24.76</v>
      </c>
      <c r="CH33" s="206">
        <v>-23.76</v>
      </c>
      <c r="CI33" s="206">
        <v>-24.72</v>
      </c>
      <c r="CJ33" s="210">
        <v>-25</v>
      </c>
      <c r="CK33" s="206">
        <v>-24.14</v>
      </c>
    </row>
    <row r="34" spans="1:100" x14ac:dyDescent="0.25">
      <c r="A34" t="s">
        <v>35</v>
      </c>
      <c r="B34" t="s">
        <v>36</v>
      </c>
      <c r="C34" s="7">
        <v>1</v>
      </c>
      <c r="D34" t="s">
        <v>41</v>
      </c>
      <c r="E34">
        <v>2016</v>
      </c>
      <c r="F34" s="7">
        <v>3</v>
      </c>
      <c r="G34" s="7">
        <v>1</v>
      </c>
      <c r="H34" s="7">
        <v>33</v>
      </c>
      <c r="I34" s="7">
        <v>3</v>
      </c>
      <c r="J34" s="7">
        <v>301</v>
      </c>
      <c r="K34" s="50">
        <v>45567</v>
      </c>
      <c r="L34" s="90">
        <v>0.77</v>
      </c>
      <c r="M34" s="209">
        <v>1.7999999999999999E-2</v>
      </c>
      <c r="N34" s="209">
        <v>0.04</v>
      </c>
      <c r="O34" s="209">
        <v>8.2000000000000003E-2</v>
      </c>
      <c r="P34" s="209">
        <v>0.26500000000000001</v>
      </c>
      <c r="Q34" s="91">
        <f t="shared" ref="Q34:Q65" si="33">1-M34</f>
        <v>0.98199999999999998</v>
      </c>
      <c r="R34" s="91">
        <f t="shared" ref="R34:R65" si="34">1-N34</f>
        <v>0.96</v>
      </c>
      <c r="S34" s="91">
        <f t="shared" ref="S34:S65" si="35">1-O34</f>
        <v>0.91800000000000004</v>
      </c>
      <c r="T34" s="91">
        <f t="shared" ref="T34:T65" si="36">1-P34</f>
        <v>0.73499999999999999</v>
      </c>
      <c r="U34" s="90">
        <v>0</v>
      </c>
      <c r="V34" s="90">
        <v>0</v>
      </c>
      <c r="W34" s="90">
        <v>0</v>
      </c>
      <c r="X34" s="90">
        <v>0</v>
      </c>
      <c r="Y34" s="90">
        <v>39.299999999999997</v>
      </c>
      <c r="Z34" s="90">
        <v>38.200000000000003</v>
      </c>
      <c r="AA34" s="90">
        <v>0</v>
      </c>
      <c r="AB34" s="90">
        <v>0</v>
      </c>
      <c r="AC34" s="90">
        <v>41.1</v>
      </c>
      <c r="AD34" s="90">
        <v>49.5</v>
      </c>
      <c r="AE34" s="90">
        <v>21</v>
      </c>
      <c r="AF34" s="90">
        <v>38.6</v>
      </c>
      <c r="AG34" s="90">
        <v>39.6</v>
      </c>
      <c r="AH34" s="90">
        <v>48.6</v>
      </c>
      <c r="AI34" s="90">
        <v>47.2</v>
      </c>
      <c r="AJ34" s="90">
        <v>45.1</v>
      </c>
      <c r="AK34" s="90">
        <v>42.1</v>
      </c>
      <c r="AL34" s="90">
        <v>47.8</v>
      </c>
      <c r="AM34" s="90">
        <v>49.9</v>
      </c>
      <c r="AN34" s="90">
        <v>41.6</v>
      </c>
      <c r="AO34" s="90">
        <v>92</v>
      </c>
      <c r="AP34" s="90">
        <v>0.5</v>
      </c>
      <c r="AQ34" s="90">
        <v>1422</v>
      </c>
      <c r="AR34" s="70">
        <f t="shared" ref="AR34:AR65" si="37">AQ34/AP34</f>
        <v>2844</v>
      </c>
      <c r="AS34" s="90">
        <v>466</v>
      </c>
      <c r="AT34" s="90">
        <v>50</v>
      </c>
      <c r="AU34" s="90">
        <v>266</v>
      </c>
      <c r="AV34">
        <v>80.099999999999994</v>
      </c>
      <c r="AW34" s="7">
        <v>30</v>
      </c>
      <c r="AX34" s="90">
        <v>10.82</v>
      </c>
      <c r="AY34" s="90">
        <v>7.53</v>
      </c>
      <c r="AZ34" s="90">
        <v>37.380000000000003</v>
      </c>
      <c r="BA34" s="90">
        <v>11.36</v>
      </c>
      <c r="BB34" s="90">
        <v>21</v>
      </c>
      <c r="BC34" s="90">
        <f t="shared" ref="BC34:BC65" si="38">AX34+AY34+AZ34+BA34</f>
        <v>67.09</v>
      </c>
      <c r="BD34" s="48">
        <f t="shared" ref="BD34:BD65" si="39">(AX34+AY34+AZ34+BA34)*20/BB34</f>
        <v>63.895238095238106</v>
      </c>
      <c r="BE34" s="48">
        <f t="shared" ref="BE34:BE65" si="40">BD34/20</f>
        <v>3.1947619047619051</v>
      </c>
      <c r="BF34" s="48">
        <f t="shared" ref="BF34:BF65" si="41">(AS34-AU34)/BB34</f>
        <v>9.5238095238095237</v>
      </c>
      <c r="BG34" s="48">
        <f t="shared" ref="BG34:BG65" si="42">AV34/AU34</f>
        <v>0.30112781954887213</v>
      </c>
      <c r="BH34" s="49">
        <f t="shared" ref="BH34:BH65" si="43">AQ34*BG34</f>
        <v>428.20375939849617</v>
      </c>
      <c r="BI34" s="14">
        <f t="shared" ref="BI34:BI65" si="44">BH34/0.5</f>
        <v>856.40751879699235</v>
      </c>
      <c r="BJ34" s="48">
        <f t="shared" ref="BJ34:BJ65" si="45">AX34/$BC34</f>
        <v>0.161275898047399</v>
      </c>
      <c r="BK34" s="48">
        <f t="shared" ref="BK34:BK65" si="46">AY34/$BC34</f>
        <v>0.11223729318825458</v>
      </c>
      <c r="BL34" s="48">
        <f t="shared" ref="BL34:BL65" si="47">AZ34/$BC34</f>
        <v>0.55716202116559843</v>
      </c>
      <c r="BM34" s="48">
        <f t="shared" ref="BM34:BM65" si="48">BA34/$BC34</f>
        <v>0.16932478759874794</v>
      </c>
      <c r="BN34" s="14">
        <f t="shared" si="16"/>
        <v>138.11789168852968</v>
      </c>
      <c r="BO34" s="14">
        <f t="shared" si="17"/>
        <v>96.120861775843679</v>
      </c>
      <c r="BP34" s="14">
        <f t="shared" si="18"/>
        <v>477.15774411434751</v>
      </c>
      <c r="BQ34" s="14">
        <f t="shared" si="19"/>
        <v>145.01102121827148</v>
      </c>
      <c r="BR34" s="95">
        <f t="shared" si="29"/>
        <v>0</v>
      </c>
      <c r="BS34" s="95">
        <f t="shared" si="30"/>
        <v>19.375</v>
      </c>
      <c r="BT34" s="95">
        <f t="shared" si="31"/>
        <v>37.549999999999997</v>
      </c>
      <c r="BU34" s="95">
        <f t="shared" si="32"/>
        <v>45.125</v>
      </c>
      <c r="BV34" s="95">
        <f t="shared" si="28"/>
        <v>45.35</v>
      </c>
      <c r="BW34" s="206">
        <v>19.998000000000001</v>
      </c>
      <c r="BX34" s="206">
        <v>37.731999999999999</v>
      </c>
      <c r="BY34" s="206">
        <v>19.094000000000001</v>
      </c>
      <c r="BZ34" s="210">
        <v>17.456</v>
      </c>
      <c r="CA34" s="206">
        <v>22.480000000000004</v>
      </c>
      <c r="CB34" s="206">
        <v>155.29999999999998</v>
      </c>
      <c r="CC34" s="206">
        <v>95.3</v>
      </c>
      <c r="CD34" s="206">
        <v>45.4</v>
      </c>
      <c r="CE34" s="210">
        <v>172.8</v>
      </c>
      <c r="CF34" s="206">
        <v>183.29999999999998</v>
      </c>
      <c r="CG34" s="206">
        <v>-25.01</v>
      </c>
      <c r="CH34" s="206">
        <v>-24.5</v>
      </c>
      <c r="CI34" s="206">
        <v>-24.93</v>
      </c>
      <c r="CJ34" s="210">
        <v>-24.69</v>
      </c>
      <c r="CK34" s="206">
        <v>-24.34</v>
      </c>
    </row>
    <row r="35" spans="1:100" x14ac:dyDescent="0.25">
      <c r="A35" t="s">
        <v>35</v>
      </c>
      <c r="B35" t="s">
        <v>36</v>
      </c>
      <c r="C35" s="7">
        <v>1</v>
      </c>
      <c r="D35" t="s">
        <v>48</v>
      </c>
      <c r="E35">
        <v>2018</v>
      </c>
      <c r="F35" s="7">
        <v>3</v>
      </c>
      <c r="G35" s="7">
        <v>2</v>
      </c>
      <c r="H35" s="7">
        <v>34</v>
      </c>
      <c r="I35" s="7">
        <v>6</v>
      </c>
      <c r="J35" s="7">
        <v>302</v>
      </c>
      <c r="K35" s="50">
        <v>45566</v>
      </c>
      <c r="L35" s="90">
        <v>0.77</v>
      </c>
      <c r="M35" s="208">
        <v>1.7000000000000001E-2</v>
      </c>
      <c r="N35" s="208">
        <v>6.2E-2</v>
      </c>
      <c r="O35" s="208">
        <v>5.1999999999999998E-2</v>
      </c>
      <c r="P35" s="208">
        <v>0.41799999999999998</v>
      </c>
      <c r="Q35" s="91">
        <f t="shared" si="33"/>
        <v>0.98299999999999998</v>
      </c>
      <c r="R35" s="91">
        <f t="shared" si="34"/>
        <v>0.93799999999999994</v>
      </c>
      <c r="S35" s="91">
        <f t="shared" si="35"/>
        <v>0.94799999999999995</v>
      </c>
      <c r="T35" s="91">
        <f t="shared" si="36"/>
        <v>0.58200000000000007</v>
      </c>
      <c r="U35" s="90">
        <v>0</v>
      </c>
      <c r="V35" s="90">
        <v>0</v>
      </c>
      <c r="W35" s="90">
        <v>0</v>
      </c>
      <c r="X35" s="90">
        <v>0</v>
      </c>
      <c r="Y35" s="90">
        <v>27.5</v>
      </c>
      <c r="Z35" s="90">
        <v>28.6</v>
      </c>
      <c r="AA35" s="90">
        <v>5.4</v>
      </c>
      <c r="AB35" s="90">
        <v>5.2</v>
      </c>
      <c r="AC35" s="90">
        <v>50.9</v>
      </c>
      <c r="AD35" s="90">
        <v>37.700000000000003</v>
      </c>
      <c r="AE35" s="90">
        <v>28.2</v>
      </c>
      <c r="AF35" s="90">
        <v>46</v>
      </c>
      <c r="AG35" s="90">
        <v>47.6</v>
      </c>
      <c r="AH35" s="90">
        <v>52</v>
      </c>
      <c r="AI35" s="90">
        <v>54.7</v>
      </c>
      <c r="AJ35" s="90">
        <v>48.7</v>
      </c>
      <c r="AK35" s="90">
        <v>45.4</v>
      </c>
      <c r="AL35" s="90">
        <v>48.7</v>
      </c>
      <c r="AM35" s="90">
        <v>53.4</v>
      </c>
      <c r="AN35" s="90">
        <v>48.3</v>
      </c>
      <c r="AO35" s="90">
        <v>85</v>
      </c>
      <c r="AP35" s="90">
        <v>0.5</v>
      </c>
      <c r="AQ35" s="90">
        <v>1742</v>
      </c>
      <c r="AR35" s="70">
        <f t="shared" si="37"/>
        <v>3484</v>
      </c>
      <c r="AS35" s="90">
        <v>394</v>
      </c>
      <c r="AT35" s="90">
        <v>50</v>
      </c>
      <c r="AU35" s="90">
        <v>233</v>
      </c>
      <c r="AV35">
        <v>70.7</v>
      </c>
      <c r="AW35" s="7">
        <v>30</v>
      </c>
      <c r="AX35" s="90">
        <v>9.93</v>
      </c>
      <c r="AY35" s="90">
        <v>2.97</v>
      </c>
      <c r="AZ35" s="90">
        <v>26.27</v>
      </c>
      <c r="BA35" s="90">
        <v>8.06</v>
      </c>
      <c r="BB35" s="90">
        <v>20</v>
      </c>
      <c r="BC35" s="90">
        <f t="shared" si="38"/>
        <v>47.230000000000004</v>
      </c>
      <c r="BD35" s="48">
        <f t="shared" si="39"/>
        <v>47.230000000000004</v>
      </c>
      <c r="BE35" s="48">
        <f t="shared" si="40"/>
        <v>2.3615000000000004</v>
      </c>
      <c r="BF35" s="48">
        <f t="shared" si="41"/>
        <v>8.0500000000000007</v>
      </c>
      <c r="BG35" s="48">
        <f t="shared" si="42"/>
        <v>0.3034334763948498</v>
      </c>
      <c r="BH35" s="49">
        <f t="shared" si="43"/>
        <v>528.5811158798283</v>
      </c>
      <c r="BI35" s="14">
        <f t="shared" si="44"/>
        <v>1057.1622317596566</v>
      </c>
      <c r="BJ35" s="48">
        <f t="shared" si="45"/>
        <v>0.21024772390429808</v>
      </c>
      <c r="BK35" s="48">
        <f t="shared" si="46"/>
        <v>6.2883760321829338E-2</v>
      </c>
      <c r="BL35" s="48">
        <f t="shared" si="47"/>
        <v>0.55621427059072615</v>
      </c>
      <c r="BM35" s="48">
        <f t="shared" si="48"/>
        <v>0.17065424518314631</v>
      </c>
      <c r="BN35" s="14">
        <f t="shared" ref="BN35:BN65" si="49">BI35*BJ35</f>
        <v>222.26595302505586</v>
      </c>
      <c r="BO35" s="14">
        <f t="shared" ref="BO35:BO65" si="50">$BI35*BK35</f>
        <v>66.47833640326445</v>
      </c>
      <c r="BP35" s="14">
        <f t="shared" ref="BP35:BP65" si="51">$BI35*BL35</f>
        <v>588.00871963426164</v>
      </c>
      <c r="BQ35" s="14">
        <f t="shared" ref="BQ35:BQ65" si="52">$BI35*BM35</f>
        <v>180.4092226970746</v>
      </c>
      <c r="BR35" s="95">
        <f t="shared" si="29"/>
        <v>0</v>
      </c>
      <c r="BS35" s="95">
        <f t="shared" si="30"/>
        <v>16.675000000000001</v>
      </c>
      <c r="BT35" s="95">
        <f t="shared" si="31"/>
        <v>40.700000000000003</v>
      </c>
      <c r="BU35" s="95">
        <f t="shared" si="32"/>
        <v>50.75</v>
      </c>
      <c r="BV35" s="95">
        <f t="shared" si="28"/>
        <v>48.95</v>
      </c>
      <c r="BW35" s="206">
        <v>21.965</v>
      </c>
      <c r="BX35" s="206">
        <v>34.6</v>
      </c>
      <c r="BY35" s="206">
        <v>24.363</v>
      </c>
      <c r="BZ35" s="210">
        <v>11.07</v>
      </c>
      <c r="CA35" s="206">
        <v>21.796000000000003</v>
      </c>
      <c r="CB35" s="206">
        <v>168.9</v>
      </c>
      <c r="CC35" s="206">
        <v>96.300000000000011</v>
      </c>
      <c r="CD35" s="206">
        <v>81.300000000000011</v>
      </c>
      <c r="CE35" s="210">
        <v>177.5</v>
      </c>
      <c r="CF35" s="206">
        <v>187.3</v>
      </c>
      <c r="CG35" s="206">
        <v>-24.61</v>
      </c>
      <c r="CH35" s="206">
        <v>-24.57</v>
      </c>
      <c r="CI35" s="206">
        <v>-25.14</v>
      </c>
      <c r="CJ35" s="210">
        <v>-24.86</v>
      </c>
      <c r="CK35" s="206">
        <v>-24.38</v>
      </c>
    </row>
    <row r="36" spans="1:100" x14ac:dyDescent="0.25">
      <c r="A36" t="s">
        <v>50</v>
      </c>
      <c r="B36" t="s">
        <v>51</v>
      </c>
      <c r="C36" s="7">
        <v>2</v>
      </c>
      <c r="D36" t="s">
        <v>54</v>
      </c>
      <c r="E36">
        <v>2016</v>
      </c>
      <c r="F36" s="7">
        <v>3</v>
      </c>
      <c r="G36" s="7">
        <v>3</v>
      </c>
      <c r="H36" s="7">
        <v>35</v>
      </c>
      <c r="I36" s="7">
        <v>11</v>
      </c>
      <c r="J36" s="7">
        <v>303</v>
      </c>
      <c r="K36" s="50">
        <v>45561</v>
      </c>
      <c r="L36" s="90">
        <v>0.78</v>
      </c>
      <c r="M36" s="208">
        <v>1.9E-2</v>
      </c>
      <c r="N36" s="208">
        <v>3.5000000000000003E-2</v>
      </c>
      <c r="O36" s="208">
        <v>0.09</v>
      </c>
      <c r="P36" s="208">
        <v>0.23499999999999999</v>
      </c>
      <c r="Q36" s="91">
        <f t="shared" si="33"/>
        <v>0.98099999999999998</v>
      </c>
      <c r="R36" s="91">
        <f t="shared" si="34"/>
        <v>0.96499999999999997</v>
      </c>
      <c r="S36" s="91">
        <f t="shared" si="35"/>
        <v>0.91</v>
      </c>
      <c r="T36" s="91">
        <f t="shared" si="36"/>
        <v>0.76500000000000001</v>
      </c>
      <c r="U36" s="90">
        <v>0</v>
      </c>
      <c r="V36" s="90">
        <v>0</v>
      </c>
      <c r="W36" s="90">
        <v>4</v>
      </c>
      <c r="X36" s="90">
        <v>8.3000000000000007</v>
      </c>
      <c r="Y36" s="90">
        <v>0</v>
      </c>
      <c r="Z36" s="90">
        <v>7.9</v>
      </c>
      <c r="AA36" s="90">
        <v>9.5</v>
      </c>
      <c r="AB36" s="90">
        <v>7.8</v>
      </c>
      <c r="AC36" s="90">
        <v>29.8</v>
      </c>
      <c r="AD36" s="90">
        <v>46.9</v>
      </c>
      <c r="AE36" s="90">
        <v>19.3</v>
      </c>
      <c r="AF36" s="90">
        <v>46.2</v>
      </c>
      <c r="AG36" s="90">
        <v>35</v>
      </c>
      <c r="AH36" s="90">
        <v>44</v>
      </c>
      <c r="AI36" s="90">
        <v>51.9</v>
      </c>
      <c r="AJ36" s="90">
        <v>49.1</v>
      </c>
      <c r="AK36" s="90">
        <v>47.8</v>
      </c>
      <c r="AL36" s="90">
        <v>50.3</v>
      </c>
      <c r="AM36" s="90">
        <v>48</v>
      </c>
      <c r="AN36" s="90">
        <v>47.5</v>
      </c>
      <c r="AO36" s="90">
        <v>86</v>
      </c>
      <c r="AP36" s="90">
        <v>0.5</v>
      </c>
      <c r="AQ36" s="90">
        <v>1610.3</v>
      </c>
      <c r="AR36" s="70">
        <f t="shared" si="37"/>
        <v>3220.6</v>
      </c>
      <c r="AS36" s="90">
        <v>414.1</v>
      </c>
      <c r="AT36" s="90">
        <v>50</v>
      </c>
      <c r="AU36" s="90">
        <v>233.8</v>
      </c>
      <c r="AV36">
        <v>67.3</v>
      </c>
      <c r="AW36" s="7">
        <v>30</v>
      </c>
      <c r="AX36" s="90">
        <v>8.02</v>
      </c>
      <c r="AY36" s="90">
        <v>2.33</v>
      </c>
      <c r="AZ36" s="90">
        <v>19.66</v>
      </c>
      <c r="BA36" s="90">
        <v>7.37</v>
      </c>
      <c r="BB36" s="90">
        <v>20</v>
      </c>
      <c r="BC36" s="90">
        <f t="shared" si="38"/>
        <v>37.379999999999995</v>
      </c>
      <c r="BD36" s="48">
        <f t="shared" si="39"/>
        <v>37.379999999999995</v>
      </c>
      <c r="BE36" s="48">
        <f t="shared" si="40"/>
        <v>1.8689999999999998</v>
      </c>
      <c r="BF36" s="48">
        <f t="shared" si="41"/>
        <v>9.0150000000000006</v>
      </c>
      <c r="BG36" s="48">
        <f t="shared" si="42"/>
        <v>0.28785286569717705</v>
      </c>
      <c r="BH36" s="49">
        <f t="shared" si="43"/>
        <v>463.52946963216419</v>
      </c>
      <c r="BI36" s="14">
        <f t="shared" si="44"/>
        <v>927.05893926432839</v>
      </c>
      <c r="BJ36" s="48">
        <f t="shared" si="45"/>
        <v>0.21455323702514714</v>
      </c>
      <c r="BK36" s="48">
        <f t="shared" si="46"/>
        <v>6.2332798287854478E-2</v>
      </c>
      <c r="BL36" s="48">
        <f t="shared" si="47"/>
        <v>0.52594970572498667</v>
      </c>
      <c r="BM36" s="48">
        <f t="shared" si="48"/>
        <v>0.19716425896201178</v>
      </c>
      <c r="BN36" s="14">
        <f t="shared" si="49"/>
        <v>198.90349633226094</v>
      </c>
      <c r="BO36" s="14">
        <f t="shared" si="50"/>
        <v>57.786177862115714</v>
      </c>
      <c r="BP36" s="14">
        <f t="shared" si="51"/>
        <v>487.58637629579181</v>
      </c>
      <c r="BQ36" s="14">
        <f t="shared" si="52"/>
        <v>182.78288877416</v>
      </c>
      <c r="BR36" s="95">
        <f t="shared" si="29"/>
        <v>3.0750000000000002</v>
      </c>
      <c r="BS36" s="95">
        <f t="shared" si="30"/>
        <v>6.3</v>
      </c>
      <c r="BT36" s="95">
        <f t="shared" si="31"/>
        <v>35.549999999999997</v>
      </c>
      <c r="BU36" s="95">
        <f t="shared" si="32"/>
        <v>45</v>
      </c>
      <c r="BV36" s="95">
        <f t="shared" si="28"/>
        <v>48.4</v>
      </c>
      <c r="BW36" s="206">
        <v>20.695</v>
      </c>
      <c r="BX36" s="206">
        <v>38.94</v>
      </c>
      <c r="BY36" s="206">
        <v>22.576999999999998</v>
      </c>
      <c r="BZ36" s="210">
        <v>9.8361999999999998</v>
      </c>
      <c r="CA36" s="206">
        <v>23.399000000000001</v>
      </c>
      <c r="CB36" s="206">
        <v>148.30000000000001</v>
      </c>
      <c r="CC36" s="206">
        <v>83.6</v>
      </c>
      <c r="CD36" s="206">
        <v>58.5</v>
      </c>
      <c r="CE36" s="210">
        <v>173.29999999999998</v>
      </c>
      <c r="CF36" s="206">
        <v>173.29999999999998</v>
      </c>
      <c r="CG36" s="206">
        <v>-24.88</v>
      </c>
      <c r="CH36" s="206">
        <v>-24.32</v>
      </c>
      <c r="CI36" s="206">
        <v>-25.07</v>
      </c>
      <c r="CJ36" s="210">
        <v>-24.98</v>
      </c>
      <c r="CK36" s="206">
        <v>-24.57</v>
      </c>
      <c r="CQ36" s="30" t="s">
        <v>949</v>
      </c>
    </row>
    <row r="37" spans="1:100" x14ac:dyDescent="0.25">
      <c r="A37" t="s">
        <v>50</v>
      </c>
      <c r="B37" t="s">
        <v>51</v>
      </c>
      <c r="C37" s="7">
        <v>2</v>
      </c>
      <c r="D37" t="s">
        <v>59</v>
      </c>
      <c r="E37">
        <v>1989</v>
      </c>
      <c r="F37" s="7">
        <v>3</v>
      </c>
      <c r="G37" s="7">
        <v>4</v>
      </c>
      <c r="H37" s="7">
        <v>36</v>
      </c>
      <c r="I37" s="7">
        <v>14</v>
      </c>
      <c r="J37" s="7">
        <v>304</v>
      </c>
      <c r="K37" s="50">
        <v>45566</v>
      </c>
      <c r="L37" s="90">
        <v>0.81</v>
      </c>
      <c r="M37" s="208">
        <v>3.3000000000000002E-2</v>
      </c>
      <c r="N37" s="208">
        <v>0.06</v>
      </c>
      <c r="O37" s="208">
        <v>0.157</v>
      </c>
      <c r="P37" s="208">
        <v>0.41699999999999998</v>
      </c>
      <c r="Q37" s="91">
        <f t="shared" si="33"/>
        <v>0.96699999999999997</v>
      </c>
      <c r="R37" s="91">
        <f t="shared" si="34"/>
        <v>0.94</v>
      </c>
      <c r="S37" s="91">
        <f t="shared" si="35"/>
        <v>0.84299999999999997</v>
      </c>
      <c r="T37" s="91">
        <f t="shared" si="36"/>
        <v>0.58299999999999996</v>
      </c>
      <c r="U37" s="90">
        <v>0</v>
      </c>
      <c r="V37" s="90">
        <v>0</v>
      </c>
      <c r="W37" s="90">
        <v>0</v>
      </c>
      <c r="X37" s="90">
        <v>0</v>
      </c>
      <c r="Y37" s="90">
        <v>20.3</v>
      </c>
      <c r="Z37" s="90">
        <v>3.8</v>
      </c>
      <c r="AA37" s="90">
        <v>0.2</v>
      </c>
      <c r="AB37" s="90">
        <v>32.700000000000003</v>
      </c>
      <c r="AC37" s="90">
        <v>45.5</v>
      </c>
      <c r="AD37" s="90">
        <v>39.9</v>
      </c>
      <c r="AE37" s="90">
        <v>36.299999999999997</v>
      </c>
      <c r="AF37" s="90">
        <v>45.9</v>
      </c>
      <c r="AG37" s="90">
        <v>47.2</v>
      </c>
      <c r="AH37" s="90">
        <v>46.5</v>
      </c>
      <c r="AI37" s="90">
        <v>45</v>
      </c>
      <c r="AJ37" s="90">
        <v>46</v>
      </c>
      <c r="AK37" s="90">
        <v>46.9</v>
      </c>
      <c r="AL37" s="90">
        <v>50.4</v>
      </c>
      <c r="AM37" s="90">
        <v>46</v>
      </c>
      <c r="AN37" s="90">
        <v>45.9</v>
      </c>
      <c r="AO37" s="90">
        <v>84</v>
      </c>
      <c r="AP37" s="90">
        <v>0.5</v>
      </c>
      <c r="AQ37" s="90">
        <v>1309</v>
      </c>
      <c r="AR37" s="70">
        <f t="shared" si="37"/>
        <v>2618</v>
      </c>
      <c r="AS37" s="90">
        <v>354</v>
      </c>
      <c r="AT37" s="90">
        <v>50</v>
      </c>
      <c r="AU37" s="90">
        <v>216</v>
      </c>
      <c r="AV37">
        <v>63.4</v>
      </c>
      <c r="AW37" s="7">
        <v>30</v>
      </c>
      <c r="AX37" s="90">
        <v>7.48</v>
      </c>
      <c r="AY37" s="90">
        <v>2.15</v>
      </c>
      <c r="AZ37" s="90">
        <v>22.7</v>
      </c>
      <c r="BA37" s="90">
        <v>7.33</v>
      </c>
      <c r="BB37" s="90">
        <v>22</v>
      </c>
      <c r="BC37" s="90">
        <f t="shared" si="38"/>
        <v>39.659999999999997</v>
      </c>
      <c r="BD37" s="48">
        <f t="shared" si="39"/>
        <v>36.054545454545455</v>
      </c>
      <c r="BE37" s="48">
        <f t="shared" si="40"/>
        <v>1.8027272727272727</v>
      </c>
      <c r="BF37" s="48">
        <f t="shared" si="41"/>
        <v>6.2727272727272725</v>
      </c>
      <c r="BG37" s="48">
        <f t="shared" si="42"/>
        <v>0.29351851851851851</v>
      </c>
      <c r="BH37" s="49">
        <f t="shared" si="43"/>
        <v>384.21574074074073</v>
      </c>
      <c r="BI37" s="14">
        <f t="shared" si="44"/>
        <v>768.43148148148146</v>
      </c>
      <c r="BJ37" s="48">
        <f t="shared" si="45"/>
        <v>0.18860312657589515</v>
      </c>
      <c r="BK37" s="48">
        <f t="shared" si="46"/>
        <v>5.4210791729702473E-2</v>
      </c>
      <c r="BL37" s="48">
        <f t="shared" si="47"/>
        <v>0.57236510337871915</v>
      </c>
      <c r="BM37" s="48">
        <f t="shared" si="48"/>
        <v>0.18482097831568334</v>
      </c>
      <c r="BN37" s="14">
        <f t="shared" si="49"/>
        <v>144.92857996675448</v>
      </c>
      <c r="BO37" s="14">
        <f t="shared" si="50"/>
        <v>41.657279001139315</v>
      </c>
      <c r="BP37" s="14">
        <f t="shared" si="51"/>
        <v>439.82336433761043</v>
      </c>
      <c r="BQ37" s="14">
        <f t="shared" si="52"/>
        <v>142.0222581759773</v>
      </c>
      <c r="BR37" s="95">
        <f t="shared" si="29"/>
        <v>0</v>
      </c>
      <c r="BS37" s="95">
        <f t="shared" si="30"/>
        <v>14.25</v>
      </c>
      <c r="BT37" s="95">
        <f t="shared" si="31"/>
        <v>41.9</v>
      </c>
      <c r="BU37" s="95">
        <f t="shared" si="32"/>
        <v>46.174999999999997</v>
      </c>
      <c r="BV37" s="95">
        <f t="shared" si="28"/>
        <v>47.300000000000004</v>
      </c>
      <c r="BW37" s="206">
        <v>22.465000000000003</v>
      </c>
      <c r="BX37" s="206">
        <v>40.498000000000005</v>
      </c>
      <c r="BY37" s="206">
        <v>20.863</v>
      </c>
      <c r="BZ37" s="210">
        <v>11.157999999999999</v>
      </c>
      <c r="CA37" s="206">
        <v>21.628</v>
      </c>
      <c r="CB37" s="206">
        <v>161</v>
      </c>
      <c r="CC37" s="206">
        <v>89</v>
      </c>
      <c r="CD37" s="206">
        <v>34.200000000000003</v>
      </c>
      <c r="CE37" s="210">
        <v>182.89999999999998</v>
      </c>
      <c r="CF37" s="206">
        <v>179.3</v>
      </c>
      <c r="CG37" s="206">
        <v>-24.87</v>
      </c>
      <c r="CH37" s="206">
        <v>-24.4</v>
      </c>
      <c r="CI37" s="206">
        <v>-25.34</v>
      </c>
      <c r="CJ37" s="210">
        <v>-24.95</v>
      </c>
      <c r="CK37" s="206">
        <v>-24.52</v>
      </c>
      <c r="CN37" s="30" t="s">
        <v>23</v>
      </c>
      <c r="CO37" s="30" t="s">
        <v>32</v>
      </c>
      <c r="CP37" s="30" t="s">
        <v>31</v>
      </c>
      <c r="CQ37" t="s">
        <v>953</v>
      </c>
      <c r="CR37" t="s">
        <v>954</v>
      </c>
      <c r="CS37" t="s">
        <v>955</v>
      </c>
      <c r="CT37" t="s">
        <v>956</v>
      </c>
      <c r="CU37" t="s">
        <v>962</v>
      </c>
      <c r="CV37" t="s">
        <v>958</v>
      </c>
    </row>
    <row r="38" spans="1:100" x14ac:dyDescent="0.25">
      <c r="A38" t="s">
        <v>35</v>
      </c>
      <c r="B38" t="s">
        <v>36</v>
      </c>
      <c r="C38" s="7">
        <v>3</v>
      </c>
      <c r="D38" t="s">
        <v>39</v>
      </c>
      <c r="E38">
        <v>2002</v>
      </c>
      <c r="F38" s="7">
        <v>3</v>
      </c>
      <c r="G38" s="7">
        <v>5</v>
      </c>
      <c r="H38" s="7">
        <v>37</v>
      </c>
      <c r="I38" s="7">
        <v>19</v>
      </c>
      <c r="J38" s="7">
        <v>305</v>
      </c>
      <c r="K38" s="50">
        <v>45566</v>
      </c>
      <c r="L38" s="208">
        <v>5.0999999999999997E-2</v>
      </c>
      <c r="M38" s="208">
        <v>8.2000000000000003E-2</v>
      </c>
      <c r="N38" s="208">
        <v>0.185</v>
      </c>
      <c r="O38" s="208">
        <v>0.434</v>
      </c>
      <c r="P38" s="208">
        <v>0.45200000000000001</v>
      </c>
      <c r="Q38" s="91">
        <f t="shared" si="33"/>
        <v>0.91800000000000004</v>
      </c>
      <c r="R38" s="91">
        <f t="shared" si="34"/>
        <v>0.81499999999999995</v>
      </c>
      <c r="S38" s="91">
        <f t="shared" si="35"/>
        <v>0.56600000000000006</v>
      </c>
      <c r="T38" s="91">
        <f t="shared" si="36"/>
        <v>0.54800000000000004</v>
      </c>
      <c r="U38" s="90">
        <v>0</v>
      </c>
      <c r="V38" s="90">
        <v>0</v>
      </c>
      <c r="W38" s="90">
        <v>0</v>
      </c>
      <c r="X38" s="90">
        <v>0</v>
      </c>
      <c r="Y38" s="90">
        <v>12.5</v>
      </c>
      <c r="Z38" s="90">
        <v>3.8</v>
      </c>
      <c r="AA38" s="90">
        <v>44.7</v>
      </c>
      <c r="AB38" s="90">
        <v>0</v>
      </c>
      <c r="AC38" s="90">
        <v>49.8</v>
      </c>
      <c r="AD38" s="90">
        <v>47.6</v>
      </c>
      <c r="AE38" s="90">
        <v>47.1</v>
      </c>
      <c r="AF38" s="90">
        <v>35.799999999999997</v>
      </c>
      <c r="AG38" s="90">
        <v>48.3</v>
      </c>
      <c r="AH38" s="90">
        <v>54.9</v>
      </c>
      <c r="AI38" s="90">
        <v>44.7</v>
      </c>
      <c r="AJ38" s="90">
        <v>47</v>
      </c>
      <c r="AK38" s="90">
        <v>46.2</v>
      </c>
      <c r="AL38" s="90">
        <v>46.2</v>
      </c>
      <c r="AM38" s="90">
        <v>44.2</v>
      </c>
      <c r="AN38" s="90">
        <v>41.6</v>
      </c>
      <c r="AO38" s="90">
        <v>89</v>
      </c>
      <c r="AP38" s="90">
        <v>0.5</v>
      </c>
      <c r="AQ38" s="90">
        <v>1509</v>
      </c>
      <c r="AR38" s="70">
        <f t="shared" si="37"/>
        <v>3018</v>
      </c>
      <c r="AS38" s="90">
        <v>347</v>
      </c>
      <c r="AT38" s="90">
        <v>50</v>
      </c>
      <c r="AU38" s="90">
        <v>207</v>
      </c>
      <c r="AV38">
        <v>69.400000000000006</v>
      </c>
      <c r="AW38" s="7">
        <v>30</v>
      </c>
      <c r="AX38" s="90">
        <v>7.78</v>
      </c>
      <c r="AY38" s="90">
        <v>3.35</v>
      </c>
      <c r="AZ38" s="90">
        <v>26.12</v>
      </c>
      <c r="BA38" s="90">
        <v>7.36</v>
      </c>
      <c r="BB38" s="90">
        <v>18</v>
      </c>
      <c r="BC38" s="90">
        <f t="shared" si="38"/>
        <v>44.61</v>
      </c>
      <c r="BD38" s="48">
        <f t="shared" si="39"/>
        <v>49.56666666666667</v>
      </c>
      <c r="BE38" s="48">
        <f t="shared" si="40"/>
        <v>2.4783333333333335</v>
      </c>
      <c r="BF38" s="48">
        <f t="shared" si="41"/>
        <v>7.7777777777777777</v>
      </c>
      <c r="BG38" s="48">
        <f t="shared" si="42"/>
        <v>0.33526570048309179</v>
      </c>
      <c r="BH38" s="49">
        <f t="shared" si="43"/>
        <v>505.91594202898551</v>
      </c>
      <c r="BI38" s="14">
        <f t="shared" si="44"/>
        <v>1011.831884057971</v>
      </c>
      <c r="BJ38" s="48">
        <f t="shared" si="45"/>
        <v>0.17440035866397668</v>
      </c>
      <c r="BK38" s="48">
        <f t="shared" si="46"/>
        <v>7.5095270118807442E-2</v>
      </c>
      <c r="BL38" s="48">
        <f t="shared" si="47"/>
        <v>0.58551894194126886</v>
      </c>
      <c r="BM38" s="48">
        <f t="shared" si="48"/>
        <v>0.16498542927594712</v>
      </c>
      <c r="BN38" s="14">
        <f t="shared" si="49"/>
        <v>176.46384348735742</v>
      </c>
      <c r="BO38" s="14">
        <f t="shared" si="50"/>
        <v>75.983788648155183</v>
      </c>
      <c r="BP38" s="14">
        <f t="shared" si="51"/>
        <v>592.44673417606384</v>
      </c>
      <c r="BQ38" s="14">
        <f t="shared" si="52"/>
        <v>166.93751774639469</v>
      </c>
      <c r="BR38" s="95">
        <f t="shared" si="29"/>
        <v>0</v>
      </c>
      <c r="BS38" s="95">
        <f t="shared" si="30"/>
        <v>15.25</v>
      </c>
      <c r="BT38" s="95">
        <f t="shared" si="31"/>
        <v>45.075000000000003</v>
      </c>
      <c r="BU38" s="95">
        <f t="shared" si="32"/>
        <v>48.724999999999994</v>
      </c>
      <c r="BV38" s="95">
        <f t="shared" si="28"/>
        <v>44.550000000000004</v>
      </c>
      <c r="BW38" s="206">
        <v>18.951999999999998</v>
      </c>
      <c r="BX38" s="206">
        <v>32.314</v>
      </c>
      <c r="BY38" s="206">
        <v>17.117999999999999</v>
      </c>
      <c r="BZ38" s="210">
        <v>12.171000000000001</v>
      </c>
      <c r="CA38" s="206">
        <v>21.332000000000001</v>
      </c>
      <c r="CB38" s="206">
        <v>179.8</v>
      </c>
      <c r="CC38" s="206">
        <v>131</v>
      </c>
      <c r="CD38" s="206">
        <v>55.300000000000004</v>
      </c>
      <c r="CE38" s="210">
        <v>195.39999999999998</v>
      </c>
      <c r="CF38" s="206">
        <v>195</v>
      </c>
      <c r="CG38" s="206">
        <v>-24.65</v>
      </c>
      <c r="CH38" s="206">
        <v>-24.22</v>
      </c>
      <c r="CI38" s="206">
        <v>-25.04</v>
      </c>
      <c r="CJ38" s="210">
        <v>-24.82</v>
      </c>
      <c r="CK38" s="206">
        <v>-24.38</v>
      </c>
      <c r="CN38" t="s">
        <v>50</v>
      </c>
      <c r="CO38">
        <v>1984</v>
      </c>
      <c r="CP38" t="s">
        <v>56</v>
      </c>
      <c r="CQ38" s="18">
        <v>13.8</v>
      </c>
      <c r="CR38" s="18">
        <v>38.90625</v>
      </c>
      <c r="CS38" s="18">
        <v>46.568750000000009</v>
      </c>
      <c r="CT38" s="18">
        <v>44.431250000000006</v>
      </c>
      <c r="CU38" s="98">
        <v>45568</v>
      </c>
      <c r="CV38" s="61">
        <v>0.96449999999999991</v>
      </c>
    </row>
    <row r="39" spans="1:100" x14ac:dyDescent="0.25">
      <c r="A39" t="s">
        <v>35</v>
      </c>
      <c r="B39" t="s">
        <v>36</v>
      </c>
      <c r="C39" s="7">
        <v>3</v>
      </c>
      <c r="D39" t="s">
        <v>49</v>
      </c>
      <c r="E39">
        <v>1985</v>
      </c>
      <c r="F39" s="7">
        <v>3</v>
      </c>
      <c r="G39" s="7">
        <v>6</v>
      </c>
      <c r="H39" s="7">
        <v>38</v>
      </c>
      <c r="I39" s="7">
        <v>22</v>
      </c>
      <c r="J39" s="7">
        <v>306</v>
      </c>
      <c r="K39" s="50">
        <v>45567</v>
      </c>
      <c r="L39" s="90">
        <v>0.73</v>
      </c>
      <c r="M39" s="209">
        <v>2.9000000000000001E-2</v>
      </c>
      <c r="N39" s="209">
        <v>7.0000000000000007E-2</v>
      </c>
      <c r="O39" s="209">
        <v>0.218</v>
      </c>
      <c r="P39" s="209">
        <v>0.56999999999999995</v>
      </c>
      <c r="Q39" s="91">
        <f t="shared" si="33"/>
        <v>0.97099999999999997</v>
      </c>
      <c r="R39" s="91">
        <f t="shared" si="34"/>
        <v>0.92999999999999994</v>
      </c>
      <c r="S39" s="91">
        <f t="shared" si="35"/>
        <v>0.78200000000000003</v>
      </c>
      <c r="T39" s="91">
        <f t="shared" si="36"/>
        <v>0.43000000000000005</v>
      </c>
      <c r="U39" s="90">
        <v>0</v>
      </c>
      <c r="V39" s="90">
        <v>0</v>
      </c>
      <c r="W39" s="90">
        <v>7.1</v>
      </c>
      <c r="X39" s="90">
        <v>0</v>
      </c>
      <c r="Y39" s="90">
        <v>32.6</v>
      </c>
      <c r="Z39" s="90">
        <v>30.6</v>
      </c>
      <c r="AA39" s="90">
        <v>23.9</v>
      </c>
      <c r="AB39" s="90">
        <v>31.6</v>
      </c>
      <c r="AC39" s="90">
        <v>51.2</v>
      </c>
      <c r="AD39" s="90">
        <v>41.8</v>
      </c>
      <c r="AE39" s="90">
        <v>43.6</v>
      </c>
      <c r="AF39" s="90">
        <v>45.8</v>
      </c>
      <c r="AG39" s="90">
        <v>47.2</v>
      </c>
      <c r="AH39" s="90">
        <v>46.4</v>
      </c>
      <c r="AI39" s="90">
        <v>47.1</v>
      </c>
      <c r="AJ39" s="90">
        <v>52.6</v>
      </c>
      <c r="AK39" s="90">
        <v>42.6</v>
      </c>
      <c r="AL39" s="90">
        <v>46.7</v>
      </c>
      <c r="AM39" s="90">
        <v>47.3</v>
      </c>
      <c r="AN39" s="90">
        <v>46.4</v>
      </c>
      <c r="AO39" s="90">
        <v>99</v>
      </c>
      <c r="AP39" s="90">
        <v>0.5</v>
      </c>
      <c r="AQ39" s="90">
        <v>1540</v>
      </c>
      <c r="AR39" s="70">
        <f t="shared" si="37"/>
        <v>3080</v>
      </c>
      <c r="AS39" s="90">
        <v>354</v>
      </c>
      <c r="AT39" s="90">
        <v>50</v>
      </c>
      <c r="AU39" s="90">
        <v>221</v>
      </c>
      <c r="AV39">
        <v>76.900000000000006</v>
      </c>
      <c r="AW39" s="7">
        <v>30</v>
      </c>
      <c r="AX39" s="90">
        <v>8.11</v>
      </c>
      <c r="AY39" s="90">
        <v>3.23</v>
      </c>
      <c r="AZ39" s="90">
        <v>25.39</v>
      </c>
      <c r="BA39" s="90">
        <v>5.8</v>
      </c>
      <c r="BB39" s="90">
        <v>21</v>
      </c>
      <c r="BC39" s="90">
        <f t="shared" si="38"/>
        <v>42.53</v>
      </c>
      <c r="BD39" s="48">
        <f t="shared" si="39"/>
        <v>40.504761904761907</v>
      </c>
      <c r="BE39" s="48">
        <f t="shared" si="40"/>
        <v>2.0252380952380955</v>
      </c>
      <c r="BF39" s="48">
        <f t="shared" si="41"/>
        <v>6.333333333333333</v>
      </c>
      <c r="BG39" s="48">
        <f t="shared" si="42"/>
        <v>0.34796380090497742</v>
      </c>
      <c r="BH39" s="49">
        <f t="shared" si="43"/>
        <v>535.86425339366519</v>
      </c>
      <c r="BI39" s="14">
        <f t="shared" si="44"/>
        <v>1071.7285067873304</v>
      </c>
      <c r="BJ39" s="48">
        <f t="shared" si="45"/>
        <v>0.19068892546437807</v>
      </c>
      <c r="BK39" s="48">
        <f t="shared" si="46"/>
        <v>7.5946390782976714E-2</v>
      </c>
      <c r="BL39" s="48">
        <f t="shared" si="47"/>
        <v>0.59699035974606163</v>
      </c>
      <c r="BM39" s="48">
        <f t="shared" si="48"/>
        <v>0.13637432400658359</v>
      </c>
      <c r="BN39" s="14">
        <f t="shared" si="49"/>
        <v>204.36675734881845</v>
      </c>
      <c r="BO39" s="14">
        <f t="shared" si="50"/>
        <v>81.393911989726703</v>
      </c>
      <c r="BP39" s="14">
        <f t="shared" si="51"/>
        <v>639.8115868170778</v>
      </c>
      <c r="BQ39" s="14">
        <f t="shared" si="52"/>
        <v>146.15625063170742</v>
      </c>
      <c r="BR39" s="95">
        <f t="shared" si="29"/>
        <v>1.7749999999999999</v>
      </c>
      <c r="BS39" s="95">
        <f t="shared" si="30"/>
        <v>29.674999999999997</v>
      </c>
      <c r="BT39" s="95">
        <f t="shared" si="31"/>
        <v>45.599999999999994</v>
      </c>
      <c r="BU39" s="95">
        <f t="shared" si="32"/>
        <v>48.324999999999996</v>
      </c>
      <c r="BV39" s="95">
        <f t="shared" si="28"/>
        <v>45.750000000000007</v>
      </c>
      <c r="BW39" s="206">
        <v>20.047999999999998</v>
      </c>
      <c r="BX39" s="206">
        <v>32.186</v>
      </c>
      <c r="BY39" s="206">
        <v>18.298000000000002</v>
      </c>
      <c r="BZ39" s="210">
        <v>9.5943000000000005</v>
      </c>
      <c r="CA39" s="206">
        <v>18.744</v>
      </c>
      <c r="CB39" s="206">
        <v>155.39999999999998</v>
      </c>
      <c r="CC39" s="206">
        <v>114.80000000000001</v>
      </c>
      <c r="CD39" s="206">
        <v>45.8</v>
      </c>
      <c r="CE39" s="210">
        <v>184.7</v>
      </c>
      <c r="CF39" s="206">
        <v>184.7</v>
      </c>
      <c r="CG39" s="206">
        <v>-24.81</v>
      </c>
      <c r="CH39" s="206">
        <v>-24.32</v>
      </c>
      <c r="CI39" s="206">
        <v>-24.84</v>
      </c>
      <c r="CJ39" s="210">
        <v>-24.95</v>
      </c>
      <c r="CK39" s="206">
        <v>-24.75</v>
      </c>
      <c r="CO39">
        <v>1989</v>
      </c>
      <c r="CP39" t="s">
        <v>59</v>
      </c>
      <c r="CQ39" s="18">
        <v>13.9375</v>
      </c>
      <c r="CR39" s="18">
        <v>42.550000000000004</v>
      </c>
      <c r="CS39" s="18">
        <v>46.681250000000006</v>
      </c>
      <c r="CT39" s="18">
        <v>46.4</v>
      </c>
      <c r="CU39" s="98">
        <v>45566</v>
      </c>
      <c r="CV39" s="61">
        <v>0.9265000000000001</v>
      </c>
    </row>
    <row r="40" spans="1:100" x14ac:dyDescent="0.25">
      <c r="A40" t="s">
        <v>50</v>
      </c>
      <c r="B40" t="s">
        <v>51</v>
      </c>
      <c r="C40" s="7">
        <v>4</v>
      </c>
      <c r="D40" t="s">
        <v>55</v>
      </c>
      <c r="E40">
        <v>2008</v>
      </c>
      <c r="F40" s="7">
        <v>3</v>
      </c>
      <c r="G40" s="7">
        <v>7</v>
      </c>
      <c r="H40" s="7">
        <v>39</v>
      </c>
      <c r="I40" s="7">
        <v>27</v>
      </c>
      <c r="J40" s="7">
        <v>307</v>
      </c>
      <c r="K40" s="50">
        <v>45560</v>
      </c>
      <c r="L40" s="90">
        <v>0.79</v>
      </c>
      <c r="M40" s="208">
        <v>6.5000000000000002E-2</v>
      </c>
      <c r="N40" s="208">
        <v>8.3000000000000004E-2</v>
      </c>
      <c r="O40" s="208">
        <v>0.159</v>
      </c>
      <c r="P40" s="208">
        <v>0.27700000000000002</v>
      </c>
      <c r="Q40" s="91">
        <f t="shared" si="33"/>
        <v>0.93500000000000005</v>
      </c>
      <c r="R40" s="91">
        <f t="shared" si="34"/>
        <v>0.91700000000000004</v>
      </c>
      <c r="S40" s="91">
        <f t="shared" si="35"/>
        <v>0.84099999999999997</v>
      </c>
      <c r="T40" s="91">
        <f t="shared" si="36"/>
        <v>0.72299999999999998</v>
      </c>
      <c r="U40" s="90">
        <v>23.8</v>
      </c>
      <c r="V40" s="90">
        <v>16.3</v>
      </c>
      <c r="W40" s="90">
        <v>0</v>
      </c>
      <c r="X40" s="90">
        <v>0</v>
      </c>
      <c r="Y40" s="90">
        <v>14</v>
      </c>
      <c r="Z40" s="90">
        <v>18.899999999999999</v>
      </c>
      <c r="AA40" s="90">
        <v>3.9</v>
      </c>
      <c r="AB40" s="90">
        <v>44.3</v>
      </c>
      <c r="AC40" s="90">
        <v>45.4</v>
      </c>
      <c r="AD40" s="90">
        <v>47.5</v>
      </c>
      <c r="AE40" s="90">
        <v>43.4</v>
      </c>
      <c r="AF40" s="90">
        <v>46.4</v>
      </c>
      <c r="AG40" s="90">
        <v>46.5</v>
      </c>
      <c r="AH40" s="90">
        <v>49.7</v>
      </c>
      <c r="AI40" s="90">
        <v>49</v>
      </c>
      <c r="AJ40" s="90">
        <v>48.7</v>
      </c>
      <c r="AK40" s="90">
        <v>49.2</v>
      </c>
      <c r="AL40" s="90">
        <v>43.9</v>
      </c>
      <c r="AM40" s="90">
        <v>44.6</v>
      </c>
      <c r="AN40" s="90">
        <v>42.4</v>
      </c>
      <c r="AO40" s="90">
        <v>86</v>
      </c>
      <c r="AP40" s="90">
        <v>0.5</v>
      </c>
      <c r="AQ40" s="90">
        <v>2360</v>
      </c>
      <c r="AR40" s="70">
        <f t="shared" si="37"/>
        <v>4720</v>
      </c>
      <c r="AS40" s="90">
        <v>477.7</v>
      </c>
      <c r="AT40" s="90">
        <v>50</v>
      </c>
      <c r="AU40" s="90">
        <v>291.60000000000002</v>
      </c>
      <c r="AV40">
        <v>63.6</v>
      </c>
      <c r="AW40" s="7">
        <v>30</v>
      </c>
      <c r="AX40" s="90">
        <v>6.38</v>
      </c>
      <c r="AY40" s="90">
        <v>2.65</v>
      </c>
      <c r="AZ40" s="90">
        <v>22.82</v>
      </c>
      <c r="BA40" s="90">
        <v>6.52</v>
      </c>
      <c r="BB40" s="90">
        <v>19</v>
      </c>
      <c r="BC40" s="90">
        <f t="shared" si="38"/>
        <v>38.370000000000005</v>
      </c>
      <c r="BD40" s="48">
        <f t="shared" si="39"/>
        <v>40.389473684210529</v>
      </c>
      <c r="BE40" s="48">
        <f t="shared" si="40"/>
        <v>2.0194736842105265</v>
      </c>
      <c r="BF40" s="48">
        <f t="shared" si="41"/>
        <v>9.7947368421052605</v>
      </c>
      <c r="BG40" s="48">
        <f t="shared" si="42"/>
        <v>0.21810699588477364</v>
      </c>
      <c r="BH40" s="49">
        <f t="shared" si="43"/>
        <v>514.73251028806578</v>
      </c>
      <c r="BI40" s="14">
        <f t="shared" si="44"/>
        <v>1029.4650205761316</v>
      </c>
      <c r="BJ40" s="48">
        <f t="shared" si="45"/>
        <v>0.1662757362522804</v>
      </c>
      <c r="BK40" s="48">
        <f t="shared" si="46"/>
        <v>6.9064373208235594E-2</v>
      </c>
      <c r="BL40" s="48">
        <f t="shared" si="47"/>
        <v>0.59473547041959862</v>
      </c>
      <c r="BM40" s="48">
        <f t="shared" si="48"/>
        <v>0.16992442011988529</v>
      </c>
      <c r="BN40" s="14">
        <f t="shared" si="49"/>
        <v>171.17505424226528</v>
      </c>
      <c r="BO40" s="14">
        <f t="shared" si="50"/>
        <v>71.099356385893884</v>
      </c>
      <c r="BP40" s="14">
        <f t="shared" si="51"/>
        <v>612.25936329286742</v>
      </c>
      <c r="BQ40" s="14">
        <f t="shared" si="52"/>
        <v>174.93124665510493</v>
      </c>
      <c r="BR40" s="95">
        <f t="shared" si="29"/>
        <v>10.025</v>
      </c>
      <c r="BS40" s="95">
        <f t="shared" si="30"/>
        <v>20.274999999999999</v>
      </c>
      <c r="BT40" s="95">
        <f t="shared" si="31"/>
        <v>45.675000000000004</v>
      </c>
      <c r="BU40" s="95">
        <f t="shared" si="32"/>
        <v>48.474999999999994</v>
      </c>
      <c r="BV40" s="95">
        <f t="shared" si="28"/>
        <v>45.024999999999999</v>
      </c>
      <c r="BW40" s="206">
        <v>17.212</v>
      </c>
      <c r="BX40" s="206">
        <v>40.619</v>
      </c>
      <c r="BY40" s="206">
        <v>23.253</v>
      </c>
      <c r="BZ40" s="210">
        <v>13.102</v>
      </c>
      <c r="CA40" s="206">
        <v>22.451000000000001</v>
      </c>
      <c r="CB40" s="206">
        <v>162.39999999999998</v>
      </c>
      <c r="CC40" s="206">
        <v>70.900000000000006</v>
      </c>
      <c r="CD40" s="206">
        <v>64.599999999999994</v>
      </c>
      <c r="CE40" s="210">
        <v>161.70000000000002</v>
      </c>
      <c r="CF40" s="206">
        <v>163.19999999999999</v>
      </c>
      <c r="CG40" s="206">
        <v>-25.15</v>
      </c>
      <c r="CH40" s="206">
        <v>-24.83</v>
      </c>
      <c r="CI40" s="206">
        <v>-24.83</v>
      </c>
      <c r="CJ40" s="210">
        <v>-25.42</v>
      </c>
      <c r="CK40" s="206">
        <v>-24.73</v>
      </c>
      <c r="CO40">
        <v>1999</v>
      </c>
      <c r="CP40" t="s">
        <v>52</v>
      </c>
      <c r="CQ40" s="18">
        <v>8.6187500000000004</v>
      </c>
      <c r="CR40" s="18">
        <v>32.568750000000001</v>
      </c>
      <c r="CS40" s="18">
        <v>47.78125</v>
      </c>
      <c r="CT40" s="18">
        <v>49.212499999999999</v>
      </c>
      <c r="CU40" s="98">
        <v>45568</v>
      </c>
      <c r="CV40" s="61">
        <v>0.94899999999999995</v>
      </c>
    </row>
    <row r="41" spans="1:100" x14ac:dyDescent="0.25">
      <c r="A41" t="s">
        <v>50</v>
      </c>
      <c r="B41" t="s">
        <v>51</v>
      </c>
      <c r="C41" s="7">
        <v>4</v>
      </c>
      <c r="D41" t="s">
        <v>57</v>
      </c>
      <c r="E41">
        <v>2004</v>
      </c>
      <c r="F41" s="7">
        <v>3</v>
      </c>
      <c r="G41" s="7">
        <v>8</v>
      </c>
      <c r="H41" s="7">
        <v>40</v>
      </c>
      <c r="I41" s="7">
        <v>30</v>
      </c>
      <c r="J41" s="7">
        <v>308</v>
      </c>
      <c r="K41" s="50">
        <v>45568</v>
      </c>
      <c r="L41" s="90">
        <v>0.77</v>
      </c>
      <c r="M41" s="209">
        <v>4.2000000000000003E-2</v>
      </c>
      <c r="N41" s="209">
        <v>6.5000000000000002E-2</v>
      </c>
      <c r="O41" s="209">
        <v>0.12</v>
      </c>
      <c r="P41" s="209">
        <v>0.373</v>
      </c>
      <c r="Q41" s="91">
        <f t="shared" si="33"/>
        <v>0.95799999999999996</v>
      </c>
      <c r="R41" s="91">
        <f t="shared" si="34"/>
        <v>0.93500000000000005</v>
      </c>
      <c r="S41" s="91">
        <f t="shared" si="35"/>
        <v>0.88</v>
      </c>
      <c r="T41" s="91">
        <f t="shared" si="36"/>
        <v>0.627</v>
      </c>
      <c r="U41" s="90">
        <v>0</v>
      </c>
      <c r="V41" s="90">
        <v>4.5999999999999996</v>
      </c>
      <c r="W41" s="90">
        <v>0</v>
      </c>
      <c r="X41" s="90">
        <v>0.7</v>
      </c>
      <c r="Y41" s="90">
        <v>25.2</v>
      </c>
      <c r="Z41" s="90">
        <v>41.9</v>
      </c>
      <c r="AA41" s="90">
        <v>49.2</v>
      </c>
      <c r="AB41" s="90">
        <v>49.5</v>
      </c>
      <c r="AC41" s="90">
        <v>47.3</v>
      </c>
      <c r="AD41" s="90">
        <v>47.1</v>
      </c>
      <c r="AE41" s="90">
        <v>44</v>
      </c>
      <c r="AF41" s="90">
        <v>50.3</v>
      </c>
      <c r="AG41" s="90">
        <v>53.5</v>
      </c>
      <c r="AH41" s="90">
        <v>47.6</v>
      </c>
      <c r="AI41" s="90">
        <v>40.299999999999997</v>
      </c>
      <c r="AJ41" s="90">
        <v>48.2</v>
      </c>
      <c r="AK41" s="90">
        <v>50.9</v>
      </c>
      <c r="AL41" s="90">
        <v>42.8</v>
      </c>
      <c r="AM41" s="90">
        <v>44.1</v>
      </c>
      <c r="AN41" s="90">
        <v>45</v>
      </c>
      <c r="AO41" s="90">
        <v>97</v>
      </c>
      <c r="AP41" s="90">
        <v>0.5</v>
      </c>
      <c r="AQ41" s="90">
        <v>1483</v>
      </c>
      <c r="AR41" s="70">
        <f t="shared" si="37"/>
        <v>2966</v>
      </c>
      <c r="AS41" s="90">
        <v>390</v>
      </c>
      <c r="AT41" s="90">
        <v>50</v>
      </c>
      <c r="AU41" s="90">
        <v>238</v>
      </c>
      <c r="AV41">
        <v>74.599999999999994</v>
      </c>
      <c r="AW41" s="7">
        <v>30</v>
      </c>
      <c r="AX41" s="90">
        <v>8.25</v>
      </c>
      <c r="AY41" s="90">
        <v>1.1299999999999999</v>
      </c>
      <c r="AZ41" s="90">
        <v>27.11</v>
      </c>
      <c r="BA41" s="90">
        <v>6.98</v>
      </c>
      <c r="BB41" s="90">
        <v>20</v>
      </c>
      <c r="BC41" s="90">
        <f t="shared" si="38"/>
        <v>43.47</v>
      </c>
      <c r="BD41" s="48">
        <f t="shared" si="39"/>
        <v>43.47</v>
      </c>
      <c r="BE41" s="48">
        <f t="shared" si="40"/>
        <v>2.1734999999999998</v>
      </c>
      <c r="BF41" s="48">
        <f t="shared" si="41"/>
        <v>7.6</v>
      </c>
      <c r="BG41" s="48">
        <f t="shared" si="42"/>
        <v>0.3134453781512605</v>
      </c>
      <c r="BH41" s="49">
        <f t="shared" si="43"/>
        <v>464.83949579831932</v>
      </c>
      <c r="BI41" s="14">
        <f t="shared" si="44"/>
        <v>929.67899159663864</v>
      </c>
      <c r="BJ41" s="48">
        <f t="shared" si="45"/>
        <v>0.18978605935127674</v>
      </c>
      <c r="BK41" s="48">
        <f t="shared" si="46"/>
        <v>2.5994939038417299E-2</v>
      </c>
      <c r="BL41" s="48">
        <f t="shared" si="47"/>
        <v>0.62364849321371063</v>
      </c>
      <c r="BM41" s="48">
        <f t="shared" si="48"/>
        <v>0.16057050839659537</v>
      </c>
      <c r="BN41" s="14">
        <f t="shared" si="49"/>
        <v>176.44011227679476</v>
      </c>
      <c r="BO41" s="14">
        <f t="shared" si="50"/>
        <v>24.166948711851891</v>
      </c>
      <c r="BP41" s="14">
        <f t="shared" si="51"/>
        <v>579.79290228168566</v>
      </c>
      <c r="BQ41" s="14">
        <f t="shared" si="52"/>
        <v>149.27902832630639</v>
      </c>
      <c r="BR41" s="95">
        <f t="shared" si="29"/>
        <v>1.325</v>
      </c>
      <c r="BS41" s="95">
        <f t="shared" si="30"/>
        <v>41.45</v>
      </c>
      <c r="BT41" s="95">
        <f t="shared" si="31"/>
        <v>47.174999999999997</v>
      </c>
      <c r="BU41" s="95">
        <f t="shared" si="32"/>
        <v>47.399999999999991</v>
      </c>
      <c r="BV41" s="95">
        <f t="shared" si="28"/>
        <v>45.699999999999996</v>
      </c>
      <c r="BW41" s="206">
        <v>20.561</v>
      </c>
      <c r="BX41" s="206">
        <v>40.664000000000001</v>
      </c>
      <c r="BY41" s="206">
        <v>26.655999999999999</v>
      </c>
      <c r="BZ41" s="210">
        <v>12.073</v>
      </c>
      <c r="CA41" s="206">
        <v>24.983000000000001</v>
      </c>
      <c r="CB41" s="206">
        <v>177.2</v>
      </c>
      <c r="CC41" s="206">
        <v>93.2</v>
      </c>
      <c r="CD41" s="206">
        <v>47.199999999999996</v>
      </c>
      <c r="CE41" s="210">
        <v>203</v>
      </c>
      <c r="CF41" s="206">
        <v>194</v>
      </c>
      <c r="CG41" s="206">
        <v>-24.68</v>
      </c>
      <c r="CH41" s="206">
        <v>-24.68</v>
      </c>
      <c r="CI41" s="206">
        <v>-25</v>
      </c>
      <c r="CJ41" s="210">
        <v>-25.03</v>
      </c>
      <c r="CK41" s="206">
        <v>-24.53</v>
      </c>
      <c r="CO41">
        <v>2001</v>
      </c>
      <c r="CP41" t="s">
        <v>60</v>
      </c>
      <c r="CQ41" s="18">
        <v>12.137500000000001</v>
      </c>
      <c r="CR41" s="18">
        <v>34.6875</v>
      </c>
      <c r="CS41" s="18">
        <v>42.037500000000001</v>
      </c>
      <c r="CT41" s="18">
        <v>45.081249999999997</v>
      </c>
      <c r="CU41" s="98">
        <v>45567</v>
      </c>
      <c r="CV41" s="61">
        <v>0.93149999999999999</v>
      </c>
    </row>
    <row r="42" spans="1:100" x14ac:dyDescent="0.25">
      <c r="A42" t="s">
        <v>35</v>
      </c>
      <c r="B42" t="s">
        <v>36</v>
      </c>
      <c r="C42" s="7">
        <v>5</v>
      </c>
      <c r="D42" t="s">
        <v>42</v>
      </c>
      <c r="E42">
        <v>2023</v>
      </c>
      <c r="F42" s="7">
        <v>3</v>
      </c>
      <c r="G42" s="7">
        <v>9</v>
      </c>
      <c r="H42" s="7">
        <v>41</v>
      </c>
      <c r="I42" s="7">
        <v>35</v>
      </c>
      <c r="J42" s="7">
        <v>309</v>
      </c>
      <c r="K42" s="50">
        <v>45560</v>
      </c>
      <c r="L42" s="90">
        <v>0.8</v>
      </c>
      <c r="M42" s="208">
        <v>2.5999999999999999E-2</v>
      </c>
      <c r="N42" s="208">
        <v>0.04</v>
      </c>
      <c r="O42" s="208">
        <v>0.08</v>
      </c>
      <c r="P42" s="208">
        <v>0.20799999999999999</v>
      </c>
      <c r="Q42" s="91">
        <f t="shared" si="33"/>
        <v>0.97399999999999998</v>
      </c>
      <c r="R42" s="91">
        <f t="shared" si="34"/>
        <v>0.96</v>
      </c>
      <c r="S42" s="91">
        <f t="shared" si="35"/>
        <v>0.92</v>
      </c>
      <c r="T42" s="91">
        <f t="shared" si="36"/>
        <v>0.79200000000000004</v>
      </c>
      <c r="U42" s="90">
        <v>0</v>
      </c>
      <c r="V42" s="90">
        <v>0</v>
      </c>
      <c r="W42" s="90">
        <v>0</v>
      </c>
      <c r="X42" s="90">
        <v>16.5</v>
      </c>
      <c r="Y42" s="90">
        <v>18.5</v>
      </c>
      <c r="Z42" s="90">
        <v>7.9</v>
      </c>
      <c r="AA42" s="90">
        <v>7.5</v>
      </c>
      <c r="AB42" s="90">
        <v>27.8</v>
      </c>
      <c r="AC42" s="90">
        <v>35.299999999999997</v>
      </c>
      <c r="AD42" s="90">
        <v>44.9</v>
      </c>
      <c r="AE42" s="90">
        <v>40.6</v>
      </c>
      <c r="AF42" s="90">
        <v>23.2</v>
      </c>
      <c r="AG42" s="90">
        <v>45.1</v>
      </c>
      <c r="AH42" s="90">
        <v>43.8</v>
      </c>
      <c r="AI42" s="90">
        <v>38.299999999999997</v>
      </c>
      <c r="AJ42" s="90">
        <v>40</v>
      </c>
      <c r="AK42" s="90">
        <v>51</v>
      </c>
      <c r="AL42" s="90">
        <v>51.6</v>
      </c>
      <c r="AM42" s="90">
        <v>41</v>
      </c>
      <c r="AN42" s="90">
        <v>49.8</v>
      </c>
      <c r="AO42" s="90">
        <v>88</v>
      </c>
      <c r="AP42" s="90">
        <v>0.5</v>
      </c>
      <c r="AQ42" s="90">
        <v>2823.9</v>
      </c>
      <c r="AR42" s="70">
        <f t="shared" si="37"/>
        <v>5647.8</v>
      </c>
      <c r="AS42" s="90">
        <v>414.2</v>
      </c>
      <c r="AT42" s="90">
        <v>50</v>
      </c>
      <c r="AU42" s="90">
        <v>248</v>
      </c>
      <c r="AV42">
        <v>57.5</v>
      </c>
      <c r="AW42" s="7">
        <v>30</v>
      </c>
      <c r="AX42" s="90">
        <v>6.92</v>
      </c>
      <c r="AY42" s="90">
        <v>2.69</v>
      </c>
      <c r="AZ42" s="90">
        <v>22.06</v>
      </c>
      <c r="BA42" s="90">
        <v>5.08</v>
      </c>
      <c r="BB42" s="90">
        <v>18</v>
      </c>
      <c r="BC42" s="90">
        <f t="shared" si="38"/>
        <v>36.75</v>
      </c>
      <c r="BD42" s="48">
        <f t="shared" si="39"/>
        <v>40.833333333333336</v>
      </c>
      <c r="BE42" s="48">
        <f t="shared" si="40"/>
        <v>2.041666666666667</v>
      </c>
      <c r="BF42" s="48">
        <f t="shared" si="41"/>
        <v>9.2333333333333325</v>
      </c>
      <c r="BG42" s="48">
        <f t="shared" si="42"/>
        <v>0.23185483870967741</v>
      </c>
      <c r="BH42" s="49">
        <f t="shared" si="43"/>
        <v>654.73487903225805</v>
      </c>
      <c r="BI42" s="14">
        <f t="shared" si="44"/>
        <v>1309.4697580645161</v>
      </c>
      <c r="BJ42" s="48">
        <f t="shared" si="45"/>
        <v>0.18829931972789116</v>
      </c>
      <c r="BK42" s="48">
        <f t="shared" si="46"/>
        <v>7.319727891156462E-2</v>
      </c>
      <c r="BL42" s="48">
        <f t="shared" si="47"/>
        <v>0.60027210884353743</v>
      </c>
      <c r="BM42" s="48">
        <f t="shared" si="48"/>
        <v>0.1382312925170068</v>
      </c>
      <c r="BN42" s="14">
        <f t="shared" si="49"/>
        <v>246.57226464779458</v>
      </c>
      <c r="BO42" s="14">
        <f t="shared" si="50"/>
        <v>95.849623107307423</v>
      </c>
      <c r="BP42" s="14">
        <f t="shared" si="51"/>
        <v>786.03817314022388</v>
      </c>
      <c r="BQ42" s="14">
        <f t="shared" si="52"/>
        <v>181.00969716919025</v>
      </c>
      <c r="BR42" s="95">
        <f t="shared" si="29"/>
        <v>4.125</v>
      </c>
      <c r="BS42" s="95">
        <f t="shared" si="30"/>
        <v>15.425000000000001</v>
      </c>
      <c r="BT42" s="95">
        <f t="shared" si="31"/>
        <v>35.999999999999993</v>
      </c>
      <c r="BU42" s="95">
        <f t="shared" si="32"/>
        <v>41.8</v>
      </c>
      <c r="BV42" s="95">
        <f t="shared" si="28"/>
        <v>48.349999999999994</v>
      </c>
      <c r="BW42" s="206">
        <v>22.722000000000001</v>
      </c>
      <c r="BX42" s="206">
        <v>39.143000000000001</v>
      </c>
      <c r="BY42" s="206">
        <v>20.379000000000001</v>
      </c>
      <c r="BZ42" s="210">
        <v>16.436</v>
      </c>
      <c r="CA42" s="206">
        <v>23.751000000000001</v>
      </c>
      <c r="CB42" s="206">
        <v>132.6</v>
      </c>
      <c r="CC42" s="206">
        <v>65.900000000000006</v>
      </c>
      <c r="CD42" s="206">
        <v>56.5</v>
      </c>
      <c r="CE42" s="210">
        <v>146.1</v>
      </c>
      <c r="CF42" s="206">
        <v>168.70000000000002</v>
      </c>
      <c r="CG42" s="206">
        <v>-25.03</v>
      </c>
      <c r="CH42" s="206">
        <v>-24.74</v>
      </c>
      <c r="CI42" s="206">
        <v>-25.25</v>
      </c>
      <c r="CJ42" s="210">
        <v>-25.26</v>
      </c>
      <c r="CK42" s="206">
        <v>-24.74</v>
      </c>
      <c r="CO42">
        <v>2004</v>
      </c>
      <c r="CP42" t="s">
        <v>57</v>
      </c>
      <c r="CQ42" s="18">
        <v>17.724999999999998</v>
      </c>
      <c r="CR42" s="18">
        <v>38.743749999999991</v>
      </c>
      <c r="CS42" s="18">
        <v>47.9375</v>
      </c>
      <c r="CT42" s="18">
        <v>45.625</v>
      </c>
      <c r="CU42" s="98">
        <v>45568</v>
      </c>
      <c r="CV42" s="61">
        <v>0.94074999999999998</v>
      </c>
    </row>
    <row r="43" spans="1:100" x14ac:dyDescent="0.25">
      <c r="A43" t="s">
        <v>35</v>
      </c>
      <c r="B43" t="s">
        <v>36</v>
      </c>
      <c r="C43" s="7">
        <v>5</v>
      </c>
      <c r="D43" t="s">
        <v>44</v>
      </c>
      <c r="E43">
        <v>1983</v>
      </c>
      <c r="F43" s="7">
        <v>3</v>
      </c>
      <c r="G43" s="7">
        <v>10</v>
      </c>
      <c r="H43" s="7">
        <v>42</v>
      </c>
      <c r="I43" s="7">
        <v>38</v>
      </c>
      <c r="J43" s="7">
        <v>310</v>
      </c>
      <c r="K43" s="50">
        <v>45565</v>
      </c>
      <c r="L43" s="90">
        <v>0.75</v>
      </c>
      <c r="M43" s="208">
        <v>1.4999999999999999E-2</v>
      </c>
      <c r="N43" s="208">
        <v>0.02</v>
      </c>
      <c r="O43" s="208">
        <v>4.5999999999999999E-2</v>
      </c>
      <c r="P43" s="208">
        <v>0.16900000000000001</v>
      </c>
      <c r="Q43" s="91">
        <f t="shared" si="33"/>
        <v>0.98499999999999999</v>
      </c>
      <c r="R43" s="91">
        <f t="shared" si="34"/>
        <v>0.98</v>
      </c>
      <c r="S43" s="91">
        <f t="shared" si="35"/>
        <v>0.95399999999999996</v>
      </c>
      <c r="T43" s="91">
        <f t="shared" si="36"/>
        <v>0.83099999999999996</v>
      </c>
      <c r="U43" s="90">
        <v>3.6</v>
      </c>
      <c r="V43" s="90">
        <v>3.3</v>
      </c>
      <c r="W43" s="90">
        <v>0</v>
      </c>
      <c r="X43" s="90">
        <v>7.5</v>
      </c>
      <c r="Y43" s="90">
        <v>40.6</v>
      </c>
      <c r="Z43" s="90">
        <v>37.6</v>
      </c>
      <c r="AA43" s="90">
        <v>14.5</v>
      </c>
      <c r="AB43" s="90">
        <v>4.3</v>
      </c>
      <c r="AC43" s="90">
        <v>50.1</v>
      </c>
      <c r="AD43" s="90">
        <v>35.9</v>
      </c>
      <c r="AE43" s="90">
        <v>34</v>
      </c>
      <c r="AF43" s="90">
        <v>27.1</v>
      </c>
      <c r="AG43" s="90">
        <v>47.1</v>
      </c>
      <c r="AH43" s="90">
        <v>44.5</v>
      </c>
      <c r="AI43" s="90">
        <v>45.5</v>
      </c>
      <c r="AJ43" s="90">
        <v>18.8</v>
      </c>
      <c r="AK43" s="90">
        <v>48.7</v>
      </c>
      <c r="AL43" s="90">
        <v>41.4</v>
      </c>
      <c r="AM43" s="90">
        <v>43.1</v>
      </c>
      <c r="AN43" s="90">
        <v>38.299999999999997</v>
      </c>
      <c r="AO43" s="90">
        <v>92</v>
      </c>
      <c r="AP43" s="90">
        <v>0.5</v>
      </c>
      <c r="AQ43" s="90">
        <v>1364</v>
      </c>
      <c r="AR43" s="70">
        <f t="shared" si="37"/>
        <v>2728</v>
      </c>
      <c r="AS43" s="90">
        <v>361</v>
      </c>
      <c r="AT43" s="90">
        <v>50</v>
      </c>
      <c r="AU43" s="90">
        <v>222</v>
      </c>
      <c r="AV43">
        <v>68.3</v>
      </c>
      <c r="AW43" s="7">
        <v>30</v>
      </c>
      <c r="AX43" s="90">
        <v>7.02</v>
      </c>
      <c r="AY43" s="90">
        <v>2.4</v>
      </c>
      <c r="AZ43" s="90">
        <v>24.44</v>
      </c>
      <c r="BA43" s="90">
        <v>7.32</v>
      </c>
      <c r="BB43" s="90">
        <v>21</v>
      </c>
      <c r="BC43" s="90">
        <f t="shared" si="38"/>
        <v>41.18</v>
      </c>
      <c r="BD43" s="48">
        <f t="shared" si="39"/>
        <v>39.219047619047622</v>
      </c>
      <c r="BE43" s="48">
        <f t="shared" si="40"/>
        <v>1.960952380952381</v>
      </c>
      <c r="BF43" s="48">
        <f t="shared" si="41"/>
        <v>6.6190476190476186</v>
      </c>
      <c r="BG43" s="48">
        <f t="shared" si="42"/>
        <v>0.30765765765765762</v>
      </c>
      <c r="BH43" s="49">
        <f t="shared" si="43"/>
        <v>419.64504504504498</v>
      </c>
      <c r="BI43" s="14">
        <f t="shared" si="44"/>
        <v>839.29009009008996</v>
      </c>
      <c r="BJ43" s="48">
        <f t="shared" si="45"/>
        <v>0.17047110247693054</v>
      </c>
      <c r="BK43" s="48">
        <f t="shared" si="46"/>
        <v>5.8280718795531809E-2</v>
      </c>
      <c r="BL43" s="48">
        <f t="shared" si="47"/>
        <v>0.59349198640116563</v>
      </c>
      <c r="BM43" s="48">
        <f t="shared" si="48"/>
        <v>0.17775619232637202</v>
      </c>
      <c r="BN43" s="14">
        <f t="shared" si="49"/>
        <v>143.07470695562</v>
      </c>
      <c r="BO43" s="14">
        <f t="shared" si="50"/>
        <v>48.91442972841709</v>
      </c>
      <c r="BP43" s="14">
        <f t="shared" si="51"/>
        <v>498.11194273438076</v>
      </c>
      <c r="BQ43" s="14">
        <f t="shared" si="52"/>
        <v>149.18901067167212</v>
      </c>
      <c r="BR43" s="95">
        <f t="shared" si="29"/>
        <v>3.6</v>
      </c>
      <c r="BS43" s="95">
        <f t="shared" si="30"/>
        <v>24.25</v>
      </c>
      <c r="BT43" s="95">
        <f t="shared" si="31"/>
        <v>36.774999999999999</v>
      </c>
      <c r="BU43" s="95">
        <f t="shared" si="32"/>
        <v>38.975000000000001</v>
      </c>
      <c r="BV43" s="95">
        <f t="shared" si="28"/>
        <v>42.875</v>
      </c>
      <c r="BW43" s="206">
        <v>20.432000000000002</v>
      </c>
      <c r="BX43" s="206">
        <v>36.780999999999999</v>
      </c>
      <c r="BY43" s="206">
        <v>22.629000000000001</v>
      </c>
      <c r="BZ43" s="210">
        <v>14.947999999999999</v>
      </c>
      <c r="CA43" s="206">
        <v>22.803000000000001</v>
      </c>
      <c r="CB43" s="206">
        <v>160.10000000000002</v>
      </c>
      <c r="CC43" s="206">
        <v>107.6</v>
      </c>
      <c r="CD43" s="206">
        <v>48.2</v>
      </c>
      <c r="CE43" s="210">
        <v>161.20000000000002</v>
      </c>
      <c r="CF43" s="206">
        <v>199.60000000000002</v>
      </c>
      <c r="CG43" s="206">
        <v>-25.12</v>
      </c>
      <c r="CH43" s="206">
        <v>-24.46</v>
      </c>
      <c r="CI43" s="206">
        <v>-24.94</v>
      </c>
      <c r="CJ43" s="210">
        <v>-25.31</v>
      </c>
      <c r="CK43" s="206">
        <v>-24.67</v>
      </c>
      <c r="CO43">
        <v>2008</v>
      </c>
      <c r="CP43" t="s">
        <v>55</v>
      </c>
      <c r="CQ43" s="18">
        <v>18.762499999999999</v>
      </c>
      <c r="CR43" s="18">
        <v>39.40625</v>
      </c>
      <c r="CS43" s="18">
        <v>46.637499999999996</v>
      </c>
      <c r="CT43" s="18">
        <v>46.05</v>
      </c>
      <c r="CU43" s="98">
        <v>45560</v>
      </c>
      <c r="CV43" s="61">
        <v>0.93100000000000005</v>
      </c>
    </row>
    <row r="44" spans="1:100" x14ac:dyDescent="0.25">
      <c r="A44" t="s">
        <v>50</v>
      </c>
      <c r="B44" t="s">
        <v>51</v>
      </c>
      <c r="C44" s="7">
        <v>6</v>
      </c>
      <c r="D44" t="s">
        <v>56</v>
      </c>
      <c r="E44">
        <v>1984</v>
      </c>
      <c r="F44" s="7">
        <v>3</v>
      </c>
      <c r="G44" s="7">
        <v>11</v>
      </c>
      <c r="H44" s="7">
        <v>43</v>
      </c>
      <c r="I44" s="7">
        <v>43</v>
      </c>
      <c r="J44" s="7">
        <v>311</v>
      </c>
      <c r="K44" s="50">
        <v>45568</v>
      </c>
      <c r="L44" s="90">
        <v>0.72</v>
      </c>
      <c r="M44" s="209">
        <v>3.7999999999999999E-2</v>
      </c>
      <c r="N44" s="209">
        <v>8.4000000000000005E-2</v>
      </c>
      <c r="O44" s="209">
        <v>0.187</v>
      </c>
      <c r="P44" s="209">
        <v>0.48399999999999999</v>
      </c>
      <c r="Q44" s="91">
        <f t="shared" si="33"/>
        <v>0.96199999999999997</v>
      </c>
      <c r="R44" s="91">
        <f t="shared" si="34"/>
        <v>0.91600000000000004</v>
      </c>
      <c r="S44" s="91">
        <f t="shared" si="35"/>
        <v>0.81299999999999994</v>
      </c>
      <c r="T44" s="91">
        <f t="shared" si="36"/>
        <v>0.51600000000000001</v>
      </c>
      <c r="U44" s="90">
        <v>0</v>
      </c>
      <c r="V44" s="90">
        <v>0</v>
      </c>
      <c r="W44" s="90">
        <v>0</v>
      </c>
      <c r="X44" s="90">
        <v>0</v>
      </c>
      <c r="Y44" s="90">
        <v>24.8</v>
      </c>
      <c r="Z44" s="90">
        <v>2.1</v>
      </c>
      <c r="AA44" s="90">
        <v>2.1</v>
      </c>
      <c r="AB44" s="90">
        <v>12.5</v>
      </c>
      <c r="AC44" s="90">
        <v>32.5</v>
      </c>
      <c r="AD44" s="90">
        <v>38.299999999999997</v>
      </c>
      <c r="AE44" s="90">
        <v>23.5</v>
      </c>
      <c r="AF44" s="90">
        <v>39.799999999999997</v>
      </c>
      <c r="AG44" s="90">
        <v>46.9</v>
      </c>
      <c r="AH44" s="90">
        <v>40.200000000000003</v>
      </c>
      <c r="AI44" s="90">
        <v>41.5</v>
      </c>
      <c r="AJ44" s="90">
        <v>38.200000000000003</v>
      </c>
      <c r="AK44" s="90">
        <v>44.3</v>
      </c>
      <c r="AL44" s="90">
        <v>40.5</v>
      </c>
      <c r="AM44" s="90">
        <v>40.5</v>
      </c>
      <c r="AN44" s="90">
        <v>42.5</v>
      </c>
      <c r="AO44" s="90">
        <v>88</v>
      </c>
      <c r="AP44" s="90">
        <v>0.5</v>
      </c>
      <c r="AQ44" s="90">
        <v>1417</v>
      </c>
      <c r="AR44" s="70">
        <f t="shared" si="37"/>
        <v>2834</v>
      </c>
      <c r="AS44" s="90">
        <v>294</v>
      </c>
      <c r="AT44" s="90">
        <v>50</v>
      </c>
      <c r="AU44" s="90">
        <v>171</v>
      </c>
      <c r="AV44">
        <v>59.6</v>
      </c>
      <c r="AW44" s="7">
        <v>30</v>
      </c>
      <c r="AX44" s="90">
        <v>7.95</v>
      </c>
      <c r="AY44" s="90">
        <v>2.38</v>
      </c>
      <c r="AZ44" s="90">
        <v>24.52</v>
      </c>
      <c r="BA44" s="90">
        <v>7.45</v>
      </c>
      <c r="BB44" s="90">
        <v>20</v>
      </c>
      <c r="BC44" s="90">
        <f t="shared" si="38"/>
        <v>42.300000000000004</v>
      </c>
      <c r="BD44" s="48">
        <f t="shared" si="39"/>
        <v>42.300000000000004</v>
      </c>
      <c r="BE44" s="48">
        <f t="shared" si="40"/>
        <v>2.1150000000000002</v>
      </c>
      <c r="BF44" s="48">
        <f t="shared" si="41"/>
        <v>6.15</v>
      </c>
      <c r="BG44" s="48">
        <f t="shared" si="42"/>
        <v>0.34853801169590642</v>
      </c>
      <c r="BH44" s="49">
        <f t="shared" si="43"/>
        <v>493.87836257309942</v>
      </c>
      <c r="BI44" s="14">
        <f t="shared" si="44"/>
        <v>987.75672514619885</v>
      </c>
      <c r="BJ44" s="48">
        <f t="shared" si="45"/>
        <v>0.18794326241134751</v>
      </c>
      <c r="BK44" s="48">
        <f t="shared" si="46"/>
        <v>5.6264775413711575E-2</v>
      </c>
      <c r="BL44" s="48">
        <f t="shared" si="47"/>
        <v>0.57966903073286047</v>
      </c>
      <c r="BM44" s="48">
        <f t="shared" si="48"/>
        <v>0.17612293144208035</v>
      </c>
      <c r="BN44" s="14">
        <f t="shared" si="49"/>
        <v>185.6422213927253</v>
      </c>
      <c r="BO44" s="14">
        <f t="shared" si="50"/>
        <v>55.575910303734112</v>
      </c>
      <c r="BP44" s="14">
        <f t="shared" si="51"/>
        <v>572.57198346536154</v>
      </c>
      <c r="BQ44" s="14">
        <f t="shared" si="52"/>
        <v>173.96660998437778</v>
      </c>
      <c r="BR44" s="95">
        <f t="shared" si="29"/>
        <v>0</v>
      </c>
      <c r="BS44" s="95">
        <f t="shared" si="30"/>
        <v>10.375</v>
      </c>
      <c r="BT44" s="95">
        <f t="shared" si="31"/>
        <v>33.524999999999999</v>
      </c>
      <c r="BU44" s="95">
        <f t="shared" si="32"/>
        <v>41.7</v>
      </c>
      <c r="BV44" s="95">
        <f t="shared" si="28"/>
        <v>41.95</v>
      </c>
      <c r="BW44" s="206">
        <v>21.551000000000002</v>
      </c>
      <c r="BX44" s="206">
        <v>40.829000000000008</v>
      </c>
      <c r="BY44" s="206">
        <v>18.742000000000001</v>
      </c>
      <c r="BZ44" s="210">
        <v>12.423999999999999</v>
      </c>
      <c r="CA44" s="206">
        <v>22.054000000000002</v>
      </c>
      <c r="CB44" s="206">
        <v>161.4</v>
      </c>
      <c r="CC44" s="206">
        <v>104.80000000000001</v>
      </c>
      <c r="CD44" s="206">
        <v>73.3</v>
      </c>
      <c r="CE44" s="210">
        <v>186.5</v>
      </c>
      <c r="CF44" s="206">
        <v>201.70000000000002</v>
      </c>
      <c r="CG44" s="206">
        <v>-24.77</v>
      </c>
      <c r="CH44" s="206">
        <v>-24.39</v>
      </c>
      <c r="CI44" s="206">
        <v>-25.12</v>
      </c>
      <c r="CJ44" s="210">
        <v>-25.05</v>
      </c>
      <c r="CK44" s="206">
        <v>-24.78</v>
      </c>
      <c r="CO44">
        <v>2016</v>
      </c>
      <c r="CP44" t="s">
        <v>54</v>
      </c>
      <c r="CQ44" s="18">
        <v>6.1020833333333329</v>
      </c>
      <c r="CR44" s="18">
        <v>36.181249999999999</v>
      </c>
      <c r="CS44" s="18">
        <v>46.15</v>
      </c>
      <c r="CT44" s="18">
        <v>47.55</v>
      </c>
      <c r="CU44" s="98">
        <v>45561</v>
      </c>
      <c r="CV44" s="61">
        <v>0.96850000000000003</v>
      </c>
    </row>
    <row r="45" spans="1:100" x14ac:dyDescent="0.25">
      <c r="A45" t="s">
        <v>50</v>
      </c>
      <c r="B45" t="s">
        <v>51</v>
      </c>
      <c r="C45" s="7">
        <v>6</v>
      </c>
      <c r="D45" t="s">
        <v>60</v>
      </c>
      <c r="E45">
        <v>2001</v>
      </c>
      <c r="F45" s="7">
        <v>3</v>
      </c>
      <c r="G45" s="7">
        <v>12</v>
      </c>
      <c r="H45" s="7">
        <v>44</v>
      </c>
      <c r="I45" s="7">
        <v>46</v>
      </c>
      <c r="J45" s="7">
        <v>312</v>
      </c>
      <c r="K45" s="50">
        <v>45567</v>
      </c>
      <c r="L45" s="90">
        <v>0.68</v>
      </c>
      <c r="M45" s="209">
        <v>7.4999999999999997E-2</v>
      </c>
      <c r="N45" s="209">
        <v>0.17299999999999999</v>
      </c>
      <c r="O45" s="209">
        <v>0.16500000000000001</v>
      </c>
      <c r="P45" s="209">
        <v>0.53700000000000003</v>
      </c>
      <c r="Q45" s="91">
        <f t="shared" si="33"/>
        <v>0.92500000000000004</v>
      </c>
      <c r="R45" s="91">
        <f t="shared" si="34"/>
        <v>0.82699999999999996</v>
      </c>
      <c r="S45" s="91">
        <f t="shared" si="35"/>
        <v>0.83499999999999996</v>
      </c>
      <c r="T45" s="91">
        <f t="shared" si="36"/>
        <v>0.46299999999999997</v>
      </c>
      <c r="U45" s="90">
        <v>0</v>
      </c>
      <c r="V45" s="90">
        <v>0</v>
      </c>
      <c r="W45" s="90">
        <v>0</v>
      </c>
      <c r="X45" s="90">
        <v>0</v>
      </c>
      <c r="Y45" s="90">
        <v>0</v>
      </c>
      <c r="Z45" s="90">
        <v>0</v>
      </c>
      <c r="AA45" s="90">
        <v>0</v>
      </c>
      <c r="AB45" s="90">
        <v>0</v>
      </c>
      <c r="AC45" s="90">
        <v>15.7</v>
      </c>
      <c r="AD45" s="90">
        <v>7</v>
      </c>
      <c r="AE45" s="90">
        <v>11.9</v>
      </c>
      <c r="AF45" s="90">
        <v>0</v>
      </c>
      <c r="AG45" s="90">
        <v>27.8</v>
      </c>
      <c r="AH45" s="90">
        <v>21.4</v>
      </c>
      <c r="AI45" s="90">
        <v>45.4</v>
      </c>
      <c r="AJ45" s="90">
        <v>12.6</v>
      </c>
      <c r="AK45" s="90">
        <v>44.2</v>
      </c>
      <c r="AL45" s="90">
        <v>42</v>
      </c>
      <c r="AM45" s="90">
        <v>43.9</v>
      </c>
      <c r="AN45" s="90">
        <v>43</v>
      </c>
      <c r="AO45" s="90">
        <v>75</v>
      </c>
      <c r="AP45" s="90">
        <v>0.5</v>
      </c>
      <c r="AQ45" s="90">
        <v>1465</v>
      </c>
      <c r="AR45" s="70">
        <f t="shared" si="37"/>
        <v>2930</v>
      </c>
      <c r="AS45" s="90">
        <v>345</v>
      </c>
      <c r="AT45" s="90">
        <v>50</v>
      </c>
      <c r="AU45" s="90">
        <v>218</v>
      </c>
      <c r="AV45">
        <v>67.8</v>
      </c>
      <c r="AW45" s="7">
        <v>30</v>
      </c>
      <c r="AX45" s="90">
        <v>7.51</v>
      </c>
      <c r="AY45" s="90">
        <v>2.96</v>
      </c>
      <c r="AZ45" s="90">
        <v>20.09</v>
      </c>
      <c r="BA45" s="90">
        <v>6.69</v>
      </c>
      <c r="BB45" s="90">
        <v>20</v>
      </c>
      <c r="BC45" s="90">
        <f t="shared" si="38"/>
        <v>37.25</v>
      </c>
      <c r="BD45" s="48">
        <f t="shared" si="39"/>
        <v>37.25</v>
      </c>
      <c r="BE45" s="48">
        <f t="shared" si="40"/>
        <v>1.8625</v>
      </c>
      <c r="BF45" s="48">
        <f t="shared" si="41"/>
        <v>6.35</v>
      </c>
      <c r="BG45" s="48">
        <f t="shared" si="42"/>
        <v>0.3110091743119266</v>
      </c>
      <c r="BH45" s="49">
        <f t="shared" si="43"/>
        <v>455.62844036697248</v>
      </c>
      <c r="BI45" s="14">
        <f t="shared" si="44"/>
        <v>911.25688073394497</v>
      </c>
      <c r="BJ45" s="48">
        <f t="shared" si="45"/>
        <v>0.20161073825503356</v>
      </c>
      <c r="BK45" s="48">
        <f t="shared" si="46"/>
        <v>7.9463087248322142E-2</v>
      </c>
      <c r="BL45" s="48">
        <f t="shared" si="47"/>
        <v>0.53932885906040273</v>
      </c>
      <c r="BM45" s="48">
        <f t="shared" si="48"/>
        <v>0.17959731543624163</v>
      </c>
      <c r="BN45" s="14">
        <f t="shared" si="49"/>
        <v>183.7191724647497</v>
      </c>
      <c r="BO45" s="14">
        <f t="shared" si="50"/>
        <v>72.411285019395351</v>
      </c>
      <c r="BP45" s="14">
        <f t="shared" si="51"/>
        <v>491.46713379718005</v>
      </c>
      <c r="BQ45" s="14">
        <f t="shared" si="52"/>
        <v>163.65928945261993</v>
      </c>
      <c r="BR45" s="95">
        <f t="shared" si="29"/>
        <v>0</v>
      </c>
      <c r="BS45" s="95">
        <f t="shared" si="30"/>
        <v>0</v>
      </c>
      <c r="BT45" s="95">
        <f t="shared" si="31"/>
        <v>8.65</v>
      </c>
      <c r="BU45" s="95">
        <f t="shared" si="32"/>
        <v>26.799999999999997</v>
      </c>
      <c r="BV45" s="95">
        <f t="shared" si="28"/>
        <v>43.274999999999999</v>
      </c>
      <c r="BW45" s="206">
        <v>20.470000000000002</v>
      </c>
      <c r="BX45" s="206">
        <v>40.442999999999998</v>
      </c>
      <c r="BY45" s="206">
        <v>23.567999999999998</v>
      </c>
      <c r="BZ45" s="210">
        <v>13.306000000000001</v>
      </c>
      <c r="CA45" s="206">
        <v>23.067</v>
      </c>
      <c r="CB45" s="206">
        <v>143.30000000000001</v>
      </c>
      <c r="CC45" s="206">
        <v>98.9</v>
      </c>
      <c r="CD45" s="206">
        <v>38.9</v>
      </c>
      <c r="CE45" s="210">
        <v>177.60000000000002</v>
      </c>
      <c r="CF45" s="206">
        <v>187.10000000000002</v>
      </c>
      <c r="CG45" s="206">
        <v>-25.04</v>
      </c>
      <c r="CH45" s="206">
        <v>-24.93</v>
      </c>
      <c r="CI45" s="206">
        <v>-25.19</v>
      </c>
      <c r="CJ45" s="210">
        <v>-25.08</v>
      </c>
      <c r="CK45" s="206">
        <v>-24.6</v>
      </c>
      <c r="CO45">
        <v>2020</v>
      </c>
      <c r="CP45" t="s">
        <v>53</v>
      </c>
      <c r="CQ45" s="18">
        <v>27.1875</v>
      </c>
      <c r="CR45" s="18">
        <v>48.331249999999997</v>
      </c>
      <c r="CS45" s="18">
        <v>50.381249999999994</v>
      </c>
      <c r="CT45" s="18">
        <v>46.762500000000003</v>
      </c>
      <c r="CU45" s="98">
        <v>45567</v>
      </c>
      <c r="CV45" s="61">
        <v>0.93975000000000009</v>
      </c>
    </row>
    <row r="46" spans="1:100" x14ac:dyDescent="0.25">
      <c r="A46" t="s">
        <v>35</v>
      </c>
      <c r="B46" t="s">
        <v>36</v>
      </c>
      <c r="C46" s="7">
        <v>7</v>
      </c>
      <c r="D46" t="s">
        <v>46</v>
      </c>
      <c r="E46">
        <v>1999</v>
      </c>
      <c r="F46" s="7">
        <v>3</v>
      </c>
      <c r="G46" s="7">
        <v>13</v>
      </c>
      <c r="H46" s="7">
        <v>45</v>
      </c>
      <c r="I46" s="7">
        <v>51</v>
      </c>
      <c r="J46" s="7">
        <v>313</v>
      </c>
      <c r="K46" s="50">
        <v>45567</v>
      </c>
      <c r="L46" s="90">
        <v>0.77</v>
      </c>
      <c r="M46" s="209">
        <v>3.3000000000000002E-2</v>
      </c>
      <c r="N46" s="209">
        <v>8.7999999999999995E-2</v>
      </c>
      <c r="O46" s="209">
        <v>0.13600000000000001</v>
      </c>
      <c r="P46" s="209">
        <v>0.45200000000000001</v>
      </c>
      <c r="Q46" s="91">
        <f t="shared" si="33"/>
        <v>0.96699999999999997</v>
      </c>
      <c r="R46" s="91">
        <f t="shared" si="34"/>
        <v>0.91200000000000003</v>
      </c>
      <c r="S46" s="91">
        <f t="shared" si="35"/>
        <v>0.86399999999999999</v>
      </c>
      <c r="T46" s="91">
        <f t="shared" si="36"/>
        <v>0.54800000000000004</v>
      </c>
      <c r="U46" s="90">
        <v>0</v>
      </c>
      <c r="V46" s="90">
        <v>0</v>
      </c>
      <c r="W46" s="90">
        <v>0</v>
      </c>
      <c r="X46" s="90">
        <v>0</v>
      </c>
      <c r="Y46" s="90">
        <v>0</v>
      </c>
      <c r="Z46" s="90">
        <v>0</v>
      </c>
      <c r="AA46" s="90">
        <v>0</v>
      </c>
      <c r="AB46" s="90">
        <v>0</v>
      </c>
      <c r="AC46" s="90">
        <v>30.5</v>
      </c>
      <c r="AD46" s="90">
        <v>40</v>
      </c>
      <c r="AE46" s="90">
        <v>29.5</v>
      </c>
      <c r="AF46" s="90">
        <v>2.2999999999999998</v>
      </c>
      <c r="AG46" s="90">
        <v>47.1</v>
      </c>
      <c r="AH46" s="90">
        <v>42</v>
      </c>
      <c r="AI46" s="90">
        <v>45.2</v>
      </c>
      <c r="AJ46" s="90">
        <v>37</v>
      </c>
      <c r="AK46" s="90">
        <v>42.1</v>
      </c>
      <c r="AL46" s="90">
        <v>41.8</v>
      </c>
      <c r="AM46" s="90">
        <v>40.799999999999997</v>
      </c>
      <c r="AN46" s="90">
        <v>35.9</v>
      </c>
      <c r="AO46" s="90">
        <v>91</v>
      </c>
      <c r="AP46" s="90">
        <v>0.5</v>
      </c>
      <c r="AQ46" s="90">
        <v>1207</v>
      </c>
      <c r="AR46" s="70">
        <f t="shared" si="37"/>
        <v>2414</v>
      </c>
      <c r="AS46" s="90">
        <v>306</v>
      </c>
      <c r="AT46" s="90">
        <v>50</v>
      </c>
      <c r="AU46" s="90">
        <v>198</v>
      </c>
      <c r="AV46">
        <v>72</v>
      </c>
      <c r="AW46" s="7">
        <v>30</v>
      </c>
      <c r="AX46" s="90">
        <v>6.84</v>
      </c>
      <c r="AY46" s="90">
        <v>3.16</v>
      </c>
      <c r="AZ46" s="90">
        <v>22.18</v>
      </c>
      <c r="BA46" s="90">
        <v>7.15</v>
      </c>
      <c r="BB46" s="90">
        <v>20</v>
      </c>
      <c r="BC46" s="90">
        <f t="shared" si="38"/>
        <v>39.33</v>
      </c>
      <c r="BD46" s="48">
        <f t="shared" si="39"/>
        <v>39.33</v>
      </c>
      <c r="BE46" s="48">
        <f t="shared" si="40"/>
        <v>1.9664999999999999</v>
      </c>
      <c r="BF46" s="48">
        <f t="shared" si="41"/>
        <v>5.4</v>
      </c>
      <c r="BG46" s="48">
        <f t="shared" si="42"/>
        <v>0.36363636363636365</v>
      </c>
      <c r="BH46" s="49">
        <f t="shared" si="43"/>
        <v>438.90909090909093</v>
      </c>
      <c r="BI46" s="14">
        <f t="shared" si="44"/>
        <v>877.81818181818187</v>
      </c>
      <c r="BJ46" s="48">
        <f t="shared" si="45"/>
        <v>0.17391304347826086</v>
      </c>
      <c r="BK46" s="48">
        <f t="shared" si="46"/>
        <v>8.0345792016272566E-2</v>
      </c>
      <c r="BL46" s="48">
        <f t="shared" si="47"/>
        <v>0.56394609712687516</v>
      </c>
      <c r="BM46" s="48">
        <f t="shared" si="48"/>
        <v>0.18179506737859141</v>
      </c>
      <c r="BN46" s="14">
        <f t="shared" si="49"/>
        <v>152.66403162055337</v>
      </c>
      <c r="BO46" s="14">
        <f t="shared" si="50"/>
        <v>70.528997064466182</v>
      </c>
      <c r="BP46" s="14">
        <f t="shared" si="51"/>
        <v>495.04213762337332</v>
      </c>
      <c r="BQ46" s="14">
        <f t="shared" si="52"/>
        <v>159.58301550978899</v>
      </c>
      <c r="BR46" s="95">
        <f t="shared" si="29"/>
        <v>0</v>
      </c>
      <c r="BS46" s="95">
        <f t="shared" si="30"/>
        <v>0</v>
      </c>
      <c r="BT46" s="95">
        <f t="shared" si="31"/>
        <v>25.574999999999999</v>
      </c>
      <c r="BU46" s="95">
        <f t="shared" si="32"/>
        <v>42.825000000000003</v>
      </c>
      <c r="BV46" s="95">
        <f t="shared" ref="BV46:BV65" si="53">AVERAGE(AK46:AN46)</f>
        <v>40.15</v>
      </c>
      <c r="BW46" s="206">
        <v>14.927</v>
      </c>
      <c r="BX46" s="206">
        <v>32.206000000000003</v>
      </c>
      <c r="BY46" s="206">
        <v>19.378</v>
      </c>
      <c r="BZ46" s="210">
        <v>9.7075999999999993</v>
      </c>
      <c r="CA46" s="206">
        <v>23.975000000000001</v>
      </c>
      <c r="CB46" s="206">
        <v>168.29999999999998</v>
      </c>
      <c r="CC46" s="206">
        <v>121.1</v>
      </c>
      <c r="CD46" s="206">
        <v>57.1</v>
      </c>
      <c r="CE46" s="210">
        <v>198.9</v>
      </c>
      <c r="CF46" s="206">
        <v>222</v>
      </c>
      <c r="CG46" s="206">
        <v>-24.69</v>
      </c>
      <c r="CH46" s="206">
        <v>-24.15</v>
      </c>
      <c r="CI46" s="206">
        <v>-24.8</v>
      </c>
      <c r="CJ46" s="210">
        <v>-25.14</v>
      </c>
      <c r="CK46" s="206">
        <v>-24.43</v>
      </c>
      <c r="CN46" t="s">
        <v>35</v>
      </c>
      <c r="CO46">
        <v>1983</v>
      </c>
      <c r="CP46" t="s">
        <v>44</v>
      </c>
      <c r="CQ46" s="18">
        <v>16.824999999999999</v>
      </c>
      <c r="CR46" s="18">
        <v>40.6875</v>
      </c>
      <c r="CS46" s="18">
        <v>42.018749999999997</v>
      </c>
      <c r="CT46" s="18">
        <v>44.487499999999997</v>
      </c>
      <c r="CU46" s="98">
        <v>45565</v>
      </c>
      <c r="CV46" s="61">
        <v>0.97024999999999995</v>
      </c>
    </row>
    <row r="47" spans="1:100" x14ac:dyDescent="0.25">
      <c r="A47" t="s">
        <v>35</v>
      </c>
      <c r="B47" t="s">
        <v>36</v>
      </c>
      <c r="C47" s="7">
        <v>7</v>
      </c>
      <c r="D47" t="s">
        <v>37</v>
      </c>
      <c r="E47">
        <v>1998</v>
      </c>
      <c r="F47" s="7">
        <v>3</v>
      </c>
      <c r="G47" s="7">
        <v>14</v>
      </c>
      <c r="H47" s="7">
        <v>46</v>
      </c>
      <c r="I47" s="7">
        <v>54</v>
      </c>
      <c r="J47" s="7">
        <v>314</v>
      </c>
      <c r="K47" s="50">
        <v>45560</v>
      </c>
      <c r="L47" s="90">
        <v>0.79</v>
      </c>
      <c r="M47" s="208">
        <v>4.2000000000000003E-2</v>
      </c>
      <c r="N47" s="208">
        <v>5.5E-2</v>
      </c>
      <c r="O47" s="208">
        <v>0.17199999999999999</v>
      </c>
      <c r="P47" s="208">
        <v>0.30099999999999999</v>
      </c>
      <c r="Q47" s="91">
        <f t="shared" si="33"/>
        <v>0.95799999999999996</v>
      </c>
      <c r="R47" s="91">
        <f t="shared" si="34"/>
        <v>0.94499999999999995</v>
      </c>
      <c r="S47" s="91">
        <f t="shared" si="35"/>
        <v>0.82800000000000007</v>
      </c>
      <c r="T47" s="91">
        <f t="shared" si="36"/>
        <v>0.69900000000000007</v>
      </c>
      <c r="U47" s="90">
        <v>0</v>
      </c>
      <c r="V47" s="90">
        <v>0</v>
      </c>
      <c r="W47" s="90">
        <v>0</v>
      </c>
      <c r="X47" s="90">
        <v>0.4</v>
      </c>
      <c r="Y47" s="90">
        <v>28.3</v>
      </c>
      <c r="Z47" s="90">
        <v>17.5</v>
      </c>
      <c r="AA47" s="90">
        <v>5.5</v>
      </c>
      <c r="AB47" s="90">
        <v>18.3</v>
      </c>
      <c r="AC47" s="90">
        <v>37.4</v>
      </c>
      <c r="AD47" s="90">
        <v>23.5</v>
      </c>
      <c r="AE47" s="90">
        <v>31.4</v>
      </c>
      <c r="AF47" s="90">
        <v>33.200000000000003</v>
      </c>
      <c r="AG47" s="90">
        <v>38</v>
      </c>
      <c r="AH47" s="90">
        <v>38</v>
      </c>
      <c r="AI47" s="90">
        <v>37.1</v>
      </c>
      <c r="AJ47" s="90">
        <v>42.1</v>
      </c>
      <c r="AK47" s="90">
        <v>36.5</v>
      </c>
      <c r="AL47" s="90">
        <v>38.6</v>
      </c>
      <c r="AM47" s="90">
        <v>44.5</v>
      </c>
      <c r="AN47" s="90">
        <v>35.200000000000003</v>
      </c>
      <c r="AO47" s="90">
        <v>94</v>
      </c>
      <c r="AP47" s="90">
        <v>0.5</v>
      </c>
      <c r="AQ47" s="90">
        <v>2195.8000000000002</v>
      </c>
      <c r="AR47" s="70">
        <f t="shared" si="37"/>
        <v>4391.6000000000004</v>
      </c>
      <c r="AS47" s="90">
        <v>480.4</v>
      </c>
      <c r="AT47" s="90">
        <v>50</v>
      </c>
      <c r="AU47" s="90">
        <v>303.8</v>
      </c>
      <c r="AV47">
        <v>75.5</v>
      </c>
      <c r="AW47" s="7">
        <v>30</v>
      </c>
      <c r="AX47" s="90">
        <v>5.92</v>
      </c>
      <c r="AY47" s="90">
        <v>2.34</v>
      </c>
      <c r="AZ47" s="90">
        <v>23.52</v>
      </c>
      <c r="BA47" s="90">
        <v>6.72</v>
      </c>
      <c r="BB47" s="90">
        <v>20</v>
      </c>
      <c r="BC47" s="90">
        <f t="shared" si="38"/>
        <v>38.5</v>
      </c>
      <c r="BD47" s="48">
        <f t="shared" si="39"/>
        <v>38.5</v>
      </c>
      <c r="BE47" s="48">
        <f t="shared" si="40"/>
        <v>1.925</v>
      </c>
      <c r="BF47" s="48">
        <f t="shared" si="41"/>
        <v>8.8299999999999983</v>
      </c>
      <c r="BG47" s="48">
        <f t="shared" si="42"/>
        <v>0.24851876234364711</v>
      </c>
      <c r="BH47" s="49">
        <f t="shared" si="43"/>
        <v>545.69749835418042</v>
      </c>
      <c r="BI47" s="14">
        <f t="shared" si="44"/>
        <v>1091.3949967083608</v>
      </c>
      <c r="BJ47" s="48">
        <f t="shared" si="45"/>
        <v>0.15376623376623377</v>
      </c>
      <c r="BK47" s="48">
        <f t="shared" si="46"/>
        <v>6.0779220779220773E-2</v>
      </c>
      <c r="BL47" s="48">
        <f t="shared" si="47"/>
        <v>0.61090909090909085</v>
      </c>
      <c r="BM47" s="48">
        <f t="shared" si="48"/>
        <v>0.17454545454545453</v>
      </c>
      <c r="BN47" s="14">
        <f t="shared" si="49"/>
        <v>167.81969819515575</v>
      </c>
      <c r="BO47" s="14">
        <f t="shared" si="50"/>
        <v>66.334137462274398</v>
      </c>
      <c r="BP47" s="14">
        <f t="shared" si="51"/>
        <v>666.74312526183496</v>
      </c>
      <c r="BQ47" s="14">
        <f t="shared" si="52"/>
        <v>190.4980357890957</v>
      </c>
      <c r="BR47" s="95">
        <f t="shared" si="29"/>
        <v>0.1</v>
      </c>
      <c r="BS47" s="95">
        <f t="shared" si="30"/>
        <v>17.399999999999999</v>
      </c>
      <c r="BT47" s="95">
        <f t="shared" si="31"/>
        <v>31.375</v>
      </c>
      <c r="BU47" s="95">
        <f t="shared" si="32"/>
        <v>38.799999999999997</v>
      </c>
      <c r="BV47" s="95">
        <f t="shared" si="53"/>
        <v>38.700000000000003</v>
      </c>
      <c r="BW47" s="206">
        <v>18.12</v>
      </c>
      <c r="BX47" s="206">
        <v>36.322000000000003</v>
      </c>
      <c r="BY47" s="206">
        <v>19.951000000000001</v>
      </c>
      <c r="BZ47" s="210">
        <v>10.342000000000001</v>
      </c>
      <c r="CA47" s="206">
        <v>22.006</v>
      </c>
      <c r="CB47" s="206">
        <v>163.70000000000002</v>
      </c>
      <c r="CC47" s="206">
        <v>90.399999999999991</v>
      </c>
      <c r="CD47" s="206">
        <v>60.599999999999994</v>
      </c>
      <c r="CE47" s="210">
        <v>173.4</v>
      </c>
      <c r="CF47" s="206">
        <v>176.6</v>
      </c>
      <c r="CG47" s="206">
        <v>-24.72</v>
      </c>
      <c r="CH47" s="206">
        <v>-24.49</v>
      </c>
      <c r="CI47" s="206">
        <v>-24.55</v>
      </c>
      <c r="CJ47" s="210">
        <v>-25.14</v>
      </c>
      <c r="CK47" s="206">
        <v>-24.62</v>
      </c>
      <c r="CO47">
        <v>1985</v>
      </c>
      <c r="CP47" t="s">
        <v>49</v>
      </c>
      <c r="CQ47" s="18">
        <v>18.400000000000002</v>
      </c>
      <c r="CR47" s="18">
        <v>43.137500000000003</v>
      </c>
      <c r="CS47" s="18">
        <v>47.325000000000003</v>
      </c>
      <c r="CT47" s="18">
        <v>45.65</v>
      </c>
      <c r="CU47" s="98">
        <v>45567</v>
      </c>
      <c r="CV47" s="61">
        <v>0.96399999999999997</v>
      </c>
    </row>
    <row r="48" spans="1:100" x14ac:dyDescent="0.25">
      <c r="A48" t="s">
        <v>50</v>
      </c>
      <c r="B48" t="s">
        <v>51</v>
      </c>
      <c r="C48" s="7">
        <v>8</v>
      </c>
      <c r="D48" t="s">
        <v>52</v>
      </c>
      <c r="E48">
        <v>1999</v>
      </c>
      <c r="F48" s="7">
        <v>3</v>
      </c>
      <c r="G48" s="7">
        <v>15</v>
      </c>
      <c r="H48" s="7">
        <v>47</v>
      </c>
      <c r="I48" s="7">
        <v>59</v>
      </c>
      <c r="J48" s="7">
        <v>315</v>
      </c>
      <c r="K48" s="50">
        <v>45568</v>
      </c>
      <c r="L48" s="90">
        <v>0.73</v>
      </c>
      <c r="M48" s="209">
        <v>0.05</v>
      </c>
      <c r="N48" s="209">
        <v>0.14499999999999999</v>
      </c>
      <c r="O48" s="209">
        <v>0.21</v>
      </c>
      <c r="P48" s="209">
        <v>0.53100000000000003</v>
      </c>
      <c r="Q48" s="91">
        <f t="shared" si="33"/>
        <v>0.95</v>
      </c>
      <c r="R48" s="91">
        <f t="shared" si="34"/>
        <v>0.85499999999999998</v>
      </c>
      <c r="S48" s="91">
        <f t="shared" si="35"/>
        <v>0.79</v>
      </c>
      <c r="T48" s="91">
        <f t="shared" si="36"/>
        <v>0.46899999999999997</v>
      </c>
      <c r="U48" s="90">
        <v>0</v>
      </c>
      <c r="V48" s="90">
        <v>0</v>
      </c>
      <c r="W48" s="90">
        <v>0</v>
      </c>
      <c r="X48" s="90">
        <v>0</v>
      </c>
      <c r="Y48" s="90">
        <v>7.1</v>
      </c>
      <c r="Z48" s="90">
        <v>4.3</v>
      </c>
      <c r="AA48" s="90">
        <v>0</v>
      </c>
      <c r="AB48" s="90">
        <v>0</v>
      </c>
      <c r="AC48" s="90">
        <v>47.6</v>
      </c>
      <c r="AD48" s="90">
        <v>50.6</v>
      </c>
      <c r="AE48" s="90">
        <v>1.9</v>
      </c>
      <c r="AF48" s="90">
        <v>27.1</v>
      </c>
      <c r="AG48" s="90">
        <v>47.7</v>
      </c>
      <c r="AH48" s="90">
        <v>52.6</v>
      </c>
      <c r="AI48" s="90">
        <v>49.2</v>
      </c>
      <c r="AJ48" s="90">
        <v>48</v>
      </c>
      <c r="AK48" s="90">
        <v>50.2</v>
      </c>
      <c r="AL48" s="90">
        <v>46.9</v>
      </c>
      <c r="AM48" s="90">
        <v>48.6</v>
      </c>
      <c r="AN48" s="90">
        <v>47.5</v>
      </c>
      <c r="AO48" s="90">
        <v>92</v>
      </c>
      <c r="AP48" s="90">
        <v>0.5</v>
      </c>
      <c r="AQ48" s="90">
        <v>1431</v>
      </c>
      <c r="AR48" s="70">
        <f t="shared" si="37"/>
        <v>2862</v>
      </c>
      <c r="AS48" s="90">
        <v>354</v>
      </c>
      <c r="AT48" s="90">
        <v>50</v>
      </c>
      <c r="AU48" s="90">
        <v>216</v>
      </c>
      <c r="AV48">
        <v>71.7</v>
      </c>
      <c r="AW48" s="7">
        <v>30</v>
      </c>
      <c r="AX48" s="90">
        <v>7.58</v>
      </c>
      <c r="AY48" s="90">
        <v>3.56</v>
      </c>
      <c r="AZ48" s="90">
        <v>29.26</v>
      </c>
      <c r="BA48" s="90">
        <v>7.83</v>
      </c>
      <c r="BB48" s="90">
        <v>20</v>
      </c>
      <c r="BC48" s="90">
        <f t="shared" si="38"/>
        <v>48.230000000000004</v>
      </c>
      <c r="BD48" s="48">
        <f t="shared" si="39"/>
        <v>48.230000000000004</v>
      </c>
      <c r="BE48" s="48">
        <f t="shared" si="40"/>
        <v>2.4115000000000002</v>
      </c>
      <c r="BF48" s="48">
        <f t="shared" si="41"/>
        <v>6.9</v>
      </c>
      <c r="BG48" s="48">
        <f t="shared" si="42"/>
        <v>0.33194444444444443</v>
      </c>
      <c r="BH48" s="49">
        <f t="shared" si="43"/>
        <v>475.01249999999999</v>
      </c>
      <c r="BI48" s="14">
        <f t="shared" si="44"/>
        <v>950.02499999999998</v>
      </c>
      <c r="BJ48" s="48">
        <f t="shared" si="45"/>
        <v>0.15716359112585526</v>
      </c>
      <c r="BK48" s="48">
        <f t="shared" si="46"/>
        <v>7.3812979473356827E-2</v>
      </c>
      <c r="BL48" s="48">
        <f t="shared" si="47"/>
        <v>0.60667634252539915</v>
      </c>
      <c r="BM48" s="48">
        <f t="shared" si="48"/>
        <v>0.16234708687538876</v>
      </c>
      <c r="BN48" s="14">
        <f t="shared" si="49"/>
        <v>149.30934065934065</v>
      </c>
      <c r="BO48" s="14">
        <f t="shared" si="50"/>
        <v>70.124175824175822</v>
      </c>
      <c r="BP48" s="14">
        <f t="shared" si="51"/>
        <v>576.35769230769233</v>
      </c>
      <c r="BQ48" s="14">
        <f t="shared" si="52"/>
        <v>154.23379120879122</v>
      </c>
      <c r="BR48" s="95">
        <f t="shared" si="29"/>
        <v>0</v>
      </c>
      <c r="BS48" s="95">
        <f t="shared" si="30"/>
        <v>2.8499999999999996</v>
      </c>
      <c r="BT48" s="95">
        <f t="shared" si="31"/>
        <v>31.800000000000004</v>
      </c>
      <c r="BU48" s="95">
        <f t="shared" si="32"/>
        <v>49.375</v>
      </c>
      <c r="BV48" s="95">
        <f t="shared" si="53"/>
        <v>48.3</v>
      </c>
      <c r="BW48" s="206">
        <v>22.012</v>
      </c>
      <c r="BX48" s="206">
        <v>34.618000000000002</v>
      </c>
      <c r="BY48" s="206">
        <v>21.387999999999998</v>
      </c>
      <c r="BZ48" s="210">
        <v>10.758000000000001</v>
      </c>
      <c r="CA48" s="206">
        <v>21.817</v>
      </c>
      <c r="CB48" s="206">
        <v>158</v>
      </c>
      <c r="CC48" s="206">
        <v>126.8</v>
      </c>
      <c r="CD48" s="206">
        <v>52.699999999999996</v>
      </c>
      <c r="CE48" s="210">
        <v>223.79999999999998</v>
      </c>
      <c r="CF48" s="206">
        <v>192.39999999999998</v>
      </c>
      <c r="CG48" s="206">
        <v>-24.34</v>
      </c>
      <c r="CH48" s="206">
        <v>-24.34</v>
      </c>
      <c r="CI48" s="206">
        <v>-25</v>
      </c>
      <c r="CJ48" s="210">
        <v>-24.9</v>
      </c>
      <c r="CK48" s="206">
        <v>-24.63</v>
      </c>
      <c r="CO48">
        <v>1998</v>
      </c>
      <c r="CP48" t="s">
        <v>37</v>
      </c>
      <c r="CQ48" s="18">
        <v>13.743749999999999</v>
      </c>
      <c r="CR48" s="18">
        <v>32.875</v>
      </c>
      <c r="CS48" s="18">
        <v>42.418750000000003</v>
      </c>
      <c r="CT48" s="18">
        <v>39.78125</v>
      </c>
      <c r="CU48" s="98">
        <v>45560</v>
      </c>
      <c r="CV48" s="61">
        <v>0.95550000000000002</v>
      </c>
    </row>
    <row r="49" spans="1:103" x14ac:dyDescent="0.25">
      <c r="A49" t="s">
        <v>50</v>
      </c>
      <c r="B49" t="s">
        <v>51</v>
      </c>
      <c r="C49" s="7">
        <v>8</v>
      </c>
      <c r="D49" t="s">
        <v>53</v>
      </c>
      <c r="E49">
        <v>2020</v>
      </c>
      <c r="F49" s="7">
        <v>3</v>
      </c>
      <c r="G49" s="7">
        <v>16</v>
      </c>
      <c r="H49" s="7">
        <v>48</v>
      </c>
      <c r="I49" s="7">
        <v>62</v>
      </c>
      <c r="J49" s="7">
        <v>316</v>
      </c>
      <c r="K49" s="50">
        <v>45567</v>
      </c>
      <c r="L49" s="90">
        <v>0.76</v>
      </c>
      <c r="M49" s="209">
        <v>9.4E-2</v>
      </c>
      <c r="N49" s="209">
        <v>0.108</v>
      </c>
      <c r="O49" s="209">
        <v>0.39</v>
      </c>
      <c r="P49" s="209">
        <v>0.64400000000000002</v>
      </c>
      <c r="Q49" s="91">
        <f t="shared" si="33"/>
        <v>0.90600000000000003</v>
      </c>
      <c r="R49" s="91">
        <f t="shared" si="34"/>
        <v>0.89200000000000002</v>
      </c>
      <c r="S49" s="91">
        <f t="shared" si="35"/>
        <v>0.61</v>
      </c>
      <c r="T49" s="91">
        <f t="shared" si="36"/>
        <v>0.35599999999999998</v>
      </c>
      <c r="U49" s="90">
        <v>0</v>
      </c>
      <c r="V49" s="90">
        <v>0</v>
      </c>
      <c r="W49" s="90">
        <v>0.9</v>
      </c>
      <c r="X49" s="90">
        <v>0</v>
      </c>
      <c r="Y49" s="90">
        <v>7.9</v>
      </c>
      <c r="Z49" s="90">
        <v>16.100000000000001</v>
      </c>
      <c r="AA49" s="90">
        <v>46</v>
      </c>
      <c r="AB49" s="90">
        <v>35.4</v>
      </c>
      <c r="AC49" s="90">
        <v>48.9</v>
      </c>
      <c r="AD49" s="90">
        <v>50</v>
      </c>
      <c r="AE49" s="90">
        <v>53.2</v>
      </c>
      <c r="AF49" s="90">
        <v>54</v>
      </c>
      <c r="AG49" s="90">
        <v>47.2</v>
      </c>
      <c r="AH49" s="90">
        <v>46.4</v>
      </c>
      <c r="AI49" s="90">
        <v>50.7</v>
      </c>
      <c r="AJ49" s="90">
        <v>51.5</v>
      </c>
      <c r="AK49" s="90">
        <v>46.4</v>
      </c>
      <c r="AL49" s="90">
        <v>53.5</v>
      </c>
      <c r="AM49" s="90">
        <v>45.8</v>
      </c>
      <c r="AN49" s="90">
        <v>48.1</v>
      </c>
      <c r="AO49" s="90">
        <v>91</v>
      </c>
      <c r="AP49" s="90">
        <v>0.5</v>
      </c>
      <c r="AQ49" s="90">
        <v>1548</v>
      </c>
      <c r="AR49" s="70">
        <f t="shared" si="37"/>
        <v>3096</v>
      </c>
      <c r="AS49" s="90">
        <v>423</v>
      </c>
      <c r="AT49" s="90">
        <v>50</v>
      </c>
      <c r="AU49" s="90">
        <v>254</v>
      </c>
      <c r="AV49">
        <v>79.7</v>
      </c>
      <c r="AW49" s="7">
        <v>30</v>
      </c>
      <c r="AX49" s="90">
        <v>9.73</v>
      </c>
      <c r="AY49" s="90">
        <v>0.11</v>
      </c>
      <c r="AZ49" s="90">
        <v>33.21</v>
      </c>
      <c r="BA49" s="90">
        <v>8.3800000000000008</v>
      </c>
      <c r="BB49" s="90">
        <v>20</v>
      </c>
      <c r="BC49" s="90">
        <f t="shared" si="38"/>
        <v>51.43</v>
      </c>
      <c r="BD49" s="48">
        <f t="shared" si="39"/>
        <v>51.429999999999993</v>
      </c>
      <c r="BE49" s="48">
        <f t="shared" si="40"/>
        <v>2.5714999999999995</v>
      </c>
      <c r="BF49" s="48">
        <f t="shared" si="41"/>
        <v>8.4499999999999993</v>
      </c>
      <c r="BG49" s="48">
        <f t="shared" si="42"/>
        <v>0.31377952755905514</v>
      </c>
      <c r="BH49" s="49">
        <f t="shared" si="43"/>
        <v>485.73070866141734</v>
      </c>
      <c r="BI49" s="14">
        <f t="shared" si="44"/>
        <v>971.46141732283468</v>
      </c>
      <c r="BJ49" s="48">
        <f t="shared" si="45"/>
        <v>0.1891891891891892</v>
      </c>
      <c r="BK49" s="48">
        <f t="shared" si="46"/>
        <v>2.1388294769589733E-3</v>
      </c>
      <c r="BL49" s="48">
        <f t="shared" si="47"/>
        <v>0.64573206299825003</v>
      </c>
      <c r="BM49" s="48">
        <f t="shared" si="48"/>
        <v>0.16293991833560181</v>
      </c>
      <c r="BN49" s="14">
        <f t="shared" si="49"/>
        <v>183.78999787188766</v>
      </c>
      <c r="BO49" s="14">
        <f t="shared" si="50"/>
        <v>2.0777903150984214</v>
      </c>
      <c r="BP49" s="14">
        <f t="shared" si="51"/>
        <v>627.30378513107792</v>
      </c>
      <c r="BQ49" s="14">
        <f t="shared" si="52"/>
        <v>158.28984400477069</v>
      </c>
      <c r="BR49" s="95">
        <f t="shared" si="29"/>
        <v>0.22500000000000001</v>
      </c>
      <c r="BS49" s="95">
        <f t="shared" si="30"/>
        <v>26.35</v>
      </c>
      <c r="BT49" s="95">
        <f t="shared" si="31"/>
        <v>51.525000000000006</v>
      </c>
      <c r="BU49" s="95">
        <f t="shared" si="32"/>
        <v>48.95</v>
      </c>
      <c r="BV49" s="95">
        <f t="shared" si="53"/>
        <v>48.449999999999996</v>
      </c>
      <c r="BW49" s="206">
        <v>15.37</v>
      </c>
      <c r="BX49" s="206">
        <v>25.433</v>
      </c>
      <c r="BY49" s="206">
        <v>12.013999999999999</v>
      </c>
      <c r="BZ49" s="210">
        <v>6.5905000000000005</v>
      </c>
      <c r="CA49" s="206">
        <v>16.391999999999999</v>
      </c>
      <c r="CB49" s="206">
        <v>200.6</v>
      </c>
      <c r="CC49" s="206">
        <v>140.69999999999999</v>
      </c>
      <c r="CD49" s="206">
        <v>65.8</v>
      </c>
      <c r="CE49" s="210">
        <v>227.5</v>
      </c>
      <c r="CF49" s="206">
        <v>214.89999999999998</v>
      </c>
      <c r="CG49" s="206">
        <v>-24.45</v>
      </c>
      <c r="CH49" s="206">
        <v>-24.3</v>
      </c>
      <c r="CI49" s="206">
        <v>-24.73</v>
      </c>
      <c r="CJ49" s="210">
        <v>-25.07</v>
      </c>
      <c r="CK49" s="206">
        <v>-24.94</v>
      </c>
      <c r="CO49">
        <v>1999</v>
      </c>
      <c r="CP49" t="s">
        <v>46</v>
      </c>
      <c r="CQ49" s="18">
        <v>13.74375</v>
      </c>
      <c r="CR49" s="18">
        <v>40.424999999999997</v>
      </c>
      <c r="CS49" s="18">
        <v>47.350000000000009</v>
      </c>
      <c r="CT49" s="18">
        <v>43.931249999999999</v>
      </c>
      <c r="CU49" s="98">
        <v>45567</v>
      </c>
      <c r="CV49" s="61">
        <v>0.96624999999999994</v>
      </c>
    </row>
    <row r="50" spans="1:103" x14ac:dyDescent="0.25">
      <c r="A50" t="s">
        <v>35</v>
      </c>
      <c r="B50" t="s">
        <v>36</v>
      </c>
      <c r="C50" s="7">
        <v>1</v>
      </c>
      <c r="D50" t="s">
        <v>42</v>
      </c>
      <c r="E50">
        <v>2023</v>
      </c>
      <c r="F50" s="7">
        <v>4</v>
      </c>
      <c r="G50" s="7">
        <v>1</v>
      </c>
      <c r="H50" s="7">
        <v>64</v>
      </c>
      <c r="I50" s="7">
        <v>4</v>
      </c>
      <c r="J50" s="7">
        <v>401</v>
      </c>
      <c r="K50" s="50">
        <v>45560</v>
      </c>
      <c r="L50" s="90">
        <v>0.8</v>
      </c>
      <c r="M50" s="208">
        <v>3.3000000000000002E-2</v>
      </c>
      <c r="N50" s="208">
        <v>4.3999999999999997E-2</v>
      </c>
      <c r="O50" s="208">
        <v>9.6000000000000002E-2</v>
      </c>
      <c r="P50" s="208">
        <v>0.215</v>
      </c>
      <c r="Q50" s="91">
        <f t="shared" si="33"/>
        <v>0.96699999999999997</v>
      </c>
      <c r="R50" s="91">
        <f t="shared" si="34"/>
        <v>0.95599999999999996</v>
      </c>
      <c r="S50" s="91">
        <f t="shared" si="35"/>
        <v>0.90400000000000003</v>
      </c>
      <c r="T50" s="91">
        <f t="shared" si="36"/>
        <v>0.78500000000000003</v>
      </c>
      <c r="U50" s="90">
        <v>0</v>
      </c>
      <c r="V50" s="90">
        <v>0</v>
      </c>
      <c r="W50" s="90">
        <v>0.9</v>
      </c>
      <c r="X50" s="90">
        <v>0</v>
      </c>
      <c r="Y50" s="90">
        <v>11.2</v>
      </c>
      <c r="Z50" s="90">
        <v>2.4</v>
      </c>
      <c r="AA50" s="90">
        <v>23.5</v>
      </c>
      <c r="AB50" s="90">
        <v>11.6</v>
      </c>
      <c r="AC50" s="90">
        <v>39.5</v>
      </c>
      <c r="AD50" s="90">
        <v>21.7</v>
      </c>
      <c r="AE50" s="90">
        <v>43</v>
      </c>
      <c r="AF50" s="90">
        <v>22</v>
      </c>
      <c r="AG50" s="90">
        <v>46.6</v>
      </c>
      <c r="AH50" s="90">
        <v>50.1</v>
      </c>
      <c r="AI50" s="90">
        <v>54.1</v>
      </c>
      <c r="AJ50" s="90">
        <v>56.7</v>
      </c>
      <c r="AK50" s="90">
        <v>45.7</v>
      </c>
      <c r="AL50" s="90">
        <v>52.3</v>
      </c>
      <c r="AM50" s="90">
        <v>48.5</v>
      </c>
      <c r="AN50" s="90">
        <v>53.2</v>
      </c>
      <c r="AO50" s="90">
        <v>88</v>
      </c>
      <c r="AP50" s="90">
        <v>0.5</v>
      </c>
      <c r="AQ50" s="90">
        <v>2268.6</v>
      </c>
      <c r="AR50" s="70">
        <f t="shared" si="37"/>
        <v>4537.2</v>
      </c>
      <c r="AS50" s="90">
        <v>417.9</v>
      </c>
      <c r="AT50" s="90">
        <v>50</v>
      </c>
      <c r="AU50" s="90">
        <v>251.4</v>
      </c>
      <c r="AV50">
        <v>62.6</v>
      </c>
      <c r="AW50" s="7">
        <v>30</v>
      </c>
      <c r="AX50" s="90">
        <v>6.19</v>
      </c>
      <c r="AY50" s="90">
        <v>3.25</v>
      </c>
      <c r="AZ50" s="90">
        <v>23.05</v>
      </c>
      <c r="BA50" s="90">
        <v>5.99</v>
      </c>
      <c r="BB50" s="90">
        <v>16</v>
      </c>
      <c r="BC50" s="90">
        <f t="shared" si="38"/>
        <v>38.480000000000004</v>
      </c>
      <c r="BD50" s="48">
        <f t="shared" si="39"/>
        <v>48.100000000000009</v>
      </c>
      <c r="BE50" s="48">
        <f t="shared" si="40"/>
        <v>2.4050000000000002</v>
      </c>
      <c r="BF50" s="48">
        <f t="shared" si="41"/>
        <v>10.406249999999998</v>
      </c>
      <c r="BG50" s="48">
        <f t="shared" si="42"/>
        <v>0.24900556881463803</v>
      </c>
      <c r="BH50" s="49">
        <f t="shared" si="43"/>
        <v>564.89403341288778</v>
      </c>
      <c r="BI50" s="14">
        <f t="shared" si="44"/>
        <v>1129.7880668257756</v>
      </c>
      <c r="BJ50" s="48">
        <f t="shared" si="45"/>
        <v>0.16086278586278585</v>
      </c>
      <c r="BK50" s="48">
        <f t="shared" si="46"/>
        <v>8.4459459459459457E-2</v>
      </c>
      <c r="BL50" s="48">
        <f t="shared" si="47"/>
        <v>0.59901247401247393</v>
      </c>
      <c r="BM50" s="48">
        <f t="shared" si="48"/>
        <v>0.15566528066528065</v>
      </c>
      <c r="BN50" s="14">
        <f t="shared" si="49"/>
        <v>181.74085586412554</v>
      </c>
      <c r="BO50" s="14">
        <f t="shared" si="50"/>
        <v>95.421289427852656</v>
      </c>
      <c r="BP50" s="14">
        <f t="shared" si="51"/>
        <v>676.75714501907805</v>
      </c>
      <c r="BQ50" s="14">
        <f t="shared" si="52"/>
        <v>175.8687765147192</v>
      </c>
      <c r="BR50" s="95">
        <f t="shared" si="29"/>
        <v>0.22500000000000001</v>
      </c>
      <c r="BS50" s="95">
        <f t="shared" si="30"/>
        <v>12.175000000000001</v>
      </c>
      <c r="BT50" s="95">
        <f t="shared" si="31"/>
        <v>31.55</v>
      </c>
      <c r="BU50" s="95">
        <f t="shared" si="32"/>
        <v>51.875</v>
      </c>
      <c r="BV50" s="95">
        <f t="shared" si="53"/>
        <v>49.924999999999997</v>
      </c>
      <c r="BW50" s="206">
        <v>18.774000000000001</v>
      </c>
      <c r="BX50" s="206">
        <v>27.401</v>
      </c>
      <c r="BY50" s="206">
        <v>19.064</v>
      </c>
      <c r="BZ50" s="210">
        <v>11.055999999999999</v>
      </c>
      <c r="CA50" s="206">
        <v>22.518999999999998</v>
      </c>
      <c r="CB50" s="206">
        <v>168.79999999999998</v>
      </c>
      <c r="CC50" s="206">
        <v>72.099999999999994</v>
      </c>
      <c r="CD50" s="206">
        <v>63.5</v>
      </c>
      <c r="CE50" s="210">
        <v>154.60000000000002</v>
      </c>
      <c r="CF50" s="206">
        <v>165.3</v>
      </c>
      <c r="CG50" s="206">
        <v>-24.77</v>
      </c>
      <c r="CH50" s="206">
        <v>-24.64</v>
      </c>
      <c r="CI50" s="206">
        <v>-24.63</v>
      </c>
      <c r="CJ50" s="210">
        <v>-25.21</v>
      </c>
      <c r="CK50" s="206">
        <v>-24.55</v>
      </c>
      <c r="CO50">
        <v>2002</v>
      </c>
      <c r="CP50" t="s">
        <v>39</v>
      </c>
      <c r="CQ50" s="18">
        <v>8.3625000000000007</v>
      </c>
      <c r="CR50" s="18">
        <v>40.693750000000001</v>
      </c>
      <c r="CS50" s="18">
        <v>46.65625</v>
      </c>
      <c r="CT50" s="18">
        <v>46.78125</v>
      </c>
      <c r="CU50" s="98">
        <v>45566</v>
      </c>
      <c r="CV50" s="61">
        <v>0.94025000000000003</v>
      </c>
    </row>
    <row r="51" spans="1:103" x14ac:dyDescent="0.25">
      <c r="A51" t="s">
        <v>35</v>
      </c>
      <c r="B51" t="s">
        <v>36</v>
      </c>
      <c r="C51" s="7">
        <v>1</v>
      </c>
      <c r="D51" t="s">
        <v>49</v>
      </c>
      <c r="E51">
        <v>1985</v>
      </c>
      <c r="F51" s="7">
        <v>4</v>
      </c>
      <c r="G51" s="7">
        <v>2</v>
      </c>
      <c r="H51" s="7">
        <v>63</v>
      </c>
      <c r="I51" s="7">
        <v>5</v>
      </c>
      <c r="J51" s="7">
        <v>402</v>
      </c>
      <c r="K51" s="50">
        <v>45567</v>
      </c>
      <c r="L51" s="90">
        <v>0.72</v>
      </c>
      <c r="M51" s="209">
        <v>4.5999999999999999E-2</v>
      </c>
      <c r="N51" s="209">
        <v>7.9000000000000001E-2</v>
      </c>
      <c r="O51" s="209">
        <v>0.155</v>
      </c>
      <c r="P51" s="209">
        <v>0.42699999999999999</v>
      </c>
      <c r="Q51" s="91">
        <f t="shared" si="33"/>
        <v>0.95399999999999996</v>
      </c>
      <c r="R51" s="91">
        <f t="shared" si="34"/>
        <v>0.92100000000000004</v>
      </c>
      <c r="S51" s="91">
        <f t="shared" si="35"/>
        <v>0.84499999999999997</v>
      </c>
      <c r="T51" s="91">
        <f t="shared" si="36"/>
        <v>0.57299999999999995</v>
      </c>
      <c r="U51" s="90">
        <v>0</v>
      </c>
      <c r="V51" s="90">
        <v>22.8</v>
      </c>
      <c r="W51" s="90">
        <v>0</v>
      </c>
      <c r="X51" s="90">
        <v>0</v>
      </c>
      <c r="Y51" s="90">
        <v>0</v>
      </c>
      <c r="Z51" s="90">
        <v>37.799999999999997</v>
      </c>
      <c r="AA51" s="90">
        <v>0.2</v>
      </c>
      <c r="AB51" s="90">
        <v>1.1000000000000001</v>
      </c>
      <c r="AC51" s="90">
        <v>34.6</v>
      </c>
      <c r="AD51" s="90">
        <v>46.3</v>
      </c>
      <c r="AE51" s="90">
        <v>45.6</v>
      </c>
      <c r="AF51" s="90">
        <v>39.200000000000003</v>
      </c>
      <c r="AG51" s="90">
        <v>49.2</v>
      </c>
      <c r="AH51" s="90">
        <v>47</v>
      </c>
      <c r="AI51" s="90">
        <v>45.5</v>
      </c>
      <c r="AJ51" s="90">
        <v>44.3</v>
      </c>
      <c r="AK51" s="90">
        <v>44.7</v>
      </c>
      <c r="AL51" s="90">
        <v>45.5</v>
      </c>
      <c r="AM51" s="90">
        <v>43.6</v>
      </c>
      <c r="AN51" s="90">
        <v>43.1</v>
      </c>
      <c r="AO51" s="90">
        <v>90</v>
      </c>
      <c r="AP51" s="90">
        <v>0.5</v>
      </c>
      <c r="AQ51" s="90">
        <v>1378</v>
      </c>
      <c r="AR51" s="70">
        <f t="shared" si="37"/>
        <v>2756</v>
      </c>
      <c r="AS51" s="90">
        <v>313</v>
      </c>
      <c r="AT51" s="90">
        <v>50</v>
      </c>
      <c r="AU51" s="90">
        <v>183</v>
      </c>
      <c r="AV51">
        <v>63.8</v>
      </c>
      <c r="AW51" s="7">
        <v>30</v>
      </c>
      <c r="AX51" s="90">
        <v>7.07</v>
      </c>
      <c r="AY51" s="90">
        <v>3.34</v>
      </c>
      <c r="AZ51" s="90">
        <v>24.72</v>
      </c>
      <c r="BA51" s="90">
        <v>8.24</v>
      </c>
      <c r="BB51" s="90">
        <v>20</v>
      </c>
      <c r="BC51" s="90">
        <f t="shared" si="38"/>
        <v>43.37</v>
      </c>
      <c r="BD51" s="48">
        <f t="shared" si="39"/>
        <v>43.37</v>
      </c>
      <c r="BE51" s="48">
        <f t="shared" si="40"/>
        <v>2.1684999999999999</v>
      </c>
      <c r="BF51" s="48">
        <f t="shared" si="41"/>
        <v>6.5</v>
      </c>
      <c r="BG51" s="48">
        <f t="shared" si="42"/>
        <v>0.34863387978142074</v>
      </c>
      <c r="BH51" s="49">
        <f t="shared" si="43"/>
        <v>480.4174863387978</v>
      </c>
      <c r="BI51" s="14">
        <f t="shared" si="44"/>
        <v>960.8349726775956</v>
      </c>
      <c r="BJ51" s="48">
        <f t="shared" si="45"/>
        <v>0.16301590961494122</v>
      </c>
      <c r="BK51" s="48">
        <f t="shared" si="46"/>
        <v>7.7011759280608716E-2</v>
      </c>
      <c r="BL51" s="48">
        <f t="shared" si="47"/>
        <v>0.56997924832833757</v>
      </c>
      <c r="BM51" s="48">
        <f t="shared" si="48"/>
        <v>0.18999308277611254</v>
      </c>
      <c r="BN51" s="14">
        <f t="shared" si="49"/>
        <v>156.63138706088546</v>
      </c>
      <c r="BO51" s="14">
        <f t="shared" si="50"/>
        <v>73.99559162423725</v>
      </c>
      <c r="BP51" s="14">
        <f t="shared" si="51"/>
        <v>547.65599549435467</v>
      </c>
      <c r="BQ51" s="14">
        <f t="shared" si="52"/>
        <v>182.55199849811825</v>
      </c>
      <c r="BR51" s="95">
        <f t="shared" si="29"/>
        <v>5.7</v>
      </c>
      <c r="BS51" s="95">
        <f t="shared" si="30"/>
        <v>9.7750000000000004</v>
      </c>
      <c r="BT51" s="95">
        <f t="shared" si="31"/>
        <v>41.424999999999997</v>
      </c>
      <c r="BU51" s="95">
        <f t="shared" si="32"/>
        <v>46.5</v>
      </c>
      <c r="BV51" s="95">
        <f t="shared" si="53"/>
        <v>44.225000000000001</v>
      </c>
      <c r="BW51" s="206">
        <v>22.945</v>
      </c>
      <c r="BX51" s="206">
        <v>35.863</v>
      </c>
      <c r="BY51" s="206">
        <v>23.957000000000001</v>
      </c>
      <c r="BZ51" s="210">
        <v>11.552</v>
      </c>
      <c r="CA51" s="206">
        <v>23.713999999999999</v>
      </c>
      <c r="CB51" s="206">
        <v>176.29999999999998</v>
      </c>
      <c r="CC51" s="206">
        <v>105.9</v>
      </c>
      <c r="CD51" s="206">
        <v>54.699999999999996</v>
      </c>
      <c r="CE51" s="210">
        <v>169.3</v>
      </c>
      <c r="CF51" s="206">
        <v>182.8</v>
      </c>
      <c r="CG51" s="206">
        <v>-24.82</v>
      </c>
      <c r="CH51" s="206">
        <v>-24.4</v>
      </c>
      <c r="CI51" s="206">
        <v>-24.61</v>
      </c>
      <c r="CJ51" s="210">
        <v>-25.13</v>
      </c>
      <c r="CK51" s="206">
        <v>-24.37</v>
      </c>
      <c r="CO51">
        <v>2016</v>
      </c>
      <c r="CP51" t="s">
        <v>41</v>
      </c>
      <c r="CQ51" s="18">
        <v>9.8875000000000011</v>
      </c>
      <c r="CR51" s="18">
        <v>28.024999999999999</v>
      </c>
      <c r="CS51" s="18">
        <v>46.181249999999999</v>
      </c>
      <c r="CT51" s="18">
        <v>45.05</v>
      </c>
      <c r="CU51" s="98">
        <v>45567</v>
      </c>
      <c r="CV51" s="61">
        <v>0.95850000000000002</v>
      </c>
    </row>
    <row r="52" spans="1:103" x14ac:dyDescent="0.25">
      <c r="A52" t="s">
        <v>50</v>
      </c>
      <c r="B52" t="s">
        <v>51</v>
      </c>
      <c r="C52" s="7">
        <v>2</v>
      </c>
      <c r="D52" t="s">
        <v>55</v>
      </c>
      <c r="E52">
        <v>2008</v>
      </c>
      <c r="F52" s="7">
        <v>4</v>
      </c>
      <c r="G52" s="7">
        <v>3</v>
      </c>
      <c r="H52" s="7">
        <v>62</v>
      </c>
      <c r="I52" s="7">
        <v>12</v>
      </c>
      <c r="J52" s="7">
        <v>403</v>
      </c>
      <c r="K52" s="50">
        <v>45560</v>
      </c>
      <c r="L52" s="90">
        <v>0.77</v>
      </c>
      <c r="M52" s="208">
        <v>5.8000000000000003E-2</v>
      </c>
      <c r="N52" s="208">
        <v>0.08</v>
      </c>
      <c r="O52" s="208">
        <v>0.127</v>
      </c>
      <c r="P52" s="208">
        <v>0.22900000000000001</v>
      </c>
      <c r="Q52" s="91">
        <f t="shared" si="33"/>
        <v>0.94199999999999995</v>
      </c>
      <c r="R52" s="91">
        <f t="shared" si="34"/>
        <v>0.92</v>
      </c>
      <c r="S52" s="91">
        <f t="shared" si="35"/>
        <v>0.873</v>
      </c>
      <c r="T52" s="91">
        <f t="shared" si="36"/>
        <v>0.77100000000000002</v>
      </c>
      <c r="U52" s="90">
        <v>0</v>
      </c>
      <c r="V52" s="90">
        <v>0</v>
      </c>
      <c r="W52" s="90">
        <v>0</v>
      </c>
      <c r="X52" s="90">
        <v>0</v>
      </c>
      <c r="Y52" s="90">
        <v>36.700000000000003</v>
      </c>
      <c r="Z52" s="90">
        <v>13.8</v>
      </c>
      <c r="AA52" s="90">
        <v>6.8</v>
      </c>
      <c r="AB52" s="90">
        <v>3.8</v>
      </c>
      <c r="AC52" s="90">
        <v>50</v>
      </c>
      <c r="AD52" s="90">
        <v>6.5</v>
      </c>
      <c r="AE52" s="90">
        <v>43.4</v>
      </c>
      <c r="AF52" s="90">
        <v>41.1</v>
      </c>
      <c r="AG52" s="90">
        <v>44.3</v>
      </c>
      <c r="AH52" s="90">
        <v>45.8</v>
      </c>
      <c r="AI52" s="90">
        <v>45.6</v>
      </c>
      <c r="AJ52" s="90">
        <v>44.9</v>
      </c>
      <c r="AK52" s="90">
        <v>46.4</v>
      </c>
      <c r="AL52" s="90">
        <v>47.1</v>
      </c>
      <c r="AM52" s="90">
        <v>43.7</v>
      </c>
      <c r="AN52" s="90">
        <v>46.3</v>
      </c>
      <c r="AO52" s="90">
        <v>84</v>
      </c>
      <c r="AP52" s="90">
        <v>0.5</v>
      </c>
      <c r="AQ52" s="90">
        <v>2008.4</v>
      </c>
      <c r="AR52" s="70">
        <f t="shared" si="37"/>
        <v>4016.8</v>
      </c>
      <c r="AS52" s="90">
        <v>441.1</v>
      </c>
      <c r="AT52" s="90">
        <v>50</v>
      </c>
      <c r="AU52" s="90">
        <v>266.3</v>
      </c>
      <c r="AV52">
        <v>65.3</v>
      </c>
      <c r="AW52" s="7">
        <v>30</v>
      </c>
      <c r="AX52" s="90">
        <v>6.63</v>
      </c>
      <c r="AY52" s="90">
        <v>1.67</v>
      </c>
      <c r="AZ52" s="90">
        <v>25.21</v>
      </c>
      <c r="BA52" s="90">
        <v>7.3</v>
      </c>
      <c r="BB52" s="90">
        <v>20</v>
      </c>
      <c r="BC52" s="90">
        <f t="shared" si="38"/>
        <v>40.81</v>
      </c>
      <c r="BD52" s="48">
        <f t="shared" si="39"/>
        <v>40.81</v>
      </c>
      <c r="BE52" s="48">
        <f t="shared" si="40"/>
        <v>2.0405000000000002</v>
      </c>
      <c r="BF52" s="48">
        <f t="shared" si="41"/>
        <v>8.74</v>
      </c>
      <c r="BG52" s="48">
        <f t="shared" si="42"/>
        <v>0.2452121667292527</v>
      </c>
      <c r="BH52" s="49">
        <f t="shared" si="43"/>
        <v>492.48411565903115</v>
      </c>
      <c r="BI52" s="14">
        <f t="shared" si="44"/>
        <v>984.96823131806229</v>
      </c>
      <c r="BJ52" s="48">
        <f t="shared" si="45"/>
        <v>0.16246018132810586</v>
      </c>
      <c r="BK52" s="48">
        <f t="shared" si="46"/>
        <v>4.092134280813526E-2</v>
      </c>
      <c r="BL52" s="48">
        <f t="shared" si="47"/>
        <v>0.61774074981622151</v>
      </c>
      <c r="BM52" s="48">
        <f t="shared" si="48"/>
        <v>0.17887772604753735</v>
      </c>
      <c r="BN52" s="14">
        <f t="shared" si="49"/>
        <v>160.01811746235612</v>
      </c>
      <c r="BO52" s="14">
        <f t="shared" si="50"/>
        <v>40.306222648889097</v>
      </c>
      <c r="BP52" s="14">
        <f t="shared" si="51"/>
        <v>608.45501375957735</v>
      </c>
      <c r="BQ52" s="14">
        <f t="shared" si="52"/>
        <v>176.18887744723975</v>
      </c>
      <c r="BR52" s="95">
        <f t="shared" si="29"/>
        <v>0</v>
      </c>
      <c r="BS52" s="95">
        <f t="shared" si="30"/>
        <v>15.274999999999999</v>
      </c>
      <c r="BT52" s="95">
        <f t="shared" si="31"/>
        <v>35.25</v>
      </c>
      <c r="BU52" s="95">
        <f t="shared" si="32"/>
        <v>45.15</v>
      </c>
      <c r="BV52" s="95">
        <f t="shared" si="53"/>
        <v>45.875</v>
      </c>
      <c r="BW52" s="206">
        <v>21.928000000000001</v>
      </c>
      <c r="BX52" s="206">
        <v>40.750999999999998</v>
      </c>
      <c r="BY52" s="206">
        <v>26.204000000000001</v>
      </c>
      <c r="BZ52" s="210">
        <v>12.719000000000001</v>
      </c>
      <c r="CA52" s="206">
        <v>21.674000000000003</v>
      </c>
      <c r="CB52" s="206">
        <v>166.5</v>
      </c>
      <c r="CC52" s="206">
        <v>76.900000000000006</v>
      </c>
      <c r="CD52" s="206">
        <v>49.699999999999996</v>
      </c>
      <c r="CE52" s="210">
        <v>187.89999999999998</v>
      </c>
      <c r="CF52" s="206">
        <v>161.4</v>
      </c>
      <c r="CG52" s="206">
        <v>-24.89</v>
      </c>
      <c r="CH52" s="206">
        <v>-24.73</v>
      </c>
      <c r="CI52" s="206">
        <v>-24.57</v>
      </c>
      <c r="CJ52" s="210">
        <v>-25.05</v>
      </c>
      <c r="CK52" s="206">
        <v>-24.74</v>
      </c>
      <c r="CO52">
        <v>2018</v>
      </c>
      <c r="CP52" t="s">
        <v>48</v>
      </c>
      <c r="CQ52" s="18">
        <v>10.918749999999999</v>
      </c>
      <c r="CR52" s="18">
        <v>47.543750000000003</v>
      </c>
      <c r="CS52" s="18">
        <v>49.875</v>
      </c>
      <c r="CT52" s="18">
        <v>48.131249999999994</v>
      </c>
      <c r="CU52" s="98">
        <v>45566</v>
      </c>
      <c r="CV52" s="61">
        <v>0.95524999999999993</v>
      </c>
    </row>
    <row r="53" spans="1:103" x14ac:dyDescent="0.25">
      <c r="A53" t="s">
        <v>50</v>
      </c>
      <c r="B53" t="s">
        <v>51</v>
      </c>
      <c r="C53" s="7">
        <v>2</v>
      </c>
      <c r="D53" t="s">
        <v>60</v>
      </c>
      <c r="E53">
        <v>2001</v>
      </c>
      <c r="F53" s="7">
        <v>4</v>
      </c>
      <c r="G53" s="7">
        <v>4</v>
      </c>
      <c r="H53" s="7">
        <v>61</v>
      </c>
      <c r="I53" s="7">
        <v>13</v>
      </c>
      <c r="J53" s="7">
        <v>404</v>
      </c>
      <c r="K53" s="50">
        <v>45567</v>
      </c>
      <c r="L53" s="90">
        <v>0.72</v>
      </c>
      <c r="M53" s="209">
        <v>4.2000000000000003E-2</v>
      </c>
      <c r="N53" s="209">
        <v>9.7000000000000003E-2</v>
      </c>
      <c r="O53" s="209">
        <v>0.14099999999999999</v>
      </c>
      <c r="P53" s="209">
        <v>0.56100000000000005</v>
      </c>
      <c r="Q53" s="91">
        <f t="shared" si="33"/>
        <v>0.95799999999999996</v>
      </c>
      <c r="R53" s="91">
        <f t="shared" si="34"/>
        <v>0.90300000000000002</v>
      </c>
      <c r="S53" s="91">
        <f t="shared" si="35"/>
        <v>0.85899999999999999</v>
      </c>
      <c r="T53" s="91">
        <f t="shared" si="36"/>
        <v>0.43899999999999995</v>
      </c>
      <c r="U53" s="90">
        <v>0</v>
      </c>
      <c r="V53" s="90">
        <v>0</v>
      </c>
      <c r="W53" s="90">
        <v>0</v>
      </c>
      <c r="X53" s="90">
        <v>0</v>
      </c>
      <c r="Y53" s="90">
        <v>34.6</v>
      </c>
      <c r="Z53" s="90">
        <v>0</v>
      </c>
      <c r="AA53" s="90">
        <v>0</v>
      </c>
      <c r="AB53" s="90">
        <v>38.700000000000003</v>
      </c>
      <c r="AC53" s="90">
        <v>46.4</v>
      </c>
      <c r="AD53" s="90">
        <v>37</v>
      </c>
      <c r="AE53" s="90">
        <v>42</v>
      </c>
      <c r="AF53" s="90">
        <v>47.1</v>
      </c>
      <c r="AG53" s="90">
        <v>48.3</v>
      </c>
      <c r="AH53" s="90">
        <v>42.3</v>
      </c>
      <c r="AI53" s="90">
        <v>44.6</v>
      </c>
      <c r="AJ53" s="90">
        <v>41</v>
      </c>
      <c r="AK53" s="90">
        <v>44.8</v>
      </c>
      <c r="AL53" s="90">
        <v>41.5</v>
      </c>
      <c r="AM53" s="90">
        <v>45</v>
      </c>
      <c r="AN53" s="90">
        <v>44.1</v>
      </c>
      <c r="AO53" s="90">
        <v>74</v>
      </c>
      <c r="AP53" s="90">
        <v>0.5</v>
      </c>
      <c r="AQ53" s="90">
        <v>1498</v>
      </c>
      <c r="AR53" s="70">
        <f t="shared" si="37"/>
        <v>2996</v>
      </c>
      <c r="AS53" s="90">
        <v>356</v>
      </c>
      <c r="AT53" s="90">
        <v>50</v>
      </c>
      <c r="AU53" s="90">
        <v>223</v>
      </c>
      <c r="AV53">
        <v>68.900000000000006</v>
      </c>
      <c r="AW53" s="7">
        <v>30</v>
      </c>
      <c r="AX53" s="90">
        <v>8.25</v>
      </c>
      <c r="AY53" s="90">
        <v>4.84</v>
      </c>
      <c r="AZ53" s="90">
        <v>26.57</v>
      </c>
      <c r="BA53" s="90">
        <v>7.58</v>
      </c>
      <c r="BB53" s="90">
        <v>20</v>
      </c>
      <c r="BC53" s="90">
        <f t="shared" si="38"/>
        <v>47.239999999999995</v>
      </c>
      <c r="BD53" s="48">
        <f t="shared" si="39"/>
        <v>47.239999999999995</v>
      </c>
      <c r="BE53" s="48">
        <f t="shared" si="40"/>
        <v>2.3619999999999997</v>
      </c>
      <c r="BF53" s="48">
        <f t="shared" si="41"/>
        <v>6.65</v>
      </c>
      <c r="BG53" s="48">
        <f t="shared" si="42"/>
        <v>0.30896860986547087</v>
      </c>
      <c r="BH53" s="49">
        <f t="shared" si="43"/>
        <v>462.83497757847533</v>
      </c>
      <c r="BI53" s="14">
        <f t="shared" si="44"/>
        <v>925.66995515695066</v>
      </c>
      <c r="BJ53" s="48">
        <f t="shared" si="45"/>
        <v>0.17464013547840815</v>
      </c>
      <c r="BK53" s="48">
        <f t="shared" si="46"/>
        <v>0.10245554614733278</v>
      </c>
      <c r="BL53" s="48">
        <f t="shared" si="47"/>
        <v>0.56244707874682476</v>
      </c>
      <c r="BM53" s="48">
        <f t="shared" si="48"/>
        <v>0.16045723962743438</v>
      </c>
      <c r="BN53" s="14">
        <f t="shared" si="49"/>
        <v>161.65912637690187</v>
      </c>
      <c r="BO53" s="14">
        <f t="shared" si="50"/>
        <v>94.840020807782423</v>
      </c>
      <c r="BP53" s="14">
        <f t="shared" si="51"/>
        <v>520.64036216173122</v>
      </c>
      <c r="BQ53" s="14">
        <f t="shared" si="52"/>
        <v>148.53044581053527</v>
      </c>
      <c r="BR53" s="95">
        <f t="shared" si="29"/>
        <v>0</v>
      </c>
      <c r="BS53" s="95">
        <f t="shared" si="30"/>
        <v>18.325000000000003</v>
      </c>
      <c r="BT53" s="95">
        <f t="shared" si="31"/>
        <v>43.125</v>
      </c>
      <c r="BU53" s="95">
        <f t="shared" si="32"/>
        <v>44.05</v>
      </c>
      <c r="BV53" s="95">
        <f t="shared" si="53"/>
        <v>43.85</v>
      </c>
      <c r="BW53" s="206">
        <v>19.271999999999998</v>
      </c>
      <c r="BX53" s="206">
        <v>36.617000000000004</v>
      </c>
      <c r="BY53" s="206">
        <v>23.704999999999998</v>
      </c>
      <c r="BZ53" s="210">
        <v>12.495000000000001</v>
      </c>
      <c r="CA53" s="206">
        <v>20.297999999999998</v>
      </c>
      <c r="CB53" s="206">
        <v>164.89999999999998</v>
      </c>
      <c r="CC53" s="206">
        <v>100.7</v>
      </c>
      <c r="CD53" s="206">
        <v>43.099999999999994</v>
      </c>
      <c r="CE53" s="210">
        <v>182.7</v>
      </c>
      <c r="CF53" s="206">
        <v>205.10000000000002</v>
      </c>
      <c r="CG53" s="206">
        <v>-24.84</v>
      </c>
      <c r="CH53" s="206">
        <v>-24.53</v>
      </c>
      <c r="CI53" s="206">
        <v>-24.83</v>
      </c>
      <c r="CJ53" s="210">
        <v>-25.16</v>
      </c>
      <c r="CK53" s="206">
        <v>-24.45</v>
      </c>
      <c r="CO53">
        <v>2023</v>
      </c>
      <c r="CP53" t="s">
        <v>42</v>
      </c>
      <c r="CQ53" s="18">
        <v>15.393750000000001</v>
      </c>
      <c r="CR53" s="18">
        <v>36.550000000000004</v>
      </c>
      <c r="CS53" s="18">
        <v>46.887500000000003</v>
      </c>
      <c r="CT53" s="18">
        <v>48.018749999999997</v>
      </c>
      <c r="CU53" s="98">
        <v>45560</v>
      </c>
      <c r="CV53" s="61">
        <v>0.95574999999999999</v>
      </c>
    </row>
    <row r="54" spans="1:103" x14ac:dyDescent="0.25">
      <c r="A54" t="s">
        <v>35</v>
      </c>
      <c r="B54" t="s">
        <v>36</v>
      </c>
      <c r="C54" s="7">
        <v>3</v>
      </c>
      <c r="D54" t="s">
        <v>46</v>
      </c>
      <c r="E54">
        <v>1999</v>
      </c>
      <c r="F54" s="7">
        <v>4</v>
      </c>
      <c r="G54" s="7">
        <v>5</v>
      </c>
      <c r="H54" s="7">
        <v>60</v>
      </c>
      <c r="I54" s="7">
        <v>20</v>
      </c>
      <c r="J54" s="7">
        <v>405</v>
      </c>
      <c r="K54" s="50">
        <v>45567</v>
      </c>
      <c r="L54" s="90">
        <v>0.75</v>
      </c>
      <c r="M54" s="209">
        <v>3.1E-2</v>
      </c>
      <c r="N54" s="209">
        <v>8.3000000000000004E-2</v>
      </c>
      <c r="O54" s="209">
        <v>0.20200000000000001</v>
      </c>
      <c r="P54" s="209">
        <v>0.57199999999999995</v>
      </c>
      <c r="Q54" s="91">
        <f t="shared" si="33"/>
        <v>0.96899999999999997</v>
      </c>
      <c r="R54" s="91">
        <f t="shared" si="34"/>
        <v>0.91700000000000004</v>
      </c>
      <c r="S54" s="91">
        <f t="shared" si="35"/>
        <v>0.79800000000000004</v>
      </c>
      <c r="T54" s="91">
        <f t="shared" si="36"/>
        <v>0.42800000000000005</v>
      </c>
      <c r="U54" s="90">
        <v>0</v>
      </c>
      <c r="V54" s="90">
        <v>0</v>
      </c>
      <c r="W54" s="90">
        <v>0</v>
      </c>
      <c r="X54" s="90">
        <v>0</v>
      </c>
      <c r="Y54" s="90">
        <v>0</v>
      </c>
      <c r="Z54" s="90">
        <v>0</v>
      </c>
      <c r="AA54" s="90">
        <v>4.0999999999999996</v>
      </c>
      <c r="AB54" s="90">
        <v>7.2</v>
      </c>
      <c r="AC54" s="90">
        <v>39.6</v>
      </c>
      <c r="AD54" s="90">
        <v>36.9</v>
      </c>
      <c r="AE54" s="90">
        <v>51.6</v>
      </c>
      <c r="AF54" s="90">
        <v>32.6</v>
      </c>
      <c r="AG54" s="90">
        <v>48.7</v>
      </c>
      <c r="AH54" s="90">
        <v>40.700000000000003</v>
      </c>
      <c r="AI54" s="90">
        <v>45.6</v>
      </c>
      <c r="AJ54" s="90">
        <v>47.2</v>
      </c>
      <c r="AK54" s="90">
        <v>47.4</v>
      </c>
      <c r="AL54" s="90">
        <v>40.299999999999997</v>
      </c>
      <c r="AM54" s="90">
        <v>49.4</v>
      </c>
      <c r="AN54" s="90">
        <v>41.9</v>
      </c>
      <c r="AO54" s="90">
        <v>91</v>
      </c>
      <c r="AP54" s="90">
        <v>0.5</v>
      </c>
      <c r="AQ54" s="90">
        <v>1155</v>
      </c>
      <c r="AR54" s="70">
        <f t="shared" si="37"/>
        <v>2310</v>
      </c>
      <c r="AS54" s="90">
        <v>306</v>
      </c>
      <c r="AT54" s="90">
        <v>50</v>
      </c>
      <c r="AU54" s="90">
        <v>184</v>
      </c>
      <c r="AV54">
        <v>64.599999999999994</v>
      </c>
      <c r="AW54" s="7">
        <v>30</v>
      </c>
      <c r="AX54" s="90">
        <v>8.18</v>
      </c>
      <c r="AY54" s="90">
        <v>3.52</v>
      </c>
      <c r="AZ54" s="90">
        <v>24.74</v>
      </c>
      <c r="BA54" s="90">
        <v>8.26</v>
      </c>
      <c r="BB54" s="90">
        <v>20</v>
      </c>
      <c r="BC54" s="90">
        <f t="shared" si="38"/>
        <v>44.699999999999996</v>
      </c>
      <c r="BD54" s="48">
        <f t="shared" si="39"/>
        <v>44.699999999999996</v>
      </c>
      <c r="BE54" s="48">
        <f t="shared" si="40"/>
        <v>2.2349999999999999</v>
      </c>
      <c r="BF54" s="48">
        <f t="shared" si="41"/>
        <v>6.1</v>
      </c>
      <c r="BG54" s="48">
        <f t="shared" si="42"/>
        <v>0.3510869565217391</v>
      </c>
      <c r="BH54" s="49">
        <f t="shared" si="43"/>
        <v>405.50543478260869</v>
      </c>
      <c r="BI54" s="14">
        <f t="shared" si="44"/>
        <v>811.01086956521738</v>
      </c>
      <c r="BJ54" s="48">
        <f t="shared" si="45"/>
        <v>0.1829977628635347</v>
      </c>
      <c r="BK54" s="48">
        <f t="shared" si="46"/>
        <v>7.8747203579418348E-2</v>
      </c>
      <c r="BL54" s="48">
        <f t="shared" si="47"/>
        <v>0.55346756152125276</v>
      </c>
      <c r="BM54" s="48">
        <f t="shared" si="48"/>
        <v>0.18478747203579421</v>
      </c>
      <c r="BN54" s="14">
        <f t="shared" si="49"/>
        <v>148.41317478844471</v>
      </c>
      <c r="BO54" s="14">
        <f t="shared" si="50"/>
        <v>63.864838050773272</v>
      </c>
      <c r="BP54" s="14">
        <f t="shared" si="51"/>
        <v>448.86820834549167</v>
      </c>
      <c r="BQ54" s="14">
        <f t="shared" si="52"/>
        <v>149.86464838050776</v>
      </c>
      <c r="BR54" s="95">
        <f t="shared" si="29"/>
        <v>0</v>
      </c>
      <c r="BS54" s="95">
        <f t="shared" si="30"/>
        <v>2.8250000000000002</v>
      </c>
      <c r="BT54" s="95">
        <f t="shared" si="31"/>
        <v>40.174999999999997</v>
      </c>
      <c r="BU54" s="95">
        <f t="shared" si="32"/>
        <v>45.55</v>
      </c>
      <c r="BV54" s="95">
        <f t="shared" si="53"/>
        <v>44.75</v>
      </c>
      <c r="BW54" s="206">
        <v>17.105</v>
      </c>
      <c r="BX54" s="206">
        <v>34.380000000000003</v>
      </c>
      <c r="BY54" s="206">
        <v>18.512999999999998</v>
      </c>
      <c r="BZ54" s="210">
        <v>10.36</v>
      </c>
      <c r="CA54" s="206">
        <v>22.913999999999998</v>
      </c>
      <c r="CB54" s="206">
        <v>171.4</v>
      </c>
      <c r="CC54" s="206">
        <v>121.89999999999999</v>
      </c>
      <c r="CD54" s="206">
        <v>64.800000000000011</v>
      </c>
      <c r="CE54" s="210">
        <v>183.1</v>
      </c>
      <c r="CF54" s="206">
        <v>217.5</v>
      </c>
      <c r="CG54" s="206">
        <v>-24.74</v>
      </c>
      <c r="CH54" s="206">
        <v>-24.02</v>
      </c>
      <c r="CI54" s="206">
        <v>-24.25</v>
      </c>
      <c r="CJ54" s="210">
        <v>-24.85</v>
      </c>
      <c r="CK54" s="206">
        <v>-24.54</v>
      </c>
    </row>
    <row r="55" spans="1:103" x14ac:dyDescent="0.25">
      <c r="A55" t="s">
        <v>35</v>
      </c>
      <c r="B55" t="s">
        <v>36</v>
      </c>
      <c r="C55" s="7">
        <v>3</v>
      </c>
      <c r="D55" t="s">
        <v>44</v>
      </c>
      <c r="E55">
        <v>1983</v>
      </c>
      <c r="F55" s="7">
        <v>4</v>
      </c>
      <c r="G55" s="7">
        <v>6</v>
      </c>
      <c r="H55" s="7">
        <v>59</v>
      </c>
      <c r="I55" s="7">
        <v>21</v>
      </c>
      <c r="J55" s="7">
        <v>406</v>
      </c>
      <c r="K55" s="50">
        <v>45565</v>
      </c>
      <c r="L55" s="90">
        <v>0.7</v>
      </c>
      <c r="M55" s="208">
        <v>5.5E-2</v>
      </c>
      <c r="N55" s="208">
        <v>7.0000000000000007E-2</v>
      </c>
      <c r="O55" s="208">
        <v>0.11899999999999999</v>
      </c>
      <c r="P55" s="208">
        <v>0.28999999999999998</v>
      </c>
      <c r="Q55" s="91">
        <f t="shared" si="33"/>
        <v>0.94499999999999995</v>
      </c>
      <c r="R55" s="91">
        <f t="shared" si="34"/>
        <v>0.92999999999999994</v>
      </c>
      <c r="S55" s="91">
        <f t="shared" si="35"/>
        <v>0.88100000000000001</v>
      </c>
      <c r="T55" s="91">
        <f t="shared" si="36"/>
        <v>0.71</v>
      </c>
      <c r="U55" s="90">
        <v>0</v>
      </c>
      <c r="V55" s="90">
        <v>0</v>
      </c>
      <c r="W55" s="90">
        <v>0</v>
      </c>
      <c r="X55" s="90">
        <v>4.2</v>
      </c>
      <c r="Y55" s="90">
        <v>6.6</v>
      </c>
      <c r="Z55" s="90">
        <v>1.6</v>
      </c>
      <c r="AA55" s="90">
        <v>11.5</v>
      </c>
      <c r="AB55" s="90">
        <v>16.5</v>
      </c>
      <c r="AC55" s="90">
        <v>43.3</v>
      </c>
      <c r="AD55" s="90">
        <v>43</v>
      </c>
      <c r="AE55" s="90">
        <v>43.2</v>
      </c>
      <c r="AF55" s="90">
        <v>46.5</v>
      </c>
      <c r="AG55" s="90">
        <v>45.8</v>
      </c>
      <c r="AH55" s="90">
        <v>42.1</v>
      </c>
      <c r="AI55" s="90">
        <v>47</v>
      </c>
      <c r="AJ55" s="90">
        <v>41.3</v>
      </c>
      <c r="AK55" s="90">
        <v>43</v>
      </c>
      <c r="AL55" s="90">
        <v>45.7</v>
      </c>
      <c r="AM55" s="90">
        <v>54.7</v>
      </c>
      <c r="AN55" s="90">
        <v>45.1</v>
      </c>
      <c r="AO55" s="90">
        <v>94</v>
      </c>
      <c r="AP55" s="90">
        <v>0.5</v>
      </c>
      <c r="AQ55" s="90">
        <v>1168</v>
      </c>
      <c r="AR55" s="70">
        <f t="shared" si="37"/>
        <v>2336</v>
      </c>
      <c r="AS55" s="90">
        <v>307</v>
      </c>
      <c r="AT55" s="90">
        <v>50</v>
      </c>
      <c r="AU55" s="90">
        <v>194</v>
      </c>
      <c r="AV55">
        <v>63</v>
      </c>
      <c r="AW55" s="7">
        <v>30</v>
      </c>
      <c r="AX55" s="90">
        <v>6.07</v>
      </c>
      <c r="AY55" s="90">
        <v>2.88</v>
      </c>
      <c r="AZ55" s="90">
        <v>20.56</v>
      </c>
      <c r="BA55" s="90">
        <v>5.53</v>
      </c>
      <c r="BB55" s="90">
        <v>19</v>
      </c>
      <c r="BC55" s="90">
        <f t="shared" si="38"/>
        <v>35.04</v>
      </c>
      <c r="BD55" s="48">
        <f t="shared" si="39"/>
        <v>36.88421052631579</v>
      </c>
      <c r="BE55" s="48">
        <f t="shared" si="40"/>
        <v>1.8442105263157895</v>
      </c>
      <c r="BF55" s="48">
        <f t="shared" si="41"/>
        <v>5.9473684210526319</v>
      </c>
      <c r="BG55" s="48">
        <f t="shared" si="42"/>
        <v>0.32474226804123713</v>
      </c>
      <c r="BH55" s="49">
        <f t="shared" si="43"/>
        <v>379.29896907216494</v>
      </c>
      <c r="BI55" s="14">
        <f t="shared" si="44"/>
        <v>758.59793814432987</v>
      </c>
      <c r="BJ55" s="48">
        <f t="shared" si="45"/>
        <v>0.17323059360730594</v>
      </c>
      <c r="BK55" s="48">
        <f t="shared" si="46"/>
        <v>8.2191780821917804E-2</v>
      </c>
      <c r="BL55" s="48">
        <f t="shared" si="47"/>
        <v>0.58675799086757985</v>
      </c>
      <c r="BM55" s="48">
        <f t="shared" si="48"/>
        <v>0.15781963470319635</v>
      </c>
      <c r="BN55" s="14">
        <f t="shared" si="49"/>
        <v>131.41237113402062</v>
      </c>
      <c r="BO55" s="14">
        <f t="shared" si="50"/>
        <v>62.350515463917517</v>
      </c>
      <c r="BP55" s="14">
        <f t="shared" si="51"/>
        <v>445.1134020618556</v>
      </c>
      <c r="BQ55" s="14">
        <f t="shared" si="52"/>
        <v>119.72164948453609</v>
      </c>
      <c r="BR55" s="95">
        <f t="shared" si="29"/>
        <v>1.05</v>
      </c>
      <c r="BS55" s="95">
        <f t="shared" si="30"/>
        <v>9.0500000000000007</v>
      </c>
      <c r="BT55" s="95">
        <f t="shared" si="31"/>
        <v>44</v>
      </c>
      <c r="BU55" s="95">
        <f t="shared" si="32"/>
        <v>44.05</v>
      </c>
      <c r="BV55" s="95">
        <f t="shared" si="53"/>
        <v>47.125</v>
      </c>
      <c r="BW55" s="206">
        <v>17.908999999999999</v>
      </c>
      <c r="BX55" s="206">
        <v>31.628</v>
      </c>
      <c r="BY55" s="206">
        <v>16.18</v>
      </c>
      <c r="BZ55" s="210">
        <v>9.3742000000000001</v>
      </c>
      <c r="CA55" s="206">
        <v>22.597000000000001</v>
      </c>
      <c r="CB55" s="206">
        <v>156.69999999999999</v>
      </c>
      <c r="CC55" s="206">
        <v>117.2</v>
      </c>
      <c r="CD55" s="206">
        <v>59.900000000000006</v>
      </c>
      <c r="CE55" s="210">
        <v>147.30000000000001</v>
      </c>
      <c r="CF55" s="206">
        <v>197.39999999999998</v>
      </c>
      <c r="CG55" s="206">
        <v>-24.62</v>
      </c>
      <c r="CH55" s="206">
        <v>-24.02</v>
      </c>
      <c r="CI55" s="206">
        <v>-24.31</v>
      </c>
      <c r="CJ55" s="210">
        <v>-25.1</v>
      </c>
      <c r="CK55" s="206">
        <v>-24.42</v>
      </c>
    </row>
    <row r="56" spans="1:103" x14ac:dyDescent="0.25">
      <c r="A56" t="s">
        <v>50</v>
      </c>
      <c r="B56" t="s">
        <v>51</v>
      </c>
      <c r="C56" s="7">
        <v>4</v>
      </c>
      <c r="D56" t="s">
        <v>59</v>
      </c>
      <c r="E56">
        <v>1989</v>
      </c>
      <c r="F56" s="7">
        <v>4</v>
      </c>
      <c r="G56" s="7">
        <v>7</v>
      </c>
      <c r="H56" s="7">
        <v>58</v>
      </c>
      <c r="I56" s="7">
        <v>28</v>
      </c>
      <c r="J56" s="7">
        <v>407</v>
      </c>
      <c r="K56" s="50">
        <v>45566</v>
      </c>
      <c r="L56" s="90">
        <v>0.71</v>
      </c>
      <c r="M56" s="208">
        <v>0.122</v>
      </c>
      <c r="N56" s="208">
        <v>0.16900000000000001</v>
      </c>
      <c r="O56" s="208">
        <v>0.32700000000000001</v>
      </c>
      <c r="P56" s="208">
        <v>0.502</v>
      </c>
      <c r="Q56" s="91">
        <f t="shared" si="33"/>
        <v>0.878</v>
      </c>
      <c r="R56" s="91">
        <f t="shared" si="34"/>
        <v>0.83099999999999996</v>
      </c>
      <c r="S56" s="91">
        <f t="shared" si="35"/>
        <v>0.67300000000000004</v>
      </c>
      <c r="T56" s="91">
        <f t="shared" si="36"/>
        <v>0.498</v>
      </c>
      <c r="U56" s="90">
        <v>0</v>
      </c>
      <c r="V56" s="90">
        <v>0</v>
      </c>
      <c r="W56" s="90">
        <v>0</v>
      </c>
      <c r="X56" s="90">
        <v>0</v>
      </c>
      <c r="Y56" s="90">
        <v>43.2</v>
      </c>
      <c r="Z56" s="90">
        <v>5.6</v>
      </c>
      <c r="AA56" s="90">
        <v>3</v>
      </c>
      <c r="AB56" s="90">
        <v>9.3000000000000007</v>
      </c>
      <c r="AC56" s="90">
        <v>53</v>
      </c>
      <c r="AD56" s="90">
        <v>42.4</v>
      </c>
      <c r="AE56" s="90">
        <v>47.6</v>
      </c>
      <c r="AF56" s="90">
        <v>46.1</v>
      </c>
      <c r="AG56" s="90">
        <v>52.3</v>
      </c>
      <c r="AH56" s="90">
        <v>41.4</v>
      </c>
      <c r="AI56" s="90">
        <v>44.3</v>
      </c>
      <c r="AJ56" s="90">
        <v>41.8</v>
      </c>
      <c r="AK56" s="90">
        <v>49</v>
      </c>
      <c r="AL56" s="90">
        <v>47.4</v>
      </c>
      <c r="AM56" s="90">
        <v>44.7</v>
      </c>
      <c r="AN56" s="90">
        <v>42.4</v>
      </c>
      <c r="AO56" s="90">
        <v>83</v>
      </c>
      <c r="AP56" s="90">
        <v>0.5</v>
      </c>
      <c r="AQ56" s="90">
        <v>946</v>
      </c>
      <c r="AR56" s="70">
        <f t="shared" si="37"/>
        <v>1892</v>
      </c>
      <c r="AS56" s="90">
        <v>286</v>
      </c>
      <c r="AT56" s="90">
        <v>50</v>
      </c>
      <c r="AU56" s="90">
        <v>173</v>
      </c>
      <c r="AV56">
        <v>59.6</v>
      </c>
      <c r="AW56" s="7">
        <v>30</v>
      </c>
      <c r="AX56" s="90">
        <v>7.1</v>
      </c>
      <c r="AY56" s="90">
        <v>1.67</v>
      </c>
      <c r="AZ56" s="90">
        <v>20.309999999999999</v>
      </c>
      <c r="BA56" s="90">
        <v>6.33</v>
      </c>
      <c r="BB56" s="90">
        <v>19</v>
      </c>
      <c r="BC56" s="90">
        <f t="shared" si="38"/>
        <v>35.409999999999997</v>
      </c>
      <c r="BD56" s="48">
        <f t="shared" si="39"/>
        <v>37.273684210526312</v>
      </c>
      <c r="BE56" s="48">
        <f t="shared" si="40"/>
        <v>1.8636842105263156</v>
      </c>
      <c r="BF56" s="48">
        <f t="shared" si="41"/>
        <v>5.9473684210526319</v>
      </c>
      <c r="BG56" s="48">
        <f t="shared" si="42"/>
        <v>0.34450867052023121</v>
      </c>
      <c r="BH56" s="49">
        <f t="shared" si="43"/>
        <v>325.90520231213873</v>
      </c>
      <c r="BI56" s="14">
        <f t="shared" si="44"/>
        <v>651.81040462427745</v>
      </c>
      <c r="BJ56" s="48">
        <f t="shared" si="45"/>
        <v>0.20050833097994919</v>
      </c>
      <c r="BK56" s="48">
        <f t="shared" si="46"/>
        <v>4.7161818695283818E-2</v>
      </c>
      <c r="BL56" s="48">
        <f t="shared" si="47"/>
        <v>0.57356678904264335</v>
      </c>
      <c r="BM56" s="48">
        <f t="shared" si="48"/>
        <v>0.17876306128212371</v>
      </c>
      <c r="BN56" s="14">
        <f t="shared" si="49"/>
        <v>130.69341634657923</v>
      </c>
      <c r="BO56" s="14">
        <f t="shared" si="50"/>
        <v>30.74056412658976</v>
      </c>
      <c r="BP56" s="14">
        <f t="shared" si="51"/>
        <v>373.85680084493293</v>
      </c>
      <c r="BQ56" s="14">
        <f t="shared" si="52"/>
        <v>116.51962330617556</v>
      </c>
      <c r="BR56" s="95">
        <f t="shared" si="29"/>
        <v>0</v>
      </c>
      <c r="BS56" s="95">
        <f t="shared" si="30"/>
        <v>15.275000000000002</v>
      </c>
      <c r="BT56" s="95">
        <f t="shared" si="31"/>
        <v>47.274999999999999</v>
      </c>
      <c r="BU56" s="95">
        <f t="shared" si="32"/>
        <v>44.95</v>
      </c>
      <c r="BV56" s="95">
        <f t="shared" si="53"/>
        <v>45.875000000000007</v>
      </c>
      <c r="BW56" s="206">
        <v>16.552</v>
      </c>
      <c r="BX56" s="206">
        <v>33.094999999999999</v>
      </c>
      <c r="BY56" s="206">
        <v>18.254999999999999</v>
      </c>
      <c r="BZ56" s="210">
        <v>7.5602999999999998</v>
      </c>
      <c r="CA56" s="206">
        <v>21.402999999999999</v>
      </c>
      <c r="CB56" s="206">
        <v>167</v>
      </c>
      <c r="CC56" s="206">
        <v>108.2</v>
      </c>
      <c r="CD56" s="206">
        <v>57</v>
      </c>
      <c r="CE56" s="210">
        <v>157.20000000000002</v>
      </c>
      <c r="CF56" s="206">
        <v>196.20000000000002</v>
      </c>
      <c r="CG56" s="206">
        <v>-24.92</v>
      </c>
      <c r="CH56" s="206">
        <v>-24.26</v>
      </c>
      <c r="CI56" s="206">
        <v>-24.62</v>
      </c>
      <c r="CJ56" s="210">
        <v>-25.2</v>
      </c>
      <c r="CK56" s="206">
        <v>-24.51</v>
      </c>
    </row>
    <row r="57" spans="1:103" x14ac:dyDescent="0.25">
      <c r="A57" t="s">
        <v>50</v>
      </c>
      <c r="B57" t="s">
        <v>51</v>
      </c>
      <c r="C57" s="7">
        <v>4</v>
      </c>
      <c r="D57" t="s">
        <v>52</v>
      </c>
      <c r="E57">
        <v>1999</v>
      </c>
      <c r="F57" s="7">
        <v>4</v>
      </c>
      <c r="G57" s="7">
        <v>8</v>
      </c>
      <c r="H57" s="7">
        <v>57</v>
      </c>
      <c r="I57" s="7">
        <v>29</v>
      </c>
      <c r="J57" s="7">
        <v>408</v>
      </c>
      <c r="K57" s="50">
        <v>45568</v>
      </c>
      <c r="L57" s="90">
        <v>0.68</v>
      </c>
      <c r="M57" s="209">
        <v>8.8999999999999996E-2</v>
      </c>
      <c r="N57" s="209">
        <v>0.13900000000000001</v>
      </c>
      <c r="O57" s="209">
        <v>0.13500000000000001</v>
      </c>
      <c r="P57" s="209">
        <v>0.53300000000000003</v>
      </c>
      <c r="Q57" s="91">
        <f t="shared" si="33"/>
        <v>0.91100000000000003</v>
      </c>
      <c r="R57" s="91">
        <f t="shared" si="34"/>
        <v>0.86099999999999999</v>
      </c>
      <c r="S57" s="91">
        <f t="shared" si="35"/>
        <v>0.86499999999999999</v>
      </c>
      <c r="T57" s="91">
        <f t="shared" si="36"/>
        <v>0.46699999999999997</v>
      </c>
      <c r="U57" s="90">
        <v>0</v>
      </c>
      <c r="V57" s="90">
        <v>0</v>
      </c>
      <c r="W57" s="90">
        <v>0</v>
      </c>
      <c r="X57" s="90">
        <v>0</v>
      </c>
      <c r="Y57" s="90">
        <v>0</v>
      </c>
      <c r="Z57" s="90">
        <v>0</v>
      </c>
      <c r="AA57" s="90">
        <v>0</v>
      </c>
      <c r="AB57" s="90">
        <v>0</v>
      </c>
      <c r="AC57" s="90">
        <v>3.5</v>
      </c>
      <c r="AD57" s="90">
        <v>0</v>
      </c>
      <c r="AE57" s="90">
        <v>5.8</v>
      </c>
      <c r="AF57" s="90">
        <v>1.1000000000000001</v>
      </c>
      <c r="AG57" s="90">
        <v>53.9</v>
      </c>
      <c r="AH57" s="90">
        <v>30.5</v>
      </c>
      <c r="AI57" s="90">
        <v>31.1</v>
      </c>
      <c r="AJ57" s="90">
        <v>51.1</v>
      </c>
      <c r="AK57" s="90">
        <v>54.5</v>
      </c>
      <c r="AL57" s="90">
        <v>51.2</v>
      </c>
      <c r="AM57" s="90">
        <v>49.4</v>
      </c>
      <c r="AN57" s="90">
        <v>47.9</v>
      </c>
      <c r="AO57" s="90">
        <v>87</v>
      </c>
      <c r="AP57" s="90">
        <v>0.5</v>
      </c>
      <c r="AQ57" s="90">
        <v>1187</v>
      </c>
      <c r="AR57" s="70">
        <f t="shared" si="37"/>
        <v>2374</v>
      </c>
      <c r="AS57" s="90">
        <v>351</v>
      </c>
      <c r="AT57" s="90">
        <v>50</v>
      </c>
      <c r="AU57" s="90">
        <v>208</v>
      </c>
      <c r="AV57">
        <v>72.599999999999994</v>
      </c>
      <c r="AW57" s="7">
        <v>30</v>
      </c>
      <c r="AX57" s="90">
        <v>8.66</v>
      </c>
      <c r="AY57" s="90">
        <v>3.93</v>
      </c>
      <c r="AZ57" s="90">
        <v>31.62</v>
      </c>
      <c r="BA57" s="90">
        <v>8.91</v>
      </c>
      <c r="BB57" s="90">
        <v>18</v>
      </c>
      <c r="BC57" s="90">
        <f t="shared" si="38"/>
        <v>53.120000000000005</v>
      </c>
      <c r="BD57" s="48">
        <f t="shared" si="39"/>
        <v>59.022222222222226</v>
      </c>
      <c r="BE57" s="48">
        <f t="shared" si="40"/>
        <v>2.9511111111111115</v>
      </c>
      <c r="BF57" s="48">
        <f t="shared" si="41"/>
        <v>7.9444444444444446</v>
      </c>
      <c r="BG57" s="48">
        <f t="shared" si="42"/>
        <v>0.34903846153846152</v>
      </c>
      <c r="BH57" s="49">
        <f t="shared" si="43"/>
        <v>414.30865384615385</v>
      </c>
      <c r="BI57" s="14">
        <f t="shared" si="44"/>
        <v>828.61730769230769</v>
      </c>
      <c r="BJ57" s="48">
        <f t="shared" si="45"/>
        <v>0.16302710843373494</v>
      </c>
      <c r="BK57" s="48">
        <f t="shared" si="46"/>
        <v>7.3983433734939749E-2</v>
      </c>
      <c r="BL57" s="48">
        <f t="shared" si="47"/>
        <v>0.59525602409638556</v>
      </c>
      <c r="BM57" s="48">
        <f t="shared" si="48"/>
        <v>0.16773343373493974</v>
      </c>
      <c r="BN57" s="14">
        <f t="shared" si="49"/>
        <v>135.08708367122335</v>
      </c>
      <c r="BO57" s="14">
        <f t="shared" si="50"/>
        <v>61.303953675278024</v>
      </c>
      <c r="BP57" s="14">
        <f t="shared" si="51"/>
        <v>493.23944407437443</v>
      </c>
      <c r="BQ57" s="14">
        <f t="shared" si="52"/>
        <v>138.98682627143185</v>
      </c>
      <c r="BR57" s="95">
        <f t="shared" si="29"/>
        <v>0</v>
      </c>
      <c r="BS57" s="95">
        <f t="shared" si="30"/>
        <v>0</v>
      </c>
      <c r="BT57" s="95">
        <f t="shared" si="31"/>
        <v>2.6</v>
      </c>
      <c r="BU57" s="95">
        <f t="shared" si="32"/>
        <v>41.65</v>
      </c>
      <c r="BV57" s="95">
        <f t="shared" si="53"/>
        <v>50.75</v>
      </c>
      <c r="BW57" s="206">
        <v>22.149000000000001</v>
      </c>
      <c r="BX57" s="206">
        <v>35.369999999999997</v>
      </c>
      <c r="BY57" s="206">
        <v>16.651</v>
      </c>
      <c r="BZ57" s="210">
        <v>9.8868000000000009</v>
      </c>
      <c r="CA57" s="206">
        <v>22.225000000000001</v>
      </c>
      <c r="CB57" s="206">
        <v>211.5</v>
      </c>
      <c r="CC57" s="206">
        <v>125.8</v>
      </c>
      <c r="CD57" s="206">
        <v>63.4</v>
      </c>
      <c r="CE57" s="210">
        <v>222</v>
      </c>
      <c r="CF57" s="206">
        <v>217.5</v>
      </c>
      <c r="CG57" s="206">
        <v>-24.65</v>
      </c>
      <c r="CH57" s="206">
        <v>-24.03</v>
      </c>
      <c r="CI57" s="206">
        <v>-24.38</v>
      </c>
      <c r="CJ57" s="210">
        <v>-24.65</v>
      </c>
      <c r="CK57" s="206">
        <v>-24.33</v>
      </c>
    </row>
    <row r="58" spans="1:103" x14ac:dyDescent="0.25">
      <c r="A58" t="s">
        <v>35</v>
      </c>
      <c r="B58" t="s">
        <v>36</v>
      </c>
      <c r="C58" s="7">
        <v>5</v>
      </c>
      <c r="D58" t="s">
        <v>37</v>
      </c>
      <c r="E58">
        <v>1998</v>
      </c>
      <c r="F58" s="7">
        <v>4</v>
      </c>
      <c r="G58" s="7">
        <v>9</v>
      </c>
      <c r="H58" s="7">
        <v>56</v>
      </c>
      <c r="I58" s="7">
        <v>37</v>
      </c>
      <c r="J58" s="7">
        <v>409</v>
      </c>
      <c r="K58" s="50">
        <v>45560</v>
      </c>
      <c r="L58" s="90">
        <v>0.78</v>
      </c>
      <c r="M58" s="208">
        <v>6.7000000000000004E-2</v>
      </c>
      <c r="N58" s="208">
        <v>7.5999999999999998E-2</v>
      </c>
      <c r="O58" s="208">
        <v>0.13400000000000001</v>
      </c>
      <c r="P58" s="208">
        <v>0.23699999999999999</v>
      </c>
      <c r="Q58" s="91">
        <f t="shared" si="33"/>
        <v>0.93300000000000005</v>
      </c>
      <c r="R58" s="91">
        <f t="shared" si="34"/>
        <v>0.92400000000000004</v>
      </c>
      <c r="S58" s="91">
        <f t="shared" si="35"/>
        <v>0.86599999999999999</v>
      </c>
      <c r="T58" s="91">
        <f t="shared" si="36"/>
        <v>0.76300000000000001</v>
      </c>
      <c r="U58" s="90">
        <v>0</v>
      </c>
      <c r="V58" s="90">
        <v>0.9</v>
      </c>
      <c r="W58" s="90">
        <v>0</v>
      </c>
      <c r="X58" s="90">
        <v>0.4</v>
      </c>
      <c r="Y58" s="90">
        <v>21.3</v>
      </c>
      <c r="Z58" s="90">
        <v>21.8</v>
      </c>
      <c r="AA58" s="90">
        <v>17.100000000000001</v>
      </c>
      <c r="AB58" s="90">
        <v>4.0999999999999996</v>
      </c>
      <c r="AC58" s="90">
        <v>32.299999999999997</v>
      </c>
      <c r="AD58" s="90">
        <v>25.4</v>
      </c>
      <c r="AE58" s="90">
        <v>31.3</v>
      </c>
      <c r="AF58" s="90">
        <v>26</v>
      </c>
      <c r="AG58" s="90">
        <v>39.6</v>
      </c>
      <c r="AH58" s="90">
        <v>41.3</v>
      </c>
      <c r="AI58" s="90">
        <v>42.2</v>
      </c>
      <c r="AJ58" s="90">
        <v>38.200000000000003</v>
      </c>
      <c r="AK58" s="90">
        <v>35.5</v>
      </c>
      <c r="AL58" s="90">
        <v>38.1</v>
      </c>
      <c r="AM58" s="90">
        <v>38.299999999999997</v>
      </c>
      <c r="AN58" s="90">
        <v>38.700000000000003</v>
      </c>
      <c r="AO58" s="90">
        <v>85</v>
      </c>
      <c r="AP58" s="90">
        <v>0.5</v>
      </c>
      <c r="AQ58" s="90">
        <v>2015.3</v>
      </c>
      <c r="AR58" s="70">
        <f t="shared" si="37"/>
        <v>4030.6</v>
      </c>
      <c r="AS58" s="90">
        <v>347.6</v>
      </c>
      <c r="AT58" s="90">
        <v>50</v>
      </c>
      <c r="AU58" s="90">
        <v>216</v>
      </c>
      <c r="AV58">
        <v>58.9</v>
      </c>
      <c r="AW58" s="7">
        <v>30</v>
      </c>
      <c r="AX58" s="90">
        <v>4.8899999999999997</v>
      </c>
      <c r="AY58" s="90">
        <v>2.6</v>
      </c>
      <c r="AZ58" s="90">
        <v>20.84</v>
      </c>
      <c r="BA58" s="90">
        <v>6.15</v>
      </c>
      <c r="BB58" s="90">
        <v>19</v>
      </c>
      <c r="BC58" s="90">
        <f t="shared" si="38"/>
        <v>34.479999999999997</v>
      </c>
      <c r="BD58" s="48">
        <f t="shared" si="39"/>
        <v>36.294736842105259</v>
      </c>
      <c r="BE58" s="48">
        <f t="shared" si="40"/>
        <v>1.814736842105263</v>
      </c>
      <c r="BF58" s="48">
        <f t="shared" si="41"/>
        <v>6.9263157894736853</v>
      </c>
      <c r="BG58" s="48">
        <f t="shared" si="42"/>
        <v>0.2726851851851852</v>
      </c>
      <c r="BH58" s="49">
        <f t="shared" si="43"/>
        <v>549.5424537037037</v>
      </c>
      <c r="BI58" s="14">
        <f t="shared" si="44"/>
        <v>1099.0849074074074</v>
      </c>
      <c r="BJ58" s="48">
        <f t="shared" si="45"/>
        <v>0.14182134570765662</v>
      </c>
      <c r="BK58" s="48">
        <f t="shared" si="46"/>
        <v>7.5406032482598612E-2</v>
      </c>
      <c r="BL58" s="48">
        <f t="shared" si="47"/>
        <v>0.60440835266821347</v>
      </c>
      <c r="BM58" s="48">
        <f t="shared" si="48"/>
        <v>0.17836426914153136</v>
      </c>
      <c r="BN58" s="14">
        <f t="shared" si="49"/>
        <v>155.87370061549368</v>
      </c>
      <c r="BO58" s="14">
        <f t="shared" si="50"/>
        <v>82.877632229096847</v>
      </c>
      <c r="BP58" s="14">
        <f t="shared" si="51"/>
        <v>664.29609832860706</v>
      </c>
      <c r="BQ58" s="14">
        <f t="shared" si="52"/>
        <v>196.03747623420989</v>
      </c>
      <c r="BR58" s="95">
        <f t="shared" si="29"/>
        <v>0.32500000000000001</v>
      </c>
      <c r="BS58" s="95">
        <f t="shared" si="30"/>
        <v>16.074999999999999</v>
      </c>
      <c r="BT58" s="95">
        <f t="shared" si="31"/>
        <v>28.75</v>
      </c>
      <c r="BU58" s="95">
        <f t="shared" si="32"/>
        <v>40.325000000000003</v>
      </c>
      <c r="BV58" s="95">
        <f t="shared" si="53"/>
        <v>37.65</v>
      </c>
      <c r="BW58" s="206">
        <v>21.419999999999998</v>
      </c>
      <c r="BX58" s="206">
        <v>38.329000000000001</v>
      </c>
      <c r="BY58" s="206">
        <v>20.687000000000001</v>
      </c>
      <c r="BZ58" s="210">
        <v>10.022</v>
      </c>
      <c r="CA58" s="206">
        <v>18.335000000000001</v>
      </c>
      <c r="CB58" s="206">
        <v>184.20000000000002</v>
      </c>
      <c r="CC58" s="206">
        <v>95.7</v>
      </c>
      <c r="CD58" s="206">
        <v>43.3</v>
      </c>
      <c r="CE58" s="210">
        <v>151.4</v>
      </c>
      <c r="CF58" s="206">
        <v>199.89999999999998</v>
      </c>
      <c r="CG58" s="206">
        <v>-24.88</v>
      </c>
      <c r="CH58" s="206">
        <v>-24.05</v>
      </c>
      <c r="CI58" s="206">
        <v>-23.97</v>
      </c>
      <c r="CJ58" s="210">
        <v>-25.12</v>
      </c>
      <c r="CK58" s="206">
        <v>-24.38</v>
      </c>
      <c r="CQ58" s="30" t="s">
        <v>949</v>
      </c>
    </row>
    <row r="59" spans="1:103" x14ac:dyDescent="0.25">
      <c r="A59" t="s">
        <v>35</v>
      </c>
      <c r="B59" t="s">
        <v>36</v>
      </c>
      <c r="C59" s="7">
        <v>5</v>
      </c>
      <c r="D59" t="s">
        <v>48</v>
      </c>
      <c r="E59">
        <v>2018</v>
      </c>
      <c r="F59" s="7">
        <v>4</v>
      </c>
      <c r="G59" s="7">
        <v>10</v>
      </c>
      <c r="H59" s="7">
        <v>55</v>
      </c>
      <c r="I59" s="7">
        <v>37</v>
      </c>
      <c r="J59" s="7">
        <v>410</v>
      </c>
      <c r="K59" s="50">
        <v>45566</v>
      </c>
      <c r="L59" s="90">
        <v>0.74</v>
      </c>
      <c r="M59" s="208">
        <v>9.1999999999999998E-2</v>
      </c>
      <c r="N59" s="208">
        <v>0.11700000000000001</v>
      </c>
      <c r="O59" s="208">
        <v>0.251</v>
      </c>
      <c r="P59" s="208">
        <v>0.45300000000000001</v>
      </c>
      <c r="Q59" s="91">
        <f t="shared" si="33"/>
        <v>0.90800000000000003</v>
      </c>
      <c r="R59" s="91">
        <f t="shared" si="34"/>
        <v>0.88300000000000001</v>
      </c>
      <c r="S59" s="91">
        <f t="shared" si="35"/>
        <v>0.749</v>
      </c>
      <c r="T59" s="91">
        <f t="shared" si="36"/>
        <v>0.54699999999999993</v>
      </c>
      <c r="U59" s="90">
        <v>0</v>
      </c>
      <c r="V59" s="90">
        <v>0</v>
      </c>
      <c r="W59" s="90">
        <v>0</v>
      </c>
      <c r="X59" s="90">
        <v>0</v>
      </c>
      <c r="Y59" s="90">
        <v>25</v>
      </c>
      <c r="Z59" s="90">
        <v>2.7</v>
      </c>
      <c r="AA59" s="90">
        <v>0</v>
      </c>
      <c r="AB59" s="90">
        <v>3.8</v>
      </c>
      <c r="AC59" s="90">
        <v>50.2</v>
      </c>
      <c r="AD59" s="90">
        <v>35.299999999999997</v>
      </c>
      <c r="AE59" s="90">
        <v>45.4</v>
      </c>
      <c r="AF59" s="90">
        <v>42.4</v>
      </c>
      <c r="AG59" s="90">
        <v>43.2</v>
      </c>
      <c r="AH59" s="90">
        <v>34.5</v>
      </c>
      <c r="AI59" s="90">
        <v>51.7</v>
      </c>
      <c r="AJ59" s="90">
        <v>47.9</v>
      </c>
      <c r="AK59" s="90">
        <v>48.8</v>
      </c>
      <c r="AL59" s="90">
        <v>36.799999999999997</v>
      </c>
      <c r="AM59" s="90">
        <v>50</v>
      </c>
      <c r="AN59" s="90">
        <v>50.1</v>
      </c>
      <c r="AO59" s="90">
        <v>80</v>
      </c>
      <c r="AP59" s="90">
        <v>0.5</v>
      </c>
      <c r="AQ59" s="90">
        <v>1303</v>
      </c>
      <c r="AR59" s="70">
        <f t="shared" si="37"/>
        <v>2606</v>
      </c>
      <c r="AS59" s="90">
        <v>371</v>
      </c>
      <c r="AT59" s="90">
        <v>50</v>
      </c>
      <c r="AU59" s="90">
        <v>233</v>
      </c>
      <c r="AV59">
        <v>76.5</v>
      </c>
      <c r="AW59" s="7">
        <v>30</v>
      </c>
      <c r="AX59" s="90">
        <v>8.42</v>
      </c>
      <c r="AY59" s="90">
        <v>2.65</v>
      </c>
      <c r="AZ59" s="90">
        <v>27.03</v>
      </c>
      <c r="BA59" s="90">
        <v>8.27</v>
      </c>
      <c r="BB59" s="90">
        <v>19</v>
      </c>
      <c r="BC59" s="90">
        <f t="shared" si="38"/>
        <v>46.370000000000005</v>
      </c>
      <c r="BD59" s="48">
        <f t="shared" si="39"/>
        <v>48.810526315789481</v>
      </c>
      <c r="BE59" s="48">
        <f t="shared" si="40"/>
        <v>2.4405263157894739</v>
      </c>
      <c r="BF59" s="48">
        <f t="shared" si="41"/>
        <v>7.2631578947368425</v>
      </c>
      <c r="BG59" s="48">
        <f t="shared" si="42"/>
        <v>0.3283261802575107</v>
      </c>
      <c r="BH59" s="49">
        <f t="shared" si="43"/>
        <v>427.80901287553644</v>
      </c>
      <c r="BI59" s="14">
        <f t="shared" si="44"/>
        <v>855.61802575107288</v>
      </c>
      <c r="BJ59" s="48">
        <f t="shared" si="45"/>
        <v>0.18158291999137371</v>
      </c>
      <c r="BK59" s="48">
        <f t="shared" si="46"/>
        <v>5.7149018762130681E-2</v>
      </c>
      <c r="BL59" s="48">
        <f t="shared" si="47"/>
        <v>0.58291999137373296</v>
      </c>
      <c r="BM59" s="48">
        <f t="shared" si="48"/>
        <v>0.17834806987276253</v>
      </c>
      <c r="BN59" s="14">
        <f t="shared" si="49"/>
        <v>155.36561951313419</v>
      </c>
      <c r="BO59" s="14">
        <f t="shared" si="50"/>
        <v>48.897730606865274</v>
      </c>
      <c r="BP59" s="14">
        <f t="shared" si="51"/>
        <v>498.75685219002582</v>
      </c>
      <c r="BQ59" s="14">
        <f t="shared" si="52"/>
        <v>152.59782344104747</v>
      </c>
      <c r="BR59" s="95">
        <f t="shared" si="29"/>
        <v>0</v>
      </c>
      <c r="BS59" s="95">
        <f t="shared" si="30"/>
        <v>7.875</v>
      </c>
      <c r="BT59" s="95">
        <f t="shared" si="31"/>
        <v>43.325000000000003</v>
      </c>
      <c r="BU59" s="95">
        <f t="shared" si="32"/>
        <v>44.325000000000003</v>
      </c>
      <c r="BV59" s="95">
        <f t="shared" si="53"/>
        <v>46.424999999999997</v>
      </c>
      <c r="BW59" s="206">
        <v>18.675000000000001</v>
      </c>
      <c r="BX59" s="206">
        <v>34.737000000000002</v>
      </c>
      <c r="BY59" s="206">
        <v>16.145</v>
      </c>
      <c r="BZ59" s="210">
        <v>9.8765000000000001</v>
      </c>
      <c r="CA59" s="206">
        <v>15.991</v>
      </c>
      <c r="CB59" s="206">
        <v>210</v>
      </c>
      <c r="CC59" s="206">
        <v>120.1</v>
      </c>
      <c r="CD59" s="206">
        <v>59.1</v>
      </c>
      <c r="CE59" s="210">
        <v>219.8</v>
      </c>
      <c r="CF59" s="206">
        <v>209.8</v>
      </c>
      <c r="CG59" s="206">
        <v>-24.62</v>
      </c>
      <c r="CH59" s="206">
        <v>-24.01</v>
      </c>
      <c r="CI59" s="206">
        <v>-24.24</v>
      </c>
      <c r="CJ59" s="210">
        <v>-24.74</v>
      </c>
      <c r="CK59" s="206">
        <v>-24.54</v>
      </c>
      <c r="CN59" s="30" t="s">
        <v>23</v>
      </c>
      <c r="CO59" s="30" t="s">
        <v>32</v>
      </c>
      <c r="CP59" s="30" t="s">
        <v>31</v>
      </c>
      <c r="CQ59" t="s">
        <v>1010</v>
      </c>
      <c r="CR59" t="s">
        <v>1009</v>
      </c>
      <c r="CS59" t="s">
        <v>1011</v>
      </c>
      <c r="CT59" t="s">
        <v>963</v>
      </c>
      <c r="CU59" t="s">
        <v>964</v>
      </c>
      <c r="CV59" t="s">
        <v>1063</v>
      </c>
      <c r="CW59" t="s">
        <v>1012</v>
      </c>
      <c r="CX59" t="s">
        <v>1064</v>
      </c>
      <c r="CY59" t="s">
        <v>1065</v>
      </c>
    </row>
    <row r="60" spans="1:103" x14ac:dyDescent="0.25">
      <c r="A60" t="s">
        <v>50</v>
      </c>
      <c r="B60" t="s">
        <v>51</v>
      </c>
      <c r="C60" s="7">
        <v>6</v>
      </c>
      <c r="D60" t="s">
        <v>57</v>
      </c>
      <c r="E60">
        <v>2004</v>
      </c>
      <c r="F60" s="7">
        <v>4</v>
      </c>
      <c r="G60" s="7">
        <v>11</v>
      </c>
      <c r="H60" s="7">
        <v>54</v>
      </c>
      <c r="I60" s="7">
        <v>44</v>
      </c>
      <c r="J60" s="7">
        <v>411</v>
      </c>
      <c r="K60" s="50">
        <v>45568</v>
      </c>
      <c r="L60" s="90">
        <v>0.71</v>
      </c>
      <c r="M60" s="209">
        <v>7.0999999999999994E-2</v>
      </c>
      <c r="N60" s="209">
        <v>0.17</v>
      </c>
      <c r="O60" s="209">
        <v>0.21099999999999999</v>
      </c>
      <c r="P60" s="209">
        <v>0.50900000000000001</v>
      </c>
      <c r="Q60" s="91">
        <f t="shared" si="33"/>
        <v>0.92900000000000005</v>
      </c>
      <c r="R60" s="91">
        <f t="shared" si="34"/>
        <v>0.83</v>
      </c>
      <c r="S60" s="91">
        <f t="shared" si="35"/>
        <v>0.78900000000000003</v>
      </c>
      <c r="T60" s="91">
        <f t="shared" si="36"/>
        <v>0.49099999999999999</v>
      </c>
      <c r="U60" s="90">
        <v>0</v>
      </c>
      <c r="V60" s="90">
        <v>0</v>
      </c>
      <c r="W60" s="90">
        <v>0</v>
      </c>
      <c r="X60" s="90">
        <v>0</v>
      </c>
      <c r="Y60" s="90">
        <v>0</v>
      </c>
      <c r="Z60" s="90">
        <v>0</v>
      </c>
      <c r="AA60" s="90">
        <v>0</v>
      </c>
      <c r="AB60" s="90">
        <v>5.9</v>
      </c>
      <c r="AC60" s="90">
        <v>2.7</v>
      </c>
      <c r="AD60" s="90">
        <v>31</v>
      </c>
      <c r="AE60" s="90">
        <v>24.8</v>
      </c>
      <c r="AF60" s="90">
        <v>48.8</v>
      </c>
      <c r="AG60" s="90">
        <v>41.1</v>
      </c>
      <c r="AH60" s="90">
        <v>49</v>
      </c>
      <c r="AI60" s="90">
        <v>46</v>
      </c>
      <c r="AJ60" s="90">
        <v>47.6</v>
      </c>
      <c r="AK60" s="90">
        <v>38.4</v>
      </c>
      <c r="AL60" s="90">
        <v>42.7</v>
      </c>
      <c r="AM60" s="90">
        <v>46.3</v>
      </c>
      <c r="AN60" s="90">
        <v>44.4</v>
      </c>
      <c r="AO60" s="90">
        <v>95</v>
      </c>
      <c r="AP60" s="90">
        <v>0.5</v>
      </c>
      <c r="AQ60" s="90">
        <v>1132</v>
      </c>
      <c r="AR60" s="70">
        <f t="shared" si="37"/>
        <v>2264</v>
      </c>
      <c r="AS60" s="90">
        <v>318</v>
      </c>
      <c r="AT60" s="90">
        <v>50</v>
      </c>
      <c r="AU60" s="90">
        <v>191</v>
      </c>
      <c r="AV60">
        <v>68.7</v>
      </c>
      <c r="AW60" s="7">
        <v>30</v>
      </c>
      <c r="AX60" s="90">
        <v>6.46</v>
      </c>
      <c r="AY60" s="90">
        <v>1.93</v>
      </c>
      <c r="AZ60" s="90">
        <v>28.6</v>
      </c>
      <c r="BA60" s="90">
        <v>8.15</v>
      </c>
      <c r="BB60" s="90">
        <v>20</v>
      </c>
      <c r="BC60" s="90">
        <f t="shared" si="38"/>
        <v>45.14</v>
      </c>
      <c r="BD60" s="48">
        <f t="shared" si="39"/>
        <v>45.14</v>
      </c>
      <c r="BE60" s="48">
        <f t="shared" si="40"/>
        <v>2.2570000000000001</v>
      </c>
      <c r="BF60" s="48">
        <f t="shared" si="41"/>
        <v>6.35</v>
      </c>
      <c r="BG60" s="48">
        <f t="shared" si="42"/>
        <v>0.35968586387434559</v>
      </c>
      <c r="BH60" s="49">
        <f t="shared" si="43"/>
        <v>407.16439790575919</v>
      </c>
      <c r="BI60" s="14">
        <f t="shared" si="44"/>
        <v>814.32879581151838</v>
      </c>
      <c r="BJ60" s="48">
        <f t="shared" si="45"/>
        <v>0.1431103234381923</v>
      </c>
      <c r="BK60" s="48">
        <f t="shared" si="46"/>
        <v>4.275587062472308E-2</v>
      </c>
      <c r="BL60" s="48">
        <f t="shared" si="47"/>
        <v>0.63358440407620742</v>
      </c>
      <c r="BM60" s="48">
        <f t="shared" si="48"/>
        <v>0.18054940186087728</v>
      </c>
      <c r="BN60" s="14">
        <f t="shared" si="49"/>
        <v>116.53885735362005</v>
      </c>
      <c r="BO60" s="14">
        <f t="shared" si="50"/>
        <v>34.817336639703818</v>
      </c>
      <c r="BP60" s="14">
        <f t="shared" si="51"/>
        <v>515.94602481633649</v>
      </c>
      <c r="BQ60" s="14">
        <f t="shared" si="52"/>
        <v>147.0265770018581</v>
      </c>
      <c r="BR60" s="95">
        <f t="shared" si="29"/>
        <v>0</v>
      </c>
      <c r="BS60" s="95">
        <f t="shared" si="30"/>
        <v>1.4750000000000001</v>
      </c>
      <c r="BT60" s="95">
        <f t="shared" si="31"/>
        <v>26.824999999999999</v>
      </c>
      <c r="BU60" s="95">
        <f t="shared" si="32"/>
        <v>45.924999999999997</v>
      </c>
      <c r="BV60" s="95">
        <f t="shared" si="53"/>
        <v>42.949999999999996</v>
      </c>
      <c r="BW60" s="206">
        <v>18.702000000000002</v>
      </c>
      <c r="BX60" s="206">
        <v>33.83</v>
      </c>
      <c r="BY60" s="206">
        <v>22.650000000000002</v>
      </c>
      <c r="BZ60" s="210">
        <v>9.7393999999999998</v>
      </c>
      <c r="CA60" s="206">
        <v>21.419999999999998</v>
      </c>
      <c r="CB60" s="206">
        <v>210.10000000000002</v>
      </c>
      <c r="CC60" s="206">
        <v>128.69999999999999</v>
      </c>
      <c r="CD60" s="206">
        <v>25.2</v>
      </c>
      <c r="CE60" s="210">
        <v>194.1</v>
      </c>
      <c r="CF60" s="206">
        <v>212</v>
      </c>
      <c r="CG60" s="206">
        <v>-24.81</v>
      </c>
      <c r="CH60" s="206">
        <v>-24.03</v>
      </c>
      <c r="CI60" s="206">
        <v>-24.37</v>
      </c>
      <c r="CJ60" s="210">
        <v>-25.03</v>
      </c>
      <c r="CK60" s="206">
        <v>-24.4</v>
      </c>
      <c r="CN60" t="s">
        <v>50</v>
      </c>
      <c r="CO60">
        <v>1984</v>
      </c>
      <c r="CP60" t="s">
        <v>56</v>
      </c>
      <c r="CQ60" s="31">
        <v>2805</v>
      </c>
      <c r="CR60" s="31">
        <v>892.43078195003716</v>
      </c>
      <c r="CS60" s="18">
        <v>67.964002365007829</v>
      </c>
      <c r="CT60" s="31">
        <v>149.43458812445789</v>
      </c>
      <c r="CU60" s="31">
        <v>523.02571188253614</v>
      </c>
      <c r="CV60" s="61">
        <v>0.58600101180449493</v>
      </c>
      <c r="CW60" s="61">
        <v>0.16664516975172267</v>
      </c>
      <c r="CX60" s="61">
        <v>0.19466383438788387</v>
      </c>
      <c r="CY60" s="61">
        <v>5.2689984055898482E-2</v>
      </c>
    </row>
    <row r="61" spans="1:103" x14ac:dyDescent="0.25">
      <c r="A61" t="s">
        <v>50</v>
      </c>
      <c r="B61" t="s">
        <v>51</v>
      </c>
      <c r="C61" s="7">
        <v>6</v>
      </c>
      <c r="D61" t="s">
        <v>53</v>
      </c>
      <c r="E61">
        <v>2020</v>
      </c>
      <c r="F61" s="7">
        <v>4</v>
      </c>
      <c r="G61" s="7">
        <v>12</v>
      </c>
      <c r="H61" s="7">
        <v>53</v>
      </c>
      <c r="I61" s="7">
        <v>45</v>
      </c>
      <c r="J61" s="7">
        <v>412</v>
      </c>
      <c r="K61" s="50">
        <v>45567</v>
      </c>
      <c r="L61" s="90">
        <v>0.71</v>
      </c>
      <c r="M61" s="209">
        <v>9.4E-2</v>
      </c>
      <c r="N61" s="209">
        <v>0.13700000000000001</v>
      </c>
      <c r="O61" s="209">
        <v>0.38500000000000001</v>
      </c>
      <c r="P61" s="209">
        <v>0.69799999999999995</v>
      </c>
      <c r="Q61" s="91">
        <f t="shared" si="33"/>
        <v>0.90600000000000003</v>
      </c>
      <c r="R61" s="91">
        <f t="shared" si="34"/>
        <v>0.86299999999999999</v>
      </c>
      <c r="S61" s="91">
        <f t="shared" si="35"/>
        <v>0.61499999999999999</v>
      </c>
      <c r="T61" s="91">
        <f t="shared" si="36"/>
        <v>0.30200000000000005</v>
      </c>
      <c r="U61" s="90">
        <v>0</v>
      </c>
      <c r="V61" s="90">
        <v>0</v>
      </c>
      <c r="W61" s="90">
        <v>37.799999999999997</v>
      </c>
      <c r="X61" s="90">
        <v>0</v>
      </c>
      <c r="Y61" s="90">
        <v>0</v>
      </c>
      <c r="Z61" s="90">
        <v>11.4</v>
      </c>
      <c r="AA61" s="90">
        <v>54.6</v>
      </c>
      <c r="AB61" s="90">
        <v>22</v>
      </c>
      <c r="AC61" s="90">
        <v>0</v>
      </c>
      <c r="AD61" s="90">
        <v>52.6</v>
      </c>
      <c r="AE61" s="90">
        <v>55.6</v>
      </c>
      <c r="AF61" s="90">
        <v>54.1</v>
      </c>
      <c r="AG61" s="90">
        <v>51.8</v>
      </c>
      <c r="AH61" s="90">
        <v>52.4</v>
      </c>
      <c r="AI61" s="90">
        <v>50.3</v>
      </c>
      <c r="AJ61" s="90">
        <v>46.8</v>
      </c>
      <c r="AK61" s="90">
        <v>45.1</v>
      </c>
      <c r="AL61" s="90">
        <v>40</v>
      </c>
      <c r="AM61" s="90">
        <v>47.3</v>
      </c>
      <c r="AN61" s="90">
        <v>42.8</v>
      </c>
      <c r="AO61" s="90">
        <v>85</v>
      </c>
      <c r="AP61" s="90">
        <v>0.5</v>
      </c>
      <c r="AQ61" s="90">
        <v>1134</v>
      </c>
      <c r="AR61" s="70">
        <f t="shared" si="37"/>
        <v>2268</v>
      </c>
      <c r="AS61" s="90">
        <v>379</v>
      </c>
      <c r="AT61" s="90">
        <v>50</v>
      </c>
      <c r="AU61" s="90">
        <v>231</v>
      </c>
      <c r="AV61">
        <v>86.5</v>
      </c>
      <c r="AW61" s="7">
        <v>30</v>
      </c>
      <c r="AX61" s="90">
        <v>10.08</v>
      </c>
      <c r="AY61" s="90">
        <v>1.24</v>
      </c>
      <c r="AZ61" s="90">
        <v>31.83</v>
      </c>
      <c r="BA61" s="90">
        <v>8.5500000000000007</v>
      </c>
      <c r="BB61" s="90">
        <v>20</v>
      </c>
      <c r="BC61" s="90">
        <f t="shared" si="38"/>
        <v>51.7</v>
      </c>
      <c r="BD61" s="48">
        <f t="shared" si="39"/>
        <v>51.7</v>
      </c>
      <c r="BE61" s="48">
        <f t="shared" si="40"/>
        <v>2.585</v>
      </c>
      <c r="BF61" s="48">
        <f t="shared" si="41"/>
        <v>7.4</v>
      </c>
      <c r="BG61" s="48">
        <f t="shared" si="42"/>
        <v>0.37445887445887444</v>
      </c>
      <c r="BH61" s="49">
        <f t="shared" si="43"/>
        <v>424.63636363636363</v>
      </c>
      <c r="BI61" s="14">
        <f t="shared" si="44"/>
        <v>849.27272727272725</v>
      </c>
      <c r="BJ61" s="48">
        <f t="shared" si="45"/>
        <v>0.19497098646034816</v>
      </c>
      <c r="BK61" s="48">
        <f t="shared" si="46"/>
        <v>2.3984526112185687E-2</v>
      </c>
      <c r="BL61" s="48">
        <f t="shared" si="47"/>
        <v>0.61566731141199216</v>
      </c>
      <c r="BM61" s="48">
        <f t="shared" si="48"/>
        <v>0.16537717601547389</v>
      </c>
      <c r="BN61" s="14">
        <f t="shared" si="49"/>
        <v>165.58354141023386</v>
      </c>
      <c r="BO61" s="14">
        <f t="shared" si="50"/>
        <v>20.369403903639881</v>
      </c>
      <c r="BP61" s="14">
        <f t="shared" si="51"/>
        <v>522.86945665553003</v>
      </c>
      <c r="BQ61" s="14">
        <f t="shared" si="52"/>
        <v>140.45032530332335</v>
      </c>
      <c r="BR61" s="95">
        <f t="shared" si="29"/>
        <v>9.4499999999999993</v>
      </c>
      <c r="BS61" s="95">
        <f t="shared" si="30"/>
        <v>22</v>
      </c>
      <c r="BT61" s="95">
        <f t="shared" si="31"/>
        <v>40.575000000000003</v>
      </c>
      <c r="BU61" s="95">
        <f t="shared" si="32"/>
        <v>50.325000000000003</v>
      </c>
      <c r="BV61" s="95">
        <f t="shared" si="53"/>
        <v>43.8</v>
      </c>
      <c r="BW61" s="206">
        <v>21.5</v>
      </c>
      <c r="BX61" s="206">
        <v>35.241</v>
      </c>
      <c r="BY61" s="206">
        <v>20.066000000000003</v>
      </c>
      <c r="BZ61" s="210">
        <v>9.3391000000000002</v>
      </c>
      <c r="CA61" s="206">
        <v>16.884999999999998</v>
      </c>
      <c r="CB61" s="206">
        <v>218.2</v>
      </c>
      <c r="CC61" s="206">
        <v>131.5</v>
      </c>
      <c r="CD61" s="206">
        <v>50.9</v>
      </c>
      <c r="CE61" s="210">
        <v>205</v>
      </c>
      <c r="CF61" s="206">
        <v>219.5</v>
      </c>
      <c r="CG61" s="206">
        <v>-24.46</v>
      </c>
      <c r="CH61" s="206">
        <v>-23.97</v>
      </c>
      <c r="CI61" s="206">
        <v>-24.44</v>
      </c>
      <c r="CJ61" s="210">
        <v>-25.02</v>
      </c>
      <c r="CK61" s="206">
        <v>-24.5</v>
      </c>
      <c r="CO61">
        <v>1989</v>
      </c>
      <c r="CP61" t="s">
        <v>59</v>
      </c>
      <c r="CQ61" s="31">
        <v>2368</v>
      </c>
      <c r="CR61" s="31">
        <v>756.74364054052421</v>
      </c>
      <c r="CS61" s="18">
        <v>67.873056810899527</v>
      </c>
      <c r="CT61" s="31">
        <v>136.87200639126985</v>
      </c>
      <c r="CU61" s="31">
        <v>430.89114665792732</v>
      </c>
      <c r="CV61" s="61">
        <v>0.56981848806302893</v>
      </c>
      <c r="CW61" s="61">
        <v>0.18013026859528852</v>
      </c>
      <c r="CX61" s="61">
        <v>0.20145449156064599</v>
      </c>
      <c r="CY61" s="61">
        <v>4.8596751781036632E-2</v>
      </c>
    </row>
    <row r="62" spans="1:103" x14ac:dyDescent="0.25">
      <c r="A62" t="s">
        <v>35</v>
      </c>
      <c r="B62" t="s">
        <v>36</v>
      </c>
      <c r="C62" s="7">
        <v>7</v>
      </c>
      <c r="D62" t="s">
        <v>41</v>
      </c>
      <c r="E62">
        <v>2016</v>
      </c>
      <c r="F62" s="7">
        <v>4</v>
      </c>
      <c r="G62" s="7">
        <v>13</v>
      </c>
      <c r="H62" s="7">
        <v>52</v>
      </c>
      <c r="I62" s="7">
        <v>52</v>
      </c>
      <c r="J62" s="7">
        <v>413</v>
      </c>
      <c r="K62" s="87">
        <v>45567</v>
      </c>
      <c r="L62" s="90">
        <v>0.69</v>
      </c>
      <c r="M62" s="209">
        <v>0.105</v>
      </c>
      <c r="N62" s="209">
        <v>0.10299999999999999</v>
      </c>
      <c r="O62" s="209">
        <v>0.249</v>
      </c>
      <c r="P62" s="209">
        <v>0.60599999999999998</v>
      </c>
      <c r="Q62" s="91">
        <f t="shared" si="33"/>
        <v>0.89500000000000002</v>
      </c>
      <c r="R62" s="91">
        <f t="shared" si="34"/>
        <v>0.89700000000000002</v>
      </c>
      <c r="S62" s="91">
        <f t="shared" si="35"/>
        <v>0.751</v>
      </c>
      <c r="T62" s="91">
        <f t="shared" si="36"/>
        <v>0.39400000000000002</v>
      </c>
      <c r="U62" s="90">
        <v>0</v>
      </c>
      <c r="V62" s="90">
        <v>0</v>
      </c>
      <c r="W62" s="90">
        <v>0</v>
      </c>
      <c r="X62" s="90">
        <v>0</v>
      </c>
      <c r="Y62" s="90">
        <v>5.9</v>
      </c>
      <c r="Z62" s="90">
        <v>0</v>
      </c>
      <c r="AA62" s="90">
        <v>0</v>
      </c>
      <c r="AB62" s="90">
        <v>0</v>
      </c>
      <c r="AC62" s="90">
        <v>41.9</v>
      </c>
      <c r="AD62" s="90">
        <v>6.3</v>
      </c>
      <c r="AE62" s="90">
        <v>12</v>
      </c>
      <c r="AF62" s="90">
        <v>0</v>
      </c>
      <c r="AG62" s="90">
        <v>51.4</v>
      </c>
      <c r="AH62" s="90">
        <v>56.1</v>
      </c>
      <c r="AI62" s="90">
        <v>47.7</v>
      </c>
      <c r="AJ62" s="90">
        <v>45.1</v>
      </c>
      <c r="AK62" s="90">
        <v>49</v>
      </c>
      <c r="AL62" s="90">
        <v>46.2</v>
      </c>
      <c r="AM62" s="90">
        <v>45.5</v>
      </c>
      <c r="AN62" s="90">
        <v>41.7</v>
      </c>
      <c r="AO62" s="90">
        <v>82</v>
      </c>
      <c r="AP62" s="90">
        <v>0.5</v>
      </c>
      <c r="AQ62" s="90">
        <v>1305</v>
      </c>
      <c r="AR62" s="70">
        <f t="shared" si="37"/>
        <v>2610</v>
      </c>
      <c r="AS62" s="90">
        <v>380</v>
      </c>
      <c r="AT62" s="90">
        <v>50</v>
      </c>
      <c r="AU62" s="90">
        <v>225</v>
      </c>
      <c r="AV62">
        <v>80.2</v>
      </c>
      <c r="AW62" s="7">
        <v>30</v>
      </c>
      <c r="AX62" s="90">
        <v>11.05</v>
      </c>
      <c r="AY62" s="90">
        <v>5.08</v>
      </c>
      <c r="AZ62" s="90">
        <v>31.08</v>
      </c>
      <c r="BA62" s="90">
        <v>9.75</v>
      </c>
      <c r="BB62" s="90">
        <v>20</v>
      </c>
      <c r="BC62" s="90">
        <f t="shared" si="38"/>
        <v>56.96</v>
      </c>
      <c r="BD62" s="48">
        <f t="shared" si="39"/>
        <v>56.96</v>
      </c>
      <c r="BE62" s="48">
        <f t="shared" si="40"/>
        <v>2.8479999999999999</v>
      </c>
      <c r="BF62" s="48">
        <f t="shared" si="41"/>
        <v>7.75</v>
      </c>
      <c r="BG62" s="48">
        <f t="shared" si="42"/>
        <v>0.35644444444444445</v>
      </c>
      <c r="BH62" s="49">
        <f t="shared" si="43"/>
        <v>465.16</v>
      </c>
      <c r="BI62" s="14">
        <f t="shared" si="44"/>
        <v>930.32</v>
      </c>
      <c r="BJ62" s="48">
        <f t="shared" si="45"/>
        <v>0.19399578651685395</v>
      </c>
      <c r="BK62" s="48">
        <f t="shared" si="46"/>
        <v>8.9185393258426962E-2</v>
      </c>
      <c r="BL62" s="48">
        <f t="shared" si="47"/>
        <v>0.5456460674157303</v>
      </c>
      <c r="BM62" s="48">
        <f t="shared" si="48"/>
        <v>0.17117275280898875</v>
      </c>
      <c r="BN62" s="14">
        <f t="shared" si="49"/>
        <v>180.47816011235957</v>
      </c>
      <c r="BO62" s="14">
        <f t="shared" si="50"/>
        <v>82.970955056179776</v>
      </c>
      <c r="BP62" s="14">
        <f t="shared" si="51"/>
        <v>507.62544943820222</v>
      </c>
      <c r="BQ62" s="14">
        <f t="shared" si="52"/>
        <v>159.24543539325842</v>
      </c>
      <c r="BR62" s="95">
        <f t="shared" si="29"/>
        <v>0</v>
      </c>
      <c r="BS62" s="95">
        <f t="shared" si="30"/>
        <v>1.4750000000000001</v>
      </c>
      <c r="BT62" s="95">
        <f t="shared" si="31"/>
        <v>15.049999999999999</v>
      </c>
      <c r="BU62" s="95">
        <f t="shared" si="32"/>
        <v>50.074999999999996</v>
      </c>
      <c r="BV62" s="95">
        <f t="shared" si="53"/>
        <v>45.599999999999994</v>
      </c>
      <c r="BW62" s="206">
        <v>19.709</v>
      </c>
      <c r="BX62" s="206">
        <v>38.661999999999999</v>
      </c>
      <c r="BY62" s="206">
        <v>18.353999999999999</v>
      </c>
      <c r="BZ62" s="210">
        <v>10.228999999999999</v>
      </c>
      <c r="CA62" s="206">
        <v>21.414000000000001</v>
      </c>
      <c r="CB62" s="206">
        <v>185.3</v>
      </c>
      <c r="CC62" s="206">
        <v>121.4</v>
      </c>
      <c r="CD62" s="206">
        <v>54.2</v>
      </c>
      <c r="CE62" s="210">
        <v>177.60000000000002</v>
      </c>
      <c r="CF62" s="206">
        <v>214.3</v>
      </c>
      <c r="CG62" s="206">
        <v>-24.36</v>
      </c>
      <c r="CH62" s="206">
        <v>-23.96</v>
      </c>
      <c r="CI62" s="206">
        <v>-24.25</v>
      </c>
      <c r="CJ62" s="210">
        <v>-25.09</v>
      </c>
      <c r="CK62" s="206">
        <v>-24.4</v>
      </c>
      <c r="CO62">
        <v>1999</v>
      </c>
      <c r="CP62" t="s">
        <v>52</v>
      </c>
      <c r="CQ62" s="31">
        <v>3117.5</v>
      </c>
      <c r="CR62" s="31">
        <v>999.62628247135137</v>
      </c>
      <c r="CS62" s="18">
        <v>67.456732869576911</v>
      </c>
      <c r="CT62" s="31">
        <v>164.13654591062726</v>
      </c>
      <c r="CU62" s="31">
        <v>586.89043905796166</v>
      </c>
      <c r="CV62" s="61">
        <v>0.58843810792290063</v>
      </c>
      <c r="CW62" s="61">
        <v>0.16427827726172906</v>
      </c>
      <c r="CX62" s="61">
        <v>0.16607198407600504</v>
      </c>
      <c r="CY62" s="61">
        <v>8.1211630739365326E-2</v>
      </c>
    </row>
    <row r="63" spans="1:103" x14ac:dyDescent="0.25">
      <c r="A63" t="s">
        <v>35</v>
      </c>
      <c r="B63" t="s">
        <v>36</v>
      </c>
      <c r="C63" s="7">
        <v>7</v>
      </c>
      <c r="D63" t="s">
        <v>39</v>
      </c>
      <c r="E63">
        <v>2002</v>
      </c>
      <c r="F63" s="7">
        <v>4</v>
      </c>
      <c r="G63" s="7">
        <v>14</v>
      </c>
      <c r="H63" s="7">
        <v>51</v>
      </c>
      <c r="I63" s="7">
        <v>53</v>
      </c>
      <c r="J63" s="7">
        <v>414</v>
      </c>
      <c r="K63" s="50">
        <v>45566</v>
      </c>
      <c r="L63" s="90">
        <v>0.72</v>
      </c>
      <c r="M63" s="208">
        <v>9.1999999999999998E-2</v>
      </c>
      <c r="N63" s="208">
        <v>0.13500000000000001</v>
      </c>
      <c r="O63" s="208">
        <v>0.13500000000000001</v>
      </c>
      <c r="P63" s="208">
        <v>0.68799999999999994</v>
      </c>
      <c r="Q63" s="91">
        <f t="shared" si="33"/>
        <v>0.90800000000000003</v>
      </c>
      <c r="R63" s="91">
        <f t="shared" si="34"/>
        <v>0.86499999999999999</v>
      </c>
      <c r="S63" s="91">
        <f t="shared" si="35"/>
        <v>0.86499999999999999</v>
      </c>
      <c r="T63" s="91">
        <f t="shared" si="36"/>
        <v>0.31200000000000006</v>
      </c>
      <c r="U63" s="90">
        <v>0</v>
      </c>
      <c r="V63" s="90">
        <v>0</v>
      </c>
      <c r="W63" s="90">
        <v>0</v>
      </c>
      <c r="X63" s="90">
        <v>0</v>
      </c>
      <c r="Y63" s="90">
        <v>0</v>
      </c>
      <c r="Z63" s="90">
        <v>23.6</v>
      </c>
      <c r="AA63" s="90">
        <v>0</v>
      </c>
      <c r="AB63" s="90">
        <v>0</v>
      </c>
      <c r="AC63" s="90">
        <v>38</v>
      </c>
      <c r="AD63" s="90">
        <v>51</v>
      </c>
      <c r="AE63" s="90">
        <v>0</v>
      </c>
      <c r="AF63" s="90">
        <v>45.6</v>
      </c>
      <c r="AG63" s="90">
        <v>49.1</v>
      </c>
      <c r="AH63" s="90">
        <v>48.8</v>
      </c>
      <c r="AI63" s="90">
        <v>37.200000000000003</v>
      </c>
      <c r="AJ63" s="90">
        <v>45.9</v>
      </c>
      <c r="AK63" s="90">
        <v>52.7</v>
      </c>
      <c r="AL63" s="90">
        <v>48.4</v>
      </c>
      <c r="AM63" s="90">
        <v>36.200000000000003</v>
      </c>
      <c r="AN63" s="90">
        <v>46.6</v>
      </c>
      <c r="AO63" s="90">
        <v>80</v>
      </c>
      <c r="AP63" s="90">
        <v>0.5</v>
      </c>
      <c r="AQ63" s="90">
        <v>1102</v>
      </c>
      <c r="AR63" s="70">
        <f t="shared" si="37"/>
        <v>2204</v>
      </c>
      <c r="AS63" s="90">
        <v>344</v>
      </c>
      <c r="AT63" s="90">
        <v>50</v>
      </c>
      <c r="AU63" s="90">
        <v>209</v>
      </c>
      <c r="AV63">
        <v>75</v>
      </c>
      <c r="AW63" s="7">
        <v>30</v>
      </c>
      <c r="AX63" s="90">
        <v>7.92</v>
      </c>
      <c r="AY63" s="90">
        <v>2.81</v>
      </c>
      <c r="AZ63" s="90">
        <v>23.95</v>
      </c>
      <c r="BA63" s="90">
        <v>8.4700000000000006</v>
      </c>
      <c r="BB63" s="90">
        <v>19</v>
      </c>
      <c r="BC63" s="90">
        <f t="shared" si="38"/>
        <v>43.15</v>
      </c>
      <c r="BD63" s="48">
        <f t="shared" si="39"/>
        <v>45.421052631578945</v>
      </c>
      <c r="BE63" s="48">
        <f t="shared" si="40"/>
        <v>2.2710526315789474</v>
      </c>
      <c r="BF63" s="48">
        <f t="shared" si="41"/>
        <v>7.1052631578947372</v>
      </c>
      <c r="BG63" s="48">
        <f t="shared" si="42"/>
        <v>0.35885167464114831</v>
      </c>
      <c r="BH63" s="49">
        <f t="shared" si="43"/>
        <v>395.45454545454544</v>
      </c>
      <c r="BI63" s="14">
        <f t="shared" si="44"/>
        <v>790.90909090909088</v>
      </c>
      <c r="BJ63" s="48">
        <f t="shared" si="45"/>
        <v>0.18354577056778679</v>
      </c>
      <c r="BK63" s="48">
        <f t="shared" si="46"/>
        <v>6.5121668597914253E-2</v>
      </c>
      <c r="BL63" s="48">
        <f t="shared" si="47"/>
        <v>0.5550405561993047</v>
      </c>
      <c r="BM63" s="48">
        <f t="shared" si="48"/>
        <v>0.19629200463499422</v>
      </c>
      <c r="BN63" s="14">
        <f t="shared" si="49"/>
        <v>145.16801853997683</v>
      </c>
      <c r="BO63" s="14">
        <f t="shared" si="50"/>
        <v>51.505319709259453</v>
      </c>
      <c r="BP63" s="14">
        <f t="shared" si="51"/>
        <v>438.98662172126825</v>
      </c>
      <c r="BQ63" s="14">
        <f t="shared" si="52"/>
        <v>155.24913093858632</v>
      </c>
      <c r="BR63" s="95">
        <f t="shared" si="29"/>
        <v>0</v>
      </c>
      <c r="BS63" s="95">
        <f t="shared" si="30"/>
        <v>5.9</v>
      </c>
      <c r="BT63" s="95">
        <f t="shared" si="31"/>
        <v>33.65</v>
      </c>
      <c r="BU63" s="95">
        <f t="shared" si="32"/>
        <v>45.250000000000007</v>
      </c>
      <c r="BV63" s="95">
        <f t="shared" si="53"/>
        <v>45.975000000000001</v>
      </c>
      <c r="BW63" s="206">
        <v>14.393000000000001</v>
      </c>
      <c r="BX63" s="206">
        <v>26.709</v>
      </c>
      <c r="BY63" s="206">
        <v>16.556999999999999</v>
      </c>
      <c r="BZ63" s="210">
        <v>11.227</v>
      </c>
      <c r="CA63" s="206">
        <v>20.131999999999998</v>
      </c>
      <c r="CB63" s="206">
        <v>194.1</v>
      </c>
      <c r="CC63" s="206">
        <v>138.69999999999999</v>
      </c>
      <c r="CD63" s="206">
        <v>53</v>
      </c>
      <c r="CE63" s="210">
        <v>191.4</v>
      </c>
      <c r="CF63" s="206">
        <v>212.3</v>
      </c>
      <c r="CG63" s="206">
        <v>-24.84</v>
      </c>
      <c r="CH63" s="206">
        <v>-24.54</v>
      </c>
      <c r="CI63" s="206">
        <v>-24.15</v>
      </c>
      <c r="CJ63" s="210">
        <v>-24.75</v>
      </c>
      <c r="CK63" s="206">
        <v>-24.35</v>
      </c>
      <c r="CO63">
        <v>2001</v>
      </c>
      <c r="CP63" t="s">
        <v>60</v>
      </c>
      <c r="CQ63" s="31">
        <v>3140</v>
      </c>
      <c r="CR63" s="31">
        <v>965.76290731983136</v>
      </c>
      <c r="CS63" s="18">
        <v>69.14931572614357</v>
      </c>
      <c r="CT63" s="31">
        <v>175.65713997621467</v>
      </c>
      <c r="CU63" s="31">
        <v>544.37858978550889</v>
      </c>
      <c r="CV63" s="61">
        <v>0.56330847837209008</v>
      </c>
      <c r="CW63" s="61">
        <v>0.18150481494872858</v>
      </c>
      <c r="CX63" s="61">
        <v>0.18725336892302891</v>
      </c>
      <c r="CY63" s="61">
        <v>6.7933337756152457E-2</v>
      </c>
    </row>
    <row r="64" spans="1:103" x14ac:dyDescent="0.25">
      <c r="A64" t="s">
        <v>50</v>
      </c>
      <c r="B64" t="s">
        <v>51</v>
      </c>
      <c r="C64" s="7">
        <v>8</v>
      </c>
      <c r="D64" t="s">
        <v>54</v>
      </c>
      <c r="E64">
        <v>2016</v>
      </c>
      <c r="F64" s="7">
        <v>4</v>
      </c>
      <c r="G64" s="7">
        <v>15</v>
      </c>
      <c r="H64" s="7">
        <v>50</v>
      </c>
      <c r="I64" s="7">
        <v>60</v>
      </c>
      <c r="J64" s="7">
        <v>415</v>
      </c>
      <c r="K64" s="87">
        <v>45561</v>
      </c>
      <c r="L64" s="90">
        <v>0.66</v>
      </c>
      <c r="M64" s="208">
        <v>6.0999999999999999E-2</v>
      </c>
      <c r="N64" s="208">
        <v>7.2999999999999995E-2</v>
      </c>
      <c r="O64" s="208">
        <v>0.17599999999999999</v>
      </c>
      <c r="P64" s="208">
        <v>0.36699999999999999</v>
      </c>
      <c r="Q64" s="91">
        <f t="shared" si="33"/>
        <v>0.93900000000000006</v>
      </c>
      <c r="R64" s="91">
        <f t="shared" si="34"/>
        <v>0.92700000000000005</v>
      </c>
      <c r="S64" s="91">
        <f t="shared" si="35"/>
        <v>0.82400000000000007</v>
      </c>
      <c r="T64" s="91">
        <f t="shared" si="36"/>
        <v>0.63300000000000001</v>
      </c>
      <c r="U64" s="90">
        <v>0</v>
      </c>
      <c r="V64" s="90">
        <v>0</v>
      </c>
      <c r="W64" s="90">
        <v>0</v>
      </c>
      <c r="X64" s="90">
        <v>0</v>
      </c>
      <c r="Y64" s="90">
        <v>5</v>
      </c>
      <c r="Z64" s="90">
        <v>0</v>
      </c>
      <c r="AA64" s="90">
        <v>19.8</v>
      </c>
      <c r="AB64" s="90">
        <v>0</v>
      </c>
      <c r="AC64" s="90">
        <v>42.9</v>
      </c>
      <c r="AD64" s="90">
        <v>46.1</v>
      </c>
      <c r="AE64" s="90">
        <v>52</v>
      </c>
      <c r="AF64" s="90">
        <v>49.2</v>
      </c>
      <c r="AG64" s="90">
        <v>46.5</v>
      </c>
      <c r="AH64" s="90">
        <v>48.1</v>
      </c>
      <c r="AI64" s="90">
        <v>52.9</v>
      </c>
      <c r="AJ64" s="90">
        <v>45</v>
      </c>
      <c r="AK64" s="90">
        <v>43.9</v>
      </c>
      <c r="AL64" s="90">
        <v>47.8</v>
      </c>
      <c r="AM64" s="90">
        <v>45.8</v>
      </c>
      <c r="AN64" s="90">
        <v>44.5</v>
      </c>
      <c r="AO64" s="90">
        <v>79</v>
      </c>
      <c r="AP64" s="90">
        <v>0.5</v>
      </c>
      <c r="AQ64" s="90">
        <v>1129.8</v>
      </c>
      <c r="AR64" s="70">
        <f t="shared" si="37"/>
        <v>2259.6</v>
      </c>
      <c r="AS64" s="90">
        <v>362.6</v>
      </c>
      <c r="AT64" s="90">
        <v>50</v>
      </c>
      <c r="AU64" s="90">
        <v>218.7</v>
      </c>
      <c r="AV64">
        <v>74.2</v>
      </c>
      <c r="AW64" s="7">
        <v>30</v>
      </c>
      <c r="AX64" s="90">
        <v>7.68</v>
      </c>
      <c r="AY64" s="90">
        <v>3.62</v>
      </c>
      <c r="AZ64" s="90">
        <v>26.45</v>
      </c>
      <c r="BA64" s="90">
        <v>8.94</v>
      </c>
      <c r="BB64" s="90">
        <v>20</v>
      </c>
      <c r="BC64" s="90">
        <f t="shared" si="38"/>
        <v>46.69</v>
      </c>
      <c r="BD64" s="48">
        <f t="shared" si="39"/>
        <v>46.69</v>
      </c>
      <c r="BE64" s="48">
        <f t="shared" si="40"/>
        <v>2.3344999999999998</v>
      </c>
      <c r="BF64" s="48">
        <f t="shared" si="41"/>
        <v>7.1950000000000021</v>
      </c>
      <c r="BG64" s="48">
        <f t="shared" si="42"/>
        <v>0.33927754915409242</v>
      </c>
      <c r="BH64" s="49">
        <f t="shared" si="43"/>
        <v>383.31577503429361</v>
      </c>
      <c r="BI64" s="14">
        <f t="shared" si="44"/>
        <v>766.63155006858722</v>
      </c>
      <c r="BJ64" s="48">
        <f t="shared" si="45"/>
        <v>0.16448918397943885</v>
      </c>
      <c r="BK64" s="48">
        <f t="shared" si="46"/>
        <v>7.7532662240308428E-2</v>
      </c>
      <c r="BL64" s="48">
        <f t="shared" si="47"/>
        <v>0.56650246305418717</v>
      </c>
      <c r="BM64" s="48">
        <f t="shared" si="48"/>
        <v>0.19147569072606554</v>
      </c>
      <c r="BN64" s="14">
        <f t="shared" si="49"/>
        <v>126.10259808367422</v>
      </c>
      <c r="BO64" s="14">
        <f t="shared" si="50"/>
        <v>59.43898503423187</v>
      </c>
      <c r="BP64" s="14">
        <f t="shared" si="51"/>
        <v>434.29866136890405</v>
      </c>
      <c r="BQ64" s="14">
        <f t="shared" si="52"/>
        <v>146.79130558177704</v>
      </c>
      <c r="BR64" s="95">
        <f t="shared" si="29"/>
        <v>0</v>
      </c>
      <c r="BS64" s="95">
        <f t="shared" si="30"/>
        <v>6.2</v>
      </c>
      <c r="BT64" s="95">
        <f t="shared" si="31"/>
        <v>47.55</v>
      </c>
      <c r="BU64" s="95">
        <f t="shared" si="32"/>
        <v>48.125</v>
      </c>
      <c r="BV64" s="95">
        <f t="shared" si="53"/>
        <v>45.5</v>
      </c>
      <c r="BW64" s="206">
        <v>13.919999999999998</v>
      </c>
      <c r="BX64" s="206">
        <v>41.073999999999998</v>
      </c>
      <c r="BY64" s="206">
        <v>24.946000000000002</v>
      </c>
      <c r="BZ64" s="210">
        <v>11.879999999999999</v>
      </c>
      <c r="CA64" s="206">
        <v>18.073999999999998</v>
      </c>
      <c r="CB64" s="206">
        <v>203.2</v>
      </c>
      <c r="CC64" s="206">
        <v>97.699999999999989</v>
      </c>
      <c r="CD64" s="206">
        <v>16.100000000000001</v>
      </c>
      <c r="CE64" s="210">
        <v>184.8</v>
      </c>
      <c r="CF64" s="206">
        <v>192.5</v>
      </c>
      <c r="CG64" s="206">
        <v>-24.83</v>
      </c>
      <c r="CH64" s="206">
        <v>-24.31</v>
      </c>
      <c r="CI64" s="206">
        <v>-24.86</v>
      </c>
      <c r="CJ64" s="210">
        <v>-25.32</v>
      </c>
      <c r="CK64" s="206">
        <v>-24.63</v>
      </c>
      <c r="CO64">
        <v>2004</v>
      </c>
      <c r="CP64" t="s">
        <v>57</v>
      </c>
      <c r="CQ64" s="31">
        <v>2637.5</v>
      </c>
      <c r="CR64" s="31">
        <v>857.52986332803118</v>
      </c>
      <c r="CS64" s="18">
        <v>67.137033096577696</v>
      </c>
      <c r="CT64" s="31">
        <v>146.61565608908725</v>
      </c>
      <c r="CU64" s="31">
        <v>526.19733295786534</v>
      </c>
      <c r="CV64" s="61">
        <v>0.61435766562579075</v>
      </c>
      <c r="CW64" s="61">
        <v>0.17101135586540592</v>
      </c>
      <c r="CX64" s="61">
        <v>0.17509611094399549</v>
      </c>
      <c r="CY64" s="61">
        <v>3.9534867564807827E-2</v>
      </c>
    </row>
    <row r="65" spans="1:103" x14ac:dyDescent="0.25">
      <c r="A65" t="s">
        <v>50</v>
      </c>
      <c r="B65" t="s">
        <v>51</v>
      </c>
      <c r="C65" s="7">
        <v>8</v>
      </c>
      <c r="D65" t="s">
        <v>56</v>
      </c>
      <c r="E65">
        <v>1984</v>
      </c>
      <c r="F65" s="7">
        <v>4</v>
      </c>
      <c r="G65" s="7">
        <v>16</v>
      </c>
      <c r="H65" s="7">
        <v>49</v>
      </c>
      <c r="I65" s="7">
        <v>61</v>
      </c>
      <c r="J65" s="7">
        <v>416</v>
      </c>
      <c r="K65" s="50">
        <v>45568</v>
      </c>
      <c r="L65" s="90">
        <v>0.75</v>
      </c>
      <c r="M65" s="209">
        <v>5.0999999999999997E-2</v>
      </c>
      <c r="N65" s="209">
        <v>0.159</v>
      </c>
      <c r="O65" s="209">
        <v>0.20799999999999999</v>
      </c>
      <c r="P65" s="209">
        <v>0.61399999999999999</v>
      </c>
      <c r="Q65" s="91">
        <f t="shared" si="33"/>
        <v>0.94899999999999995</v>
      </c>
      <c r="R65" s="91">
        <f t="shared" si="34"/>
        <v>0.84099999999999997</v>
      </c>
      <c r="S65" s="91">
        <f t="shared" si="35"/>
        <v>0.79200000000000004</v>
      </c>
      <c r="T65" s="91">
        <f t="shared" si="36"/>
        <v>0.38600000000000001</v>
      </c>
      <c r="U65" s="90">
        <v>0</v>
      </c>
      <c r="V65" s="90">
        <v>0</v>
      </c>
      <c r="W65" s="90">
        <v>0</v>
      </c>
      <c r="X65" s="90">
        <v>0</v>
      </c>
      <c r="Y65" s="90">
        <v>0</v>
      </c>
      <c r="Z65" s="90">
        <v>0</v>
      </c>
      <c r="AA65" s="90">
        <v>0</v>
      </c>
      <c r="AB65" s="90">
        <v>0</v>
      </c>
      <c r="AC65" s="90">
        <v>21.5</v>
      </c>
      <c r="AD65" s="90">
        <v>24.7</v>
      </c>
      <c r="AE65" s="90">
        <v>38.1</v>
      </c>
      <c r="AF65" s="90">
        <v>32.799999999999997</v>
      </c>
      <c r="AG65" s="90">
        <v>44.7</v>
      </c>
      <c r="AH65" s="90">
        <v>43.7</v>
      </c>
      <c r="AI65" s="90">
        <v>43.5</v>
      </c>
      <c r="AJ65" s="90">
        <v>41.8</v>
      </c>
      <c r="AK65" s="90">
        <v>40.1</v>
      </c>
      <c r="AL65" s="90">
        <v>43.1</v>
      </c>
      <c r="AM65" s="90">
        <v>40.9</v>
      </c>
      <c r="AN65" s="90">
        <v>41.1</v>
      </c>
      <c r="AO65" s="90">
        <v>86</v>
      </c>
      <c r="AP65" s="90">
        <v>0.5</v>
      </c>
      <c r="AQ65" s="90">
        <v>1272</v>
      </c>
      <c r="AR65" s="70">
        <f t="shared" si="37"/>
        <v>2544</v>
      </c>
      <c r="AS65" s="90">
        <v>284</v>
      </c>
      <c r="AT65" s="90">
        <v>50</v>
      </c>
      <c r="AU65" s="90">
        <v>160</v>
      </c>
      <c r="AV65">
        <v>58.8</v>
      </c>
      <c r="AW65" s="7">
        <v>30</v>
      </c>
      <c r="AX65" s="90">
        <v>7.72</v>
      </c>
      <c r="AY65" s="90">
        <v>2.11</v>
      </c>
      <c r="AZ65" s="90">
        <v>26.23</v>
      </c>
      <c r="BA65" s="90">
        <v>7.91</v>
      </c>
      <c r="BB65" s="90">
        <v>20</v>
      </c>
      <c r="BC65" s="90">
        <f t="shared" si="38"/>
        <v>43.97</v>
      </c>
      <c r="BD65" s="48">
        <f t="shared" si="39"/>
        <v>43.97</v>
      </c>
      <c r="BE65" s="48">
        <f t="shared" si="40"/>
        <v>2.1985000000000001</v>
      </c>
      <c r="BF65" s="48">
        <f t="shared" si="41"/>
        <v>6.2</v>
      </c>
      <c r="BG65" s="48">
        <f t="shared" si="42"/>
        <v>0.36749999999999999</v>
      </c>
      <c r="BH65" s="49">
        <f t="shared" si="43"/>
        <v>467.46</v>
      </c>
      <c r="BI65" s="14">
        <f t="shared" si="44"/>
        <v>934.92</v>
      </c>
      <c r="BJ65" s="48">
        <f t="shared" si="45"/>
        <v>0.17557425517398226</v>
      </c>
      <c r="BK65" s="48">
        <f t="shared" si="46"/>
        <v>4.7987264043666135E-2</v>
      </c>
      <c r="BL65" s="48">
        <f t="shared" si="47"/>
        <v>0.59654309756652268</v>
      </c>
      <c r="BM65" s="48">
        <f t="shared" si="48"/>
        <v>0.17989538321582899</v>
      </c>
      <c r="BN65" s="14">
        <f t="shared" si="49"/>
        <v>164.14788264725948</v>
      </c>
      <c r="BO65" s="14">
        <f t="shared" si="50"/>
        <v>44.86425289970434</v>
      </c>
      <c r="BP65" s="14">
        <f t="shared" si="51"/>
        <v>557.7200727768934</v>
      </c>
      <c r="BQ65" s="14">
        <f t="shared" si="52"/>
        <v>168.18779167614284</v>
      </c>
      <c r="BR65" s="95">
        <f t="shared" si="29"/>
        <v>0</v>
      </c>
      <c r="BS65" s="95">
        <f t="shared" si="30"/>
        <v>0</v>
      </c>
      <c r="BT65" s="95">
        <f t="shared" si="31"/>
        <v>29.275000000000002</v>
      </c>
      <c r="BU65" s="95">
        <f t="shared" si="32"/>
        <v>43.424999999999997</v>
      </c>
      <c r="BV65" s="95">
        <f t="shared" si="53"/>
        <v>41.3</v>
      </c>
      <c r="BW65" s="206">
        <v>15.318000000000001</v>
      </c>
      <c r="BX65" s="206">
        <v>37.023000000000003</v>
      </c>
      <c r="BY65" s="206">
        <v>20.131999999999998</v>
      </c>
      <c r="BZ65" s="210">
        <v>8.8405000000000005</v>
      </c>
      <c r="CA65" s="206">
        <v>18.583000000000002</v>
      </c>
      <c r="CB65" s="206">
        <v>205.2</v>
      </c>
      <c r="CC65" s="206">
        <v>106.7</v>
      </c>
      <c r="CD65" s="206">
        <v>45.4</v>
      </c>
      <c r="CE65" s="210">
        <v>185.5</v>
      </c>
      <c r="CF65" s="206">
        <v>226.1</v>
      </c>
      <c r="CG65" s="206">
        <v>-24.71</v>
      </c>
      <c r="CH65" s="206">
        <v>-24.37</v>
      </c>
      <c r="CI65" s="206">
        <v>-24.33</v>
      </c>
      <c r="CJ65" s="210">
        <v>-25.22</v>
      </c>
      <c r="CK65" s="206">
        <v>-24.49</v>
      </c>
      <c r="CO65">
        <v>2008</v>
      </c>
      <c r="CP65" t="s">
        <v>55</v>
      </c>
      <c r="CQ65" s="31">
        <v>4008.75</v>
      </c>
      <c r="CR65" s="31">
        <v>936.24592271283007</v>
      </c>
      <c r="CS65" s="85">
        <v>76.307810275770606</v>
      </c>
      <c r="CT65" s="31">
        <v>155.87454297515859</v>
      </c>
      <c r="CU65" s="31">
        <v>563.48254617872499</v>
      </c>
      <c r="CV65" s="61">
        <v>0.60244156162917784</v>
      </c>
      <c r="CW65" s="61">
        <v>0.16584366722426738</v>
      </c>
      <c r="CX65" s="61">
        <v>0.1741207637278992</v>
      </c>
      <c r="CY65" s="61">
        <v>5.759400741865562E-2</v>
      </c>
    </row>
    <row r="66" spans="1:103" x14ac:dyDescent="0.25">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70"/>
      <c r="AS66" s="90"/>
      <c r="AT66" s="90"/>
      <c r="AU66" s="90"/>
      <c r="AV66" s="90"/>
      <c r="AX66" s="90"/>
      <c r="AY66" s="90"/>
      <c r="AZ66" s="94"/>
      <c r="BA66" s="90"/>
      <c r="BB66" s="90"/>
      <c r="BC66" s="90"/>
      <c r="BR66" s="29"/>
      <c r="BS66" s="29"/>
      <c r="BT66" s="29"/>
      <c r="BU66" s="29"/>
      <c r="BV66" s="29"/>
      <c r="BW66" s="29"/>
      <c r="BX66" s="29"/>
      <c r="BY66" s="29"/>
      <c r="BZ66" s="29"/>
      <c r="CA66" s="29"/>
      <c r="CB66" s="29"/>
      <c r="CC66" s="29"/>
      <c r="CD66" s="29"/>
      <c r="CE66" s="29"/>
      <c r="CF66" s="29"/>
      <c r="CO66">
        <v>2016</v>
      </c>
      <c r="CP66" t="s">
        <v>54</v>
      </c>
      <c r="CQ66" s="31">
        <v>3029.3</v>
      </c>
      <c r="CR66" s="31">
        <v>869.49228086494861</v>
      </c>
      <c r="CS66" s="18">
        <v>70.67557273868583</v>
      </c>
      <c r="CT66" s="31">
        <v>153.61603851808923</v>
      </c>
      <c r="CU66" s="31">
        <v>507.55345140921327</v>
      </c>
      <c r="CV66" s="61">
        <v>0.58296012583846213</v>
      </c>
      <c r="CW66" s="61">
        <v>0.17834718866592608</v>
      </c>
      <c r="CX66" s="61">
        <v>0.1787202070217262</v>
      </c>
      <c r="CY66" s="61">
        <v>5.9972478473885649E-2</v>
      </c>
    </row>
    <row r="67" spans="1:103" x14ac:dyDescent="0.25">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S67" s="90"/>
      <c r="AT67" s="90"/>
      <c r="AU67" s="90"/>
      <c r="AV67" s="90"/>
      <c r="CO67">
        <v>2020</v>
      </c>
      <c r="CP67" t="s">
        <v>53</v>
      </c>
      <c r="CQ67" s="31">
        <v>3257</v>
      </c>
      <c r="CR67" s="31">
        <v>1016.4147829519595</v>
      </c>
      <c r="CS67" s="18">
        <v>68.147087690387224</v>
      </c>
      <c r="CT67" s="31">
        <v>154.92478856913525</v>
      </c>
      <c r="CU67" s="31">
        <v>637.63584292970438</v>
      </c>
      <c r="CV67" s="61">
        <v>0.62725238655693993</v>
      </c>
      <c r="CW67" s="61">
        <v>0.15356614599799781</v>
      </c>
      <c r="CX67" s="61">
        <v>0.204323447758685</v>
      </c>
      <c r="CY67" s="61">
        <v>1.4858019686377198E-2</v>
      </c>
    </row>
    <row r="68" spans="1:103" x14ac:dyDescent="0.25">
      <c r="CN68" t="s">
        <v>827</v>
      </c>
      <c r="CQ68" s="31">
        <v>3045.3812500000008</v>
      </c>
      <c r="CR68" s="31">
        <v>911.780807767439</v>
      </c>
      <c r="CS68" s="18">
        <v>69.33882644663116</v>
      </c>
      <c r="CT68" s="31">
        <v>154.64141331925501</v>
      </c>
      <c r="CU68" s="31">
        <v>540.00688260743038</v>
      </c>
      <c r="CV68" s="61">
        <v>0.59182222822661057</v>
      </c>
      <c r="CW68" s="61">
        <v>0.17016586103888323</v>
      </c>
      <c r="CX68" s="61">
        <v>0.18521302604998374</v>
      </c>
      <c r="CY68" s="61">
        <v>5.2798884684522387E-2</v>
      </c>
    </row>
    <row r="69" spans="1:103" x14ac:dyDescent="0.25">
      <c r="CN69" t="s">
        <v>35</v>
      </c>
      <c r="CO69">
        <v>1983</v>
      </c>
      <c r="CP69" t="s">
        <v>44</v>
      </c>
      <c r="CQ69" s="31">
        <v>2703.5</v>
      </c>
      <c r="CR69" s="31">
        <v>837.05605501404852</v>
      </c>
      <c r="CS69" s="18">
        <v>68.7585154844908</v>
      </c>
      <c r="CT69" s="31">
        <v>137.76821007521022</v>
      </c>
      <c r="CU69" s="31">
        <v>492.93571323436686</v>
      </c>
      <c r="CV69" s="61">
        <v>0.58829922668972545</v>
      </c>
      <c r="CW69" s="61">
        <v>0.16515130903507702</v>
      </c>
      <c r="CX69" s="61">
        <v>0.17418144098852242</v>
      </c>
      <c r="CY69" s="61">
        <v>7.2368023286675048E-2</v>
      </c>
    </row>
    <row r="70" spans="1:103" x14ac:dyDescent="0.25">
      <c r="CO70">
        <v>1985</v>
      </c>
      <c r="CP70" t="s">
        <v>49</v>
      </c>
      <c r="CQ70" s="31">
        <v>3253.5</v>
      </c>
      <c r="CR70" s="31">
        <v>1102.9406040602698</v>
      </c>
      <c r="CS70" s="18">
        <v>66.005411125046237</v>
      </c>
      <c r="CT70" s="31">
        <v>170.00439958530148</v>
      </c>
      <c r="CU70" s="31">
        <v>636.94417946681915</v>
      </c>
      <c r="CV70" s="61">
        <v>0.5777593646388568</v>
      </c>
      <c r="CW70" s="61">
        <v>0.15669067946915877</v>
      </c>
      <c r="CX70" s="61">
        <v>0.18122216070476838</v>
      </c>
      <c r="CY70" s="61">
        <v>8.4327795187216045E-2</v>
      </c>
    </row>
    <row r="71" spans="1:103" x14ac:dyDescent="0.25">
      <c r="CO71">
        <v>1998</v>
      </c>
      <c r="CP71" t="s">
        <v>37</v>
      </c>
      <c r="CQ71" s="31">
        <v>4308.6000000000004</v>
      </c>
      <c r="CR71" s="31">
        <v>1069.6318236934276</v>
      </c>
      <c r="CS71" s="85">
        <v>75.148998616581025</v>
      </c>
      <c r="CT71" s="31">
        <v>188.62571517438056</v>
      </c>
      <c r="CU71" s="31">
        <v>628.39551110034733</v>
      </c>
      <c r="CV71" s="61">
        <v>0.58688716650763029</v>
      </c>
      <c r="CW71" s="61">
        <v>0.17675555559098907</v>
      </c>
      <c r="CX71" s="61">
        <v>0.1610571376003033</v>
      </c>
      <c r="CY71" s="61">
        <v>7.5300140301077262E-2</v>
      </c>
    </row>
    <row r="72" spans="1:103" x14ac:dyDescent="0.25">
      <c r="CO72">
        <v>1999</v>
      </c>
      <c r="CP72" t="s">
        <v>46</v>
      </c>
      <c r="CQ72" s="31">
        <v>2742.5</v>
      </c>
      <c r="CR72" s="31">
        <v>958.65911741701427</v>
      </c>
      <c r="CS72" s="18">
        <v>64.875159504341326</v>
      </c>
      <c r="CT72" s="31">
        <v>151.36825159569401</v>
      </c>
      <c r="CU72" s="31">
        <v>534.81659479520931</v>
      </c>
      <c r="CV72" s="61">
        <v>0.55681366550991229</v>
      </c>
      <c r="CW72" s="61">
        <v>0.16205363217764818</v>
      </c>
      <c r="CX72" s="61">
        <v>0.19377012754214662</v>
      </c>
      <c r="CY72" s="61">
        <v>8.7362574770292911E-2</v>
      </c>
    </row>
    <row r="73" spans="1:103" x14ac:dyDescent="0.25">
      <c r="CO73">
        <v>2002</v>
      </c>
      <c r="CP73" t="s">
        <v>39</v>
      </c>
      <c r="CQ73" s="31">
        <v>3044</v>
      </c>
      <c r="CR73" s="31">
        <v>961.31262339421608</v>
      </c>
      <c r="CS73" s="18">
        <v>68.024760377455095</v>
      </c>
      <c r="CT73" s="31">
        <v>163.69579409470535</v>
      </c>
      <c r="CU73" s="31">
        <v>547.9010504487668</v>
      </c>
      <c r="CV73" s="61">
        <v>0.57002595071625162</v>
      </c>
      <c r="CW73" s="61">
        <v>0.17216817378716767</v>
      </c>
      <c r="CX73" s="61">
        <v>0.19638014389455316</v>
      </c>
      <c r="CY73" s="61">
        <v>6.1425731602027606E-2</v>
      </c>
    </row>
    <row r="74" spans="1:103" x14ac:dyDescent="0.25">
      <c r="CO74">
        <v>2016</v>
      </c>
      <c r="CP74" t="s">
        <v>41</v>
      </c>
      <c r="CQ74" s="31">
        <v>2982</v>
      </c>
      <c r="CR74" s="31">
        <v>910.48461673124666</v>
      </c>
      <c r="CS74" s="18">
        <v>69.213849883674897</v>
      </c>
      <c r="CT74" s="31">
        <v>150.12104962936397</v>
      </c>
      <c r="CU74" s="31">
        <v>498.35116166591814</v>
      </c>
      <c r="CV74" s="61">
        <v>0.54671303875355781</v>
      </c>
      <c r="CW74" s="61">
        <v>0.16496718203777611</v>
      </c>
      <c r="CX74" s="61">
        <v>0.19226003693684679</v>
      </c>
      <c r="CY74" s="61">
        <v>9.6059742271819307E-2</v>
      </c>
    </row>
    <row r="75" spans="1:103" x14ac:dyDescent="0.25">
      <c r="CO75">
        <v>2018</v>
      </c>
      <c r="CP75" t="s">
        <v>48</v>
      </c>
      <c r="CQ75" s="31">
        <v>3109.5</v>
      </c>
      <c r="CR75" s="31">
        <v>991.64003505722701</v>
      </c>
      <c r="CS75" s="18">
        <v>68.012666051783427</v>
      </c>
      <c r="CT75" s="31">
        <v>177.58881145065953</v>
      </c>
      <c r="CU75" s="31">
        <v>553.47767357731777</v>
      </c>
      <c r="CV75" s="61">
        <v>0.55910319934844477</v>
      </c>
      <c r="CW75" s="61">
        <v>0.17912655366829092</v>
      </c>
      <c r="CX75" s="61">
        <v>0.1960151814310726</v>
      </c>
      <c r="CY75" s="61">
        <v>6.5755065552191586E-2</v>
      </c>
    </row>
    <row r="76" spans="1:103" x14ac:dyDescent="0.25">
      <c r="CO76">
        <v>2023</v>
      </c>
      <c r="CP76" t="s">
        <v>42</v>
      </c>
      <c r="CQ76" s="31">
        <v>4432.2</v>
      </c>
      <c r="CR76" s="31">
        <v>1102.120682612448</v>
      </c>
      <c r="CS76" s="85">
        <v>74.86126130522274</v>
      </c>
      <c r="CT76" s="31">
        <v>172.12493527781618</v>
      </c>
      <c r="CU76" s="31">
        <v>664.83794664099696</v>
      </c>
      <c r="CV76" s="61">
        <v>0.6038382721015727</v>
      </c>
      <c r="CW76" s="61">
        <v>0.15788832860133173</v>
      </c>
      <c r="CX76" s="61">
        <v>0.16677518932941349</v>
      </c>
      <c r="CY76" s="61">
        <v>7.149820996768208E-2</v>
      </c>
    </row>
    <row r="77" spans="1:103" x14ac:dyDescent="0.25">
      <c r="CN77" t="s">
        <v>828</v>
      </c>
      <c r="CQ77" s="31">
        <v>3321.9749999999995</v>
      </c>
      <c r="CR77" s="31">
        <v>991.73069474748718</v>
      </c>
      <c r="CS77" s="18">
        <v>69.362577793574445</v>
      </c>
      <c r="CT77" s="31">
        <v>163.91214586039143</v>
      </c>
      <c r="CU77" s="31">
        <v>569.7074788662178</v>
      </c>
      <c r="CV77" s="61">
        <v>0.57367998553324395</v>
      </c>
      <c r="CW77" s="61">
        <v>0.16685017679592992</v>
      </c>
      <c r="CX77" s="61">
        <v>0.18270767730345339</v>
      </c>
      <c r="CY77" s="61">
        <v>7.6762160367372739E-2</v>
      </c>
    </row>
    <row r="78" spans="1:103" x14ac:dyDescent="0.25">
      <c r="BJ78"/>
      <c r="BK78"/>
      <c r="BL78"/>
      <c r="BM78"/>
      <c r="BN78"/>
      <c r="BO78"/>
      <c r="BP78"/>
      <c r="BQ78"/>
      <c r="BR78"/>
    </row>
    <row r="79" spans="1:103" x14ac:dyDescent="0.25">
      <c r="BJ79"/>
      <c r="BK79"/>
      <c r="BL79"/>
      <c r="BM79"/>
      <c r="BN79"/>
      <c r="BO79"/>
      <c r="BP79"/>
      <c r="BQ79"/>
      <c r="BR79"/>
      <c r="CN79" s="30" t="s">
        <v>963</v>
      </c>
      <c r="CQ79" s="30" t="s">
        <v>26</v>
      </c>
    </row>
    <row r="80" spans="1:103" x14ac:dyDescent="0.25">
      <c r="BJ80"/>
      <c r="BK80"/>
      <c r="BL80"/>
      <c r="BM80"/>
      <c r="BN80"/>
      <c r="BO80"/>
      <c r="BP80"/>
      <c r="BQ80"/>
      <c r="BR80"/>
      <c r="CN80" s="30" t="s">
        <v>23</v>
      </c>
      <c r="CO80" s="30" t="s">
        <v>32</v>
      </c>
      <c r="CP80" s="30" t="s">
        <v>31</v>
      </c>
      <c r="CQ80">
        <v>1</v>
      </c>
      <c r="CR80">
        <v>2</v>
      </c>
      <c r="CS80">
        <v>3</v>
      </c>
      <c r="CT80">
        <v>4</v>
      </c>
      <c r="CU80" t="s">
        <v>801</v>
      </c>
    </row>
    <row r="81" spans="62:99" x14ac:dyDescent="0.25">
      <c r="BJ81"/>
      <c r="BK81"/>
      <c r="BL81"/>
      <c r="BM81"/>
      <c r="BN81"/>
      <c r="BO81"/>
      <c r="BP81"/>
      <c r="BQ81"/>
      <c r="BR81"/>
      <c r="CN81" t="s">
        <v>50</v>
      </c>
      <c r="CO81">
        <v>1984</v>
      </c>
      <c r="CP81" t="s">
        <v>56</v>
      </c>
      <c r="CQ81" s="31">
        <v>128.02979071172226</v>
      </c>
      <c r="CR81" s="31">
        <v>127.55416012558869</v>
      </c>
      <c r="CS81" s="31">
        <v>173.96660998437778</v>
      </c>
      <c r="CT81" s="31">
        <v>168.18779167614284</v>
      </c>
      <c r="CU81" s="198">
        <v>149.43458812445789</v>
      </c>
    </row>
    <row r="82" spans="62:99" x14ac:dyDescent="0.25">
      <c r="BJ82"/>
      <c r="BK82"/>
      <c r="BL82"/>
      <c r="BM82"/>
      <c r="BN82"/>
      <c r="BO82"/>
      <c r="BP82"/>
      <c r="BQ82"/>
      <c r="BR82"/>
      <c r="CO82">
        <v>1989</v>
      </c>
      <c r="CP82" t="s">
        <v>59</v>
      </c>
      <c r="CQ82" s="31">
        <v>169.8160201511335</v>
      </c>
      <c r="CR82" s="31">
        <v>119.13012393179301</v>
      </c>
      <c r="CS82" s="31">
        <v>142.0222581759773</v>
      </c>
      <c r="CT82" s="31">
        <v>116.51962330617556</v>
      </c>
      <c r="CU82" s="198">
        <v>136.87200639126985</v>
      </c>
    </row>
    <row r="83" spans="62:99" x14ac:dyDescent="0.25">
      <c r="BJ83"/>
      <c r="BK83"/>
      <c r="BL83"/>
      <c r="BM83"/>
      <c r="BN83"/>
      <c r="BO83"/>
      <c r="BP83"/>
      <c r="BQ83"/>
      <c r="BR83"/>
      <c r="CO83">
        <v>1999</v>
      </c>
      <c r="CP83" t="s">
        <v>52</v>
      </c>
      <c r="CQ83" s="31">
        <v>200.47296388059937</v>
      </c>
      <c r="CR83" s="31">
        <v>162.85260228168664</v>
      </c>
      <c r="CS83" s="31">
        <v>154.23379120879122</v>
      </c>
      <c r="CT83" s="31">
        <v>138.98682627143185</v>
      </c>
      <c r="CU83" s="198">
        <v>164.13654591062726</v>
      </c>
    </row>
    <row r="84" spans="62:99" x14ac:dyDescent="0.25">
      <c r="BJ84"/>
      <c r="BK84"/>
      <c r="BL84"/>
      <c r="BM84"/>
      <c r="BN84"/>
      <c r="BO84"/>
      <c r="BP84"/>
      <c r="BQ84"/>
      <c r="BR84"/>
      <c r="CO84">
        <v>2001</v>
      </c>
      <c r="CP84" t="s">
        <v>60</v>
      </c>
      <c r="CQ84" s="31">
        <v>197.29406584473651</v>
      </c>
      <c r="CR84" s="31">
        <v>193.14475879696687</v>
      </c>
      <c r="CS84" s="31">
        <v>163.65928945261993</v>
      </c>
      <c r="CT84" s="31">
        <v>148.53044581053527</v>
      </c>
      <c r="CU84" s="198">
        <v>175.65713997621467</v>
      </c>
    </row>
    <row r="85" spans="62:99" x14ac:dyDescent="0.25">
      <c r="BJ85"/>
      <c r="BK85"/>
      <c r="BL85"/>
      <c r="BM85"/>
      <c r="BN85"/>
      <c r="BO85"/>
      <c r="BP85"/>
      <c r="BQ85"/>
      <c r="BR85"/>
      <c r="CO85">
        <v>2004</v>
      </c>
      <c r="CP85" t="s">
        <v>57</v>
      </c>
      <c r="CQ85" s="31">
        <v>125.55503432953392</v>
      </c>
      <c r="CR85" s="31">
        <v>164.60198469865065</v>
      </c>
      <c r="CS85" s="31">
        <v>149.27902832630639</v>
      </c>
      <c r="CT85" s="31">
        <v>147.0265770018581</v>
      </c>
      <c r="CU85" s="198">
        <v>146.61565608908725</v>
      </c>
    </row>
    <row r="86" spans="62:99" x14ac:dyDescent="0.25">
      <c r="BJ86"/>
      <c r="BK86"/>
      <c r="BL86"/>
      <c r="BM86"/>
      <c r="BN86"/>
      <c r="BO86"/>
      <c r="BP86"/>
      <c r="BQ86"/>
      <c r="BR86"/>
      <c r="CO86">
        <v>2008</v>
      </c>
      <c r="CP86" t="s">
        <v>55</v>
      </c>
      <c r="CQ86" s="31">
        <v>122.18786577706457</v>
      </c>
      <c r="CR86" s="31">
        <v>150.19018202122507</v>
      </c>
      <c r="CS86" s="31">
        <v>174.93124665510493</v>
      </c>
      <c r="CT86" s="31">
        <v>176.18887744723975</v>
      </c>
      <c r="CU86" s="198">
        <v>155.87454297515859</v>
      </c>
    </row>
    <row r="87" spans="62:99" x14ac:dyDescent="0.25">
      <c r="BJ87"/>
      <c r="BK87"/>
      <c r="BL87"/>
      <c r="BM87"/>
      <c r="BN87"/>
      <c r="BO87"/>
      <c r="BP87"/>
      <c r="BQ87"/>
      <c r="BR87"/>
      <c r="CO87">
        <v>2016</v>
      </c>
      <c r="CP87" t="s">
        <v>54</v>
      </c>
      <c r="CQ87" s="31">
        <v>129.05868608652577</v>
      </c>
      <c r="CR87" s="31">
        <v>155.8312736298941</v>
      </c>
      <c r="CS87" s="31">
        <v>182.78288877416</v>
      </c>
      <c r="CT87" s="31">
        <v>146.79130558177704</v>
      </c>
      <c r="CU87" s="198">
        <v>153.61603851808923</v>
      </c>
    </row>
    <row r="88" spans="62:99" x14ac:dyDescent="0.25">
      <c r="BJ88"/>
      <c r="BK88"/>
      <c r="BL88"/>
      <c r="BM88"/>
      <c r="BN88"/>
      <c r="BO88"/>
      <c r="BP88"/>
      <c r="BQ88"/>
      <c r="BR88"/>
      <c r="CO88">
        <v>2020</v>
      </c>
      <c r="CP88" t="s">
        <v>53</v>
      </c>
      <c r="CQ88" s="31">
        <v>156.87215975689173</v>
      </c>
      <c r="CR88" s="31">
        <v>164.08682521155529</v>
      </c>
      <c r="CS88" s="31">
        <v>158.28984400477069</v>
      </c>
      <c r="CT88" s="31">
        <v>140.45032530332335</v>
      </c>
      <c r="CU88" s="198">
        <v>154.92478856913525</v>
      </c>
    </row>
    <row r="89" spans="62:99" x14ac:dyDescent="0.25">
      <c r="BJ89"/>
      <c r="BK89"/>
      <c r="BL89"/>
      <c r="BM89"/>
      <c r="BN89"/>
      <c r="BO89"/>
      <c r="BP89"/>
      <c r="BQ89"/>
      <c r="BR89"/>
      <c r="CN89" t="s">
        <v>35</v>
      </c>
      <c r="CO89">
        <v>1983</v>
      </c>
      <c r="CP89" t="s">
        <v>44</v>
      </c>
      <c r="CQ89" s="31">
        <v>131.49488516428241</v>
      </c>
      <c r="CR89" s="31">
        <v>150.66729498035025</v>
      </c>
      <c r="CS89" s="31">
        <v>149.18901067167212</v>
      </c>
      <c r="CT89" s="31">
        <v>119.72164948453609</v>
      </c>
      <c r="CU89" s="198">
        <v>137.76821007521022</v>
      </c>
    </row>
    <row r="90" spans="62:99" x14ac:dyDescent="0.25">
      <c r="BJ90"/>
      <c r="BK90"/>
      <c r="BL90"/>
      <c r="BM90"/>
      <c r="BN90"/>
      <c r="BO90"/>
      <c r="BP90"/>
      <c r="BQ90"/>
      <c r="BR90"/>
      <c r="CO90">
        <v>1985</v>
      </c>
      <c r="CP90" t="s">
        <v>49</v>
      </c>
      <c r="CQ90" s="31">
        <v>181.83915189353633</v>
      </c>
      <c r="CR90" s="31">
        <v>169.470197317844</v>
      </c>
      <c r="CS90" s="31">
        <v>146.15625063170742</v>
      </c>
      <c r="CT90" s="31">
        <v>182.55199849811825</v>
      </c>
      <c r="CU90" s="198">
        <v>170.00439958530148</v>
      </c>
    </row>
    <row r="91" spans="62:99" x14ac:dyDescent="0.25">
      <c r="BJ91"/>
      <c r="BK91"/>
      <c r="BL91"/>
      <c r="BM91"/>
      <c r="BN91"/>
      <c r="BO91"/>
      <c r="BP91"/>
      <c r="BQ91"/>
      <c r="BR91"/>
      <c r="CO91">
        <v>1998</v>
      </c>
      <c r="CP91" t="s">
        <v>37</v>
      </c>
      <c r="CQ91" s="31">
        <v>173.30991648615151</v>
      </c>
      <c r="CR91" s="31">
        <v>194.65743218806512</v>
      </c>
      <c r="CS91" s="31">
        <v>190.4980357890957</v>
      </c>
      <c r="CT91" s="31">
        <v>196.03747623420989</v>
      </c>
      <c r="CU91" s="198">
        <v>188.62571517438056</v>
      </c>
    </row>
    <row r="92" spans="62:99" x14ac:dyDescent="0.25">
      <c r="BJ92"/>
      <c r="BK92"/>
      <c r="BL92"/>
      <c r="BM92"/>
      <c r="BN92"/>
      <c r="BO92"/>
      <c r="BP92"/>
      <c r="BQ92"/>
      <c r="BR92"/>
      <c r="CO92">
        <v>1999</v>
      </c>
      <c r="CP92" t="s">
        <v>46</v>
      </c>
      <c r="CQ92" s="31">
        <v>162.34309364208815</v>
      </c>
      <c r="CR92" s="31">
        <v>133.68224885039112</v>
      </c>
      <c r="CS92" s="31">
        <v>159.58301550978899</v>
      </c>
      <c r="CT92" s="31">
        <v>149.86464838050776</v>
      </c>
      <c r="CU92" s="198">
        <v>151.36825159569401</v>
      </c>
    </row>
    <row r="93" spans="62:99" x14ac:dyDescent="0.25">
      <c r="BJ93"/>
      <c r="BK93"/>
      <c r="BL93"/>
      <c r="BM93"/>
      <c r="BN93"/>
      <c r="BO93"/>
      <c r="BP93"/>
      <c r="BQ93"/>
      <c r="BR93"/>
      <c r="CO93">
        <v>2002</v>
      </c>
      <c r="CP93" t="s">
        <v>39</v>
      </c>
      <c r="CQ93" s="31">
        <v>148.99054909158755</v>
      </c>
      <c r="CR93" s="31">
        <v>183.60597860225286</v>
      </c>
      <c r="CS93" s="31">
        <v>166.93751774639469</v>
      </c>
      <c r="CT93" s="31">
        <v>155.24913093858632</v>
      </c>
      <c r="CU93" s="198">
        <v>163.69579409470535</v>
      </c>
    </row>
    <row r="94" spans="62:99" x14ac:dyDescent="0.25">
      <c r="BJ94"/>
      <c r="BK94"/>
      <c r="BL94"/>
      <c r="BM94"/>
      <c r="BN94"/>
      <c r="BO94"/>
      <c r="BP94"/>
      <c r="BQ94"/>
      <c r="BR94"/>
      <c r="CO94">
        <v>2016</v>
      </c>
      <c r="CP94" t="s">
        <v>41</v>
      </c>
      <c r="CQ94" s="31">
        <v>139.96166956607658</v>
      </c>
      <c r="CR94" s="31">
        <v>156.26607233984939</v>
      </c>
      <c r="CS94" s="31">
        <v>145.01102121827148</v>
      </c>
      <c r="CT94" s="31">
        <v>159.24543539325842</v>
      </c>
      <c r="CU94" s="198">
        <v>150.12104962936397</v>
      </c>
    </row>
    <row r="95" spans="62:99" x14ac:dyDescent="0.25">
      <c r="BJ95"/>
      <c r="BK95"/>
      <c r="BL95"/>
      <c r="BM95"/>
      <c r="BN95"/>
      <c r="BO95"/>
      <c r="BP95"/>
      <c r="BQ95"/>
      <c r="BR95"/>
      <c r="CO95">
        <v>2018</v>
      </c>
      <c r="CP95" t="s">
        <v>48</v>
      </c>
      <c r="CQ95" s="31">
        <v>190.22746860725638</v>
      </c>
      <c r="CR95" s="31">
        <v>187.12073105725969</v>
      </c>
      <c r="CS95" s="31">
        <v>180.4092226970746</v>
      </c>
      <c r="CT95" s="31">
        <v>152.59782344104747</v>
      </c>
      <c r="CU95" s="198">
        <v>177.58881145065953</v>
      </c>
    </row>
    <row r="96" spans="62:99" x14ac:dyDescent="0.25">
      <c r="CO96">
        <v>2023</v>
      </c>
      <c r="CP96" t="s">
        <v>42</v>
      </c>
      <c r="CQ96" s="31">
        <v>163.96324277354381</v>
      </c>
      <c r="CR96" s="31">
        <v>167.65802465381134</v>
      </c>
      <c r="CS96" s="31">
        <v>181.00969716919025</v>
      </c>
      <c r="CT96" s="31">
        <v>175.8687765147192</v>
      </c>
      <c r="CU96" s="198">
        <v>172.12493527781618</v>
      </c>
    </row>
  </sheetData>
  <sortState xmlns:xlrd2="http://schemas.microsoft.com/office/spreadsheetml/2017/richdata2" ref="A2:CK96">
    <sortCondition ref="F2:F96"/>
    <sortCondition ref="G2:G96"/>
  </sortState>
  <conditionalFormatting pivot="1" sqref="CQ13:CQ19">
    <cfRule type="colorScale" priority="45">
      <colorScale>
        <cfvo type="min"/>
        <cfvo type="percentile" val="50"/>
        <cfvo type="max"/>
        <color rgb="FFF8696B"/>
        <color rgb="FFFFEB84"/>
        <color rgb="FF63BE7B"/>
      </colorScale>
    </cfRule>
  </conditionalFormatting>
  <conditionalFormatting pivot="1" sqref="CS13:CS19">
    <cfRule type="colorScale" priority="44">
      <colorScale>
        <cfvo type="min"/>
        <cfvo type="percentile" val="50"/>
        <cfvo type="max"/>
        <color rgb="FFF8696B"/>
        <color rgb="FFFFEB84"/>
        <color rgb="FF63BE7B"/>
      </colorScale>
    </cfRule>
  </conditionalFormatting>
  <conditionalFormatting pivot="1" sqref="CT13:CT19">
    <cfRule type="colorScale" priority="43">
      <colorScale>
        <cfvo type="min"/>
        <cfvo type="percentile" val="50"/>
        <cfvo type="max"/>
        <color rgb="FFF8696B"/>
        <color rgb="FFFFEB84"/>
        <color rgb="FF63BE7B"/>
      </colorScale>
    </cfRule>
  </conditionalFormatting>
  <conditionalFormatting pivot="1" sqref="CQ22:CQ29">
    <cfRule type="colorScale" priority="42">
      <colorScale>
        <cfvo type="min"/>
        <cfvo type="percentile" val="50"/>
        <cfvo type="max"/>
        <color rgb="FFF8696B"/>
        <color rgb="FFFFEB84"/>
        <color rgb="FF63BE7B"/>
      </colorScale>
    </cfRule>
  </conditionalFormatting>
  <conditionalFormatting pivot="1" sqref="CS22:CS29">
    <cfRule type="colorScale" priority="41">
      <colorScale>
        <cfvo type="min"/>
        <cfvo type="percentile" val="50"/>
        <cfvo type="max"/>
        <color rgb="FFF8696B"/>
        <color rgb="FFFFEB84"/>
        <color rgb="FF63BE7B"/>
      </colorScale>
    </cfRule>
  </conditionalFormatting>
  <conditionalFormatting pivot="1" sqref="CT22:CT29">
    <cfRule type="colorScale" priority="40">
      <colorScale>
        <cfvo type="min"/>
        <cfvo type="percentile" val="50"/>
        <cfvo type="max"/>
        <color rgb="FFF8696B"/>
        <color rgb="FFFFEB84"/>
        <color rgb="FF63BE7B"/>
      </colorScale>
    </cfRule>
  </conditionalFormatting>
  <conditionalFormatting pivot="1" sqref="CU13:CU19">
    <cfRule type="colorScale" priority="39">
      <colorScale>
        <cfvo type="min"/>
        <cfvo type="percentile" val="50"/>
        <cfvo type="max"/>
        <color rgb="FFF8696B"/>
        <color rgb="FFFFEB84"/>
        <color rgb="FF63BE7B"/>
      </colorScale>
    </cfRule>
  </conditionalFormatting>
  <conditionalFormatting pivot="1" sqref="CU22:CU29">
    <cfRule type="colorScale" priority="38">
      <colorScale>
        <cfvo type="min"/>
        <cfvo type="percentile" val="50"/>
        <cfvo type="max"/>
        <color rgb="FFF8696B"/>
        <color rgb="FFFFEB84"/>
        <color rgb="FF63BE7B"/>
      </colorScale>
    </cfRule>
  </conditionalFormatting>
  <conditionalFormatting pivot="1" sqref="CV13:CV19">
    <cfRule type="colorScale" priority="37">
      <colorScale>
        <cfvo type="min"/>
        <cfvo type="percentile" val="50"/>
        <cfvo type="max"/>
        <color rgb="FFF8696B"/>
        <color rgb="FFFFEB84"/>
        <color rgb="FF63BE7B"/>
      </colorScale>
    </cfRule>
  </conditionalFormatting>
  <conditionalFormatting pivot="1" sqref="CW13:CW19">
    <cfRule type="colorScale" priority="36">
      <colorScale>
        <cfvo type="min"/>
        <cfvo type="percentile" val="50"/>
        <cfvo type="max"/>
        <color rgb="FFF8696B"/>
        <color rgb="FFFFEB84"/>
        <color rgb="FF63BE7B"/>
      </colorScale>
    </cfRule>
  </conditionalFormatting>
  <conditionalFormatting pivot="1" sqref="CX13:CX19">
    <cfRule type="colorScale" priority="35">
      <colorScale>
        <cfvo type="min"/>
        <cfvo type="percentile" val="50"/>
        <cfvo type="max"/>
        <color rgb="FFF8696B"/>
        <color rgb="FFFFEB84"/>
        <color rgb="FF63BE7B"/>
      </colorScale>
    </cfRule>
  </conditionalFormatting>
  <conditionalFormatting pivot="1" sqref="CV22:CV29">
    <cfRule type="colorScale" priority="34">
      <colorScale>
        <cfvo type="min"/>
        <cfvo type="percentile" val="50"/>
        <cfvo type="max"/>
        <color rgb="FFF8696B"/>
        <color rgb="FFFFEB84"/>
        <color rgb="FF63BE7B"/>
      </colorScale>
    </cfRule>
  </conditionalFormatting>
  <conditionalFormatting pivot="1" sqref="CW22:CW29">
    <cfRule type="colorScale" priority="33">
      <colorScale>
        <cfvo type="min"/>
        <cfvo type="percentile" val="50"/>
        <cfvo type="max"/>
        <color rgb="FFF8696B"/>
        <color rgb="FFFFEB84"/>
        <color rgb="FF63BE7B"/>
      </colorScale>
    </cfRule>
  </conditionalFormatting>
  <conditionalFormatting pivot="1" sqref="CX22:CX29">
    <cfRule type="colorScale" priority="32">
      <colorScale>
        <cfvo type="min"/>
        <cfvo type="percentile" val="50"/>
        <cfvo type="max"/>
        <color rgb="FFF8696B"/>
        <color rgb="FFFFEB84"/>
        <color rgb="FF63BE7B"/>
      </colorScale>
    </cfRule>
  </conditionalFormatting>
  <conditionalFormatting pivot="1" sqref="CQ60:CQ66">
    <cfRule type="colorScale" priority="17">
      <colorScale>
        <cfvo type="min"/>
        <cfvo type="percentile" val="50"/>
        <cfvo type="max"/>
        <color rgb="FFF8696B"/>
        <color rgb="FFFFEB84"/>
        <color rgb="FF63BE7B"/>
      </colorScale>
    </cfRule>
  </conditionalFormatting>
  <conditionalFormatting pivot="1" sqref="CQ69:CQ76">
    <cfRule type="colorScale" priority="16">
      <colorScale>
        <cfvo type="min"/>
        <cfvo type="percentile" val="50"/>
        <cfvo type="max"/>
        <color rgb="FFF8696B"/>
        <color rgb="FFFFEB84"/>
        <color rgb="FF63BE7B"/>
      </colorScale>
    </cfRule>
  </conditionalFormatting>
  <conditionalFormatting pivot="1" sqref="CR60:CR66">
    <cfRule type="colorScale" priority="15">
      <colorScale>
        <cfvo type="min"/>
        <cfvo type="percentile" val="50"/>
        <cfvo type="max"/>
        <color rgb="FFF8696B"/>
        <color rgb="FFFFEB84"/>
        <color rgb="FF63BE7B"/>
      </colorScale>
    </cfRule>
  </conditionalFormatting>
  <conditionalFormatting pivot="1" sqref="CR69:CR76">
    <cfRule type="colorScale" priority="14">
      <colorScale>
        <cfvo type="min"/>
        <cfvo type="percentile" val="50"/>
        <cfvo type="max"/>
        <color rgb="FFF8696B"/>
        <color rgb="FFFFEB84"/>
        <color rgb="FF63BE7B"/>
      </colorScale>
    </cfRule>
  </conditionalFormatting>
  <conditionalFormatting pivot="1" sqref="CQ38:CQ44">
    <cfRule type="colorScale" priority="9">
      <colorScale>
        <cfvo type="min"/>
        <cfvo type="percentile" val="50"/>
        <cfvo type="max"/>
        <color rgb="FFF8696B"/>
        <color rgb="FFFFEB84"/>
        <color rgb="FF63BE7B"/>
      </colorScale>
    </cfRule>
  </conditionalFormatting>
  <conditionalFormatting pivot="1" sqref="CR38:CR44">
    <cfRule type="colorScale" priority="8">
      <colorScale>
        <cfvo type="min"/>
        <cfvo type="percentile" val="50"/>
        <cfvo type="max"/>
        <color rgb="FFF8696B"/>
        <color rgb="FFFFEB84"/>
        <color rgb="FF63BE7B"/>
      </colorScale>
    </cfRule>
  </conditionalFormatting>
  <conditionalFormatting pivot="1" sqref="CS38:CS44">
    <cfRule type="colorScale" priority="7">
      <colorScale>
        <cfvo type="min"/>
        <cfvo type="percentile" val="50"/>
        <cfvo type="max"/>
        <color rgb="FFF8696B"/>
        <color rgb="FFFFEB84"/>
        <color rgb="FF63BE7B"/>
      </colorScale>
    </cfRule>
  </conditionalFormatting>
  <conditionalFormatting pivot="1" sqref="CT38:CT44">
    <cfRule type="colorScale" priority="6">
      <colorScale>
        <cfvo type="min"/>
        <cfvo type="percentile" val="50"/>
        <cfvo type="max"/>
        <color rgb="FFF8696B"/>
        <color rgb="FFFFEB84"/>
        <color rgb="FF63BE7B"/>
      </colorScale>
    </cfRule>
  </conditionalFormatting>
  <conditionalFormatting pivot="1">
    <cfRule type="colorScale" priority="5">
      <colorScale>
        <cfvo type="min"/>
        <cfvo type="percentile" val="50"/>
        <cfvo type="max"/>
        <color rgb="FFF8696B"/>
        <color rgb="FFFFEB84"/>
        <color rgb="FF63BE7B"/>
      </colorScale>
    </cfRule>
  </conditionalFormatting>
  <pageMargins left="0.7" right="0.7" top="0.75" bottom="0.75" header="0.3" footer="0.3"/>
  <pageSetup paperSize="9" orientation="portrait" r:id="rId5"/>
  <drawing r:id="rId6"/>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EA3A-F44F-4FF0-ACD1-306DF5B845D0}">
  <sheetPr filterMode="1"/>
  <dimension ref="A1:CD91"/>
  <sheetViews>
    <sheetView zoomScale="96" zoomScaleNormal="96" workbookViewId="0">
      <pane xSplit="7" ySplit="1" topLeftCell="H2" activePane="bottomRight" state="frozen"/>
      <selection pane="topRight" activeCell="H1" sqref="H1"/>
      <selection pane="bottomLeft" activeCell="A2" sqref="A2"/>
      <selection pane="bottomRight" activeCell="K8" sqref="K8"/>
    </sheetView>
  </sheetViews>
  <sheetFormatPr defaultRowHeight="15" x14ac:dyDescent="0.25"/>
  <cols>
    <col min="3" max="3" width="8.5703125" style="7"/>
    <col min="4" max="4" width="13.5703125" customWidth="1"/>
    <col min="6" max="7" width="8.5703125" style="7"/>
    <col min="8" max="8" width="9.140625" style="103"/>
    <col min="9" max="11" width="8.5703125" style="7"/>
    <col min="12" max="12" width="15.5703125" style="101" customWidth="1"/>
    <col min="13" max="14" width="8.5703125" style="7"/>
    <col min="15" max="15" width="9.140625" style="74"/>
    <col min="16" max="16" width="12.42578125" style="74" customWidth="1"/>
    <col min="17" max="17" width="9.140625" style="7"/>
    <col min="18" max="18" width="12.42578125" style="7" customWidth="1"/>
    <col min="19" max="20" width="12.42578125" style="48" customWidth="1"/>
    <col min="21" max="26" width="8.5703125" style="7"/>
    <col min="27" max="27" width="8.85546875" style="7"/>
    <col min="28" max="29" width="8.5703125" style="7"/>
    <col min="30" max="30" width="8.5703125" style="49"/>
    <col min="31" max="31" width="9.5703125" style="7" customWidth="1"/>
    <col min="32" max="36" width="8.5703125" style="48"/>
    <col min="37" max="42" width="8.5703125" style="49"/>
    <col min="43" max="43" width="8.5703125" style="48"/>
    <col min="44" max="45" width="9.140625" style="14"/>
    <col min="46" max="46" width="11.5703125" style="49" customWidth="1"/>
    <col min="47" max="47" width="10.5703125" style="14" customWidth="1"/>
    <col min="48" max="48" width="11.42578125" style="31" bestFit="1" customWidth="1"/>
    <col min="49" max="49" width="10.5703125" style="49" customWidth="1"/>
    <col min="50" max="56" width="10.5703125" style="117" customWidth="1"/>
    <col min="58" max="58" width="21.5703125" customWidth="1"/>
    <col min="59" max="59" width="14.5703125" customWidth="1"/>
    <col min="60" max="60" width="15.42578125" bestFit="1" customWidth="1"/>
    <col min="61" max="61" width="51.28515625" bestFit="1" customWidth="1"/>
    <col min="62" max="62" width="50.5703125" bestFit="1" customWidth="1"/>
    <col min="63" max="64" width="9.42578125" bestFit="1" customWidth="1"/>
    <col min="65" max="65" width="11.28515625" bestFit="1" customWidth="1"/>
    <col min="66" max="66" width="36.28515625" bestFit="1" customWidth="1"/>
    <col min="67" max="67" width="17.5703125" customWidth="1"/>
    <col min="68" max="68" width="16.140625" customWidth="1"/>
    <col min="69" max="69" width="15.42578125" bestFit="1" customWidth="1"/>
    <col min="70" max="73" width="9.42578125" bestFit="1" customWidth="1"/>
    <col min="74" max="74" width="11.28515625" bestFit="1" customWidth="1"/>
    <col min="75" max="77" width="49.85546875" bestFit="1" customWidth="1"/>
    <col min="78" max="78" width="54.85546875" bestFit="1" customWidth="1"/>
    <col min="79" max="79" width="50.5703125" bestFit="1" customWidth="1"/>
    <col min="80" max="80" width="40.42578125" bestFit="1" customWidth="1"/>
    <col min="81" max="81" width="41.85546875" bestFit="1" customWidth="1"/>
    <col min="82" max="82" width="42.5703125" bestFit="1" customWidth="1"/>
    <col min="83" max="83" width="27" bestFit="1" customWidth="1"/>
    <col min="84" max="84" width="8" customWidth="1"/>
    <col min="85" max="85" width="12.42578125" customWidth="1"/>
    <col min="86" max="86" width="7.5703125" customWidth="1"/>
    <col min="87" max="87" width="14.42578125" customWidth="1"/>
    <col min="88" max="88" width="27" bestFit="1" customWidth="1"/>
    <col min="89" max="89" width="40.42578125" bestFit="1" customWidth="1"/>
    <col min="90" max="90" width="41.140625" bestFit="1" customWidth="1"/>
    <col min="91" max="91" width="41.85546875" bestFit="1" customWidth="1"/>
    <col min="92" max="92" width="42.5703125" bestFit="1" customWidth="1"/>
    <col min="93" max="93" width="27" bestFit="1" customWidth="1"/>
    <col min="94" max="94" width="41.140625" bestFit="1" customWidth="1"/>
    <col min="95" max="95" width="41.85546875" bestFit="1" customWidth="1"/>
    <col min="96" max="96" width="42.5703125" bestFit="1" customWidth="1"/>
    <col min="97" max="97" width="27" bestFit="1" customWidth="1"/>
  </cols>
  <sheetData>
    <row r="1" spans="1:67" ht="120" x14ac:dyDescent="0.25">
      <c r="A1" s="5" t="s">
        <v>23</v>
      </c>
      <c r="B1" s="5" t="s">
        <v>24</v>
      </c>
      <c r="C1" s="6" t="s">
        <v>25</v>
      </c>
      <c r="D1" s="5" t="s">
        <v>31</v>
      </c>
      <c r="E1" s="5" t="s">
        <v>32</v>
      </c>
      <c r="F1" s="6" t="s">
        <v>26</v>
      </c>
      <c r="G1" s="6" t="s">
        <v>27</v>
      </c>
      <c r="H1" s="102" t="s">
        <v>1013</v>
      </c>
      <c r="I1" s="6" t="s">
        <v>28</v>
      </c>
      <c r="J1" s="6" t="s">
        <v>29</v>
      </c>
      <c r="K1" s="6" t="s">
        <v>30</v>
      </c>
      <c r="L1" s="100" t="s">
        <v>1014</v>
      </c>
      <c r="M1" s="6" t="s">
        <v>918</v>
      </c>
      <c r="N1" s="6" t="s">
        <v>919</v>
      </c>
      <c r="O1" s="73" t="s">
        <v>1015</v>
      </c>
      <c r="P1" s="73" t="s">
        <v>1016</v>
      </c>
      <c r="Q1" s="6" t="s">
        <v>1017</v>
      </c>
      <c r="R1" s="6" t="s">
        <v>1018</v>
      </c>
      <c r="S1" s="47" t="s">
        <v>999</v>
      </c>
      <c r="T1" s="47" t="s">
        <v>1019</v>
      </c>
      <c r="U1" s="6" t="s">
        <v>922</v>
      </c>
      <c r="V1" s="6" t="s">
        <v>1020</v>
      </c>
      <c r="W1" s="6" t="s">
        <v>1021</v>
      </c>
      <c r="X1" s="6" t="s">
        <v>1022</v>
      </c>
      <c r="Y1" s="6" t="s">
        <v>1023</v>
      </c>
      <c r="Z1" s="6" t="s">
        <v>1024</v>
      </c>
      <c r="AA1" s="6" t="s">
        <v>1025</v>
      </c>
      <c r="AB1" s="6" t="s">
        <v>1026</v>
      </c>
      <c r="AC1" s="6" t="s">
        <v>1027</v>
      </c>
      <c r="AD1" s="17" t="s">
        <v>931</v>
      </c>
      <c r="AE1" s="6" t="s">
        <v>1028</v>
      </c>
      <c r="AF1" s="47" t="s">
        <v>937</v>
      </c>
      <c r="AG1" s="47" t="s">
        <v>938</v>
      </c>
      <c r="AH1" s="47" t="s">
        <v>939</v>
      </c>
      <c r="AI1" s="47" t="s">
        <v>1029</v>
      </c>
      <c r="AJ1" s="47" t="s">
        <v>1030</v>
      </c>
      <c r="AK1" s="17" t="s">
        <v>941</v>
      </c>
      <c r="AL1" s="17" t="s">
        <v>942</v>
      </c>
      <c r="AM1" s="17" t="s">
        <v>943</v>
      </c>
      <c r="AN1" s="17" t="s">
        <v>1031</v>
      </c>
      <c r="AO1" s="17" t="s">
        <v>1032</v>
      </c>
      <c r="AP1" s="17" t="s">
        <v>1033</v>
      </c>
      <c r="AQ1" s="47" t="s">
        <v>999</v>
      </c>
      <c r="AR1" s="16" t="s">
        <v>1034</v>
      </c>
      <c r="AS1" s="16" t="s">
        <v>1035</v>
      </c>
      <c r="AT1" s="17" t="s">
        <v>1036</v>
      </c>
      <c r="AU1" s="16" t="s">
        <v>1037</v>
      </c>
      <c r="AV1" s="16" t="s">
        <v>1038</v>
      </c>
      <c r="AW1" s="17" t="s">
        <v>1039</v>
      </c>
      <c r="AX1" s="47" t="s">
        <v>1040</v>
      </c>
      <c r="AY1" s="205" t="s">
        <v>1088</v>
      </c>
      <c r="AZ1" s="205" t="s">
        <v>1089</v>
      </c>
      <c r="BA1" s="205" t="s">
        <v>1093</v>
      </c>
      <c r="BB1" s="205" t="s">
        <v>1094</v>
      </c>
      <c r="BC1" s="205" t="s">
        <v>1099</v>
      </c>
      <c r="BD1" s="205" t="s">
        <v>1098</v>
      </c>
      <c r="BF1" s="205"/>
      <c r="BG1" s="205"/>
    </row>
    <row r="2" spans="1:67" x14ac:dyDescent="0.25">
      <c r="A2" t="s">
        <v>35</v>
      </c>
      <c r="B2" t="s">
        <v>36</v>
      </c>
      <c r="C2" s="7">
        <v>1</v>
      </c>
      <c r="D2" t="s">
        <v>37</v>
      </c>
      <c r="E2">
        <v>1998</v>
      </c>
      <c r="F2" s="7">
        <v>1</v>
      </c>
      <c r="G2" s="7">
        <v>1</v>
      </c>
      <c r="H2" s="103">
        <v>1</v>
      </c>
      <c r="I2" s="7">
        <v>1</v>
      </c>
      <c r="J2" s="7">
        <v>1</v>
      </c>
      <c r="K2" s="7">
        <v>101</v>
      </c>
      <c r="L2" s="101" t="s">
        <v>1041</v>
      </c>
      <c r="M2" s="7">
        <v>0.5</v>
      </c>
      <c r="N2" s="7">
        <v>810</v>
      </c>
      <c r="O2" s="74">
        <v>634</v>
      </c>
      <c r="P2" s="74">
        <v>275</v>
      </c>
      <c r="Q2" s="7">
        <v>424</v>
      </c>
      <c r="R2" s="7">
        <v>192</v>
      </c>
      <c r="S2" s="48">
        <f>P2/O2</f>
        <v>0.43375394321766564</v>
      </c>
      <c r="T2" s="48">
        <f t="shared" ref="T2:T33" si="0">R2/Q2</f>
        <v>0.45283018867924529</v>
      </c>
      <c r="U2" s="7">
        <v>30</v>
      </c>
      <c r="V2" s="7">
        <v>9.9700000000000006</v>
      </c>
      <c r="W2" s="7">
        <v>28.19</v>
      </c>
      <c r="X2" s="7">
        <v>52.19</v>
      </c>
      <c r="Y2" s="7">
        <v>39.01</v>
      </c>
      <c r="Z2" s="7">
        <v>12.88</v>
      </c>
      <c r="AA2" s="7">
        <v>201</v>
      </c>
      <c r="AB2" s="7">
        <v>6.41</v>
      </c>
      <c r="AC2" s="7">
        <f>V2+W2+X2</f>
        <v>90.35</v>
      </c>
      <c r="AD2" s="49">
        <f t="shared" ref="AD2:AD33" si="1">AC2/U2</f>
        <v>3.0116666666666663</v>
      </c>
      <c r="AE2" s="7">
        <f>O2/M2</f>
        <v>1268</v>
      </c>
      <c r="AF2" s="48">
        <f t="shared" ref="AF2:AF33" si="2">V2/AC2</f>
        <v>0.11034864416159382</v>
      </c>
      <c r="AG2" s="48">
        <f t="shared" ref="AG2:AG33" si="3">W2/AC2</f>
        <v>0.31200885445489768</v>
      </c>
      <c r="AH2" s="48">
        <f t="shared" ref="AH2:AH33" si="4">X2/AC2</f>
        <v>0.57764250138350859</v>
      </c>
      <c r="AI2" s="48">
        <f t="shared" ref="AI2:AI33" si="5">Y2/AC2</f>
        <v>0.43176535694521306</v>
      </c>
      <c r="AJ2" s="48">
        <f t="shared" ref="AJ2:AJ33" si="6">Z2/AC2</f>
        <v>0.14255672385168791</v>
      </c>
      <c r="AK2" s="49">
        <f t="shared" ref="AK2:AK17" si="7">AF2*$AE2</f>
        <v>139.92208079690096</v>
      </c>
      <c r="AL2" s="49">
        <f t="shared" ref="AL2:AL17" si="8">AG2*$AE2</f>
        <v>395.62722744881023</v>
      </c>
      <c r="AM2" s="49">
        <f t="shared" ref="AM2:AM17" si="9">AH2*$AE2</f>
        <v>732.45069175428887</v>
      </c>
      <c r="AN2" s="49">
        <f>AI2*AE2</f>
        <v>547.4784726065302</v>
      </c>
      <c r="AO2" s="49">
        <f>AJ2*AE2</f>
        <v>180.76192584394028</v>
      </c>
      <c r="AP2" s="49">
        <f>(P2+Y2)/M2</f>
        <v>628.02</v>
      </c>
      <c r="AQ2" s="48">
        <f>AP2/AE2</f>
        <v>0.49528391167192426</v>
      </c>
      <c r="AR2" s="14">
        <f>100*((R2*2)-P2)/P2</f>
        <v>39.636363636363633</v>
      </c>
      <c r="AS2" s="14">
        <f>100*((Q2*2)-O2)/O2</f>
        <v>33.753943217665615</v>
      </c>
      <c r="AT2" s="49">
        <f>(AB2/AA2)*1000</f>
        <v>31.890547263681597</v>
      </c>
      <c r="AU2" s="14">
        <f>AP2/(AT2/1000)</f>
        <v>19692.982839313569</v>
      </c>
      <c r="AV2" s="14">
        <v>173.30991648615151</v>
      </c>
      <c r="AW2" s="49">
        <f>AU2/AV2</f>
        <v>113.62871345499238</v>
      </c>
      <c r="AX2" s="84">
        <f>AU2/AO2</f>
        <v>108.94430753252423</v>
      </c>
      <c r="AY2" s="206">
        <v>11.863999999999999</v>
      </c>
      <c r="AZ2" s="206">
        <v>4.6516999999999999</v>
      </c>
      <c r="BA2" s="206">
        <v>76.900000000000006</v>
      </c>
      <c r="BB2" s="206">
        <v>76</v>
      </c>
      <c r="BC2" s="127">
        <v>-26.11</v>
      </c>
      <c r="BD2" s="127">
        <v>-24.84</v>
      </c>
    </row>
    <row r="3" spans="1:67" x14ac:dyDescent="0.25">
      <c r="A3" t="s">
        <v>35</v>
      </c>
      <c r="B3" t="s">
        <v>36</v>
      </c>
      <c r="C3" s="7">
        <v>1</v>
      </c>
      <c r="D3" t="s">
        <v>44</v>
      </c>
      <c r="E3">
        <v>1983</v>
      </c>
      <c r="F3" s="7">
        <v>1</v>
      </c>
      <c r="G3" s="7">
        <v>2</v>
      </c>
      <c r="H3" s="103">
        <v>2</v>
      </c>
      <c r="I3" s="7">
        <v>2</v>
      </c>
      <c r="J3" s="7">
        <v>8</v>
      </c>
      <c r="K3" s="7">
        <v>102</v>
      </c>
      <c r="L3" s="101" t="s">
        <v>1041</v>
      </c>
      <c r="M3" s="7">
        <v>0.5</v>
      </c>
      <c r="N3" s="7">
        <v>681</v>
      </c>
      <c r="O3" s="74">
        <v>530</v>
      </c>
      <c r="P3" s="74">
        <v>193</v>
      </c>
      <c r="Q3" s="7">
        <v>464</v>
      </c>
      <c r="R3" s="7">
        <v>177</v>
      </c>
      <c r="S3" s="48">
        <f t="shared" ref="S3:S65" si="10">P3/O3</f>
        <v>0.36415094339622639</v>
      </c>
      <c r="T3" s="48">
        <f t="shared" si="0"/>
        <v>0.38146551724137934</v>
      </c>
      <c r="U3" s="7">
        <v>30</v>
      </c>
      <c r="V3" s="7">
        <v>8.06</v>
      </c>
      <c r="W3" s="7">
        <v>29.01</v>
      </c>
      <c r="X3" s="7">
        <v>46.83</v>
      </c>
      <c r="Y3" s="7">
        <v>34.83</v>
      </c>
      <c r="Z3" s="7">
        <v>12.01</v>
      </c>
      <c r="AA3" s="7">
        <v>203</v>
      </c>
      <c r="AB3" s="7">
        <v>7.21</v>
      </c>
      <c r="AC3" s="7">
        <f t="shared" ref="AC3:AC65" si="11">V3+W3+X3</f>
        <v>83.9</v>
      </c>
      <c r="AD3" s="49">
        <f t="shared" si="1"/>
        <v>2.7966666666666669</v>
      </c>
      <c r="AE3" s="7">
        <f t="shared" ref="AE3:AE33" si="12">O3/M3</f>
        <v>1060</v>
      </c>
      <c r="AF3" s="48">
        <f t="shared" si="2"/>
        <v>9.6066746126340877E-2</v>
      </c>
      <c r="AG3" s="48">
        <f t="shared" si="3"/>
        <v>0.34576877234803338</v>
      </c>
      <c r="AH3" s="48">
        <f t="shared" si="4"/>
        <v>0.5581644815256257</v>
      </c>
      <c r="AI3" s="48">
        <f t="shared" si="5"/>
        <v>0.41513706793802141</v>
      </c>
      <c r="AJ3" s="48">
        <f t="shared" si="6"/>
        <v>0.14314660309892729</v>
      </c>
      <c r="AK3" s="49">
        <f t="shared" si="7"/>
        <v>101.83075089392133</v>
      </c>
      <c r="AL3" s="49">
        <f t="shared" si="8"/>
        <v>366.51489868891537</v>
      </c>
      <c r="AM3" s="49">
        <f t="shared" si="9"/>
        <v>591.65435041716319</v>
      </c>
      <c r="AN3" s="49">
        <f t="shared" ref="AN3:AN65" si="13">AI3*AE3</f>
        <v>440.04529201430267</v>
      </c>
      <c r="AO3" s="49">
        <f t="shared" ref="AO3:AO65" si="14">AJ3*AE3</f>
        <v>151.73539928486292</v>
      </c>
      <c r="AP3" s="49">
        <f t="shared" ref="AP3:AP33" si="15">(P3+Y3)/M3</f>
        <v>455.65999999999997</v>
      </c>
      <c r="AQ3" s="48">
        <f t="shared" ref="AQ3:AQ65" si="16">AP3/AE3</f>
        <v>0.42986792452830186</v>
      </c>
      <c r="AR3" s="14">
        <f t="shared" ref="AR3:AR33" si="17">100*((R3*2)-P3)/P3</f>
        <v>83.419689119170982</v>
      </c>
      <c r="AS3" s="14">
        <f t="shared" ref="AS3:AS33" si="18">100*((Q3*2)-O3)/O3</f>
        <v>75.094339622641513</v>
      </c>
      <c r="AT3" s="49">
        <f>(AB3/AA3)*1000</f>
        <v>35.517241379310342</v>
      </c>
      <c r="AU3" s="14">
        <f t="shared" ref="AU3:AU65" si="19">AP3/(AT3/1000)</f>
        <v>12829.262135922329</v>
      </c>
      <c r="AV3" s="14">
        <v>131.49488516428241</v>
      </c>
      <c r="AW3" s="49">
        <f t="shared" ref="AW3:AW65" si="20">AU3/AV3</f>
        <v>97.564723676469697</v>
      </c>
      <c r="AX3" s="84">
        <f t="shared" ref="AX3:AX65" si="21">AU3/AO3</f>
        <v>84.550224907222244</v>
      </c>
      <c r="AY3" s="206">
        <v>18.64</v>
      </c>
      <c r="AZ3" s="206">
        <v>3.8491</v>
      </c>
      <c r="BA3" s="206">
        <v>77.699999999999989</v>
      </c>
      <c r="BB3" s="206">
        <v>74.400000000000006</v>
      </c>
      <c r="BC3" s="127">
        <v>-26.3</v>
      </c>
      <c r="BD3" s="127">
        <v>-24.55</v>
      </c>
    </row>
    <row r="4" spans="1:67" x14ac:dyDescent="0.25">
      <c r="A4" t="s">
        <v>50</v>
      </c>
      <c r="B4" t="s">
        <v>51</v>
      </c>
      <c r="C4" s="7">
        <v>2</v>
      </c>
      <c r="D4" t="s">
        <v>52</v>
      </c>
      <c r="E4">
        <v>1999</v>
      </c>
      <c r="F4" s="7">
        <v>1</v>
      </c>
      <c r="G4" s="7">
        <v>3</v>
      </c>
      <c r="H4" s="103">
        <v>3</v>
      </c>
      <c r="I4" s="7">
        <v>3</v>
      </c>
      <c r="J4" s="7">
        <v>9</v>
      </c>
      <c r="K4" s="7">
        <v>103</v>
      </c>
      <c r="L4" s="101" t="s">
        <v>1041</v>
      </c>
      <c r="M4" s="7">
        <v>0.5</v>
      </c>
      <c r="N4" s="7">
        <v>732</v>
      </c>
      <c r="O4" s="74">
        <v>582</v>
      </c>
      <c r="P4" s="74">
        <v>237</v>
      </c>
      <c r="Q4" s="7">
        <v>476</v>
      </c>
      <c r="R4" s="7">
        <v>197</v>
      </c>
      <c r="S4" s="48">
        <f t="shared" si="10"/>
        <v>0.40721649484536082</v>
      </c>
      <c r="T4" s="48">
        <f t="shared" si="0"/>
        <v>0.41386554621848737</v>
      </c>
      <c r="U4" s="7">
        <v>30</v>
      </c>
      <c r="V4" s="7">
        <v>9.76</v>
      </c>
      <c r="W4" s="7">
        <v>24.65</v>
      </c>
      <c r="X4" s="7">
        <v>40.700000000000003</v>
      </c>
      <c r="Y4" s="7">
        <v>30.89</v>
      </c>
      <c r="Z4" s="7">
        <v>9.6300000000000008</v>
      </c>
      <c r="AA4" s="7">
        <v>200</v>
      </c>
      <c r="AB4" s="7">
        <v>7.5</v>
      </c>
      <c r="AC4" s="7">
        <f t="shared" si="11"/>
        <v>75.11</v>
      </c>
      <c r="AD4" s="49">
        <f t="shared" si="1"/>
        <v>2.5036666666666667</v>
      </c>
      <c r="AE4" s="7">
        <f t="shared" si="12"/>
        <v>1164</v>
      </c>
      <c r="AF4" s="48">
        <f t="shared" si="2"/>
        <v>0.12994275063240579</v>
      </c>
      <c r="AG4" s="48">
        <f t="shared" si="3"/>
        <v>0.3281853281853282</v>
      </c>
      <c r="AH4" s="48">
        <f t="shared" si="4"/>
        <v>0.54187192118226601</v>
      </c>
      <c r="AI4" s="48">
        <f t="shared" si="5"/>
        <v>0.4112634802289975</v>
      </c>
      <c r="AJ4" s="48">
        <f t="shared" si="6"/>
        <v>0.12821195579816272</v>
      </c>
      <c r="AK4" s="49">
        <f t="shared" si="7"/>
        <v>151.25336173612033</v>
      </c>
      <c r="AL4" s="49">
        <f t="shared" si="8"/>
        <v>382.00772200772201</v>
      </c>
      <c r="AM4" s="49">
        <f t="shared" si="9"/>
        <v>630.73891625615761</v>
      </c>
      <c r="AN4" s="49">
        <f t="shared" si="13"/>
        <v>478.71069098655312</v>
      </c>
      <c r="AO4" s="49">
        <f t="shared" si="14"/>
        <v>149.23871654906139</v>
      </c>
      <c r="AP4" s="49">
        <f t="shared" si="15"/>
        <v>535.78</v>
      </c>
      <c r="AQ4" s="48">
        <f t="shared" si="16"/>
        <v>0.46029209621993122</v>
      </c>
      <c r="AR4" s="14">
        <f t="shared" si="17"/>
        <v>66.244725738396625</v>
      </c>
      <c r="AS4" s="14">
        <f t="shared" si="18"/>
        <v>63.573883161512029</v>
      </c>
      <c r="AT4" s="49">
        <f t="shared" ref="AT4:AT65" si="22">(AB4/AA4)*1000</f>
        <v>37.5</v>
      </c>
      <c r="AU4" s="14">
        <f t="shared" si="19"/>
        <v>14287.466666666667</v>
      </c>
      <c r="AV4" s="14">
        <v>200.47296388059937</v>
      </c>
      <c r="AW4" s="49">
        <f t="shared" si="20"/>
        <v>71.268795502899863</v>
      </c>
      <c r="AX4" s="84">
        <f t="shared" si="21"/>
        <v>95.735657589696189</v>
      </c>
      <c r="AY4" s="206">
        <v>17.564999999999998</v>
      </c>
      <c r="AZ4" s="206">
        <v>2.2959999999999998</v>
      </c>
      <c r="BA4" s="206">
        <v>51.900000000000006</v>
      </c>
      <c r="BB4" s="206">
        <v>64.599999999999994</v>
      </c>
      <c r="BC4" s="127">
        <v>-26.52</v>
      </c>
      <c r="BD4" s="127">
        <v>-24.89</v>
      </c>
    </row>
    <row r="5" spans="1:67" x14ac:dyDescent="0.25">
      <c r="A5" t="s">
        <v>50</v>
      </c>
      <c r="B5" t="s">
        <v>51</v>
      </c>
      <c r="C5" s="7">
        <v>2</v>
      </c>
      <c r="D5" t="s">
        <v>56</v>
      </c>
      <c r="E5">
        <v>1984</v>
      </c>
      <c r="F5" s="7">
        <v>1</v>
      </c>
      <c r="G5" s="7">
        <v>4</v>
      </c>
      <c r="H5" s="103">
        <v>4</v>
      </c>
      <c r="I5" s="7">
        <v>4</v>
      </c>
      <c r="J5" s="7">
        <v>16</v>
      </c>
      <c r="K5" s="7">
        <v>104</v>
      </c>
      <c r="L5" s="101" t="s">
        <v>1041</v>
      </c>
      <c r="M5" s="7">
        <v>0.5</v>
      </c>
      <c r="N5" s="7">
        <v>571</v>
      </c>
      <c r="O5" s="74">
        <v>425</v>
      </c>
      <c r="P5" s="74">
        <v>174</v>
      </c>
      <c r="Q5" s="7">
        <v>277</v>
      </c>
      <c r="R5" s="7">
        <v>121</v>
      </c>
      <c r="S5" s="48">
        <f t="shared" si="10"/>
        <v>0.40941176470588236</v>
      </c>
      <c r="T5" s="48">
        <f t="shared" si="0"/>
        <v>0.43682310469314078</v>
      </c>
      <c r="U5" s="7">
        <v>30</v>
      </c>
      <c r="V5" s="7">
        <v>9.6300000000000008</v>
      </c>
      <c r="W5" s="7">
        <v>30.05</v>
      </c>
      <c r="X5" s="7">
        <v>52.08</v>
      </c>
      <c r="Y5" s="7">
        <v>39.56</v>
      </c>
      <c r="Z5" s="7">
        <v>12.37</v>
      </c>
      <c r="AA5" s="7">
        <v>201</v>
      </c>
      <c r="AB5" s="7">
        <v>6.66</v>
      </c>
      <c r="AC5" s="7">
        <f t="shared" si="11"/>
        <v>91.759999999999991</v>
      </c>
      <c r="AD5" s="49">
        <f t="shared" si="1"/>
        <v>3.0586666666666664</v>
      </c>
      <c r="AE5" s="7">
        <f t="shared" si="12"/>
        <v>850</v>
      </c>
      <c r="AF5" s="48">
        <f t="shared" si="2"/>
        <v>0.104947689625109</v>
      </c>
      <c r="AG5" s="48">
        <f t="shared" si="3"/>
        <v>0.32748474280732348</v>
      </c>
      <c r="AH5" s="48">
        <f t="shared" si="4"/>
        <v>0.56756756756756765</v>
      </c>
      <c r="AI5" s="48">
        <f t="shared" si="5"/>
        <v>0.431124673060157</v>
      </c>
      <c r="AJ5" s="48">
        <f t="shared" si="6"/>
        <v>0.13480819529206625</v>
      </c>
      <c r="AK5" s="49">
        <f t="shared" si="7"/>
        <v>89.205536181342652</v>
      </c>
      <c r="AL5" s="49">
        <f t="shared" si="8"/>
        <v>278.36203138622494</v>
      </c>
      <c r="AM5" s="49">
        <f t="shared" si="9"/>
        <v>482.43243243243251</v>
      </c>
      <c r="AN5" s="49">
        <f t="shared" si="13"/>
        <v>366.45597210113345</v>
      </c>
      <c r="AO5" s="49">
        <f t="shared" si="14"/>
        <v>114.58696599825632</v>
      </c>
      <c r="AP5" s="49">
        <f>(P5+Y5)/M5</f>
        <v>427.12</v>
      </c>
      <c r="AQ5" s="48">
        <f t="shared" si="16"/>
        <v>0.50249411764705887</v>
      </c>
      <c r="AR5" s="14">
        <f t="shared" si="17"/>
        <v>39.080459770114942</v>
      </c>
      <c r="AS5" s="14">
        <f t="shared" si="18"/>
        <v>30.352941176470587</v>
      </c>
      <c r="AT5" s="49">
        <f t="shared" si="22"/>
        <v>33.134328358208954</v>
      </c>
      <c r="AU5" s="14">
        <f t="shared" si="19"/>
        <v>12890.55855855856</v>
      </c>
      <c r="AV5" s="14">
        <v>128.02979071172226</v>
      </c>
      <c r="AW5" s="49">
        <f t="shared" si="20"/>
        <v>100.68405553816402</v>
      </c>
      <c r="AX5" s="84">
        <f t="shared" si="21"/>
        <v>112.49585366240272</v>
      </c>
      <c r="AY5" s="206">
        <v>18.875999999999998</v>
      </c>
      <c r="AZ5" s="206">
        <v>4.1164000000000005</v>
      </c>
      <c r="BA5" s="206">
        <v>56.3</v>
      </c>
      <c r="BB5" s="206">
        <v>63.6</v>
      </c>
      <c r="BC5" s="127">
        <v>-26.31</v>
      </c>
      <c r="BD5" s="127">
        <v>-25.17</v>
      </c>
    </row>
    <row r="6" spans="1:67" x14ac:dyDescent="0.25">
      <c r="A6" t="s">
        <v>35</v>
      </c>
      <c r="B6" t="s">
        <v>36</v>
      </c>
      <c r="C6" s="7">
        <v>3</v>
      </c>
      <c r="D6" t="s">
        <v>48</v>
      </c>
      <c r="E6">
        <v>2018</v>
      </c>
      <c r="F6" s="7">
        <v>1</v>
      </c>
      <c r="G6" s="7">
        <v>5</v>
      </c>
      <c r="H6" s="103">
        <v>5</v>
      </c>
      <c r="I6" s="7">
        <v>5</v>
      </c>
      <c r="J6" s="7">
        <v>17</v>
      </c>
      <c r="K6" s="7">
        <v>105</v>
      </c>
      <c r="L6" s="101" t="s">
        <v>1041</v>
      </c>
      <c r="M6" s="7">
        <v>0.5</v>
      </c>
      <c r="N6" s="7">
        <v>695</v>
      </c>
      <c r="O6" s="74">
        <v>511</v>
      </c>
      <c r="P6" s="74">
        <v>207</v>
      </c>
      <c r="Q6" s="7">
        <v>553</v>
      </c>
      <c r="R6" s="7">
        <v>262</v>
      </c>
      <c r="S6" s="48">
        <f t="shared" si="10"/>
        <v>0.40508806262230918</v>
      </c>
      <c r="T6" s="48">
        <f t="shared" si="0"/>
        <v>0.47377938517179025</v>
      </c>
      <c r="U6" s="7">
        <v>30</v>
      </c>
      <c r="V6" s="7">
        <v>9.85</v>
      </c>
      <c r="W6" s="7">
        <v>35.380000000000003</v>
      </c>
      <c r="X6" s="7">
        <v>59.21</v>
      </c>
      <c r="Y6" s="7">
        <v>44.04</v>
      </c>
      <c r="Z6" s="7">
        <v>15.43</v>
      </c>
      <c r="AA6" s="7">
        <v>202</v>
      </c>
      <c r="AB6" s="7">
        <v>7.45</v>
      </c>
      <c r="AC6" s="7">
        <f t="shared" si="11"/>
        <v>104.44</v>
      </c>
      <c r="AD6" s="49">
        <f t="shared" si="1"/>
        <v>3.4813333333333332</v>
      </c>
      <c r="AE6" s="7">
        <f t="shared" si="12"/>
        <v>1022</v>
      </c>
      <c r="AF6" s="48">
        <f t="shared" si="2"/>
        <v>9.4312523937188822E-2</v>
      </c>
      <c r="AG6" s="48">
        <f t="shared" si="3"/>
        <v>0.33875909613175031</v>
      </c>
      <c r="AH6" s="48">
        <f t="shared" si="4"/>
        <v>0.56692837993106093</v>
      </c>
      <c r="AI6" s="48">
        <f t="shared" si="5"/>
        <v>0.42167751819226351</v>
      </c>
      <c r="AJ6" s="48">
        <f t="shared" si="6"/>
        <v>0.14774032937571813</v>
      </c>
      <c r="AK6" s="49">
        <f t="shared" si="7"/>
        <v>96.387399463806972</v>
      </c>
      <c r="AL6" s="49">
        <f t="shared" si="8"/>
        <v>346.21179624664882</v>
      </c>
      <c r="AM6" s="49">
        <f t="shared" si="9"/>
        <v>579.40080428954423</v>
      </c>
      <c r="AN6" s="49">
        <f t="shared" si="13"/>
        <v>430.9544235924933</v>
      </c>
      <c r="AO6" s="49">
        <f t="shared" si="14"/>
        <v>150.99061662198392</v>
      </c>
      <c r="AP6" s="49">
        <f t="shared" si="15"/>
        <v>502.08</v>
      </c>
      <c r="AQ6" s="48">
        <f t="shared" si="16"/>
        <v>0.49127201565557727</v>
      </c>
      <c r="AR6" s="14">
        <f t="shared" si="17"/>
        <v>153.14009661835749</v>
      </c>
      <c r="AS6" s="14">
        <f t="shared" si="18"/>
        <v>116.43835616438356</v>
      </c>
      <c r="AT6" s="49">
        <f t="shared" si="22"/>
        <v>36.881188118811878</v>
      </c>
      <c r="AU6" s="14">
        <f t="shared" si="19"/>
        <v>13613.444295302013</v>
      </c>
      <c r="AV6" s="14">
        <v>190.22746860725638</v>
      </c>
      <c r="AW6" s="49">
        <f t="shared" si="20"/>
        <v>71.564030131780441</v>
      </c>
      <c r="AX6" s="84">
        <f t="shared" si="21"/>
        <v>90.160862971930698</v>
      </c>
      <c r="AY6" s="206">
        <v>15.590999999999999</v>
      </c>
      <c r="AZ6" s="206">
        <v>3.3001999999999998</v>
      </c>
      <c r="BA6" s="206">
        <v>73</v>
      </c>
      <c r="BB6" s="206">
        <v>91.1</v>
      </c>
      <c r="BC6" s="127">
        <v>-26.43</v>
      </c>
      <c r="BD6" s="127">
        <v>-24.96</v>
      </c>
    </row>
    <row r="7" spans="1:67" s="75" customFormat="1" x14ac:dyDescent="0.25">
      <c r="A7" s="75" t="s">
        <v>35</v>
      </c>
      <c r="B7" s="75" t="s">
        <v>36</v>
      </c>
      <c r="C7" s="74">
        <v>3</v>
      </c>
      <c r="D7" s="75" t="s">
        <v>41</v>
      </c>
      <c r="E7" s="75">
        <v>2016</v>
      </c>
      <c r="F7" s="74">
        <v>1</v>
      </c>
      <c r="G7" s="74">
        <v>6</v>
      </c>
      <c r="H7" s="103">
        <v>6</v>
      </c>
      <c r="I7" s="74">
        <v>6</v>
      </c>
      <c r="J7" s="74">
        <v>24</v>
      </c>
      <c r="K7" s="74">
        <v>106</v>
      </c>
      <c r="L7" s="105" t="s">
        <v>1041</v>
      </c>
      <c r="M7" s="74">
        <v>0.5</v>
      </c>
      <c r="N7" s="74">
        <v>822</v>
      </c>
      <c r="O7" s="74">
        <v>598</v>
      </c>
      <c r="P7" s="74">
        <v>222</v>
      </c>
      <c r="Q7" s="74">
        <v>602</v>
      </c>
      <c r="R7" s="74">
        <v>221</v>
      </c>
      <c r="S7" s="48">
        <f t="shared" si="10"/>
        <v>0.37123745819397991</v>
      </c>
      <c r="T7" s="48">
        <f t="shared" si="0"/>
        <v>0.36710963455149503</v>
      </c>
      <c r="U7" s="74">
        <v>30</v>
      </c>
      <c r="V7" s="74">
        <v>10.87</v>
      </c>
      <c r="W7" s="74">
        <v>41.33</v>
      </c>
      <c r="X7" s="74">
        <v>70.98</v>
      </c>
      <c r="Y7" s="74">
        <v>54.23</v>
      </c>
      <c r="Z7" s="74">
        <v>15.64</v>
      </c>
      <c r="AA7" s="74">
        <v>200</v>
      </c>
      <c r="AB7" s="74">
        <v>8.24</v>
      </c>
      <c r="AC7" s="7">
        <f t="shared" si="11"/>
        <v>123.18</v>
      </c>
      <c r="AD7" s="70">
        <f t="shared" si="1"/>
        <v>4.1059999999999999</v>
      </c>
      <c r="AE7" s="7">
        <f t="shared" si="12"/>
        <v>1196</v>
      </c>
      <c r="AF7" s="77">
        <f t="shared" si="2"/>
        <v>8.8244844942360762E-2</v>
      </c>
      <c r="AG7" s="77">
        <f t="shared" si="3"/>
        <v>0.33552524760513069</v>
      </c>
      <c r="AH7" s="77">
        <f t="shared" si="4"/>
        <v>0.57622990745250857</v>
      </c>
      <c r="AI7" s="77">
        <f t="shared" si="5"/>
        <v>0.44025004059100498</v>
      </c>
      <c r="AJ7" s="77">
        <f t="shared" si="6"/>
        <v>0.12696866374411431</v>
      </c>
      <c r="AK7" s="70">
        <f t="shared" si="7"/>
        <v>105.54083455106347</v>
      </c>
      <c r="AL7" s="70">
        <f t="shared" si="8"/>
        <v>401.28819613573631</v>
      </c>
      <c r="AM7" s="70">
        <f t="shared" si="9"/>
        <v>689.1709693132002</v>
      </c>
      <c r="AN7" s="70">
        <f t="shared" si="13"/>
        <v>526.53904854684197</v>
      </c>
      <c r="AO7" s="70">
        <f t="shared" si="14"/>
        <v>151.8545218379607</v>
      </c>
      <c r="AP7" s="70">
        <f t="shared" si="15"/>
        <v>552.46</v>
      </c>
      <c r="AQ7" s="77">
        <f t="shared" si="16"/>
        <v>0.46192307692307694</v>
      </c>
      <c r="AR7" s="14">
        <f t="shared" si="17"/>
        <v>99.099099099099092</v>
      </c>
      <c r="AS7" s="14">
        <f t="shared" si="18"/>
        <v>101.33779264214047</v>
      </c>
      <c r="AT7" s="49">
        <f t="shared" si="22"/>
        <v>41.2</v>
      </c>
      <c r="AU7" s="29">
        <f t="shared" si="19"/>
        <v>13409.223300970874</v>
      </c>
      <c r="AV7" s="14">
        <v>139.96166956607658</v>
      </c>
      <c r="AW7" s="49">
        <f t="shared" si="20"/>
        <v>95.806397155331979</v>
      </c>
      <c r="AX7" s="84">
        <f t="shared" si="21"/>
        <v>88.303088631627602</v>
      </c>
      <c r="AY7" s="206">
        <v>15.916999999999998</v>
      </c>
      <c r="AZ7" s="206">
        <v>4.5320999999999998</v>
      </c>
      <c r="BA7" s="206">
        <v>67.599999999999994</v>
      </c>
      <c r="BB7" s="206">
        <v>86.899999999999991</v>
      </c>
      <c r="BC7" s="127">
        <v>-26.13</v>
      </c>
      <c r="BD7" s="127">
        <v>-25.06</v>
      </c>
      <c r="BI7" s="78"/>
    </row>
    <row r="8" spans="1:67" x14ac:dyDescent="0.25">
      <c r="A8" t="s">
        <v>50</v>
      </c>
      <c r="B8" t="s">
        <v>51</v>
      </c>
      <c r="C8" s="7">
        <v>4</v>
      </c>
      <c r="D8" t="s">
        <v>60</v>
      </c>
      <c r="E8">
        <v>2001</v>
      </c>
      <c r="F8" s="7">
        <v>1</v>
      </c>
      <c r="G8" s="7">
        <v>7</v>
      </c>
      <c r="H8" s="103">
        <v>7</v>
      </c>
      <c r="I8" s="7">
        <v>7</v>
      </c>
      <c r="J8" s="7">
        <v>25</v>
      </c>
      <c r="K8" s="7">
        <v>107</v>
      </c>
      <c r="L8" s="101" t="s">
        <v>1041</v>
      </c>
      <c r="M8" s="7">
        <v>0.5</v>
      </c>
      <c r="N8" s="7">
        <v>661</v>
      </c>
      <c r="O8" s="74">
        <v>508</v>
      </c>
      <c r="P8" s="74">
        <v>233</v>
      </c>
      <c r="Q8" s="7">
        <v>471</v>
      </c>
      <c r="R8" s="7">
        <v>163</v>
      </c>
      <c r="S8" s="110">
        <f t="shared" si="10"/>
        <v>0.45866141732283466</v>
      </c>
      <c r="T8" s="110">
        <f t="shared" si="0"/>
        <v>0.34607218683651803</v>
      </c>
      <c r="U8" s="7">
        <v>30</v>
      </c>
      <c r="V8" s="7">
        <v>6.29</v>
      </c>
      <c r="W8" s="7">
        <v>26.3</v>
      </c>
      <c r="X8" s="7">
        <v>54.65</v>
      </c>
      <c r="Y8" s="7">
        <v>40.409999999999997</v>
      </c>
      <c r="Z8" s="7">
        <v>14.17</v>
      </c>
      <c r="AA8" s="7">
        <v>201</v>
      </c>
      <c r="AB8" s="7">
        <v>8.76</v>
      </c>
      <c r="AC8" s="7">
        <f t="shared" si="11"/>
        <v>87.240000000000009</v>
      </c>
      <c r="AD8" s="49">
        <f t="shared" si="1"/>
        <v>2.9080000000000004</v>
      </c>
      <c r="AE8" s="7">
        <f t="shared" si="12"/>
        <v>1016</v>
      </c>
      <c r="AF8" s="48">
        <f t="shared" si="2"/>
        <v>7.2099954149472706E-2</v>
      </c>
      <c r="AG8" s="48">
        <f t="shared" si="3"/>
        <v>0.30146721687299399</v>
      </c>
      <c r="AH8" s="48">
        <f t="shared" si="4"/>
        <v>0.62643282897753316</v>
      </c>
      <c r="AI8" s="48">
        <f t="shared" si="5"/>
        <v>0.46320495185694627</v>
      </c>
      <c r="AJ8" s="48">
        <f t="shared" si="6"/>
        <v>0.16242549289316827</v>
      </c>
      <c r="AK8" s="49">
        <f t="shared" si="7"/>
        <v>73.253553415864275</v>
      </c>
      <c r="AL8" s="49">
        <f t="shared" si="8"/>
        <v>306.2906923429619</v>
      </c>
      <c r="AM8" s="49">
        <f t="shared" si="9"/>
        <v>636.45575424117374</v>
      </c>
      <c r="AN8" s="49">
        <f t="shared" si="13"/>
        <v>470.61623108665742</v>
      </c>
      <c r="AO8" s="49">
        <f t="shared" si="14"/>
        <v>165.02430077945897</v>
      </c>
      <c r="AP8" s="49">
        <f t="shared" si="15"/>
        <v>546.81999999999994</v>
      </c>
      <c r="AQ8" s="48">
        <f t="shared" si="16"/>
        <v>0.53820866141732282</v>
      </c>
      <c r="AR8" s="14">
        <f t="shared" si="17"/>
        <v>39.914163090128753</v>
      </c>
      <c r="AS8" s="14">
        <f t="shared" si="18"/>
        <v>85.433070866141733</v>
      </c>
      <c r="AT8" s="49">
        <f t="shared" si="22"/>
        <v>43.582089552238806</v>
      </c>
      <c r="AU8" s="14">
        <f t="shared" si="19"/>
        <v>12546.89726027397</v>
      </c>
      <c r="AV8" s="14">
        <v>197.29406584473651</v>
      </c>
      <c r="AW8" s="49">
        <f t="shared" si="20"/>
        <v>63.594904421240614</v>
      </c>
      <c r="AX8" s="84">
        <f t="shared" si="21"/>
        <v>76.030603983845012</v>
      </c>
      <c r="AY8" s="206">
        <v>14.265000000000001</v>
      </c>
      <c r="AZ8" s="206">
        <v>-0.95283000000000007</v>
      </c>
      <c r="BA8" s="206">
        <v>66.900000000000006</v>
      </c>
      <c r="BB8" s="206">
        <v>77.599999999999994</v>
      </c>
      <c r="BC8" s="127">
        <v>-26.32</v>
      </c>
      <c r="BD8" s="127">
        <v>-25</v>
      </c>
      <c r="BI8" s="30" t="s">
        <v>949</v>
      </c>
    </row>
    <row r="9" spans="1:67" x14ac:dyDescent="0.25">
      <c r="A9" t="s">
        <v>50</v>
      </c>
      <c r="B9" t="s">
        <v>51</v>
      </c>
      <c r="C9" s="7">
        <v>4</v>
      </c>
      <c r="D9" t="s">
        <v>53</v>
      </c>
      <c r="E9">
        <v>2020</v>
      </c>
      <c r="F9" s="7">
        <v>1</v>
      </c>
      <c r="G9" s="7">
        <v>8</v>
      </c>
      <c r="H9" s="103">
        <v>8</v>
      </c>
      <c r="I9" s="7">
        <v>8</v>
      </c>
      <c r="J9" s="7">
        <v>32</v>
      </c>
      <c r="K9" s="7">
        <v>108</v>
      </c>
      <c r="L9" s="101" t="s">
        <v>1041</v>
      </c>
      <c r="M9" s="7">
        <v>0.5</v>
      </c>
      <c r="N9" s="7">
        <v>762</v>
      </c>
      <c r="O9" s="74">
        <v>544</v>
      </c>
      <c r="P9" s="74">
        <v>238</v>
      </c>
      <c r="Q9" s="7">
        <v>486</v>
      </c>
      <c r="R9" s="7">
        <v>226</v>
      </c>
      <c r="S9" s="48">
        <f t="shared" si="10"/>
        <v>0.4375</v>
      </c>
      <c r="T9" s="48">
        <f t="shared" si="0"/>
        <v>0.46502057613168724</v>
      </c>
      <c r="U9" s="7">
        <v>30</v>
      </c>
      <c r="V9" s="7">
        <v>10.87</v>
      </c>
      <c r="W9" s="7">
        <v>39.74</v>
      </c>
      <c r="X9" s="7">
        <v>74.22</v>
      </c>
      <c r="Y9" s="7">
        <v>57.98</v>
      </c>
      <c r="Z9" s="7">
        <v>14.84</v>
      </c>
      <c r="AA9" s="7">
        <v>200</v>
      </c>
      <c r="AB9" s="7">
        <v>7.38</v>
      </c>
      <c r="AC9" s="7">
        <f t="shared" si="11"/>
        <v>124.83</v>
      </c>
      <c r="AD9" s="49">
        <f t="shared" si="1"/>
        <v>4.1609999999999996</v>
      </c>
      <c r="AE9" s="7">
        <f t="shared" si="12"/>
        <v>1088</v>
      </c>
      <c r="AF9" s="48">
        <f t="shared" si="2"/>
        <v>8.7078426660257946E-2</v>
      </c>
      <c r="AG9" s="48">
        <f t="shared" si="3"/>
        <v>0.3183529600256349</v>
      </c>
      <c r="AH9" s="48">
        <f t="shared" si="4"/>
        <v>0.59456861331410715</v>
      </c>
      <c r="AI9" s="48">
        <f t="shared" si="5"/>
        <v>0.46447168148682205</v>
      </c>
      <c r="AJ9" s="48">
        <f t="shared" si="6"/>
        <v>0.11888167908355364</v>
      </c>
      <c r="AK9" s="49">
        <f t="shared" si="7"/>
        <v>94.741328206360649</v>
      </c>
      <c r="AL9" s="49">
        <f t="shared" si="8"/>
        <v>346.36802050789078</v>
      </c>
      <c r="AM9" s="49">
        <f t="shared" si="9"/>
        <v>646.89065128574862</v>
      </c>
      <c r="AN9" s="49">
        <f t="shared" si="13"/>
        <v>505.3451894576624</v>
      </c>
      <c r="AO9" s="49">
        <f t="shared" si="14"/>
        <v>129.34326684290636</v>
      </c>
      <c r="AP9" s="49">
        <f t="shared" si="15"/>
        <v>591.96</v>
      </c>
      <c r="AQ9" s="48">
        <f t="shared" si="16"/>
        <v>0.54408088235294116</v>
      </c>
      <c r="AR9" s="14">
        <f t="shared" si="17"/>
        <v>89.915966386554615</v>
      </c>
      <c r="AS9" s="14">
        <f t="shared" si="18"/>
        <v>78.67647058823529</v>
      </c>
      <c r="AT9" s="49">
        <f t="shared" si="22"/>
        <v>36.900000000000006</v>
      </c>
      <c r="AU9" s="14">
        <f t="shared" si="19"/>
        <v>16042.276422764227</v>
      </c>
      <c r="AV9" s="14">
        <v>156.87215975689173</v>
      </c>
      <c r="AW9" s="49">
        <f t="shared" si="20"/>
        <v>102.26337450587344</v>
      </c>
      <c r="AX9" s="84">
        <f t="shared" si="21"/>
        <v>124.02869367949664</v>
      </c>
      <c r="AY9" s="206">
        <v>18.292999999999999</v>
      </c>
      <c r="AZ9" s="206">
        <v>-1.1905999999999999</v>
      </c>
      <c r="BA9" s="206">
        <v>57.9</v>
      </c>
      <c r="BB9" s="206">
        <v>41.4</v>
      </c>
      <c r="BC9" s="127">
        <v>-27.45</v>
      </c>
      <c r="BD9" s="127">
        <v>-24.86</v>
      </c>
      <c r="BF9" s="30" t="s">
        <v>23</v>
      </c>
      <c r="BG9" s="30" t="s">
        <v>32</v>
      </c>
      <c r="BH9" s="30" t="s">
        <v>31</v>
      </c>
      <c r="BI9" t="s">
        <v>1042</v>
      </c>
      <c r="BJ9" t="s">
        <v>1043</v>
      </c>
      <c r="BK9" t="s">
        <v>1044</v>
      </c>
      <c r="BL9" t="s">
        <v>1045</v>
      </c>
      <c r="BM9" t="s">
        <v>1046</v>
      </c>
      <c r="BN9" t="s">
        <v>1047</v>
      </c>
      <c r="BO9" t="s">
        <v>1048</v>
      </c>
    </row>
    <row r="10" spans="1:67" x14ac:dyDescent="0.25">
      <c r="A10" t="s">
        <v>35</v>
      </c>
      <c r="B10" t="s">
        <v>36</v>
      </c>
      <c r="C10" s="7">
        <v>5</v>
      </c>
      <c r="D10" t="s">
        <v>39</v>
      </c>
      <c r="E10">
        <v>2002</v>
      </c>
      <c r="F10" s="7">
        <v>1</v>
      </c>
      <c r="G10" s="7">
        <v>9</v>
      </c>
      <c r="H10" s="103">
        <v>9</v>
      </c>
      <c r="I10" s="7">
        <v>9</v>
      </c>
      <c r="J10" s="7">
        <v>33</v>
      </c>
      <c r="K10" s="7">
        <v>109</v>
      </c>
      <c r="L10" s="101" t="s">
        <v>1041</v>
      </c>
      <c r="M10" s="7">
        <v>0.5</v>
      </c>
      <c r="N10" s="7">
        <v>732</v>
      </c>
      <c r="O10" s="74">
        <v>543</v>
      </c>
      <c r="P10" s="74">
        <v>223</v>
      </c>
      <c r="Q10" s="7">
        <v>580</v>
      </c>
      <c r="R10" s="7">
        <v>241</v>
      </c>
      <c r="S10" s="48">
        <f t="shared" si="10"/>
        <v>0.41068139963167588</v>
      </c>
      <c r="T10" s="48">
        <f t="shared" si="0"/>
        <v>0.41551724137931034</v>
      </c>
      <c r="U10" s="7">
        <v>30</v>
      </c>
      <c r="V10" s="7">
        <v>9.81</v>
      </c>
      <c r="W10" s="7">
        <v>38.96</v>
      </c>
      <c r="X10" s="7">
        <v>64.45</v>
      </c>
      <c r="Y10" s="7">
        <v>45.93</v>
      </c>
      <c r="Z10" s="7">
        <v>17.98</v>
      </c>
      <c r="AA10" s="7">
        <v>200</v>
      </c>
      <c r="AB10" s="7">
        <v>7.47</v>
      </c>
      <c r="AC10" s="7">
        <f t="shared" si="11"/>
        <v>113.22</v>
      </c>
      <c r="AD10" s="49">
        <f t="shared" si="1"/>
        <v>3.774</v>
      </c>
      <c r="AE10" s="7">
        <f t="shared" si="12"/>
        <v>1086</v>
      </c>
      <c r="AF10" s="48">
        <f t="shared" si="2"/>
        <v>8.6645468998410177E-2</v>
      </c>
      <c r="AG10" s="48">
        <f t="shared" si="3"/>
        <v>0.34410881469705001</v>
      </c>
      <c r="AH10" s="48">
        <f t="shared" si="4"/>
        <v>0.56924571630453991</v>
      </c>
      <c r="AI10" s="48">
        <f t="shared" si="5"/>
        <v>0.40567037625861158</v>
      </c>
      <c r="AJ10" s="48">
        <f t="shared" si="6"/>
        <v>0.15880586468821764</v>
      </c>
      <c r="AK10" s="49">
        <f t="shared" si="7"/>
        <v>94.096979332273449</v>
      </c>
      <c r="AL10" s="49">
        <f t="shared" si="8"/>
        <v>373.70217276099629</v>
      </c>
      <c r="AM10" s="49">
        <f t="shared" si="9"/>
        <v>618.20084790673036</v>
      </c>
      <c r="AN10" s="49">
        <f t="shared" si="13"/>
        <v>440.5580286168522</v>
      </c>
      <c r="AO10" s="49">
        <f t="shared" si="14"/>
        <v>172.46316905140435</v>
      </c>
      <c r="AP10" s="49">
        <f t="shared" si="15"/>
        <v>537.86</v>
      </c>
      <c r="AQ10" s="48">
        <f t="shared" si="16"/>
        <v>0.49526703499079189</v>
      </c>
      <c r="AR10" s="14">
        <f t="shared" si="17"/>
        <v>116.14349775784753</v>
      </c>
      <c r="AS10" s="14">
        <f t="shared" si="18"/>
        <v>113.62799263351749</v>
      </c>
      <c r="AT10" s="49">
        <f t="shared" si="22"/>
        <v>37.35</v>
      </c>
      <c r="AU10" s="14">
        <f t="shared" si="19"/>
        <v>14400.53547523427</v>
      </c>
      <c r="AV10" s="14">
        <v>148.99054909158755</v>
      </c>
      <c r="AW10" s="49">
        <f t="shared" si="20"/>
        <v>96.654019755185715</v>
      </c>
      <c r="AX10" s="84">
        <f t="shared" si="21"/>
        <v>83.499193215810891</v>
      </c>
      <c r="AY10" s="206">
        <v>15.759</v>
      </c>
      <c r="AZ10" s="206">
        <v>4.6818999999999997</v>
      </c>
      <c r="BA10" s="206">
        <v>68.899999999999991</v>
      </c>
      <c r="BB10" s="206">
        <v>72.900000000000006</v>
      </c>
      <c r="BC10" s="127">
        <v>-26.22</v>
      </c>
      <c r="BD10" s="127">
        <v>-25.03</v>
      </c>
      <c r="BF10" t="s">
        <v>50</v>
      </c>
      <c r="BG10">
        <v>1984</v>
      </c>
      <c r="BH10" t="s">
        <v>56</v>
      </c>
      <c r="BI10" s="61">
        <v>0.39548595144165688</v>
      </c>
      <c r="BJ10" s="31">
        <v>476.59000000000003</v>
      </c>
      <c r="BK10" s="31">
        <v>1006</v>
      </c>
      <c r="BL10" s="31">
        <v>63.899303002169475</v>
      </c>
      <c r="BM10" s="31">
        <v>13870.708757278022</v>
      </c>
      <c r="BN10" s="18">
        <v>34.264042656772091</v>
      </c>
      <c r="BO10" s="49">
        <f t="shared" ref="BO10:BO25" si="23">(BJ10*1.12)/100</f>
        <v>5.3378080000000008</v>
      </c>
    </row>
    <row r="11" spans="1:67" x14ac:dyDescent="0.25">
      <c r="A11" t="s">
        <v>35</v>
      </c>
      <c r="B11" t="s">
        <v>36</v>
      </c>
      <c r="C11" s="7">
        <v>5</v>
      </c>
      <c r="D11" t="s">
        <v>46</v>
      </c>
      <c r="E11">
        <v>1999</v>
      </c>
      <c r="F11" s="7">
        <v>1</v>
      </c>
      <c r="G11" s="7">
        <v>10</v>
      </c>
      <c r="H11" s="103">
        <v>10</v>
      </c>
      <c r="I11" s="7">
        <v>10</v>
      </c>
      <c r="J11" s="7">
        <v>40</v>
      </c>
      <c r="K11" s="7">
        <v>110</v>
      </c>
      <c r="L11" s="101" t="s">
        <v>1041</v>
      </c>
      <c r="M11" s="7">
        <v>0.5</v>
      </c>
      <c r="N11" s="7">
        <v>641</v>
      </c>
      <c r="O11" s="74">
        <v>498</v>
      </c>
      <c r="P11" s="74">
        <v>176</v>
      </c>
      <c r="Q11" s="7">
        <v>534</v>
      </c>
      <c r="R11" s="7">
        <v>195</v>
      </c>
      <c r="S11" s="48">
        <f t="shared" si="10"/>
        <v>0.3534136546184739</v>
      </c>
      <c r="T11" s="48">
        <f t="shared" si="0"/>
        <v>0.3651685393258427</v>
      </c>
      <c r="U11" s="7">
        <v>30</v>
      </c>
      <c r="V11" s="7">
        <v>7.64</v>
      </c>
      <c r="W11" s="7">
        <v>30.62</v>
      </c>
      <c r="X11" s="7">
        <v>50.57</v>
      </c>
      <c r="Y11" s="7">
        <v>36.700000000000003</v>
      </c>
      <c r="Z11" s="7">
        <v>13.04</v>
      </c>
      <c r="AA11" s="7">
        <v>202</v>
      </c>
      <c r="AB11" s="7">
        <v>7.76</v>
      </c>
      <c r="AC11" s="7">
        <f t="shared" si="11"/>
        <v>88.83</v>
      </c>
      <c r="AD11" s="49">
        <f t="shared" si="1"/>
        <v>2.9609999999999999</v>
      </c>
      <c r="AE11" s="7">
        <f t="shared" si="12"/>
        <v>996</v>
      </c>
      <c r="AF11" s="48">
        <f t="shared" si="2"/>
        <v>8.6006979624000904E-2</v>
      </c>
      <c r="AG11" s="48">
        <f t="shared" si="3"/>
        <v>0.34470336597996176</v>
      </c>
      <c r="AH11" s="48">
        <f t="shared" si="4"/>
        <v>0.5692896543960374</v>
      </c>
      <c r="AI11" s="48">
        <f t="shared" si="5"/>
        <v>0.4131487110210515</v>
      </c>
      <c r="AJ11" s="48">
        <f t="shared" si="6"/>
        <v>0.1467972531802319</v>
      </c>
      <c r="AK11" s="49">
        <f t="shared" si="7"/>
        <v>85.662951705504895</v>
      </c>
      <c r="AL11" s="49">
        <f t="shared" si="8"/>
        <v>343.32455251604193</v>
      </c>
      <c r="AM11" s="49">
        <f t="shared" si="9"/>
        <v>567.01249577845329</v>
      </c>
      <c r="AN11" s="49">
        <f t="shared" si="13"/>
        <v>411.49611617696729</v>
      </c>
      <c r="AO11" s="49">
        <f t="shared" si="14"/>
        <v>146.21006416751098</v>
      </c>
      <c r="AP11" s="49">
        <f t="shared" si="15"/>
        <v>425.4</v>
      </c>
      <c r="AQ11" s="48">
        <f t="shared" si="16"/>
        <v>0.42710843373493973</v>
      </c>
      <c r="AR11" s="14">
        <f t="shared" si="17"/>
        <v>121.59090909090909</v>
      </c>
      <c r="AS11" s="14">
        <f t="shared" si="18"/>
        <v>114.4578313253012</v>
      </c>
      <c r="AT11" s="49">
        <f t="shared" si="22"/>
        <v>38.415841584158414</v>
      </c>
      <c r="AU11" s="14">
        <f t="shared" si="19"/>
        <v>11073.556701030928</v>
      </c>
      <c r="AV11" s="14">
        <v>162.34309364208815</v>
      </c>
      <c r="AW11" s="49">
        <f t="shared" si="20"/>
        <v>68.210827159943065</v>
      </c>
      <c r="AX11" s="84">
        <f t="shared" si="21"/>
        <v>75.737308263158255</v>
      </c>
      <c r="AY11" s="206">
        <v>21.759</v>
      </c>
      <c r="AZ11" s="206">
        <v>4.8902999999999999</v>
      </c>
      <c r="BA11" s="206">
        <v>50.599999999999994</v>
      </c>
      <c r="BB11" s="206">
        <v>86.8</v>
      </c>
      <c r="BC11" s="127">
        <v>-26.14</v>
      </c>
      <c r="BD11" s="127">
        <v>-24.95</v>
      </c>
      <c r="BG11">
        <v>1989</v>
      </c>
      <c r="BH11" t="s">
        <v>59</v>
      </c>
      <c r="BI11" s="61">
        <v>0.3928123790097644</v>
      </c>
      <c r="BJ11" s="31">
        <v>445.88</v>
      </c>
      <c r="BK11" s="31">
        <v>952</v>
      </c>
      <c r="BL11" s="31">
        <v>67.421889376277647</v>
      </c>
      <c r="BM11" s="31">
        <v>11655.876441090517</v>
      </c>
      <c r="BN11" s="18">
        <v>38.31928956026411</v>
      </c>
      <c r="BO11" s="49">
        <f t="shared" si="23"/>
        <v>4.993856000000001</v>
      </c>
    </row>
    <row r="12" spans="1:67" x14ac:dyDescent="0.25">
      <c r="A12" t="s">
        <v>50</v>
      </c>
      <c r="B12" t="s">
        <v>51</v>
      </c>
      <c r="C12" s="7">
        <v>6</v>
      </c>
      <c r="D12" t="s">
        <v>59</v>
      </c>
      <c r="E12">
        <v>1989</v>
      </c>
      <c r="F12" s="7">
        <v>1</v>
      </c>
      <c r="G12" s="7">
        <v>11</v>
      </c>
      <c r="H12" s="103">
        <v>11</v>
      </c>
      <c r="I12" s="7">
        <v>11</v>
      </c>
      <c r="J12" s="7">
        <v>41</v>
      </c>
      <c r="K12" s="7">
        <v>111</v>
      </c>
      <c r="L12" s="101" t="s">
        <v>1041</v>
      </c>
      <c r="M12" s="7">
        <v>0.5</v>
      </c>
      <c r="N12" s="7">
        <v>623</v>
      </c>
      <c r="O12" s="74">
        <v>520</v>
      </c>
      <c r="P12" s="74">
        <v>205</v>
      </c>
      <c r="Q12" s="7">
        <v>401</v>
      </c>
      <c r="R12" s="7">
        <v>165</v>
      </c>
      <c r="S12" s="48">
        <f t="shared" si="10"/>
        <v>0.39423076923076922</v>
      </c>
      <c r="T12" s="48">
        <f t="shared" si="0"/>
        <v>0.41147132169576062</v>
      </c>
      <c r="U12" s="7">
        <v>30</v>
      </c>
      <c r="V12" s="7">
        <v>7.71</v>
      </c>
      <c r="W12" s="7">
        <v>22.32</v>
      </c>
      <c r="X12" s="7">
        <v>39.36</v>
      </c>
      <c r="Y12" s="7">
        <v>29.6</v>
      </c>
      <c r="Z12" s="7">
        <v>9.26</v>
      </c>
      <c r="AA12" s="7">
        <v>202</v>
      </c>
      <c r="AB12" s="7">
        <v>7.52</v>
      </c>
      <c r="AC12" s="7">
        <f t="shared" si="11"/>
        <v>69.39</v>
      </c>
      <c r="AD12" s="49">
        <f t="shared" si="1"/>
        <v>2.3130000000000002</v>
      </c>
      <c r="AE12" s="7">
        <f t="shared" si="12"/>
        <v>1040</v>
      </c>
      <c r="AF12" s="48">
        <f t="shared" si="2"/>
        <v>0.1111111111111111</v>
      </c>
      <c r="AG12" s="48">
        <f t="shared" si="3"/>
        <v>0.32166018158236059</v>
      </c>
      <c r="AH12" s="48">
        <f t="shared" si="4"/>
        <v>0.5672287073065283</v>
      </c>
      <c r="AI12" s="48">
        <f t="shared" si="5"/>
        <v>0.42657443435653553</v>
      </c>
      <c r="AJ12" s="48">
        <f t="shared" si="6"/>
        <v>0.13344862372099725</v>
      </c>
      <c r="AK12" s="49">
        <f t="shared" si="7"/>
        <v>115.55555555555554</v>
      </c>
      <c r="AL12" s="49">
        <f t="shared" si="8"/>
        <v>334.526588845655</v>
      </c>
      <c r="AM12" s="49">
        <f t="shared" si="9"/>
        <v>589.9178555987894</v>
      </c>
      <c r="AN12" s="49">
        <f t="shared" si="13"/>
        <v>443.63741173079694</v>
      </c>
      <c r="AO12" s="49">
        <f t="shared" si="14"/>
        <v>138.78656866983715</v>
      </c>
      <c r="AP12" s="49">
        <f t="shared" si="15"/>
        <v>469.2</v>
      </c>
      <c r="AQ12" s="48">
        <f t="shared" si="16"/>
        <v>0.45115384615384613</v>
      </c>
      <c r="AR12" s="14">
        <f t="shared" si="17"/>
        <v>60.975609756097562</v>
      </c>
      <c r="AS12" s="14">
        <f t="shared" si="18"/>
        <v>54.230769230769234</v>
      </c>
      <c r="AT12" s="49">
        <f t="shared" si="22"/>
        <v>37.227722772277225</v>
      </c>
      <c r="AU12" s="14">
        <f t="shared" si="19"/>
        <v>12603.510638297872</v>
      </c>
      <c r="AV12" s="14">
        <v>169.8160201511335</v>
      </c>
      <c r="AW12" s="49">
        <f t="shared" si="20"/>
        <v>74.218619816204338</v>
      </c>
      <c r="AX12" s="84">
        <f t="shared" si="21"/>
        <v>90.812178434072237</v>
      </c>
      <c r="AY12" s="206">
        <v>17.193000000000001</v>
      </c>
      <c r="AZ12" s="206">
        <v>6.1791</v>
      </c>
      <c r="BA12" s="206">
        <v>54.5</v>
      </c>
      <c r="BB12" s="206">
        <v>85.5</v>
      </c>
      <c r="BC12" s="127">
        <v>-26.1</v>
      </c>
      <c r="BD12" s="127">
        <v>-25.03</v>
      </c>
      <c r="BG12">
        <v>1999</v>
      </c>
      <c r="BH12" t="s">
        <v>52</v>
      </c>
      <c r="BI12" s="61">
        <v>0.38477431403691298</v>
      </c>
      <c r="BJ12" s="31">
        <v>475.58000000000004</v>
      </c>
      <c r="BK12" s="31">
        <v>1021.5</v>
      </c>
      <c r="BL12" s="31">
        <v>79.162398687067366</v>
      </c>
      <c r="BM12" s="31">
        <v>11167.352290249215</v>
      </c>
      <c r="BN12" s="18">
        <v>43.106588060283862</v>
      </c>
      <c r="BO12" s="49">
        <f t="shared" si="23"/>
        <v>5.3264960000000006</v>
      </c>
    </row>
    <row r="13" spans="1:67" x14ac:dyDescent="0.25">
      <c r="A13" t="s">
        <v>50</v>
      </c>
      <c r="B13" t="s">
        <v>51</v>
      </c>
      <c r="C13" s="7">
        <v>6</v>
      </c>
      <c r="D13" t="s">
        <v>54</v>
      </c>
      <c r="E13">
        <v>2016</v>
      </c>
      <c r="F13" s="7">
        <v>1</v>
      </c>
      <c r="G13" s="7">
        <v>12</v>
      </c>
      <c r="H13" s="103">
        <v>12</v>
      </c>
      <c r="I13" s="7">
        <v>12</v>
      </c>
      <c r="J13" s="7">
        <v>48</v>
      </c>
      <c r="K13" s="7">
        <v>112</v>
      </c>
      <c r="L13" s="101" t="s">
        <v>1041</v>
      </c>
      <c r="M13" s="7">
        <v>0.5</v>
      </c>
      <c r="N13" s="7">
        <v>554</v>
      </c>
      <c r="O13" s="74">
        <v>377</v>
      </c>
      <c r="P13" s="74">
        <v>161</v>
      </c>
      <c r="Q13" s="7">
        <v>344</v>
      </c>
      <c r="R13" s="7">
        <v>165</v>
      </c>
      <c r="S13" s="48">
        <f t="shared" si="10"/>
        <v>0.4270557029177719</v>
      </c>
      <c r="T13" s="48">
        <f t="shared" si="0"/>
        <v>0.47965116279069769</v>
      </c>
      <c r="U13" s="7">
        <v>30</v>
      </c>
      <c r="V13" s="7">
        <v>10.69</v>
      </c>
      <c r="W13" s="7">
        <v>33.25</v>
      </c>
      <c r="X13" s="7">
        <v>69.989999999999995</v>
      </c>
      <c r="Y13" s="7">
        <v>54.41</v>
      </c>
      <c r="Z13" s="7">
        <v>15.47</v>
      </c>
      <c r="AA13" s="7">
        <v>201</v>
      </c>
      <c r="AB13" s="7">
        <v>9.52</v>
      </c>
      <c r="AC13" s="7">
        <f t="shared" si="11"/>
        <v>113.92999999999999</v>
      </c>
      <c r="AD13" s="49">
        <f t="shared" si="1"/>
        <v>3.7976666666666663</v>
      </c>
      <c r="AE13" s="7">
        <f t="shared" si="12"/>
        <v>754</v>
      </c>
      <c r="AF13" s="48">
        <f t="shared" si="2"/>
        <v>9.3829544457122799E-2</v>
      </c>
      <c r="AG13" s="48">
        <f t="shared" si="3"/>
        <v>0.29184587027121917</v>
      </c>
      <c r="AH13" s="48">
        <f t="shared" si="4"/>
        <v>0.61432458527165801</v>
      </c>
      <c r="AI13" s="48">
        <f t="shared" si="5"/>
        <v>0.47757394891600108</v>
      </c>
      <c r="AJ13" s="48">
        <f t="shared" si="6"/>
        <v>0.13578513122092514</v>
      </c>
      <c r="AK13" s="49">
        <f t="shared" si="7"/>
        <v>70.747476520670588</v>
      </c>
      <c r="AL13" s="49">
        <f t="shared" si="8"/>
        <v>220.05178618449926</v>
      </c>
      <c r="AM13" s="49">
        <f t="shared" si="9"/>
        <v>463.20073729483016</v>
      </c>
      <c r="AN13" s="49">
        <f t="shared" si="13"/>
        <v>360.0907574826648</v>
      </c>
      <c r="AO13" s="49">
        <f t="shared" si="14"/>
        <v>102.38198894057756</v>
      </c>
      <c r="AP13" s="49">
        <f t="shared" si="15"/>
        <v>430.82</v>
      </c>
      <c r="AQ13" s="48">
        <f t="shared" si="16"/>
        <v>0.57137931034482758</v>
      </c>
      <c r="AR13" s="14">
        <f t="shared" si="17"/>
        <v>104.96894409937889</v>
      </c>
      <c r="AS13" s="14">
        <f t="shared" si="18"/>
        <v>82.49336870026525</v>
      </c>
      <c r="AT13" s="49">
        <f t="shared" si="22"/>
        <v>47.363184079601986</v>
      </c>
      <c r="AU13" s="14">
        <f t="shared" si="19"/>
        <v>9096.0945378151264</v>
      </c>
      <c r="AV13" s="14">
        <v>129.05868608652577</v>
      </c>
      <c r="AW13" s="49">
        <f t="shared" si="20"/>
        <v>70.480297093035375</v>
      </c>
      <c r="AX13" s="84">
        <f t="shared" si="21"/>
        <v>88.844675044303884</v>
      </c>
      <c r="AY13" s="206">
        <v>11.904999999999999</v>
      </c>
      <c r="AZ13" s="206">
        <v>-0.62552999999999992</v>
      </c>
      <c r="BA13" s="206">
        <v>75.599999999999994</v>
      </c>
      <c r="BB13" s="206">
        <v>50</v>
      </c>
      <c r="BC13" s="127">
        <v>-26.8</v>
      </c>
      <c r="BD13" s="127">
        <v>-24.82</v>
      </c>
      <c r="BG13">
        <v>2001</v>
      </c>
      <c r="BH13" t="s">
        <v>60</v>
      </c>
      <c r="BI13" s="61">
        <v>0.42306097764654405</v>
      </c>
      <c r="BJ13" s="31">
        <v>482.71999999999991</v>
      </c>
      <c r="BK13" s="31">
        <v>953.5</v>
      </c>
      <c r="BL13" s="31">
        <v>94.000060708497998</v>
      </c>
      <c r="BM13" s="31">
        <v>11147.43704788128</v>
      </c>
      <c r="BN13" s="18">
        <v>43.646511322332877</v>
      </c>
      <c r="BO13" s="49">
        <f t="shared" si="23"/>
        <v>5.4064639999999997</v>
      </c>
    </row>
    <row r="14" spans="1:67" x14ac:dyDescent="0.25">
      <c r="A14" t="s">
        <v>35</v>
      </c>
      <c r="B14" t="s">
        <v>36</v>
      </c>
      <c r="C14" s="7">
        <v>7</v>
      </c>
      <c r="D14" t="s">
        <v>49</v>
      </c>
      <c r="E14">
        <v>1985</v>
      </c>
      <c r="F14" s="7">
        <v>1</v>
      </c>
      <c r="G14" s="7">
        <v>13</v>
      </c>
      <c r="H14" s="103">
        <v>13</v>
      </c>
      <c r="I14" s="7">
        <v>13</v>
      </c>
      <c r="J14" s="7">
        <v>49</v>
      </c>
      <c r="K14" s="7">
        <v>113</v>
      </c>
      <c r="L14" s="101" t="s">
        <v>1041</v>
      </c>
      <c r="M14" s="7">
        <v>0.5</v>
      </c>
      <c r="N14" s="7">
        <v>654</v>
      </c>
      <c r="O14" s="74">
        <v>470</v>
      </c>
      <c r="P14" s="74">
        <v>192</v>
      </c>
      <c r="Q14" s="7">
        <v>517</v>
      </c>
      <c r="R14" s="7">
        <v>215</v>
      </c>
      <c r="S14" s="48">
        <f t="shared" si="10"/>
        <v>0.40851063829787232</v>
      </c>
      <c r="T14" s="48">
        <f t="shared" si="0"/>
        <v>0.41586073500967119</v>
      </c>
      <c r="U14" s="7">
        <v>30</v>
      </c>
      <c r="V14" s="7">
        <v>11.98</v>
      </c>
      <c r="W14" s="7">
        <v>38.76</v>
      </c>
      <c r="X14" s="7">
        <v>66.849999999999994</v>
      </c>
      <c r="Y14" s="7">
        <v>51.61</v>
      </c>
      <c r="Z14" s="7">
        <v>13.98</v>
      </c>
      <c r="AA14" s="7">
        <v>200</v>
      </c>
      <c r="AB14" s="7">
        <v>7.54</v>
      </c>
      <c r="AC14" s="7">
        <f t="shared" si="11"/>
        <v>117.58999999999999</v>
      </c>
      <c r="AD14" s="49">
        <f t="shared" si="1"/>
        <v>3.9196666666666662</v>
      </c>
      <c r="AE14" s="7">
        <f t="shared" si="12"/>
        <v>940</v>
      </c>
      <c r="AF14" s="48">
        <f t="shared" si="2"/>
        <v>0.10187941151458459</v>
      </c>
      <c r="AG14" s="48">
        <f t="shared" si="3"/>
        <v>0.32961986563483292</v>
      </c>
      <c r="AH14" s="48">
        <f t="shared" si="4"/>
        <v>0.56850072285058251</v>
      </c>
      <c r="AI14" s="48">
        <f t="shared" si="5"/>
        <v>0.43889786546475046</v>
      </c>
      <c r="AJ14" s="48">
        <f t="shared" si="6"/>
        <v>0.11888766051534996</v>
      </c>
      <c r="AK14" s="49">
        <f t="shared" si="7"/>
        <v>95.766646823709507</v>
      </c>
      <c r="AL14" s="49">
        <f t="shared" si="8"/>
        <v>309.84267369674296</v>
      </c>
      <c r="AM14" s="49">
        <f t="shared" si="9"/>
        <v>534.39067947954754</v>
      </c>
      <c r="AN14" s="49">
        <f t="shared" si="13"/>
        <v>412.56399353686544</v>
      </c>
      <c r="AO14" s="49">
        <f t="shared" si="14"/>
        <v>111.75440088442896</v>
      </c>
      <c r="AP14" s="49">
        <f t="shared" si="15"/>
        <v>487.22</v>
      </c>
      <c r="AQ14" s="48">
        <f t="shared" si="16"/>
        <v>0.51831914893617026</v>
      </c>
      <c r="AR14" s="14">
        <f t="shared" si="17"/>
        <v>123.95833333333333</v>
      </c>
      <c r="AS14" s="14">
        <f t="shared" si="18"/>
        <v>120</v>
      </c>
      <c r="AT14" s="49">
        <f t="shared" si="22"/>
        <v>37.699999999999996</v>
      </c>
      <c r="AU14" s="14">
        <f t="shared" si="19"/>
        <v>12923.607427055704</v>
      </c>
      <c r="AV14" s="14">
        <v>181.83915189353633</v>
      </c>
      <c r="AW14" s="49">
        <f t="shared" si="20"/>
        <v>71.071643771316374</v>
      </c>
      <c r="AX14" s="84">
        <f t="shared" si="21"/>
        <v>115.64293956012237</v>
      </c>
      <c r="AY14" s="206">
        <v>15.199</v>
      </c>
      <c r="AZ14" s="206">
        <v>1.9084000000000001</v>
      </c>
      <c r="BA14" s="206">
        <v>49.3</v>
      </c>
      <c r="BB14" s="206">
        <v>60.599999999999994</v>
      </c>
      <c r="BC14" s="127">
        <v>-26.78</v>
      </c>
      <c r="BD14" s="127">
        <v>-25.26</v>
      </c>
      <c r="BG14">
        <v>2004</v>
      </c>
      <c r="BH14" t="s">
        <v>57</v>
      </c>
      <c r="BI14" s="61">
        <v>0.40199784163436225</v>
      </c>
      <c r="BJ14" s="31">
        <v>461.93</v>
      </c>
      <c r="BK14" s="31">
        <v>925.5</v>
      </c>
      <c r="BL14" s="31">
        <v>102.94641383889414</v>
      </c>
      <c r="BM14" s="31">
        <v>12002.550363656828</v>
      </c>
      <c r="BN14" s="18">
        <v>38.621339298652366</v>
      </c>
      <c r="BO14" s="49">
        <f t="shared" si="23"/>
        <v>5.1736160000000009</v>
      </c>
    </row>
    <row r="15" spans="1:67" x14ac:dyDescent="0.25">
      <c r="A15" t="s">
        <v>35</v>
      </c>
      <c r="B15" t="s">
        <v>36</v>
      </c>
      <c r="C15" s="7">
        <v>7</v>
      </c>
      <c r="D15" t="s">
        <v>42</v>
      </c>
      <c r="E15">
        <v>2023</v>
      </c>
      <c r="F15" s="7">
        <v>1</v>
      </c>
      <c r="G15" s="7">
        <v>14</v>
      </c>
      <c r="H15" s="103">
        <v>14</v>
      </c>
      <c r="I15" s="7">
        <v>14</v>
      </c>
      <c r="J15" s="7">
        <v>56</v>
      </c>
      <c r="K15" s="7">
        <v>114</v>
      </c>
      <c r="L15" s="101" t="s">
        <v>1041</v>
      </c>
      <c r="M15" s="7">
        <v>0.5</v>
      </c>
      <c r="N15" s="7">
        <v>689</v>
      </c>
      <c r="O15" s="74">
        <v>533</v>
      </c>
      <c r="P15" s="74">
        <v>249</v>
      </c>
      <c r="Q15" s="7">
        <v>520</v>
      </c>
      <c r="R15" s="7">
        <v>252</v>
      </c>
      <c r="S15" s="48">
        <f t="shared" si="10"/>
        <v>0.46716697936210133</v>
      </c>
      <c r="T15" s="48">
        <f t="shared" si="0"/>
        <v>0.48461538461538461</v>
      </c>
      <c r="U15" s="7">
        <v>30</v>
      </c>
      <c r="V15" s="7">
        <v>7.29</v>
      </c>
      <c r="W15" s="7">
        <v>31.78</v>
      </c>
      <c r="X15" s="7">
        <v>69.81</v>
      </c>
      <c r="Y15" s="7">
        <v>54.96</v>
      </c>
      <c r="Z15" s="7">
        <v>14.81</v>
      </c>
      <c r="AA15" s="7">
        <v>203</v>
      </c>
      <c r="AB15" s="7">
        <v>8.81</v>
      </c>
      <c r="AC15" s="7">
        <f t="shared" si="11"/>
        <v>108.88</v>
      </c>
      <c r="AD15" s="49">
        <f t="shared" si="1"/>
        <v>3.6293333333333333</v>
      </c>
      <c r="AE15" s="7">
        <f t="shared" si="12"/>
        <v>1066</v>
      </c>
      <c r="AF15" s="48">
        <f t="shared" si="2"/>
        <v>6.6954445260837617E-2</v>
      </c>
      <c r="AG15" s="48">
        <f t="shared" si="3"/>
        <v>0.29188096987509188</v>
      </c>
      <c r="AH15" s="48">
        <f t="shared" si="4"/>
        <v>0.64116458486407057</v>
      </c>
      <c r="AI15" s="48">
        <f t="shared" si="5"/>
        <v>0.50477590007347539</v>
      </c>
      <c r="AJ15" s="48">
        <f t="shared" si="6"/>
        <v>0.13602130786186628</v>
      </c>
      <c r="AK15" s="49">
        <f t="shared" si="7"/>
        <v>71.373438648052897</v>
      </c>
      <c r="AL15" s="49">
        <f t="shared" si="8"/>
        <v>311.14511388684792</v>
      </c>
      <c r="AM15" s="49">
        <f t="shared" si="9"/>
        <v>683.48144746509922</v>
      </c>
      <c r="AN15" s="49">
        <f t="shared" si="13"/>
        <v>538.09110947832482</v>
      </c>
      <c r="AO15" s="49">
        <f t="shared" si="14"/>
        <v>144.99871418074946</v>
      </c>
      <c r="AP15" s="49">
        <f t="shared" si="15"/>
        <v>607.91999999999996</v>
      </c>
      <c r="AQ15" s="48">
        <f t="shared" si="16"/>
        <v>0.57028142589118191</v>
      </c>
      <c r="AR15" s="14">
        <f t="shared" si="17"/>
        <v>102.40963855421687</v>
      </c>
      <c r="AS15" s="14">
        <f t="shared" si="18"/>
        <v>95.121951219512198</v>
      </c>
      <c r="AT15" s="49">
        <f t="shared" si="22"/>
        <v>43.399014778325125</v>
      </c>
      <c r="AU15" s="14">
        <f t="shared" si="19"/>
        <v>14007.691259931893</v>
      </c>
      <c r="AV15" s="14">
        <v>163.96324277354381</v>
      </c>
      <c r="AW15" s="49">
        <f t="shared" si="20"/>
        <v>85.431899387830939</v>
      </c>
      <c r="AX15" s="84">
        <f t="shared" si="21"/>
        <v>96.605623981399447</v>
      </c>
      <c r="AY15" s="206">
        <v>12.503</v>
      </c>
      <c r="AZ15" s="206">
        <v>0.98460000000000003</v>
      </c>
      <c r="BA15" s="206">
        <v>52.599999999999994</v>
      </c>
      <c r="BB15" s="206">
        <v>54.400000000000006</v>
      </c>
      <c r="BC15" s="127">
        <v>-26.91</v>
      </c>
      <c r="BD15" s="127">
        <v>-24.92</v>
      </c>
      <c r="BG15">
        <v>2008</v>
      </c>
      <c r="BH15" t="s">
        <v>55</v>
      </c>
      <c r="BI15" s="61">
        <v>0.42142818834691964</v>
      </c>
      <c r="BJ15" s="31">
        <v>542.125</v>
      </c>
      <c r="BK15" s="31">
        <v>1082.5</v>
      </c>
      <c r="BL15" s="31">
        <v>56.25642220460584</v>
      </c>
      <c r="BM15" s="31">
        <v>13701.513209410197</v>
      </c>
      <c r="BN15" s="18">
        <v>39.570796924811333</v>
      </c>
      <c r="BO15" s="49">
        <f t="shared" si="23"/>
        <v>6.0718000000000005</v>
      </c>
    </row>
    <row r="16" spans="1:67" x14ac:dyDescent="0.25">
      <c r="A16" t="s">
        <v>50</v>
      </c>
      <c r="B16" t="s">
        <v>51</v>
      </c>
      <c r="C16" s="7">
        <v>8</v>
      </c>
      <c r="D16" t="s">
        <v>55</v>
      </c>
      <c r="E16">
        <v>2008</v>
      </c>
      <c r="F16" s="7">
        <v>1</v>
      </c>
      <c r="G16" s="7">
        <v>15</v>
      </c>
      <c r="H16" s="103">
        <v>15</v>
      </c>
      <c r="I16" s="7">
        <v>15</v>
      </c>
      <c r="J16" s="7">
        <v>57</v>
      </c>
      <c r="K16" s="7">
        <v>115</v>
      </c>
      <c r="L16" s="101" t="s">
        <v>1041</v>
      </c>
      <c r="M16" s="7">
        <v>0.5</v>
      </c>
      <c r="N16" s="7">
        <v>580</v>
      </c>
      <c r="O16" s="74">
        <v>453</v>
      </c>
      <c r="P16" s="74">
        <v>183</v>
      </c>
      <c r="Q16" s="7">
        <v>354</v>
      </c>
      <c r="R16" s="7">
        <v>154</v>
      </c>
      <c r="S16" s="48">
        <f t="shared" si="10"/>
        <v>0.40397350993377484</v>
      </c>
      <c r="T16" s="48">
        <f t="shared" si="0"/>
        <v>0.43502824858757061</v>
      </c>
      <c r="U16" s="7">
        <v>30</v>
      </c>
      <c r="V16" s="7">
        <v>7.33</v>
      </c>
      <c r="W16" s="7">
        <v>25.78</v>
      </c>
      <c r="X16" s="7">
        <v>53.15</v>
      </c>
      <c r="Y16" s="7">
        <v>40.380000000000003</v>
      </c>
      <c r="Z16" s="7">
        <v>11.13</v>
      </c>
      <c r="AA16" s="7">
        <v>200</v>
      </c>
      <c r="AB16" s="7">
        <v>7.94</v>
      </c>
      <c r="AC16" s="7">
        <f t="shared" si="11"/>
        <v>86.259999999999991</v>
      </c>
      <c r="AD16" s="49">
        <f t="shared" si="1"/>
        <v>2.8753333333333329</v>
      </c>
      <c r="AE16" s="7">
        <f t="shared" si="12"/>
        <v>906</v>
      </c>
      <c r="AF16" s="48">
        <f t="shared" si="2"/>
        <v>8.4975654996522154E-2</v>
      </c>
      <c r="AG16" s="48">
        <f t="shared" si="3"/>
        <v>0.29886389983770001</v>
      </c>
      <c r="AH16" s="48">
        <f t="shared" si="4"/>
        <v>0.61616044516577795</v>
      </c>
      <c r="AI16" s="48">
        <f t="shared" si="5"/>
        <v>0.46811963830280556</v>
      </c>
      <c r="AJ16" s="48">
        <f t="shared" si="6"/>
        <v>0.12902851843264551</v>
      </c>
      <c r="AK16" s="49">
        <f t="shared" si="7"/>
        <v>76.987943426849071</v>
      </c>
      <c r="AL16" s="49">
        <f t="shared" si="8"/>
        <v>270.77069325295622</v>
      </c>
      <c r="AM16" s="49">
        <f t="shared" si="9"/>
        <v>558.24136332019486</v>
      </c>
      <c r="AN16" s="49">
        <f t="shared" si="13"/>
        <v>424.11639230234186</v>
      </c>
      <c r="AO16" s="49">
        <f t="shared" si="14"/>
        <v>116.89983769997683</v>
      </c>
      <c r="AP16" s="49">
        <f t="shared" si="15"/>
        <v>446.76</v>
      </c>
      <c r="AQ16" s="48">
        <f t="shared" si="16"/>
        <v>0.49311258278145692</v>
      </c>
      <c r="AR16" s="14">
        <f t="shared" si="17"/>
        <v>68.306010928961754</v>
      </c>
      <c r="AS16" s="14">
        <f t="shared" si="18"/>
        <v>56.29139072847682</v>
      </c>
      <c r="AT16" s="49">
        <f t="shared" si="22"/>
        <v>39.699999999999996</v>
      </c>
      <c r="AU16" s="14">
        <f t="shared" si="19"/>
        <v>11253.400503778337</v>
      </c>
      <c r="AV16" s="14">
        <v>122.18786577706457</v>
      </c>
      <c r="AW16" s="49">
        <f t="shared" si="20"/>
        <v>92.099165757674371</v>
      </c>
      <c r="AX16" s="84">
        <f t="shared" si="21"/>
        <v>96.265321878890575</v>
      </c>
      <c r="AY16" s="206">
        <v>9.077300000000001</v>
      </c>
      <c r="AZ16" s="206">
        <v>0.76497999999999999</v>
      </c>
      <c r="BA16" s="206">
        <v>44.800000000000004</v>
      </c>
      <c r="BB16" s="206">
        <v>96.7</v>
      </c>
      <c r="BC16" s="127">
        <v>-26.01</v>
      </c>
      <c r="BD16" s="127">
        <v>-25.14</v>
      </c>
      <c r="BG16">
        <v>2016</v>
      </c>
      <c r="BH16" t="s">
        <v>54</v>
      </c>
      <c r="BI16" s="61">
        <v>0.43337038643012693</v>
      </c>
      <c r="BJ16" s="31">
        <v>493.69</v>
      </c>
      <c r="BK16" s="31">
        <v>915</v>
      </c>
      <c r="BL16" s="31">
        <v>79.799316346631599</v>
      </c>
      <c r="BM16" s="31">
        <v>10974.692766303455</v>
      </c>
      <c r="BN16" s="18">
        <v>45.656364363389812</v>
      </c>
      <c r="BO16" s="49">
        <f t="shared" si="23"/>
        <v>5.5293280000000005</v>
      </c>
    </row>
    <row r="17" spans="1:82" x14ac:dyDescent="0.25">
      <c r="A17" t="s">
        <v>50</v>
      </c>
      <c r="B17" t="s">
        <v>51</v>
      </c>
      <c r="C17" s="7">
        <v>8</v>
      </c>
      <c r="D17" t="s">
        <v>57</v>
      </c>
      <c r="E17">
        <v>2004</v>
      </c>
      <c r="F17" s="7">
        <v>1</v>
      </c>
      <c r="G17" s="7">
        <v>16</v>
      </c>
      <c r="H17" s="103">
        <v>16</v>
      </c>
      <c r="I17" s="7">
        <v>16</v>
      </c>
      <c r="J17" s="7">
        <v>64</v>
      </c>
      <c r="K17" s="7">
        <v>116</v>
      </c>
      <c r="L17" s="101" t="s">
        <v>1041</v>
      </c>
      <c r="M17" s="7">
        <v>0.5</v>
      </c>
      <c r="N17" s="7">
        <v>542</v>
      </c>
      <c r="O17" s="74">
        <v>406</v>
      </c>
      <c r="P17" s="74">
        <v>161</v>
      </c>
      <c r="Q17" s="7">
        <v>506</v>
      </c>
      <c r="R17" s="7">
        <v>215</v>
      </c>
      <c r="S17" s="48">
        <f t="shared" si="10"/>
        <v>0.39655172413793105</v>
      </c>
      <c r="T17" s="48">
        <f t="shared" si="0"/>
        <v>0.42490118577075098</v>
      </c>
      <c r="U17" s="7">
        <v>30</v>
      </c>
      <c r="V17" s="7">
        <v>10.16</v>
      </c>
      <c r="W17" s="7">
        <v>35.479999999999997</v>
      </c>
      <c r="X17" s="7">
        <v>57.72</v>
      </c>
      <c r="Y17" s="7">
        <v>43.36</v>
      </c>
      <c r="Z17" s="7">
        <v>13.12</v>
      </c>
      <c r="AA17" s="7">
        <v>200</v>
      </c>
      <c r="AB17" s="7">
        <v>7.8</v>
      </c>
      <c r="AC17" s="7">
        <f t="shared" si="11"/>
        <v>103.36</v>
      </c>
      <c r="AD17" s="49">
        <f t="shared" si="1"/>
        <v>3.4453333333333331</v>
      </c>
      <c r="AE17" s="7">
        <f t="shared" si="12"/>
        <v>812</v>
      </c>
      <c r="AF17" s="48">
        <f t="shared" si="2"/>
        <v>9.8297213622291019E-2</v>
      </c>
      <c r="AG17" s="48">
        <f t="shared" si="3"/>
        <v>0.34326625386996901</v>
      </c>
      <c r="AH17" s="48">
        <f t="shared" si="4"/>
        <v>0.55843653250773995</v>
      </c>
      <c r="AI17" s="48">
        <f t="shared" si="5"/>
        <v>0.41950464396284831</v>
      </c>
      <c r="AJ17" s="48">
        <f t="shared" si="6"/>
        <v>0.12693498452012383</v>
      </c>
      <c r="AK17" s="49">
        <f t="shared" si="7"/>
        <v>79.817337461300312</v>
      </c>
      <c r="AL17" s="49">
        <f t="shared" si="8"/>
        <v>278.73219814241486</v>
      </c>
      <c r="AM17" s="49">
        <f t="shared" si="9"/>
        <v>453.45046439628481</v>
      </c>
      <c r="AN17" s="49">
        <f t="shared" si="13"/>
        <v>340.63777089783281</v>
      </c>
      <c r="AO17" s="49">
        <f t="shared" si="14"/>
        <v>103.07120743034055</v>
      </c>
      <c r="AP17" s="49">
        <f t="shared" si="15"/>
        <v>408.72</v>
      </c>
      <c r="AQ17" s="48">
        <f t="shared" si="16"/>
        <v>0.50334975369458135</v>
      </c>
      <c r="AR17" s="14">
        <f t="shared" si="17"/>
        <v>167.08074534161491</v>
      </c>
      <c r="AS17" s="14">
        <f t="shared" si="18"/>
        <v>149.26108374384236</v>
      </c>
      <c r="AT17" s="49">
        <f t="shared" si="22"/>
        <v>39</v>
      </c>
      <c r="AU17" s="14">
        <f t="shared" si="19"/>
        <v>10480</v>
      </c>
      <c r="AV17" s="14">
        <v>125.55503432953392</v>
      </c>
      <c r="AW17" s="49">
        <f t="shared" si="20"/>
        <v>83.469373059896668</v>
      </c>
      <c r="AX17" s="84">
        <f t="shared" si="21"/>
        <v>101.67727982698547</v>
      </c>
      <c r="AY17" s="206">
        <v>13.402000000000001</v>
      </c>
      <c r="AZ17" s="206">
        <v>0.45220000000000005</v>
      </c>
      <c r="BA17" s="206">
        <v>77</v>
      </c>
      <c r="BB17" s="206">
        <v>86.7</v>
      </c>
      <c r="BC17" s="127">
        <v>-26.37</v>
      </c>
      <c r="BD17" s="127">
        <v>-24.82</v>
      </c>
      <c r="BG17">
        <v>2020</v>
      </c>
      <c r="BH17" t="s">
        <v>53</v>
      </c>
      <c r="BI17" s="61">
        <v>0.4270604845184211</v>
      </c>
      <c r="BJ17" s="31">
        <v>522.43499999999995</v>
      </c>
      <c r="BK17" s="31">
        <v>963</v>
      </c>
      <c r="BL17" s="31">
        <v>95.229754137736734</v>
      </c>
      <c r="BM17" s="31">
        <v>13467.507898776603</v>
      </c>
      <c r="BN17" s="18">
        <v>38.957733265720087</v>
      </c>
      <c r="BO17" s="49">
        <f t="shared" si="23"/>
        <v>5.8512719999999998</v>
      </c>
    </row>
    <row r="18" spans="1:82" x14ac:dyDescent="0.25">
      <c r="A18" t="s">
        <v>35</v>
      </c>
      <c r="B18" t="s">
        <v>36</v>
      </c>
      <c r="C18" s="7">
        <v>1</v>
      </c>
      <c r="D18" t="s">
        <v>39</v>
      </c>
      <c r="E18">
        <v>2002</v>
      </c>
      <c r="F18" s="7">
        <v>2</v>
      </c>
      <c r="G18" s="7">
        <v>1</v>
      </c>
      <c r="H18" s="103">
        <v>17</v>
      </c>
      <c r="I18" s="7">
        <v>32</v>
      </c>
      <c r="J18" s="7">
        <v>2</v>
      </c>
      <c r="K18" s="7">
        <v>201</v>
      </c>
      <c r="L18" s="101" t="s">
        <v>1041</v>
      </c>
      <c r="M18" s="7">
        <v>0.5</v>
      </c>
      <c r="N18" s="7">
        <v>824</v>
      </c>
      <c r="O18" s="74">
        <v>595</v>
      </c>
      <c r="P18" s="74">
        <v>222</v>
      </c>
      <c r="Q18" s="7">
        <v>418</v>
      </c>
      <c r="R18" s="7">
        <v>177</v>
      </c>
      <c r="S18" s="48">
        <f t="shared" si="10"/>
        <v>0.373109243697479</v>
      </c>
      <c r="T18" s="48">
        <f t="shared" si="0"/>
        <v>0.42344497607655501</v>
      </c>
      <c r="U18" s="7">
        <v>30</v>
      </c>
      <c r="V18" s="7">
        <v>10.58</v>
      </c>
      <c r="W18" s="7">
        <v>36.729999999999997</v>
      </c>
      <c r="X18" s="7">
        <v>62.44</v>
      </c>
      <c r="Y18" s="7">
        <v>45.15</v>
      </c>
      <c r="Z18" s="7">
        <v>15.87</v>
      </c>
      <c r="AA18" s="7">
        <v>201</v>
      </c>
      <c r="AB18" s="7">
        <v>7.9</v>
      </c>
      <c r="AC18" s="7">
        <f t="shared" si="11"/>
        <v>109.75</v>
      </c>
      <c r="AD18" s="49">
        <f t="shared" si="1"/>
        <v>3.6583333333333332</v>
      </c>
      <c r="AE18" s="7">
        <f t="shared" si="12"/>
        <v>1190</v>
      </c>
      <c r="AF18" s="48">
        <f t="shared" si="2"/>
        <v>9.6400911161731204E-2</v>
      </c>
      <c r="AG18" s="48">
        <f t="shared" si="3"/>
        <v>0.33466970387243733</v>
      </c>
      <c r="AH18" s="48">
        <f t="shared" si="4"/>
        <v>0.56892938496583145</v>
      </c>
      <c r="AI18" s="48">
        <f t="shared" si="5"/>
        <v>0.41138952164009113</v>
      </c>
      <c r="AJ18" s="48">
        <f t="shared" si="6"/>
        <v>0.1446013667425968</v>
      </c>
      <c r="AK18" s="49">
        <f t="shared" ref="AK18:AM65" si="24">AF18*$AE18</f>
        <v>114.71708428246014</v>
      </c>
      <c r="AL18" s="49">
        <f t="shared" si="24"/>
        <v>398.25694760820045</v>
      </c>
      <c r="AM18" s="49">
        <f t="shared" si="24"/>
        <v>677.02596810933937</v>
      </c>
      <c r="AN18" s="49">
        <f t="shared" si="13"/>
        <v>489.55353075170842</v>
      </c>
      <c r="AO18" s="49">
        <f t="shared" si="14"/>
        <v>172.07562642369018</v>
      </c>
      <c r="AP18" s="49">
        <f t="shared" si="15"/>
        <v>534.29999999999995</v>
      </c>
      <c r="AQ18" s="48">
        <f t="shared" si="16"/>
        <v>0.4489915966386554</v>
      </c>
      <c r="AR18" s="14">
        <f t="shared" si="17"/>
        <v>59.45945945945946</v>
      </c>
      <c r="AS18" s="14">
        <f t="shared" si="18"/>
        <v>40.504201680672267</v>
      </c>
      <c r="AT18" s="49">
        <f t="shared" si="22"/>
        <v>39.303482587064678</v>
      </c>
      <c r="AU18" s="14">
        <f t="shared" si="19"/>
        <v>13594.215189873417</v>
      </c>
      <c r="AV18" s="14">
        <v>183.60597860225286</v>
      </c>
      <c r="AW18" s="49">
        <f t="shared" si="20"/>
        <v>74.040155409768417</v>
      </c>
      <c r="AX18" s="84">
        <f t="shared" si="21"/>
        <v>79.001398817525157</v>
      </c>
      <c r="AY18" s="206">
        <v>16.513999999999999</v>
      </c>
      <c r="AZ18" s="206">
        <v>2.2101000000000002</v>
      </c>
      <c r="BA18" s="206">
        <v>47.9</v>
      </c>
      <c r="BB18" s="206">
        <v>70.7</v>
      </c>
      <c r="BC18" s="127">
        <v>-26.26</v>
      </c>
      <c r="BD18" s="127">
        <v>-25.35</v>
      </c>
      <c r="BF18" t="s">
        <v>35</v>
      </c>
      <c r="BG18">
        <v>1983</v>
      </c>
      <c r="BH18" t="s">
        <v>44</v>
      </c>
      <c r="BI18" s="61">
        <v>0.36667232771588981</v>
      </c>
      <c r="BJ18" s="31">
        <v>465.56</v>
      </c>
      <c r="BK18" s="31">
        <v>1073.5</v>
      </c>
      <c r="BL18" s="31">
        <v>95.864081100054008</v>
      </c>
      <c r="BM18" s="31">
        <v>12783.135648773074</v>
      </c>
      <c r="BN18" s="18">
        <v>36.711959598558934</v>
      </c>
      <c r="BO18" s="49">
        <f t="shared" si="23"/>
        <v>5.2142720000000011</v>
      </c>
    </row>
    <row r="19" spans="1:82" x14ac:dyDescent="0.25">
      <c r="A19" t="s">
        <v>35</v>
      </c>
      <c r="B19" t="s">
        <v>36</v>
      </c>
      <c r="C19" s="7">
        <v>1</v>
      </c>
      <c r="D19" t="s">
        <v>46</v>
      </c>
      <c r="E19">
        <v>1999</v>
      </c>
      <c r="F19" s="7">
        <v>2</v>
      </c>
      <c r="G19" s="7">
        <v>2</v>
      </c>
      <c r="H19" s="103">
        <v>18</v>
      </c>
      <c r="I19" s="7">
        <v>31</v>
      </c>
      <c r="J19" s="7">
        <v>7</v>
      </c>
      <c r="K19" s="7">
        <v>202</v>
      </c>
      <c r="L19" s="101" t="s">
        <v>1041</v>
      </c>
      <c r="M19" s="7">
        <v>0.5</v>
      </c>
      <c r="N19" s="7">
        <v>660</v>
      </c>
      <c r="O19" s="74">
        <v>498</v>
      </c>
      <c r="P19" s="74">
        <v>188</v>
      </c>
      <c r="Q19" s="7">
        <v>424</v>
      </c>
      <c r="R19" s="7">
        <v>164</v>
      </c>
      <c r="S19" s="48">
        <f t="shared" si="10"/>
        <v>0.37751004016064255</v>
      </c>
      <c r="T19" s="48">
        <f t="shared" si="0"/>
        <v>0.3867924528301887</v>
      </c>
      <c r="U19" s="7">
        <v>30</v>
      </c>
      <c r="V19" s="7">
        <v>8.11</v>
      </c>
      <c r="W19" s="7">
        <v>30.7</v>
      </c>
      <c r="X19" s="7">
        <v>46.68</v>
      </c>
      <c r="Y19" s="7">
        <v>33.590000000000003</v>
      </c>
      <c r="Z19" s="7">
        <v>13.39</v>
      </c>
      <c r="AA19" s="7">
        <v>203</v>
      </c>
      <c r="AB19" s="7">
        <v>7.76</v>
      </c>
      <c r="AC19" s="7">
        <f t="shared" si="11"/>
        <v>85.490000000000009</v>
      </c>
      <c r="AD19" s="49">
        <f t="shared" si="1"/>
        <v>2.8496666666666668</v>
      </c>
      <c r="AE19" s="7">
        <f t="shared" si="12"/>
        <v>996</v>
      </c>
      <c r="AF19" s="48">
        <f t="shared" si="2"/>
        <v>9.4864896479120345E-2</v>
      </c>
      <c r="AG19" s="48">
        <f t="shared" si="3"/>
        <v>0.35910632822552341</v>
      </c>
      <c r="AH19" s="48">
        <f t="shared" si="4"/>
        <v>0.54602877529535609</v>
      </c>
      <c r="AI19" s="48">
        <f t="shared" si="5"/>
        <v>0.39291145163176977</v>
      </c>
      <c r="AJ19" s="48">
        <f t="shared" si="6"/>
        <v>0.15662650602409636</v>
      </c>
      <c r="AK19" s="49">
        <f t="shared" si="24"/>
        <v>94.485436893203868</v>
      </c>
      <c r="AL19" s="49">
        <f t="shared" si="24"/>
        <v>357.6699029126213</v>
      </c>
      <c r="AM19" s="49">
        <f t="shared" si="24"/>
        <v>543.84466019417471</v>
      </c>
      <c r="AN19" s="49">
        <f t="shared" si="13"/>
        <v>391.33980582524271</v>
      </c>
      <c r="AO19" s="49">
        <f t="shared" si="14"/>
        <v>155.99999999999997</v>
      </c>
      <c r="AP19" s="49">
        <f t="shared" si="15"/>
        <v>443.18</v>
      </c>
      <c r="AQ19" s="48">
        <f t="shared" si="16"/>
        <v>0.44495983935742972</v>
      </c>
      <c r="AR19" s="14">
        <f t="shared" si="17"/>
        <v>74.468085106382972</v>
      </c>
      <c r="AS19" s="14">
        <f t="shared" si="18"/>
        <v>70.281124497991968</v>
      </c>
      <c r="AT19" s="49">
        <f t="shared" si="22"/>
        <v>38.226600985221673</v>
      </c>
      <c r="AU19" s="14">
        <f t="shared" si="19"/>
        <v>11593.497422680413</v>
      </c>
      <c r="AV19" s="14">
        <v>134</v>
      </c>
      <c r="AW19" s="49">
        <f t="shared" si="20"/>
        <v>86.518637482689655</v>
      </c>
      <c r="AX19" s="84">
        <f t="shared" si="21"/>
        <v>74.317291171028302</v>
      </c>
      <c r="AY19" s="206">
        <v>17.211000000000002</v>
      </c>
      <c r="AZ19" s="206">
        <v>2.4549000000000003</v>
      </c>
      <c r="BA19" s="206">
        <v>53.099999999999994</v>
      </c>
      <c r="BB19" s="206">
        <v>61.7</v>
      </c>
      <c r="BC19" s="127">
        <v>-26.57</v>
      </c>
      <c r="BD19" s="127">
        <v>-24.92</v>
      </c>
      <c r="BG19">
        <v>1985</v>
      </c>
      <c r="BH19" t="s">
        <v>49</v>
      </c>
      <c r="BI19" s="61">
        <v>0.38981105754780904</v>
      </c>
      <c r="BJ19" s="31">
        <v>516.87</v>
      </c>
      <c r="BK19" s="31">
        <v>1093.5</v>
      </c>
      <c r="BL19" s="31">
        <v>106.77261927480609</v>
      </c>
      <c r="BM19" s="31">
        <v>13617.049746292789</v>
      </c>
      <c r="BN19" s="18">
        <v>37.94992272771178</v>
      </c>
      <c r="BO19" s="49">
        <f t="shared" si="23"/>
        <v>5.7889439999999999</v>
      </c>
    </row>
    <row r="20" spans="1:82" x14ac:dyDescent="0.25">
      <c r="A20" t="s">
        <v>50</v>
      </c>
      <c r="B20" t="s">
        <v>51</v>
      </c>
      <c r="C20" s="7">
        <v>2</v>
      </c>
      <c r="D20" t="s">
        <v>53</v>
      </c>
      <c r="E20">
        <v>2020</v>
      </c>
      <c r="F20" s="7">
        <v>2</v>
      </c>
      <c r="G20" s="7">
        <v>3</v>
      </c>
      <c r="H20" s="103">
        <v>19</v>
      </c>
      <c r="I20" s="7">
        <v>30</v>
      </c>
      <c r="J20" s="7">
        <v>10</v>
      </c>
      <c r="K20" s="7">
        <v>203</v>
      </c>
      <c r="L20" s="101" t="s">
        <v>1041</v>
      </c>
      <c r="M20" s="7">
        <v>0.5</v>
      </c>
      <c r="N20" s="7">
        <v>788</v>
      </c>
      <c r="O20" s="74">
        <v>570</v>
      </c>
      <c r="P20" s="74">
        <v>253</v>
      </c>
      <c r="Q20" s="7">
        <v>436</v>
      </c>
      <c r="R20" s="7">
        <v>207</v>
      </c>
      <c r="S20" s="48">
        <f t="shared" si="10"/>
        <v>0.44385964912280701</v>
      </c>
      <c r="T20" s="48">
        <f t="shared" si="0"/>
        <v>0.47477064220183485</v>
      </c>
      <c r="U20" s="7">
        <v>30</v>
      </c>
      <c r="V20" s="7">
        <v>10.220000000000001</v>
      </c>
      <c r="W20" s="7">
        <v>36.21</v>
      </c>
      <c r="X20" s="7">
        <v>69.36</v>
      </c>
      <c r="Y20" s="7">
        <v>53.31</v>
      </c>
      <c r="Z20" s="7">
        <v>15.09</v>
      </c>
      <c r="AA20" s="7">
        <v>203</v>
      </c>
      <c r="AB20" s="7">
        <v>7.98</v>
      </c>
      <c r="AC20" s="7">
        <f t="shared" si="11"/>
        <v>115.78999999999999</v>
      </c>
      <c r="AD20" s="49">
        <f t="shared" si="1"/>
        <v>3.8596666666666666</v>
      </c>
      <c r="AE20" s="7">
        <f t="shared" si="12"/>
        <v>1140</v>
      </c>
      <c r="AF20" s="48">
        <f t="shared" si="2"/>
        <v>8.8263235167112888E-2</v>
      </c>
      <c r="AG20" s="48">
        <f t="shared" si="3"/>
        <v>0.31272130581224633</v>
      </c>
      <c r="AH20" s="48">
        <f t="shared" si="4"/>
        <v>0.59901545902064091</v>
      </c>
      <c r="AI20" s="48">
        <f t="shared" si="5"/>
        <v>0.46040245271612407</v>
      </c>
      <c r="AJ20" s="48">
        <f t="shared" si="6"/>
        <v>0.13032213489938682</v>
      </c>
      <c r="AK20" s="49">
        <f t="shared" si="24"/>
        <v>100.62008809050869</v>
      </c>
      <c r="AL20" s="49">
        <f t="shared" si="24"/>
        <v>356.50228862596083</v>
      </c>
      <c r="AM20" s="49">
        <f t="shared" si="24"/>
        <v>682.87762328353062</v>
      </c>
      <c r="AN20" s="49">
        <f t="shared" si="13"/>
        <v>524.85879609638141</v>
      </c>
      <c r="AO20" s="49">
        <f t="shared" si="14"/>
        <v>148.56723378530097</v>
      </c>
      <c r="AP20" s="49">
        <f t="shared" si="15"/>
        <v>612.62</v>
      </c>
      <c r="AQ20" s="48">
        <f t="shared" si="16"/>
        <v>0.53738596491228074</v>
      </c>
      <c r="AR20" s="14">
        <f t="shared" si="17"/>
        <v>63.636363636363633</v>
      </c>
      <c r="AS20" s="14">
        <f t="shared" si="18"/>
        <v>52.982456140350877</v>
      </c>
      <c r="AT20" s="49">
        <f t="shared" si="22"/>
        <v>39.310344827586214</v>
      </c>
      <c r="AU20" s="14">
        <f t="shared" si="19"/>
        <v>15584.192982456139</v>
      </c>
      <c r="AV20" s="14">
        <v>164.08682521155529</v>
      </c>
      <c r="AW20" s="49">
        <f t="shared" si="20"/>
        <v>94.975284958823565</v>
      </c>
      <c r="AX20" s="84">
        <f t="shared" si="21"/>
        <v>104.89656827680679</v>
      </c>
      <c r="AY20" s="206">
        <v>14.565999999999999</v>
      </c>
      <c r="AZ20" s="206">
        <v>0.33560000000000001</v>
      </c>
      <c r="BA20" s="206">
        <v>61.3</v>
      </c>
      <c r="BB20" s="206">
        <v>94.399999999999991</v>
      </c>
      <c r="BC20" s="127">
        <v>-26.21</v>
      </c>
      <c r="BD20" s="127">
        <v>-24.81</v>
      </c>
      <c r="BG20">
        <v>1998</v>
      </c>
      <c r="BH20" t="s">
        <v>37</v>
      </c>
      <c r="BI20" s="61">
        <v>0.41991609433358829</v>
      </c>
      <c r="BJ20" s="31">
        <v>556.22</v>
      </c>
      <c r="BK20" s="31">
        <v>1115</v>
      </c>
      <c r="BL20" s="31">
        <v>97.279140539982194</v>
      </c>
      <c r="BM20" s="31">
        <v>15511.158321299805</v>
      </c>
      <c r="BN20" s="18">
        <v>36.170430933567452</v>
      </c>
      <c r="BO20" s="49">
        <f t="shared" si="23"/>
        <v>6.2296640000000014</v>
      </c>
    </row>
    <row r="21" spans="1:82" x14ac:dyDescent="0.25">
      <c r="A21" t="s">
        <v>50</v>
      </c>
      <c r="B21" t="s">
        <v>51</v>
      </c>
      <c r="C21" s="7">
        <v>2</v>
      </c>
      <c r="D21" t="s">
        <v>57</v>
      </c>
      <c r="E21">
        <v>2004</v>
      </c>
      <c r="F21" s="7">
        <v>2</v>
      </c>
      <c r="G21" s="7">
        <v>4</v>
      </c>
      <c r="H21" s="103">
        <v>20</v>
      </c>
      <c r="I21" s="7">
        <v>29</v>
      </c>
      <c r="J21" s="7">
        <v>15</v>
      </c>
      <c r="K21" s="7">
        <v>204</v>
      </c>
      <c r="L21" s="101" t="s">
        <v>1041</v>
      </c>
      <c r="M21" s="7">
        <v>0.5</v>
      </c>
      <c r="N21" s="7">
        <v>580</v>
      </c>
      <c r="O21" s="74">
        <v>414</v>
      </c>
      <c r="P21" s="74">
        <v>183</v>
      </c>
      <c r="Q21" s="7">
        <v>425</v>
      </c>
      <c r="R21" s="7">
        <v>197</v>
      </c>
      <c r="S21" s="48">
        <f t="shared" si="10"/>
        <v>0.4420289855072464</v>
      </c>
      <c r="T21" s="48">
        <f t="shared" si="0"/>
        <v>0.46352941176470586</v>
      </c>
      <c r="U21" s="7">
        <v>30</v>
      </c>
      <c r="V21" s="7">
        <v>8.09</v>
      </c>
      <c r="W21" s="7">
        <v>34.36</v>
      </c>
      <c r="X21" s="7">
        <v>61.37</v>
      </c>
      <c r="Y21" s="7">
        <v>45.84</v>
      </c>
      <c r="Z21" s="7">
        <v>14.91</v>
      </c>
      <c r="AA21" s="7">
        <v>201</v>
      </c>
      <c r="AB21" s="7">
        <v>7.77</v>
      </c>
      <c r="AC21" s="7">
        <f t="shared" si="11"/>
        <v>103.82</v>
      </c>
      <c r="AD21" s="49">
        <f t="shared" si="1"/>
        <v>3.4606666666666666</v>
      </c>
      <c r="AE21" s="7">
        <f t="shared" si="12"/>
        <v>828</v>
      </c>
      <c r="AF21" s="48">
        <f t="shared" si="2"/>
        <v>7.7923328838374106E-2</v>
      </c>
      <c r="AG21" s="48">
        <f t="shared" si="3"/>
        <v>0.33095742631477559</v>
      </c>
      <c r="AH21" s="48">
        <f t="shared" si="4"/>
        <v>0.5911192448468503</v>
      </c>
      <c r="AI21" s="48">
        <f t="shared" si="5"/>
        <v>0.44153342323251787</v>
      </c>
      <c r="AJ21" s="48">
        <f t="shared" si="6"/>
        <v>0.14361394721633597</v>
      </c>
      <c r="AK21" s="49">
        <f t="shared" si="24"/>
        <v>64.520516278173758</v>
      </c>
      <c r="AL21" s="49">
        <f t="shared" si="24"/>
        <v>274.03274898863418</v>
      </c>
      <c r="AM21" s="49">
        <f t="shared" si="24"/>
        <v>489.44673473319205</v>
      </c>
      <c r="AN21" s="49">
        <f t="shared" si="13"/>
        <v>365.58967443652477</v>
      </c>
      <c r="AO21" s="49">
        <f t="shared" si="14"/>
        <v>118.91234829512618</v>
      </c>
      <c r="AP21" s="49">
        <f t="shared" si="15"/>
        <v>457.68</v>
      </c>
      <c r="AQ21" s="48">
        <f t="shared" si="16"/>
        <v>0.55275362318840582</v>
      </c>
      <c r="AR21" s="14">
        <f t="shared" si="17"/>
        <v>115.30054644808743</v>
      </c>
      <c r="AS21" s="14">
        <f t="shared" si="18"/>
        <v>105.31400966183575</v>
      </c>
      <c r="AT21" s="49">
        <f t="shared" si="22"/>
        <v>38.656716417910445</v>
      </c>
      <c r="AU21" s="14">
        <f t="shared" si="19"/>
        <v>11839.598455598458</v>
      </c>
      <c r="AV21" s="14">
        <v>164.60198469865065</v>
      </c>
      <c r="AW21" s="49">
        <f t="shared" si="20"/>
        <v>71.928649446567178</v>
      </c>
      <c r="AX21" s="84">
        <f t="shared" si="21"/>
        <v>99.565761044546818</v>
      </c>
      <c r="AY21" s="206">
        <v>12.729999999999999</v>
      </c>
      <c r="AZ21" s="206">
        <v>0.35547000000000001</v>
      </c>
      <c r="BA21" s="206">
        <v>61.8</v>
      </c>
      <c r="BB21" s="206">
        <v>79.2</v>
      </c>
      <c r="BC21" s="127">
        <v>-26.36</v>
      </c>
      <c r="BD21" s="127">
        <v>-25</v>
      </c>
      <c r="BG21">
        <v>1999</v>
      </c>
      <c r="BH21" t="s">
        <v>46</v>
      </c>
      <c r="BI21" s="61">
        <v>0.35773676736077642</v>
      </c>
      <c r="BJ21" s="31">
        <v>403.82500000000005</v>
      </c>
      <c r="BK21" s="31">
        <v>932.5</v>
      </c>
      <c r="BL21" s="31">
        <v>94.054457078625276</v>
      </c>
      <c r="BM21" s="31">
        <v>10935.137211215999</v>
      </c>
      <c r="BN21" s="18">
        <v>36.989691837355196</v>
      </c>
      <c r="BO21" s="49">
        <f t="shared" si="23"/>
        <v>4.5228400000000013</v>
      </c>
    </row>
    <row r="22" spans="1:82" x14ac:dyDescent="0.25">
      <c r="A22" t="s">
        <v>35</v>
      </c>
      <c r="B22" t="s">
        <v>36</v>
      </c>
      <c r="C22" s="7">
        <v>3</v>
      </c>
      <c r="D22" t="s">
        <v>42</v>
      </c>
      <c r="E22">
        <v>2023</v>
      </c>
      <c r="F22" s="7">
        <v>2</v>
      </c>
      <c r="G22" s="7">
        <v>5</v>
      </c>
      <c r="H22" s="103">
        <v>21</v>
      </c>
      <c r="I22" s="7">
        <v>28</v>
      </c>
      <c r="J22" s="7">
        <v>18</v>
      </c>
      <c r="K22" s="7">
        <v>205</v>
      </c>
      <c r="L22" s="101" t="s">
        <v>1041</v>
      </c>
      <c r="M22" s="7">
        <v>0.5</v>
      </c>
      <c r="N22" s="7">
        <v>638</v>
      </c>
      <c r="O22" s="74">
        <v>487</v>
      </c>
      <c r="P22" s="74">
        <v>231</v>
      </c>
      <c r="Q22" s="7">
        <v>440</v>
      </c>
      <c r="R22" s="7">
        <v>209</v>
      </c>
      <c r="S22" s="48">
        <f t="shared" si="10"/>
        <v>0.47433264887063653</v>
      </c>
      <c r="T22" s="48">
        <f t="shared" si="0"/>
        <v>0.47499999999999998</v>
      </c>
      <c r="U22" s="7">
        <v>30</v>
      </c>
      <c r="V22" s="7">
        <v>7.43</v>
      </c>
      <c r="W22" s="7">
        <v>29.33</v>
      </c>
      <c r="X22" s="7">
        <v>65.37</v>
      </c>
      <c r="Y22" s="7">
        <v>51.92</v>
      </c>
      <c r="Z22" s="7">
        <v>13.68</v>
      </c>
      <c r="AA22" s="7">
        <v>202</v>
      </c>
      <c r="AB22" s="7">
        <v>8.3800000000000008</v>
      </c>
      <c r="AC22" s="7">
        <f t="shared" si="11"/>
        <v>102.13</v>
      </c>
      <c r="AD22" s="49">
        <f t="shared" si="1"/>
        <v>3.4043333333333332</v>
      </c>
      <c r="AE22" s="7">
        <f t="shared" si="12"/>
        <v>974</v>
      </c>
      <c r="AF22" s="48">
        <f t="shared" si="2"/>
        <v>7.2750416136296875E-2</v>
      </c>
      <c r="AG22" s="48">
        <f t="shared" si="3"/>
        <v>0.2871830020562029</v>
      </c>
      <c r="AH22" s="48">
        <f t="shared" si="4"/>
        <v>0.64006658180750031</v>
      </c>
      <c r="AI22" s="48">
        <f t="shared" si="5"/>
        <v>0.50837168314892789</v>
      </c>
      <c r="AJ22" s="48">
        <f t="shared" si="6"/>
        <v>0.13394693038284539</v>
      </c>
      <c r="AK22" s="49">
        <f t="shared" si="24"/>
        <v>70.858905316753152</v>
      </c>
      <c r="AL22" s="49">
        <f t="shared" si="24"/>
        <v>279.71624400274163</v>
      </c>
      <c r="AM22" s="49">
        <f t="shared" si="24"/>
        <v>623.4248506805053</v>
      </c>
      <c r="AN22" s="49">
        <f t="shared" si="13"/>
        <v>495.15401938705577</v>
      </c>
      <c r="AO22" s="49">
        <f t="shared" si="14"/>
        <v>130.46431019289142</v>
      </c>
      <c r="AP22" s="49">
        <f t="shared" si="15"/>
        <v>565.84</v>
      </c>
      <c r="AQ22" s="48">
        <f t="shared" si="16"/>
        <v>0.58094455852156057</v>
      </c>
      <c r="AR22" s="14">
        <f t="shared" si="17"/>
        <v>80.952380952380949</v>
      </c>
      <c r="AS22" s="14">
        <f t="shared" si="18"/>
        <v>80.698151950718682</v>
      </c>
      <c r="AT22" s="49">
        <f t="shared" si="22"/>
        <v>41.485148514851488</v>
      </c>
      <c r="AU22" s="14">
        <f t="shared" si="19"/>
        <v>13639.579952267302</v>
      </c>
      <c r="AV22" s="14">
        <v>167.65802465381134</v>
      </c>
      <c r="AW22" s="49">
        <f t="shared" si="20"/>
        <v>81.353576605897558</v>
      </c>
      <c r="AX22" s="84">
        <f t="shared" si="21"/>
        <v>104.54644593683277</v>
      </c>
      <c r="AY22" s="206">
        <v>10.324</v>
      </c>
      <c r="AZ22" s="206">
        <v>0.88136000000000003</v>
      </c>
      <c r="BA22" s="206">
        <v>72.599999999999994</v>
      </c>
      <c r="BB22" s="206">
        <v>74.5</v>
      </c>
      <c r="BC22" s="127">
        <v>-26.05</v>
      </c>
      <c r="BD22" s="127">
        <v>-24.83</v>
      </c>
      <c r="BG22">
        <v>2002</v>
      </c>
      <c r="BH22" t="s">
        <v>39</v>
      </c>
      <c r="BI22" s="61">
        <v>0.40165616140934335</v>
      </c>
      <c r="BJ22" s="31">
        <v>496.75999999999993</v>
      </c>
      <c r="BK22" s="31">
        <v>1015.5</v>
      </c>
      <c r="BL22" s="31">
        <v>89.824016906927284</v>
      </c>
      <c r="BM22" s="31">
        <v>13068.22098336198</v>
      </c>
      <c r="BN22" s="18">
        <v>37.971680582237326</v>
      </c>
      <c r="BO22" s="49">
        <f t="shared" si="23"/>
        <v>5.5637119999999989</v>
      </c>
    </row>
    <row r="23" spans="1:82" x14ac:dyDescent="0.25">
      <c r="A23" t="s">
        <v>35</v>
      </c>
      <c r="B23" t="s">
        <v>36</v>
      </c>
      <c r="C23" s="7">
        <v>3</v>
      </c>
      <c r="D23" t="s">
        <v>37</v>
      </c>
      <c r="E23">
        <v>1998</v>
      </c>
      <c r="F23" s="7">
        <v>2</v>
      </c>
      <c r="G23" s="7">
        <v>6</v>
      </c>
      <c r="H23" s="103">
        <v>22</v>
      </c>
      <c r="I23" s="7">
        <v>27</v>
      </c>
      <c r="J23" s="7">
        <v>23</v>
      </c>
      <c r="K23" s="7">
        <v>206</v>
      </c>
      <c r="L23" s="101" t="s">
        <v>1041</v>
      </c>
      <c r="M23" s="7">
        <v>0.5</v>
      </c>
      <c r="N23" s="7">
        <v>557</v>
      </c>
      <c r="O23" s="74">
        <v>414</v>
      </c>
      <c r="P23" s="74">
        <v>165</v>
      </c>
      <c r="Q23" s="7">
        <v>521</v>
      </c>
      <c r="R23" s="7">
        <v>237</v>
      </c>
      <c r="S23" s="48">
        <f t="shared" si="10"/>
        <v>0.39855072463768115</v>
      </c>
      <c r="T23" s="48">
        <f t="shared" si="0"/>
        <v>0.45489443378119004</v>
      </c>
      <c r="U23" s="7">
        <v>30</v>
      </c>
      <c r="V23" s="7">
        <v>8.99</v>
      </c>
      <c r="W23" s="7">
        <v>27.73</v>
      </c>
      <c r="X23" s="7">
        <v>57.26</v>
      </c>
      <c r="Y23" s="7">
        <v>43.76</v>
      </c>
      <c r="Z23" s="7">
        <v>13.24</v>
      </c>
      <c r="AA23" s="7">
        <v>200</v>
      </c>
      <c r="AB23" s="7">
        <v>7.13</v>
      </c>
      <c r="AC23" s="7">
        <f t="shared" si="11"/>
        <v>93.97999999999999</v>
      </c>
      <c r="AD23" s="49">
        <f t="shared" si="1"/>
        <v>3.1326666666666663</v>
      </c>
      <c r="AE23" s="7">
        <f t="shared" si="12"/>
        <v>828</v>
      </c>
      <c r="AF23" s="48">
        <f t="shared" si="2"/>
        <v>9.5658650776761028E-2</v>
      </c>
      <c r="AG23" s="48">
        <f t="shared" si="3"/>
        <v>0.29506277931474784</v>
      </c>
      <c r="AH23" s="48">
        <f t="shared" si="4"/>
        <v>0.60927856990849116</v>
      </c>
      <c r="AI23" s="48">
        <f t="shared" si="5"/>
        <v>0.4656309853160247</v>
      </c>
      <c r="AJ23" s="48">
        <f t="shared" si="6"/>
        <v>0.14088103851883382</v>
      </c>
      <c r="AK23" s="49">
        <f t="shared" si="24"/>
        <v>79.205362843158127</v>
      </c>
      <c r="AL23" s="49">
        <f t="shared" si="24"/>
        <v>244.31198127261121</v>
      </c>
      <c r="AM23" s="49">
        <f t="shared" si="24"/>
        <v>504.48265588423067</v>
      </c>
      <c r="AN23" s="49">
        <f t="shared" si="13"/>
        <v>385.54245584166847</v>
      </c>
      <c r="AO23" s="49">
        <f t="shared" si="14"/>
        <v>116.64949989359441</v>
      </c>
      <c r="AP23" s="49">
        <f t="shared" si="15"/>
        <v>417.52</v>
      </c>
      <c r="AQ23" s="48">
        <f t="shared" si="16"/>
        <v>0.50425120772946863</v>
      </c>
      <c r="AR23" s="14">
        <f t="shared" si="17"/>
        <v>187.27272727272728</v>
      </c>
      <c r="AS23" s="14">
        <f t="shared" si="18"/>
        <v>151.69082125603865</v>
      </c>
      <c r="AT23" s="49">
        <f t="shared" si="22"/>
        <v>35.65</v>
      </c>
      <c r="AU23" s="14">
        <f t="shared" si="19"/>
        <v>11711.640953716689</v>
      </c>
      <c r="AV23" s="14">
        <v>194.65743218806512</v>
      </c>
      <c r="AW23" s="49">
        <f t="shared" si="20"/>
        <v>60.165393235032901</v>
      </c>
      <c r="AX23" s="84">
        <f t="shared" si="21"/>
        <v>100.40026716273827</v>
      </c>
      <c r="AY23" s="206">
        <v>12.301</v>
      </c>
      <c r="AZ23" s="206">
        <v>1.006</v>
      </c>
      <c r="BA23" s="206">
        <v>65.3</v>
      </c>
      <c r="BB23" s="206">
        <v>64.599999999999994</v>
      </c>
      <c r="BC23" s="127">
        <v>-26.26</v>
      </c>
      <c r="BD23" s="127">
        <v>-24.69</v>
      </c>
      <c r="BG23">
        <v>2016</v>
      </c>
      <c r="BH23" t="s">
        <v>41</v>
      </c>
      <c r="BI23" s="61">
        <v>0.36272058476459323</v>
      </c>
      <c r="BJ23" s="31">
        <v>533.55499999999995</v>
      </c>
      <c r="BK23" s="31">
        <v>1169</v>
      </c>
      <c r="BL23" s="31">
        <v>80.355213303251475</v>
      </c>
      <c r="BM23" s="31">
        <v>12732.169357077582</v>
      </c>
      <c r="BN23" s="18">
        <v>42.290480764494362</v>
      </c>
      <c r="BO23" s="49">
        <f t="shared" si="23"/>
        <v>5.975816</v>
      </c>
    </row>
    <row r="24" spans="1:82" x14ac:dyDescent="0.25">
      <c r="A24" t="s">
        <v>50</v>
      </c>
      <c r="B24" t="s">
        <v>51</v>
      </c>
      <c r="C24" s="7">
        <v>4</v>
      </c>
      <c r="D24" t="s">
        <v>54</v>
      </c>
      <c r="E24">
        <v>2016</v>
      </c>
      <c r="F24" s="7">
        <v>2</v>
      </c>
      <c r="G24" s="7">
        <v>7</v>
      </c>
      <c r="H24" s="103">
        <v>23</v>
      </c>
      <c r="I24" s="7">
        <v>26</v>
      </c>
      <c r="J24" s="7">
        <v>26</v>
      </c>
      <c r="K24" s="7">
        <v>207</v>
      </c>
      <c r="L24" s="101" t="s">
        <v>1041</v>
      </c>
      <c r="M24" s="7">
        <v>0.5</v>
      </c>
      <c r="N24" s="7">
        <v>850</v>
      </c>
      <c r="O24" s="74">
        <v>614</v>
      </c>
      <c r="P24" s="74">
        <v>270</v>
      </c>
      <c r="Q24" s="7">
        <v>487</v>
      </c>
      <c r="R24" s="7">
        <v>219</v>
      </c>
      <c r="S24" s="48">
        <f t="shared" si="10"/>
        <v>0.43973941368078173</v>
      </c>
      <c r="T24" s="48">
        <f t="shared" si="0"/>
        <v>0.44969199178644764</v>
      </c>
      <c r="U24" s="7">
        <v>30</v>
      </c>
      <c r="V24" s="7">
        <v>7.61</v>
      </c>
      <c r="W24" s="7">
        <v>30.64</v>
      </c>
      <c r="X24" s="7">
        <v>55.72</v>
      </c>
      <c r="Y24" s="7">
        <v>43.89</v>
      </c>
      <c r="Z24" s="7">
        <v>11.4</v>
      </c>
      <c r="AA24" s="7">
        <v>204</v>
      </c>
      <c r="AB24" s="7">
        <v>8.8000000000000007</v>
      </c>
      <c r="AC24" s="7">
        <f t="shared" si="11"/>
        <v>93.97</v>
      </c>
      <c r="AD24" s="49">
        <f t="shared" si="1"/>
        <v>3.1323333333333334</v>
      </c>
      <c r="AE24" s="7">
        <f t="shared" si="12"/>
        <v>1228</v>
      </c>
      <c r="AF24" s="48">
        <f t="shared" si="2"/>
        <v>8.0983292540172405E-2</v>
      </c>
      <c r="AG24" s="48">
        <f t="shared" si="3"/>
        <v>0.32606150899223157</v>
      </c>
      <c r="AH24" s="48">
        <f t="shared" si="4"/>
        <v>0.59295519846759603</v>
      </c>
      <c r="AI24" s="48">
        <f t="shared" si="5"/>
        <v>0.46706395658188787</v>
      </c>
      <c r="AJ24" s="48">
        <f t="shared" si="6"/>
        <v>0.12131531339789295</v>
      </c>
      <c r="AK24" s="49">
        <f t="shared" si="24"/>
        <v>99.447483239331717</v>
      </c>
      <c r="AL24" s="49">
        <f t="shared" si="24"/>
        <v>400.40353304246037</v>
      </c>
      <c r="AM24" s="49">
        <f t="shared" si="24"/>
        <v>728.14898371820789</v>
      </c>
      <c r="AN24" s="49">
        <f t="shared" si="13"/>
        <v>573.55453868255836</v>
      </c>
      <c r="AO24" s="49">
        <f t="shared" si="14"/>
        <v>148.97520485261253</v>
      </c>
      <c r="AP24" s="49">
        <f t="shared" si="15"/>
        <v>627.78</v>
      </c>
      <c r="AQ24" s="48">
        <f t="shared" si="16"/>
        <v>0.51122149837133546</v>
      </c>
      <c r="AR24" s="14">
        <f t="shared" si="17"/>
        <v>62.222222222222221</v>
      </c>
      <c r="AS24" s="14">
        <f t="shared" si="18"/>
        <v>58.631921824104232</v>
      </c>
      <c r="AT24" s="49">
        <f t="shared" si="22"/>
        <v>43.137254901960787</v>
      </c>
      <c r="AU24" s="14">
        <f t="shared" si="19"/>
        <v>14553.081818181816</v>
      </c>
      <c r="AV24" s="14">
        <v>155.8312736298941</v>
      </c>
      <c r="AW24" s="49">
        <f t="shared" si="20"/>
        <v>93.389994698663656</v>
      </c>
      <c r="AX24" s="84">
        <f t="shared" si="21"/>
        <v>97.687946343687159</v>
      </c>
      <c r="AY24" s="206">
        <v>17.320999999999998</v>
      </c>
      <c r="AZ24" s="206">
        <v>2.7759</v>
      </c>
      <c r="BA24" s="206">
        <v>33</v>
      </c>
      <c r="BB24" s="206">
        <v>55</v>
      </c>
      <c r="BC24" s="127">
        <v>-26.53</v>
      </c>
      <c r="BD24" s="127">
        <v>-25.47</v>
      </c>
      <c r="BG24">
        <v>2018</v>
      </c>
      <c r="BH24" t="s">
        <v>48</v>
      </c>
      <c r="BI24" s="61">
        <v>0.40638936518505814</v>
      </c>
      <c r="BJ24" s="31">
        <v>537.41</v>
      </c>
      <c r="BK24" s="31">
        <v>1079</v>
      </c>
      <c r="BL24" s="31">
        <v>97.694305575542373</v>
      </c>
      <c r="BM24" s="31">
        <v>13485.631889805518</v>
      </c>
      <c r="BN24" s="18">
        <v>39.866827988769025</v>
      </c>
      <c r="BO24" s="49">
        <f t="shared" si="23"/>
        <v>6.0189920000000008</v>
      </c>
    </row>
    <row r="25" spans="1:82" x14ac:dyDescent="0.25">
      <c r="A25" t="s">
        <v>50</v>
      </c>
      <c r="B25" t="s">
        <v>51</v>
      </c>
      <c r="C25" s="7">
        <v>4</v>
      </c>
      <c r="D25" t="s">
        <v>56</v>
      </c>
      <c r="E25">
        <v>1984</v>
      </c>
      <c r="F25" s="7">
        <v>2</v>
      </c>
      <c r="G25" s="7">
        <v>8</v>
      </c>
      <c r="H25" s="103">
        <v>24</v>
      </c>
      <c r="I25" s="7">
        <v>25</v>
      </c>
      <c r="J25" s="7">
        <v>31</v>
      </c>
      <c r="K25" s="7">
        <v>208</v>
      </c>
      <c r="L25" s="101" t="s">
        <v>1041</v>
      </c>
      <c r="M25" s="7">
        <v>0.5</v>
      </c>
      <c r="N25" s="7">
        <v>818</v>
      </c>
      <c r="O25" s="74">
        <v>583</v>
      </c>
      <c r="P25" s="74">
        <v>232</v>
      </c>
      <c r="Q25" s="7">
        <v>541</v>
      </c>
      <c r="R25" s="7">
        <v>229</v>
      </c>
      <c r="S25" s="48">
        <f t="shared" si="10"/>
        <v>0.39794168096054888</v>
      </c>
      <c r="T25" s="48">
        <f t="shared" si="0"/>
        <v>0.42329020332717188</v>
      </c>
      <c r="U25" s="7">
        <v>30</v>
      </c>
      <c r="V25" s="7">
        <v>9.93</v>
      </c>
      <c r="W25" s="7">
        <v>31.64</v>
      </c>
      <c r="X25" s="7">
        <v>55.57</v>
      </c>
      <c r="Y25" s="7">
        <v>42.42</v>
      </c>
      <c r="Z25" s="7">
        <v>13.24</v>
      </c>
      <c r="AA25" s="7">
        <v>200</v>
      </c>
      <c r="AB25" s="7">
        <v>7.04</v>
      </c>
      <c r="AC25" s="7">
        <f t="shared" si="11"/>
        <v>97.14</v>
      </c>
      <c r="AD25" s="49">
        <f t="shared" si="1"/>
        <v>3.238</v>
      </c>
      <c r="AE25" s="7">
        <f t="shared" si="12"/>
        <v>1166</v>
      </c>
      <c r="AF25" s="48">
        <f t="shared" si="2"/>
        <v>0.1022235948116121</v>
      </c>
      <c r="AG25" s="48">
        <f t="shared" si="3"/>
        <v>0.32571546221947706</v>
      </c>
      <c r="AH25" s="48">
        <f t="shared" si="4"/>
        <v>0.57206094296891086</v>
      </c>
      <c r="AI25" s="48">
        <f t="shared" si="5"/>
        <v>0.43668931439159975</v>
      </c>
      <c r="AJ25" s="48">
        <f t="shared" si="6"/>
        <v>0.13629812641548281</v>
      </c>
      <c r="AK25" s="49">
        <f t="shared" si="24"/>
        <v>119.19271155033971</v>
      </c>
      <c r="AL25" s="49">
        <f t="shared" si="24"/>
        <v>379.78422894791026</v>
      </c>
      <c r="AM25" s="49">
        <f t="shared" si="24"/>
        <v>667.02305950175003</v>
      </c>
      <c r="AN25" s="49">
        <f t="shared" si="13"/>
        <v>509.17974058060531</v>
      </c>
      <c r="AO25" s="49">
        <f t="shared" si="14"/>
        <v>158.92361540045295</v>
      </c>
      <c r="AP25" s="49">
        <f t="shared" si="15"/>
        <v>548.84</v>
      </c>
      <c r="AQ25" s="48">
        <f t="shared" si="16"/>
        <v>0.47070325900514581</v>
      </c>
      <c r="AR25" s="14">
        <f t="shared" si="17"/>
        <v>97.41379310344827</v>
      </c>
      <c r="AS25" s="14">
        <f t="shared" si="18"/>
        <v>85.591766723842198</v>
      </c>
      <c r="AT25" s="49">
        <f t="shared" si="22"/>
        <v>35.200000000000003</v>
      </c>
      <c r="AU25" s="14">
        <f t="shared" si="19"/>
        <v>15592.045454545454</v>
      </c>
      <c r="AV25" s="14">
        <v>127.55416012558869</v>
      </c>
      <c r="AW25" s="49">
        <f t="shared" si="20"/>
        <v>122.23862741280774</v>
      </c>
      <c r="AX25" s="84">
        <f t="shared" si="21"/>
        <v>98.110311769946151</v>
      </c>
      <c r="AY25" s="206">
        <v>20.918999999999997</v>
      </c>
      <c r="AZ25" s="206">
        <v>5.1749000000000001</v>
      </c>
      <c r="BA25" s="206">
        <v>41.5</v>
      </c>
      <c r="BB25" s="206">
        <v>77.5</v>
      </c>
      <c r="BC25" s="127">
        <v>-26.43</v>
      </c>
      <c r="BD25" s="127">
        <v>-25.42</v>
      </c>
      <c r="BG25">
        <v>2023</v>
      </c>
      <c r="BH25" t="s">
        <v>42</v>
      </c>
      <c r="BI25" s="61">
        <v>0.45793300964307837</v>
      </c>
      <c r="BJ25" s="31">
        <v>614.55499999999995</v>
      </c>
      <c r="BK25" s="31">
        <v>1120</v>
      </c>
      <c r="BL25" s="31">
        <v>84.601084897761481</v>
      </c>
      <c r="BM25" s="31">
        <v>14971.517461340884</v>
      </c>
      <c r="BN25" s="18">
        <v>41.07835789646488</v>
      </c>
      <c r="BO25" s="49">
        <f t="shared" si="23"/>
        <v>6.8830160000000005</v>
      </c>
    </row>
    <row r="26" spans="1:82" x14ac:dyDescent="0.25">
      <c r="A26" t="s">
        <v>35</v>
      </c>
      <c r="B26" t="s">
        <v>36</v>
      </c>
      <c r="C26" s="7">
        <v>5</v>
      </c>
      <c r="D26" t="s">
        <v>41</v>
      </c>
      <c r="E26">
        <v>2016</v>
      </c>
      <c r="F26" s="7">
        <v>2</v>
      </c>
      <c r="G26" s="7">
        <v>9</v>
      </c>
      <c r="H26" s="103">
        <v>25</v>
      </c>
      <c r="I26" s="7">
        <v>24</v>
      </c>
      <c r="J26" s="7">
        <v>34</v>
      </c>
      <c r="K26" s="7">
        <v>209</v>
      </c>
      <c r="L26" s="101" t="s">
        <v>1041</v>
      </c>
      <c r="M26" s="7">
        <v>0.5</v>
      </c>
      <c r="N26" s="7">
        <v>856</v>
      </c>
      <c r="O26" s="74">
        <v>574</v>
      </c>
      <c r="P26" s="74">
        <v>211</v>
      </c>
      <c r="Q26" s="7">
        <v>504</v>
      </c>
      <c r="R26" s="7">
        <v>212</v>
      </c>
      <c r="S26" s="48">
        <f t="shared" si="10"/>
        <v>0.36759581881533099</v>
      </c>
      <c r="T26" s="48">
        <f t="shared" si="0"/>
        <v>0.42063492063492064</v>
      </c>
      <c r="U26" s="7">
        <v>30</v>
      </c>
      <c r="V26" s="7">
        <v>12.08</v>
      </c>
      <c r="W26" s="7">
        <v>41.53</v>
      </c>
      <c r="X26" s="7">
        <v>72.77</v>
      </c>
      <c r="Y26" s="7">
        <v>55.55</v>
      </c>
      <c r="Z26" s="7">
        <v>16.940000000000001</v>
      </c>
      <c r="AA26" s="7">
        <v>201</v>
      </c>
      <c r="AB26" s="7">
        <v>8.84</v>
      </c>
      <c r="AC26" s="7">
        <f t="shared" si="11"/>
        <v>126.38</v>
      </c>
      <c r="AD26" s="49">
        <f t="shared" si="1"/>
        <v>4.2126666666666663</v>
      </c>
      <c r="AE26" s="7">
        <f t="shared" si="12"/>
        <v>1148</v>
      </c>
      <c r="AF26" s="48">
        <f t="shared" si="2"/>
        <v>9.5584744421585696E-2</v>
      </c>
      <c r="AG26" s="48">
        <f t="shared" si="3"/>
        <v>0.32861212217122965</v>
      </c>
      <c r="AH26" s="48">
        <f t="shared" si="4"/>
        <v>0.5758031334071847</v>
      </c>
      <c r="AI26" s="48">
        <f t="shared" si="5"/>
        <v>0.43954739673999049</v>
      </c>
      <c r="AJ26" s="48">
        <f t="shared" si="6"/>
        <v>0.13404019623358127</v>
      </c>
      <c r="AK26" s="49">
        <f t="shared" si="24"/>
        <v>109.73128659598038</v>
      </c>
      <c r="AL26" s="49">
        <f t="shared" si="24"/>
        <v>377.24671625257162</v>
      </c>
      <c r="AM26" s="49">
        <f t="shared" si="24"/>
        <v>661.02199715144798</v>
      </c>
      <c r="AN26" s="49">
        <f t="shared" si="13"/>
        <v>504.6004114575091</v>
      </c>
      <c r="AO26" s="49">
        <f t="shared" si="14"/>
        <v>153.87814527615129</v>
      </c>
      <c r="AP26" s="49">
        <f t="shared" si="15"/>
        <v>533.1</v>
      </c>
      <c r="AQ26" s="48">
        <f t="shared" si="16"/>
        <v>0.4643728222996516</v>
      </c>
      <c r="AR26" s="14">
        <f t="shared" si="17"/>
        <v>100.9478672985782</v>
      </c>
      <c r="AS26" s="14">
        <f t="shared" si="18"/>
        <v>75.609756097560975</v>
      </c>
      <c r="AT26" s="49">
        <f t="shared" si="22"/>
        <v>43.980099502487562</v>
      </c>
      <c r="AU26" s="14">
        <f t="shared" si="19"/>
        <v>12121.391402714933</v>
      </c>
      <c r="AV26" s="14">
        <v>156.26607233984939</v>
      </c>
      <c r="AW26" s="49">
        <f t="shared" si="20"/>
        <v>77.568926006876154</v>
      </c>
      <c r="AX26" s="84">
        <f t="shared" si="21"/>
        <v>78.772663791610952</v>
      </c>
      <c r="AY26" s="206">
        <v>14.998000000000001</v>
      </c>
      <c r="AZ26" s="206">
        <v>6.4237000000000002</v>
      </c>
      <c r="BA26" s="206">
        <v>52.400000000000006</v>
      </c>
      <c r="BB26" s="206">
        <v>85.8</v>
      </c>
      <c r="BC26" s="127">
        <v>-26.19</v>
      </c>
      <c r="BD26" s="127">
        <v>-25.6</v>
      </c>
      <c r="BF26" t="s">
        <v>801</v>
      </c>
      <c r="BI26" s="61">
        <v>0.4026766181890527</v>
      </c>
      <c r="BJ26" s="31">
        <v>501.60656250000017</v>
      </c>
      <c r="BK26" s="31">
        <v>1026.0625</v>
      </c>
      <c r="BL26" s="31">
        <v>86.572529811176949</v>
      </c>
      <c r="BM26" s="31">
        <v>12818.228712113361</v>
      </c>
      <c r="BN26" s="18">
        <v>39.448251111336596</v>
      </c>
    </row>
    <row r="27" spans="1:82" x14ac:dyDescent="0.25">
      <c r="A27" t="s">
        <v>35</v>
      </c>
      <c r="B27" t="s">
        <v>36</v>
      </c>
      <c r="C27" s="7">
        <v>5</v>
      </c>
      <c r="D27" t="s">
        <v>49</v>
      </c>
      <c r="E27">
        <v>1985</v>
      </c>
      <c r="F27" s="7">
        <v>2</v>
      </c>
      <c r="G27" s="7">
        <v>10</v>
      </c>
      <c r="H27" s="103">
        <v>26</v>
      </c>
      <c r="I27" s="7">
        <v>23</v>
      </c>
      <c r="J27" s="7">
        <v>39</v>
      </c>
      <c r="K27" s="7">
        <v>210</v>
      </c>
      <c r="L27" s="101" t="s">
        <v>1041</v>
      </c>
      <c r="M27" s="7">
        <v>0.5</v>
      </c>
      <c r="N27" s="7">
        <v>776</v>
      </c>
      <c r="O27" s="74">
        <v>593</v>
      </c>
      <c r="P27" s="74">
        <v>230</v>
      </c>
      <c r="Q27" s="7">
        <v>625</v>
      </c>
      <c r="R27" s="7">
        <v>264</v>
      </c>
      <c r="S27" s="48">
        <f t="shared" si="10"/>
        <v>0.38785834738617203</v>
      </c>
      <c r="T27" s="48">
        <f t="shared" si="0"/>
        <v>0.4224</v>
      </c>
      <c r="U27" s="7">
        <v>30</v>
      </c>
      <c r="V27" s="7">
        <v>10.28</v>
      </c>
      <c r="W27" s="7">
        <v>36.520000000000003</v>
      </c>
      <c r="X27" s="7">
        <v>56.54</v>
      </c>
      <c r="Y27" s="7">
        <v>42.45</v>
      </c>
      <c r="Z27" s="7">
        <v>13.97</v>
      </c>
      <c r="AA27" s="7">
        <v>200</v>
      </c>
      <c r="AB27" s="7">
        <v>7.44</v>
      </c>
      <c r="AC27" s="7">
        <f t="shared" si="11"/>
        <v>103.34</v>
      </c>
      <c r="AD27" s="49">
        <f t="shared" si="1"/>
        <v>3.444666666666667</v>
      </c>
      <c r="AE27" s="7">
        <f t="shared" si="12"/>
        <v>1186</v>
      </c>
      <c r="AF27" s="48">
        <f t="shared" si="2"/>
        <v>9.9477453067544019E-2</v>
      </c>
      <c r="AG27" s="48">
        <f t="shared" si="3"/>
        <v>0.35339655506096385</v>
      </c>
      <c r="AH27" s="48">
        <f t="shared" si="4"/>
        <v>0.54712599187149213</v>
      </c>
      <c r="AI27" s="48">
        <f t="shared" si="5"/>
        <v>0.41077994968066578</v>
      </c>
      <c r="AJ27" s="48">
        <f t="shared" si="6"/>
        <v>0.13518482678536869</v>
      </c>
      <c r="AK27" s="49">
        <f t="shared" si="24"/>
        <v>117.9802593381072</v>
      </c>
      <c r="AL27" s="49">
        <f t="shared" si="24"/>
        <v>419.12831430230312</v>
      </c>
      <c r="AM27" s="49">
        <f t="shared" si="24"/>
        <v>648.89142635958967</v>
      </c>
      <c r="AN27" s="49">
        <f t="shared" si="13"/>
        <v>487.18502032126963</v>
      </c>
      <c r="AO27" s="49">
        <f t="shared" si="14"/>
        <v>160.32920456744728</v>
      </c>
      <c r="AP27" s="49">
        <f t="shared" si="15"/>
        <v>544.9</v>
      </c>
      <c r="AQ27" s="48">
        <f t="shared" si="16"/>
        <v>0.45944350758853286</v>
      </c>
      <c r="AR27" s="14">
        <f t="shared" si="17"/>
        <v>129.56521739130434</v>
      </c>
      <c r="AS27" s="14">
        <f t="shared" si="18"/>
        <v>110.79258010118043</v>
      </c>
      <c r="AT27" s="49">
        <f t="shared" si="22"/>
        <v>37.200000000000003</v>
      </c>
      <c r="AU27" s="14">
        <f t="shared" si="19"/>
        <v>14647.84946236559</v>
      </c>
      <c r="AV27" s="14">
        <v>169.470197317844</v>
      </c>
      <c r="AW27" s="49">
        <f t="shared" si="20"/>
        <v>86.433188219479788</v>
      </c>
      <c r="AX27" s="84">
        <f t="shared" si="21"/>
        <v>91.361081107363276</v>
      </c>
      <c r="AY27" s="206">
        <v>17.832000000000001</v>
      </c>
      <c r="AZ27" s="206">
        <v>7.1865000000000006</v>
      </c>
      <c r="BA27" s="206">
        <v>56.8</v>
      </c>
      <c r="BB27" s="206">
        <v>71.5</v>
      </c>
      <c r="BC27" s="127">
        <v>-26.23</v>
      </c>
      <c r="BD27" s="127">
        <v>-25.09</v>
      </c>
    </row>
    <row r="28" spans="1:82" x14ac:dyDescent="0.25">
      <c r="A28" t="s">
        <v>50</v>
      </c>
      <c r="B28" t="s">
        <v>51</v>
      </c>
      <c r="C28" s="7">
        <v>6</v>
      </c>
      <c r="D28" t="s">
        <v>52</v>
      </c>
      <c r="E28">
        <v>1999</v>
      </c>
      <c r="F28" s="7">
        <v>2</v>
      </c>
      <c r="G28" s="7">
        <v>11</v>
      </c>
      <c r="H28" s="103">
        <v>27</v>
      </c>
      <c r="I28" s="7">
        <v>22</v>
      </c>
      <c r="J28" s="7">
        <v>42</v>
      </c>
      <c r="K28" s="7">
        <v>211</v>
      </c>
      <c r="L28" s="101" t="s">
        <v>1041</v>
      </c>
      <c r="M28" s="7">
        <v>0.5</v>
      </c>
      <c r="N28" s="7">
        <v>826</v>
      </c>
      <c r="O28" s="74">
        <v>533</v>
      </c>
      <c r="P28" s="74">
        <v>207</v>
      </c>
      <c r="Q28" s="7">
        <v>500</v>
      </c>
      <c r="R28" s="7">
        <v>215</v>
      </c>
      <c r="S28" s="48">
        <f t="shared" si="10"/>
        <v>0.38836772983114448</v>
      </c>
      <c r="T28" s="48">
        <f t="shared" si="0"/>
        <v>0.43</v>
      </c>
      <c r="U28" s="7">
        <v>30</v>
      </c>
      <c r="V28" s="7">
        <v>9.99</v>
      </c>
      <c r="W28" s="7">
        <v>41.68</v>
      </c>
      <c r="X28" s="7">
        <v>63.93</v>
      </c>
      <c r="Y28" s="7">
        <v>49.05</v>
      </c>
      <c r="Z28" s="7">
        <v>14.63</v>
      </c>
      <c r="AA28" s="7">
        <v>202</v>
      </c>
      <c r="AB28" s="7">
        <v>9.11</v>
      </c>
      <c r="AC28" s="7">
        <f t="shared" si="11"/>
        <v>115.6</v>
      </c>
      <c r="AD28" s="49">
        <f t="shared" si="1"/>
        <v>3.8533333333333331</v>
      </c>
      <c r="AE28" s="7">
        <f t="shared" si="12"/>
        <v>1066</v>
      </c>
      <c r="AF28" s="48">
        <f t="shared" si="2"/>
        <v>8.6418685121107272E-2</v>
      </c>
      <c r="AG28" s="48">
        <f t="shared" si="3"/>
        <v>0.36055363321799311</v>
      </c>
      <c r="AH28" s="48">
        <f t="shared" si="4"/>
        <v>0.55302768166089966</v>
      </c>
      <c r="AI28" s="48">
        <f t="shared" si="5"/>
        <v>0.42430795847750863</v>
      </c>
      <c r="AJ28" s="48">
        <f t="shared" si="6"/>
        <v>0.12655709342560556</v>
      </c>
      <c r="AK28" s="49">
        <f t="shared" si="24"/>
        <v>92.122318339100346</v>
      </c>
      <c r="AL28" s="49">
        <f t="shared" si="24"/>
        <v>384.35017301038067</v>
      </c>
      <c r="AM28" s="49">
        <f t="shared" si="24"/>
        <v>589.52750865051905</v>
      </c>
      <c r="AN28" s="49">
        <f t="shared" si="13"/>
        <v>452.31228373702419</v>
      </c>
      <c r="AO28" s="49">
        <f t="shared" si="14"/>
        <v>134.90986159169552</v>
      </c>
      <c r="AP28" s="49">
        <f t="shared" si="15"/>
        <v>512.1</v>
      </c>
      <c r="AQ28" s="48">
        <f t="shared" si="16"/>
        <v>0.48039399624765483</v>
      </c>
      <c r="AR28" s="14">
        <f t="shared" si="17"/>
        <v>107.72946859903382</v>
      </c>
      <c r="AS28" s="14">
        <f t="shared" si="18"/>
        <v>87.617260787992493</v>
      </c>
      <c r="AT28" s="49">
        <f t="shared" si="22"/>
        <v>45.099009900990097</v>
      </c>
      <c r="AU28" s="14">
        <f t="shared" si="19"/>
        <v>11355.016465422614</v>
      </c>
      <c r="AV28" s="14">
        <v>162.85260228168664</v>
      </c>
      <c r="AW28" s="49">
        <f t="shared" si="20"/>
        <v>69.72572931798662</v>
      </c>
      <c r="AX28" s="84">
        <f t="shared" si="21"/>
        <v>84.167430990245563</v>
      </c>
      <c r="AY28" s="206">
        <v>13.365</v>
      </c>
      <c r="AZ28" s="206">
        <v>2.7855000000000003</v>
      </c>
      <c r="BA28" s="206">
        <v>60.300000000000004</v>
      </c>
      <c r="BB28" s="206">
        <v>90.3</v>
      </c>
      <c r="BC28" s="127">
        <v>-26.29</v>
      </c>
      <c r="BD28" s="127">
        <v>-25.34</v>
      </c>
    </row>
    <row r="29" spans="1:82" x14ac:dyDescent="0.25">
      <c r="A29" t="s">
        <v>50</v>
      </c>
      <c r="B29" t="s">
        <v>51</v>
      </c>
      <c r="C29" s="7">
        <v>6</v>
      </c>
      <c r="D29" t="s">
        <v>55</v>
      </c>
      <c r="E29">
        <v>2008</v>
      </c>
      <c r="F29" s="7">
        <v>2</v>
      </c>
      <c r="G29" s="7">
        <v>12</v>
      </c>
      <c r="H29" s="103">
        <v>28</v>
      </c>
      <c r="I29" s="7">
        <v>21</v>
      </c>
      <c r="J29" s="7">
        <v>47</v>
      </c>
      <c r="K29" s="7">
        <v>212</v>
      </c>
      <c r="L29" s="101" t="s">
        <v>1041</v>
      </c>
      <c r="M29" s="7">
        <v>0.5</v>
      </c>
      <c r="N29" s="7">
        <v>783</v>
      </c>
      <c r="O29" s="74">
        <v>593</v>
      </c>
      <c r="P29" s="74">
        <v>246</v>
      </c>
      <c r="Q29" s="7">
        <v>494</v>
      </c>
      <c r="R29" s="7">
        <v>223</v>
      </c>
      <c r="S29" s="48">
        <f t="shared" si="10"/>
        <v>0.4148397976391231</v>
      </c>
      <c r="T29" s="48">
        <f t="shared" si="0"/>
        <v>0.45141700404858298</v>
      </c>
      <c r="U29" s="7">
        <v>30</v>
      </c>
      <c r="V29" s="7">
        <v>5.01</v>
      </c>
      <c r="W29" s="7">
        <v>26.77</v>
      </c>
      <c r="X29" s="7">
        <v>51.13</v>
      </c>
      <c r="Y29" s="7">
        <v>39.06</v>
      </c>
      <c r="Z29" s="7">
        <v>12.14</v>
      </c>
      <c r="AA29" s="7">
        <v>208</v>
      </c>
      <c r="AB29" s="7">
        <v>8.1999999999999993</v>
      </c>
      <c r="AC29" s="7">
        <f t="shared" si="11"/>
        <v>82.91</v>
      </c>
      <c r="AD29" s="49">
        <f t="shared" si="1"/>
        <v>2.7636666666666665</v>
      </c>
      <c r="AE29" s="7">
        <f t="shared" si="12"/>
        <v>1186</v>
      </c>
      <c r="AF29" s="48">
        <f t="shared" si="2"/>
        <v>6.0426969002532867E-2</v>
      </c>
      <c r="AG29" s="48">
        <f t="shared" si="3"/>
        <v>0.32288023157640816</v>
      </c>
      <c r="AH29" s="48">
        <f t="shared" si="4"/>
        <v>0.61669279942105903</v>
      </c>
      <c r="AI29" s="48">
        <f t="shared" si="5"/>
        <v>0.47111325533711257</v>
      </c>
      <c r="AJ29" s="48">
        <f t="shared" si="6"/>
        <v>0.14642383307200579</v>
      </c>
      <c r="AK29" s="49">
        <f t="shared" si="24"/>
        <v>71.666385237003979</v>
      </c>
      <c r="AL29" s="49">
        <f t="shared" si="24"/>
        <v>382.9359546496201</v>
      </c>
      <c r="AM29" s="49">
        <f t="shared" si="24"/>
        <v>731.39766011337599</v>
      </c>
      <c r="AN29" s="49">
        <f t="shared" si="13"/>
        <v>558.74032082981546</v>
      </c>
      <c r="AO29" s="49">
        <f t="shared" si="14"/>
        <v>173.65866602339887</v>
      </c>
      <c r="AP29" s="49">
        <f t="shared" si="15"/>
        <v>570.12</v>
      </c>
      <c r="AQ29" s="48">
        <f t="shared" si="16"/>
        <v>0.48070826306914</v>
      </c>
      <c r="AR29" s="14">
        <f t="shared" si="17"/>
        <v>81.300813008130078</v>
      </c>
      <c r="AS29" s="14">
        <f t="shared" si="18"/>
        <v>66.610455311973013</v>
      </c>
      <c r="AT29" s="49">
        <f t="shared" si="22"/>
        <v>39.42307692307692</v>
      </c>
      <c r="AU29" s="14">
        <f t="shared" si="19"/>
        <v>14461.580487804878</v>
      </c>
      <c r="AV29" s="14">
        <v>150.19018202122507</v>
      </c>
      <c r="AW29" s="49">
        <f t="shared" si="20"/>
        <v>96.288454366219156</v>
      </c>
      <c r="AX29" s="84">
        <f t="shared" si="21"/>
        <v>83.27589298570517</v>
      </c>
      <c r="AY29" s="206">
        <v>12.379</v>
      </c>
      <c r="AZ29" s="206">
        <v>0.27034999999999998</v>
      </c>
      <c r="BA29" s="206">
        <v>53.5</v>
      </c>
      <c r="BB29" s="206">
        <v>70</v>
      </c>
      <c r="BC29" s="127">
        <v>-26.43</v>
      </c>
      <c r="BD29" s="127">
        <v>-25.16</v>
      </c>
      <c r="BF29" s="30" t="s">
        <v>1043</v>
      </c>
      <c r="BI29" s="30" t="s">
        <v>26</v>
      </c>
    </row>
    <row r="30" spans="1:82" x14ac:dyDescent="0.25">
      <c r="A30" t="s">
        <v>35</v>
      </c>
      <c r="B30" t="s">
        <v>36</v>
      </c>
      <c r="C30" s="7">
        <v>7</v>
      </c>
      <c r="D30" t="s">
        <v>44</v>
      </c>
      <c r="E30">
        <v>1983</v>
      </c>
      <c r="F30" s="7">
        <v>2</v>
      </c>
      <c r="G30" s="7">
        <v>13</v>
      </c>
      <c r="H30" s="103">
        <v>29</v>
      </c>
      <c r="I30" s="7">
        <v>20</v>
      </c>
      <c r="J30" s="7">
        <v>50</v>
      </c>
      <c r="K30" s="7">
        <v>213</v>
      </c>
      <c r="L30" s="101" t="s">
        <v>1041</v>
      </c>
      <c r="M30" s="7">
        <v>0.5</v>
      </c>
      <c r="N30" s="7">
        <v>684</v>
      </c>
      <c r="O30" s="74">
        <v>498</v>
      </c>
      <c r="P30" s="74">
        <v>184</v>
      </c>
      <c r="Q30" s="7">
        <v>547</v>
      </c>
      <c r="R30" s="7">
        <v>212</v>
      </c>
      <c r="S30" s="48">
        <f t="shared" si="10"/>
        <v>0.36947791164658633</v>
      </c>
      <c r="T30" s="48">
        <f t="shared" si="0"/>
        <v>0.38756855575868371</v>
      </c>
      <c r="U30" s="7">
        <v>30</v>
      </c>
      <c r="V30" s="7">
        <v>11.11</v>
      </c>
      <c r="W30" s="7">
        <v>35.93</v>
      </c>
      <c r="X30" s="7">
        <v>50.32</v>
      </c>
      <c r="Y30" s="7">
        <v>36.04</v>
      </c>
      <c r="Z30" s="7">
        <v>14.02</v>
      </c>
      <c r="AA30" s="7">
        <v>200</v>
      </c>
      <c r="AB30" s="7">
        <v>7.49</v>
      </c>
      <c r="AC30" s="7">
        <f t="shared" si="11"/>
        <v>97.36</v>
      </c>
      <c r="AD30" s="49">
        <f t="shared" si="1"/>
        <v>3.2453333333333334</v>
      </c>
      <c r="AE30" s="7">
        <f t="shared" si="12"/>
        <v>996</v>
      </c>
      <c r="AF30" s="48">
        <f t="shared" si="2"/>
        <v>0.1141125718981101</v>
      </c>
      <c r="AG30" s="48">
        <f t="shared" si="3"/>
        <v>0.3690427280197206</v>
      </c>
      <c r="AH30" s="48">
        <f t="shared" si="4"/>
        <v>0.51684470008216932</v>
      </c>
      <c r="AI30" s="48">
        <f t="shared" si="5"/>
        <v>0.37017255546425637</v>
      </c>
      <c r="AJ30" s="48">
        <f t="shared" si="6"/>
        <v>0.14400164338537386</v>
      </c>
      <c r="AK30" s="49">
        <f t="shared" si="24"/>
        <v>113.65612161051766</v>
      </c>
      <c r="AL30" s="49">
        <f t="shared" si="24"/>
        <v>367.5665571076417</v>
      </c>
      <c r="AM30" s="49">
        <f t="shared" si="24"/>
        <v>514.77732128184061</v>
      </c>
      <c r="AN30" s="49">
        <f t="shared" si="13"/>
        <v>368.69186524239933</v>
      </c>
      <c r="AO30" s="49">
        <f t="shared" si="14"/>
        <v>143.42563681183236</v>
      </c>
      <c r="AP30" s="49">
        <f t="shared" si="15"/>
        <v>440.08</v>
      </c>
      <c r="AQ30" s="48">
        <f t="shared" si="16"/>
        <v>0.44184738955823294</v>
      </c>
      <c r="AR30" s="14">
        <f t="shared" si="17"/>
        <v>130.43478260869566</v>
      </c>
      <c r="AS30" s="14">
        <f t="shared" si="18"/>
        <v>119.67871485943775</v>
      </c>
      <c r="AT30" s="49">
        <f t="shared" si="22"/>
        <v>37.450000000000003</v>
      </c>
      <c r="AU30" s="14">
        <f t="shared" si="19"/>
        <v>11751.134846461948</v>
      </c>
      <c r="AV30" s="14">
        <v>150.66729498035025</v>
      </c>
      <c r="AW30" s="49">
        <f t="shared" si="20"/>
        <v>77.993932578364195</v>
      </c>
      <c r="AX30" s="84">
        <f t="shared" si="21"/>
        <v>81.931899398702896</v>
      </c>
      <c r="AY30" s="206">
        <v>13.804</v>
      </c>
      <c r="AZ30" s="206">
        <v>-1.343</v>
      </c>
      <c r="BA30" s="206">
        <v>77.599999999999994</v>
      </c>
      <c r="BB30" s="206">
        <v>92.4</v>
      </c>
      <c r="BC30" s="127">
        <v>-26.45</v>
      </c>
      <c r="BD30" s="127">
        <v>-24.95</v>
      </c>
      <c r="BF30" s="30" t="s">
        <v>23</v>
      </c>
      <c r="BG30" s="30" t="s">
        <v>32</v>
      </c>
      <c r="BH30" s="30" t="s">
        <v>31</v>
      </c>
      <c r="BI30">
        <v>1</v>
      </c>
      <c r="BJ30">
        <v>2</v>
      </c>
      <c r="BK30">
        <v>3</v>
      </c>
      <c r="BL30">
        <v>4</v>
      </c>
      <c r="BM30" t="s">
        <v>801</v>
      </c>
      <c r="CB30" s="61"/>
      <c r="CC30" s="61"/>
      <c r="CD30" s="61"/>
    </row>
    <row r="31" spans="1:82" x14ac:dyDescent="0.25">
      <c r="A31" t="s">
        <v>35</v>
      </c>
      <c r="B31" t="s">
        <v>36</v>
      </c>
      <c r="C31" s="7">
        <v>7</v>
      </c>
      <c r="D31" t="s">
        <v>48</v>
      </c>
      <c r="E31">
        <v>2018</v>
      </c>
      <c r="F31" s="7">
        <v>2</v>
      </c>
      <c r="G31" s="7">
        <v>14</v>
      </c>
      <c r="H31" s="103">
        <v>30</v>
      </c>
      <c r="I31" s="7">
        <v>19</v>
      </c>
      <c r="J31" s="7">
        <v>55</v>
      </c>
      <c r="K31" s="7">
        <v>214</v>
      </c>
      <c r="L31" s="101" t="s">
        <v>1041</v>
      </c>
      <c r="M31" s="7">
        <v>0.5</v>
      </c>
      <c r="N31" s="7">
        <v>737</v>
      </c>
      <c r="O31" s="74">
        <v>540</v>
      </c>
      <c r="P31" s="74">
        <v>228</v>
      </c>
      <c r="Q31" s="7">
        <v>474</v>
      </c>
      <c r="R31" s="7">
        <v>213</v>
      </c>
      <c r="S31" s="48">
        <f t="shared" si="10"/>
        <v>0.42222222222222222</v>
      </c>
      <c r="T31" s="48">
        <f t="shared" si="0"/>
        <v>0.44936708860759494</v>
      </c>
      <c r="U31" s="7">
        <v>30</v>
      </c>
      <c r="V31" s="7">
        <v>11.49</v>
      </c>
      <c r="W31" s="7">
        <v>33.75</v>
      </c>
      <c r="X31" s="7">
        <v>68.2</v>
      </c>
      <c r="Y31" s="7">
        <v>49.77</v>
      </c>
      <c r="Z31" s="7">
        <v>18.27</v>
      </c>
      <c r="AA31" s="7">
        <v>201</v>
      </c>
      <c r="AB31" s="7">
        <v>8.16</v>
      </c>
      <c r="AC31" s="7">
        <f t="shared" si="11"/>
        <v>113.44</v>
      </c>
      <c r="AD31" s="49">
        <f t="shared" si="1"/>
        <v>3.7813333333333334</v>
      </c>
      <c r="AE31" s="7">
        <f t="shared" si="12"/>
        <v>1080</v>
      </c>
      <c r="AF31" s="48">
        <f t="shared" si="2"/>
        <v>0.10128702397743301</v>
      </c>
      <c r="AG31" s="48">
        <f t="shared" si="3"/>
        <v>0.29751410437235543</v>
      </c>
      <c r="AH31" s="48">
        <f t="shared" si="4"/>
        <v>0.60119887165021157</v>
      </c>
      <c r="AI31" s="48">
        <f t="shared" si="5"/>
        <v>0.43873413258110017</v>
      </c>
      <c r="AJ31" s="48">
        <f t="shared" si="6"/>
        <v>0.16105430183356839</v>
      </c>
      <c r="AK31" s="49">
        <f t="shared" si="24"/>
        <v>109.38998589562766</v>
      </c>
      <c r="AL31" s="49">
        <f t="shared" si="24"/>
        <v>321.31523272214383</v>
      </c>
      <c r="AM31" s="49">
        <f t="shared" si="24"/>
        <v>649.29478138222851</v>
      </c>
      <c r="AN31" s="49">
        <f t="shared" si="13"/>
        <v>473.8328631875882</v>
      </c>
      <c r="AO31" s="49">
        <f t="shared" si="14"/>
        <v>173.93864598025385</v>
      </c>
      <c r="AP31" s="49">
        <f t="shared" si="15"/>
        <v>555.54</v>
      </c>
      <c r="AQ31" s="48">
        <f t="shared" si="16"/>
        <v>0.5143888888888889</v>
      </c>
      <c r="AR31" s="14">
        <f t="shared" si="17"/>
        <v>86.84210526315789</v>
      </c>
      <c r="AS31" s="14">
        <f t="shared" si="18"/>
        <v>75.555555555555557</v>
      </c>
      <c r="AT31" s="49">
        <f t="shared" si="22"/>
        <v>40.597014925373131</v>
      </c>
      <c r="AU31" s="14">
        <f t="shared" si="19"/>
        <v>13684.257352941177</v>
      </c>
      <c r="AV31" s="14">
        <v>187.12073105725969</v>
      </c>
      <c r="AW31" s="49">
        <f t="shared" si="20"/>
        <v>73.130632162578181</v>
      </c>
      <c r="AX31" s="84">
        <f t="shared" si="21"/>
        <v>78.672897997002138</v>
      </c>
      <c r="AY31" s="206">
        <v>9.0995000000000008</v>
      </c>
      <c r="AZ31" s="206">
        <v>1.2515000000000001</v>
      </c>
      <c r="BA31" s="206">
        <v>65.3</v>
      </c>
      <c r="BB31" s="206">
        <v>91.6</v>
      </c>
      <c r="BC31" s="127">
        <v>-25.96</v>
      </c>
      <c r="BD31" s="127">
        <v>-24.91</v>
      </c>
      <c r="BF31" t="s">
        <v>50</v>
      </c>
      <c r="BG31">
        <v>1984</v>
      </c>
      <c r="BH31" t="s">
        <v>56</v>
      </c>
      <c r="BI31" s="31">
        <v>427.12</v>
      </c>
      <c r="BJ31" s="31">
        <v>548.84</v>
      </c>
      <c r="BK31" s="31">
        <v>519.20000000000005</v>
      </c>
      <c r="BL31" s="31">
        <v>411.2</v>
      </c>
      <c r="BM31" s="31">
        <v>476.59000000000003</v>
      </c>
      <c r="BN31" s="31"/>
      <c r="BO31" s="61"/>
    </row>
    <row r="32" spans="1:82" x14ac:dyDescent="0.25">
      <c r="A32" t="s">
        <v>50</v>
      </c>
      <c r="B32" t="s">
        <v>51</v>
      </c>
      <c r="C32" s="7">
        <v>8</v>
      </c>
      <c r="D32" t="s">
        <v>59</v>
      </c>
      <c r="E32">
        <v>1989</v>
      </c>
      <c r="F32" s="7">
        <v>2</v>
      </c>
      <c r="G32" s="7">
        <v>15</v>
      </c>
      <c r="H32" s="103">
        <v>31</v>
      </c>
      <c r="I32" s="7">
        <v>18</v>
      </c>
      <c r="J32" s="7">
        <v>58</v>
      </c>
      <c r="K32" s="7">
        <v>215</v>
      </c>
      <c r="L32" s="101" t="s">
        <v>1041</v>
      </c>
      <c r="M32" s="7">
        <v>0.5</v>
      </c>
      <c r="N32" s="7">
        <v>625</v>
      </c>
      <c r="O32" s="74">
        <v>481</v>
      </c>
      <c r="P32" s="74">
        <v>191</v>
      </c>
      <c r="Q32" s="7">
        <v>394</v>
      </c>
      <c r="R32" s="7">
        <v>168</v>
      </c>
      <c r="S32" s="48">
        <f t="shared" si="10"/>
        <v>0.39708939708939711</v>
      </c>
      <c r="T32" s="48">
        <f t="shared" si="0"/>
        <v>0.42639593908629442</v>
      </c>
      <c r="U32" s="7">
        <v>30</v>
      </c>
      <c r="V32" s="7">
        <v>6.81</v>
      </c>
      <c r="W32" s="7">
        <v>25.48</v>
      </c>
      <c r="X32" s="7">
        <v>49.01</v>
      </c>
      <c r="Y32" s="7">
        <v>37.46</v>
      </c>
      <c r="Z32" s="7">
        <v>11.26</v>
      </c>
      <c r="AA32" s="7">
        <v>205</v>
      </c>
      <c r="AB32" s="7">
        <v>7.63</v>
      </c>
      <c r="AC32" s="7">
        <f t="shared" si="11"/>
        <v>81.3</v>
      </c>
      <c r="AD32" s="49">
        <f t="shared" si="1"/>
        <v>2.71</v>
      </c>
      <c r="AE32" s="7">
        <f t="shared" si="12"/>
        <v>962</v>
      </c>
      <c r="AF32" s="48">
        <f t="shared" si="2"/>
        <v>8.3763837638376387E-2</v>
      </c>
      <c r="AG32" s="48">
        <f t="shared" si="3"/>
        <v>0.31340713407134074</v>
      </c>
      <c r="AH32" s="48">
        <f t="shared" si="4"/>
        <v>0.60282902829028295</v>
      </c>
      <c r="AI32" s="48">
        <f t="shared" si="5"/>
        <v>0.46076260762607629</v>
      </c>
      <c r="AJ32" s="48">
        <f t="shared" si="6"/>
        <v>0.13849938499384995</v>
      </c>
      <c r="AK32" s="49">
        <f t="shared" si="24"/>
        <v>80.580811808118085</v>
      </c>
      <c r="AL32" s="49">
        <f t="shared" si="24"/>
        <v>301.49766297662978</v>
      </c>
      <c r="AM32" s="49">
        <f t="shared" si="24"/>
        <v>579.92152521525225</v>
      </c>
      <c r="AN32" s="49">
        <f t="shared" si="13"/>
        <v>443.25362853628542</v>
      </c>
      <c r="AO32" s="49">
        <f t="shared" si="14"/>
        <v>133.23640836408364</v>
      </c>
      <c r="AP32" s="49">
        <f t="shared" si="15"/>
        <v>456.92</v>
      </c>
      <c r="AQ32" s="48">
        <f t="shared" si="16"/>
        <v>0.47496881496881499</v>
      </c>
      <c r="AR32" s="14">
        <f t="shared" si="17"/>
        <v>75.916230366492144</v>
      </c>
      <c r="AS32" s="14">
        <f t="shared" si="18"/>
        <v>63.825363825363823</v>
      </c>
      <c r="AT32" s="49">
        <f t="shared" si="22"/>
        <v>37.219512195121951</v>
      </c>
      <c r="AU32" s="14">
        <f t="shared" si="19"/>
        <v>12276.356487549148</v>
      </c>
      <c r="AV32" s="14">
        <v>119.13012393179301</v>
      </c>
      <c r="AW32" s="49">
        <f t="shared" si="20"/>
        <v>103.04997663376794</v>
      </c>
      <c r="AX32" s="84">
        <f t="shared" si="21"/>
        <v>92.139653404665538</v>
      </c>
      <c r="AY32" s="206">
        <v>12.645</v>
      </c>
      <c r="AZ32" s="206">
        <v>1.3164</v>
      </c>
      <c r="BA32" s="206">
        <v>57.699999999999996</v>
      </c>
      <c r="BB32" s="206">
        <v>72.900000000000006</v>
      </c>
      <c r="BC32" s="127">
        <v>-26.29</v>
      </c>
      <c r="BD32" s="127">
        <v>-25.07</v>
      </c>
      <c r="BG32">
        <v>1989</v>
      </c>
      <c r="BH32" t="s">
        <v>59</v>
      </c>
      <c r="BI32" s="31">
        <v>469.2</v>
      </c>
      <c r="BJ32" s="31">
        <v>456.92</v>
      </c>
      <c r="BK32" s="31">
        <v>479.56</v>
      </c>
      <c r="BL32" s="31">
        <v>377.84000000000003</v>
      </c>
      <c r="BM32" s="31">
        <v>445.88</v>
      </c>
      <c r="BN32" s="31"/>
      <c r="BO32" s="61"/>
    </row>
    <row r="33" spans="1:67" x14ac:dyDescent="0.25">
      <c r="A33" t="s">
        <v>50</v>
      </c>
      <c r="B33" t="s">
        <v>51</v>
      </c>
      <c r="C33" s="7">
        <v>8</v>
      </c>
      <c r="D33" t="s">
        <v>60</v>
      </c>
      <c r="E33">
        <v>2001</v>
      </c>
      <c r="F33" s="7">
        <v>2</v>
      </c>
      <c r="G33" s="7">
        <v>16</v>
      </c>
      <c r="H33" s="103">
        <v>32</v>
      </c>
      <c r="I33" s="7">
        <v>17</v>
      </c>
      <c r="J33" s="7">
        <v>63</v>
      </c>
      <c r="K33" s="7">
        <v>216</v>
      </c>
      <c r="L33" s="101" t="s">
        <v>1041</v>
      </c>
      <c r="M33" s="7">
        <v>0.5</v>
      </c>
      <c r="N33" s="7">
        <v>664</v>
      </c>
      <c r="O33" s="74">
        <v>432</v>
      </c>
      <c r="P33" s="74">
        <v>176</v>
      </c>
      <c r="Q33" s="7">
        <v>530</v>
      </c>
      <c r="R33" s="7">
        <v>219</v>
      </c>
      <c r="S33" s="48">
        <f t="shared" si="10"/>
        <v>0.40740740740740738</v>
      </c>
      <c r="T33" s="48">
        <f t="shared" si="0"/>
        <v>0.41320754716981134</v>
      </c>
      <c r="U33" s="7">
        <v>30</v>
      </c>
      <c r="V33" s="7">
        <v>9.6199999999999992</v>
      </c>
      <c r="W33" s="7">
        <v>32.450000000000003</v>
      </c>
      <c r="X33" s="7">
        <v>56.06</v>
      </c>
      <c r="Y33" s="7">
        <v>41.08</v>
      </c>
      <c r="Z33" s="7">
        <v>14.95</v>
      </c>
      <c r="AA33" s="7">
        <v>202</v>
      </c>
      <c r="AB33" s="7">
        <v>9.2100000000000009</v>
      </c>
      <c r="AC33" s="7">
        <f t="shared" si="11"/>
        <v>98.13</v>
      </c>
      <c r="AD33" s="49">
        <f t="shared" si="1"/>
        <v>3.2709999999999999</v>
      </c>
      <c r="AE33" s="7">
        <f t="shared" si="12"/>
        <v>864</v>
      </c>
      <c r="AF33" s="48">
        <f t="shared" si="2"/>
        <v>9.8033221237134413E-2</v>
      </c>
      <c r="AG33" s="48">
        <f t="shared" si="3"/>
        <v>0.33068378681341082</v>
      </c>
      <c r="AH33" s="48">
        <f t="shared" si="4"/>
        <v>0.57128299194945487</v>
      </c>
      <c r="AI33" s="48">
        <f t="shared" si="5"/>
        <v>0.41862835014776317</v>
      </c>
      <c r="AJ33" s="48">
        <f t="shared" si="6"/>
        <v>0.15234892489554672</v>
      </c>
      <c r="AK33" s="49">
        <f t="shared" si="24"/>
        <v>84.700703148884131</v>
      </c>
      <c r="AL33" s="49">
        <f t="shared" si="24"/>
        <v>285.71079180678697</v>
      </c>
      <c r="AM33" s="49">
        <f t="shared" si="24"/>
        <v>493.588505044329</v>
      </c>
      <c r="AN33" s="49">
        <f t="shared" si="13"/>
        <v>361.69489452766737</v>
      </c>
      <c r="AO33" s="49">
        <f t="shared" si="14"/>
        <v>131.62947110975236</v>
      </c>
      <c r="AP33" s="49">
        <f t="shared" si="15"/>
        <v>434.15999999999997</v>
      </c>
      <c r="AQ33" s="48">
        <f t="shared" si="16"/>
        <v>0.50249999999999995</v>
      </c>
      <c r="AR33" s="14">
        <f t="shared" si="17"/>
        <v>148.86363636363637</v>
      </c>
      <c r="AS33" s="14">
        <f t="shared" si="18"/>
        <v>145.37037037037038</v>
      </c>
      <c r="AT33" s="49">
        <f t="shared" si="22"/>
        <v>45.594059405940598</v>
      </c>
      <c r="AU33" s="14">
        <f t="shared" si="19"/>
        <v>9522.2931596091184</v>
      </c>
      <c r="AV33" s="14">
        <v>193.14475879696687</v>
      </c>
      <c r="AW33" s="49">
        <f t="shared" si="20"/>
        <v>49.301328283098385</v>
      </c>
      <c r="AX33" s="84">
        <f t="shared" si="21"/>
        <v>72.341650234767343</v>
      </c>
      <c r="AY33" s="206">
        <v>13.469999999999999</v>
      </c>
      <c r="AZ33" s="206">
        <v>1.3009999999999999</v>
      </c>
      <c r="BA33" s="206">
        <v>71.3</v>
      </c>
      <c r="BB33" s="206">
        <v>96.1</v>
      </c>
      <c r="BC33" s="127">
        <v>-26.09</v>
      </c>
      <c r="BD33" s="127">
        <v>-25.06</v>
      </c>
      <c r="BG33">
        <v>1999</v>
      </c>
      <c r="BH33" t="s">
        <v>52</v>
      </c>
      <c r="BI33" s="31">
        <v>535.78</v>
      </c>
      <c r="BJ33" s="31">
        <v>512.1</v>
      </c>
      <c r="BK33" s="31">
        <v>505.6</v>
      </c>
      <c r="BL33" s="31">
        <v>348.84000000000003</v>
      </c>
      <c r="BM33" s="31">
        <v>475.58000000000004</v>
      </c>
      <c r="BN33" s="31"/>
      <c r="BO33" s="61"/>
    </row>
    <row r="34" spans="1:67" x14ac:dyDescent="0.25">
      <c r="A34" t="s">
        <v>35</v>
      </c>
      <c r="B34" t="s">
        <v>36</v>
      </c>
      <c r="C34" s="7">
        <v>1</v>
      </c>
      <c r="D34" t="s">
        <v>41</v>
      </c>
      <c r="E34">
        <v>2016</v>
      </c>
      <c r="F34" s="7">
        <v>3</v>
      </c>
      <c r="G34" s="7">
        <v>1</v>
      </c>
      <c r="H34" s="103">
        <v>33</v>
      </c>
      <c r="I34" s="7">
        <v>33</v>
      </c>
      <c r="J34" s="7">
        <v>3</v>
      </c>
      <c r="K34" s="7">
        <v>301</v>
      </c>
      <c r="L34" s="101" t="s">
        <v>1041</v>
      </c>
      <c r="M34" s="7">
        <v>0.5</v>
      </c>
      <c r="N34" s="7">
        <v>1099</v>
      </c>
      <c r="O34" s="74">
        <v>770</v>
      </c>
      <c r="P34" s="74">
        <v>278</v>
      </c>
      <c r="Q34" s="7">
        <v>494</v>
      </c>
      <c r="R34" s="7">
        <v>209</v>
      </c>
      <c r="S34" s="48">
        <f t="shared" si="10"/>
        <v>0.36103896103896105</v>
      </c>
      <c r="T34" s="48">
        <f t="shared" ref="T34:T65" si="25">R34/Q34</f>
        <v>0.42307692307692307</v>
      </c>
      <c r="U34" s="7">
        <v>30</v>
      </c>
      <c r="V34" s="7">
        <v>13.16</v>
      </c>
      <c r="W34" s="7">
        <v>37.369999999999997</v>
      </c>
      <c r="X34" s="7">
        <v>66.760000000000005</v>
      </c>
      <c r="Y34" s="7">
        <v>49.39</v>
      </c>
      <c r="Z34" s="7">
        <v>15.9</v>
      </c>
      <c r="AA34" s="7">
        <v>202</v>
      </c>
      <c r="AB34" s="7">
        <v>8.01</v>
      </c>
      <c r="AC34" s="7">
        <f t="shared" si="11"/>
        <v>117.29</v>
      </c>
      <c r="AD34" s="49">
        <f t="shared" ref="AD34:AD65" si="26">AC34/U34</f>
        <v>3.9096666666666668</v>
      </c>
      <c r="AE34" s="7">
        <f t="shared" ref="AE34:AE65" si="27">O34/M34</f>
        <v>1540</v>
      </c>
      <c r="AF34" s="48">
        <f t="shared" ref="AF34:AF65" si="28">V34/AC34</f>
        <v>0.11220052860431409</v>
      </c>
      <c r="AG34" s="48">
        <f t="shared" ref="AG34:AG65" si="29">W34/AC34</f>
        <v>0.31861198738170343</v>
      </c>
      <c r="AH34" s="48">
        <f t="shared" ref="AH34:AH65" si="30">X34/AC34</f>
        <v>0.56918748401398245</v>
      </c>
      <c r="AI34" s="48">
        <f t="shared" ref="AI34:AI65" si="31">Y34/AC34</f>
        <v>0.42109301730752835</v>
      </c>
      <c r="AJ34" s="48">
        <f t="shared" ref="AJ34:AJ65" si="32">Z34/AC34</f>
        <v>0.13556142893682324</v>
      </c>
      <c r="AK34" s="49">
        <f t="shared" si="24"/>
        <v>172.78881405064371</v>
      </c>
      <c r="AL34" s="49">
        <f t="shared" si="24"/>
        <v>490.6624605678233</v>
      </c>
      <c r="AM34" s="49">
        <f t="shared" si="24"/>
        <v>876.54872538153302</v>
      </c>
      <c r="AN34" s="49">
        <f t="shared" si="13"/>
        <v>648.48324665359371</v>
      </c>
      <c r="AO34" s="49">
        <f t="shared" si="14"/>
        <v>208.76460056270778</v>
      </c>
      <c r="AP34" s="49">
        <f t="shared" ref="AP34:AP65" si="33">(P34+Y34)/M34</f>
        <v>654.78</v>
      </c>
      <c r="AQ34" s="48">
        <f t="shared" si="16"/>
        <v>0.42518181818181816</v>
      </c>
      <c r="AR34" s="14">
        <f t="shared" ref="AR34:AR65" si="34">100*((R34*2)-P34)/P34</f>
        <v>50.359712230215827</v>
      </c>
      <c r="AS34" s="14">
        <f t="shared" ref="AS34:AS65" si="35">100*((Q34*2)-O34)/O34</f>
        <v>28.311688311688311</v>
      </c>
      <c r="AT34" s="49">
        <f t="shared" si="22"/>
        <v>39.653465346534652</v>
      </c>
      <c r="AU34" s="14">
        <f t="shared" si="19"/>
        <v>16512.554307116105</v>
      </c>
      <c r="AV34" s="14">
        <v>145.01102121827148</v>
      </c>
      <c r="AW34" s="49">
        <f t="shared" si="20"/>
        <v>113.87102972167409</v>
      </c>
      <c r="AX34" s="84">
        <f t="shared" si="21"/>
        <v>79.096524327438061</v>
      </c>
      <c r="AY34" s="206">
        <v>16.060000000000002</v>
      </c>
      <c r="AZ34" s="206">
        <v>3.3012000000000001</v>
      </c>
      <c r="BA34" s="206">
        <v>82.699999999999989</v>
      </c>
      <c r="BB34" s="206">
        <v>73.5</v>
      </c>
      <c r="BC34" s="127">
        <v>-26.23</v>
      </c>
      <c r="BD34" s="127">
        <v>-24.88</v>
      </c>
      <c r="BG34">
        <v>2001</v>
      </c>
      <c r="BH34" t="s">
        <v>60</v>
      </c>
      <c r="BI34" s="31">
        <v>546.81999999999994</v>
      </c>
      <c r="BJ34" s="31">
        <v>434.15999999999997</v>
      </c>
      <c r="BK34" s="31">
        <v>445.28</v>
      </c>
      <c r="BL34" s="31">
        <v>504.62</v>
      </c>
      <c r="BM34" s="31">
        <v>482.71999999999991</v>
      </c>
      <c r="BN34" s="31"/>
      <c r="BO34" s="61"/>
    </row>
    <row r="35" spans="1:67" x14ac:dyDescent="0.25">
      <c r="A35" t="s">
        <v>35</v>
      </c>
      <c r="B35" t="s">
        <v>36</v>
      </c>
      <c r="C35" s="7">
        <v>1</v>
      </c>
      <c r="D35" t="s">
        <v>48</v>
      </c>
      <c r="E35">
        <v>2018</v>
      </c>
      <c r="F35" s="7">
        <v>3</v>
      </c>
      <c r="G35" s="7">
        <v>2</v>
      </c>
      <c r="H35" s="103">
        <v>34</v>
      </c>
      <c r="I35" s="7">
        <v>34</v>
      </c>
      <c r="J35" s="7">
        <v>6</v>
      </c>
      <c r="K35" s="7">
        <v>302</v>
      </c>
      <c r="L35" s="101" t="s">
        <v>1041</v>
      </c>
      <c r="M35" s="7">
        <v>0.5</v>
      </c>
      <c r="N35" s="7">
        <v>804</v>
      </c>
      <c r="O35" s="74">
        <v>609</v>
      </c>
      <c r="P35" s="74">
        <v>244</v>
      </c>
      <c r="Q35" s="7">
        <v>675</v>
      </c>
      <c r="R35" s="7">
        <v>310</v>
      </c>
      <c r="S35" s="48">
        <f t="shared" si="10"/>
        <v>0.40065681444991791</v>
      </c>
      <c r="T35" s="48">
        <f t="shared" si="25"/>
        <v>0.45925925925925926</v>
      </c>
      <c r="U35" s="7">
        <v>30</v>
      </c>
      <c r="V35" s="7">
        <v>13.29</v>
      </c>
      <c r="W35" s="7">
        <v>34.29</v>
      </c>
      <c r="X35" s="7">
        <v>75.13</v>
      </c>
      <c r="Y35" s="7">
        <v>57.94</v>
      </c>
      <c r="Z35" s="7">
        <v>17.93</v>
      </c>
      <c r="AA35" s="7">
        <v>200</v>
      </c>
      <c r="AB35" s="7">
        <v>8.18</v>
      </c>
      <c r="AC35" s="7">
        <f t="shared" si="11"/>
        <v>122.71</v>
      </c>
      <c r="AD35" s="49">
        <f t="shared" si="26"/>
        <v>4.0903333333333327</v>
      </c>
      <c r="AE35" s="7">
        <f t="shared" si="27"/>
        <v>1218</v>
      </c>
      <c r="AF35" s="48">
        <f t="shared" si="28"/>
        <v>0.10830413169260859</v>
      </c>
      <c r="AG35" s="48">
        <f t="shared" si="29"/>
        <v>0.27943932849808495</v>
      </c>
      <c r="AH35" s="48">
        <f t="shared" si="30"/>
        <v>0.6122565398093065</v>
      </c>
      <c r="AI35" s="48">
        <f t="shared" si="31"/>
        <v>0.47217015728139516</v>
      </c>
      <c r="AJ35" s="48">
        <f t="shared" si="32"/>
        <v>0.14611686089153289</v>
      </c>
      <c r="AK35" s="49">
        <f t="shared" si="24"/>
        <v>131.91443240159725</v>
      </c>
      <c r="AL35" s="49">
        <f t="shared" si="24"/>
        <v>340.35710211066748</v>
      </c>
      <c r="AM35" s="49">
        <f t="shared" si="24"/>
        <v>745.72846548773532</v>
      </c>
      <c r="AN35" s="49">
        <f t="shared" si="13"/>
        <v>575.10325156873932</v>
      </c>
      <c r="AO35" s="49">
        <f t="shared" si="14"/>
        <v>177.97033656588707</v>
      </c>
      <c r="AP35" s="49">
        <f t="shared" si="33"/>
        <v>603.88</v>
      </c>
      <c r="AQ35" s="48">
        <f t="shared" si="16"/>
        <v>0.49579638752052546</v>
      </c>
      <c r="AR35" s="14">
        <f t="shared" si="34"/>
        <v>154.09836065573771</v>
      </c>
      <c r="AS35" s="14">
        <f t="shared" si="35"/>
        <v>121.67487684729063</v>
      </c>
      <c r="AT35" s="49">
        <f t="shared" si="22"/>
        <v>40.9</v>
      </c>
      <c r="AU35" s="14">
        <f t="shared" si="19"/>
        <v>14764.79217603912</v>
      </c>
      <c r="AV35" s="14">
        <v>180.4092226970746</v>
      </c>
      <c r="AW35" s="49">
        <f t="shared" si="20"/>
        <v>81.840562002923235</v>
      </c>
      <c r="AX35" s="84">
        <f t="shared" si="21"/>
        <v>82.962096161306022</v>
      </c>
      <c r="AY35" s="206">
        <v>14.655000000000001</v>
      </c>
      <c r="AZ35" s="206">
        <v>3.0457000000000001</v>
      </c>
      <c r="BA35" s="206">
        <v>62.800000000000004</v>
      </c>
      <c r="BB35" s="206">
        <v>82</v>
      </c>
      <c r="BC35" s="127">
        <v>-26.34</v>
      </c>
      <c r="BD35" s="127">
        <v>-25.09</v>
      </c>
      <c r="BG35">
        <v>2004</v>
      </c>
      <c r="BH35" t="s">
        <v>57</v>
      </c>
      <c r="BI35" s="31">
        <v>408.72</v>
      </c>
      <c r="BJ35" s="31">
        <v>457.68</v>
      </c>
      <c r="BK35" s="31">
        <v>580.6</v>
      </c>
      <c r="BL35" s="31">
        <v>400.72</v>
      </c>
      <c r="BM35" s="31">
        <v>461.93</v>
      </c>
      <c r="BN35" s="31"/>
      <c r="BO35" s="61"/>
    </row>
    <row r="36" spans="1:67" x14ac:dyDescent="0.25">
      <c r="A36" t="s">
        <v>50</v>
      </c>
      <c r="B36" t="s">
        <v>51</v>
      </c>
      <c r="C36" s="7">
        <v>2</v>
      </c>
      <c r="D36" t="s">
        <v>54</v>
      </c>
      <c r="E36">
        <v>2016</v>
      </c>
      <c r="F36" s="7">
        <v>3</v>
      </c>
      <c r="G36" s="7">
        <v>3</v>
      </c>
      <c r="H36" s="103">
        <v>35</v>
      </c>
      <c r="I36" s="7">
        <v>35</v>
      </c>
      <c r="J36" s="7">
        <v>11</v>
      </c>
      <c r="K36" s="7">
        <v>303</v>
      </c>
      <c r="L36" s="101" t="s">
        <v>1041</v>
      </c>
      <c r="M36" s="7">
        <v>0.5</v>
      </c>
      <c r="N36" s="7">
        <v>644</v>
      </c>
      <c r="O36" s="74">
        <v>505</v>
      </c>
      <c r="P36" s="74">
        <v>226</v>
      </c>
      <c r="Q36" s="7">
        <v>433</v>
      </c>
      <c r="R36" s="7">
        <v>213</v>
      </c>
      <c r="S36" s="48">
        <f t="shared" si="10"/>
        <v>0.44752475247524753</v>
      </c>
      <c r="T36" s="48">
        <f t="shared" si="25"/>
        <v>0.49191685912240185</v>
      </c>
      <c r="U36" s="7">
        <v>30</v>
      </c>
      <c r="V36" s="7">
        <v>7.31</v>
      </c>
      <c r="W36" s="7">
        <v>28.01</v>
      </c>
      <c r="X36" s="7">
        <v>58.74</v>
      </c>
      <c r="Y36" s="7">
        <v>46.74</v>
      </c>
      <c r="Z36" s="7">
        <v>12.73</v>
      </c>
      <c r="AA36" s="7">
        <v>202</v>
      </c>
      <c r="AB36" s="7">
        <v>8.66</v>
      </c>
      <c r="AC36" s="7">
        <f t="shared" si="11"/>
        <v>94.06</v>
      </c>
      <c r="AD36" s="49">
        <f t="shared" si="26"/>
        <v>3.1353333333333335</v>
      </c>
      <c r="AE36" s="7">
        <f t="shared" si="27"/>
        <v>1010</v>
      </c>
      <c r="AF36" s="48">
        <f t="shared" si="28"/>
        <v>7.7716351265149905E-2</v>
      </c>
      <c r="AG36" s="48">
        <f t="shared" si="29"/>
        <v>0.29778864554539658</v>
      </c>
      <c r="AH36" s="48">
        <f t="shared" si="30"/>
        <v>0.6244950031894535</v>
      </c>
      <c r="AI36" s="48">
        <f t="shared" si="31"/>
        <v>0.49691686157771636</v>
      </c>
      <c r="AJ36" s="48">
        <f t="shared" si="32"/>
        <v>0.13533914522645121</v>
      </c>
      <c r="AK36" s="49">
        <f t="shared" si="24"/>
        <v>78.493514777801408</v>
      </c>
      <c r="AL36" s="49">
        <f t="shared" si="24"/>
        <v>300.76653200085053</v>
      </c>
      <c r="AM36" s="49">
        <f t="shared" si="24"/>
        <v>630.73995322134806</v>
      </c>
      <c r="AN36" s="49">
        <f t="shared" si="13"/>
        <v>501.88603019349353</v>
      </c>
      <c r="AO36" s="49">
        <f t="shared" si="14"/>
        <v>136.69253667871573</v>
      </c>
      <c r="AP36" s="49">
        <f t="shared" si="33"/>
        <v>545.48</v>
      </c>
      <c r="AQ36" s="48">
        <f t="shared" si="16"/>
        <v>0.54007920792079211</v>
      </c>
      <c r="AR36" s="14">
        <f t="shared" si="34"/>
        <v>88.495575221238937</v>
      </c>
      <c r="AS36" s="14">
        <f t="shared" si="35"/>
        <v>71.485148514851488</v>
      </c>
      <c r="AT36" s="49">
        <f t="shared" si="22"/>
        <v>42.871287128712872</v>
      </c>
      <c r="AU36" s="14">
        <f t="shared" si="19"/>
        <v>12723.667436489606</v>
      </c>
      <c r="AV36" s="14">
        <v>182.78288877416</v>
      </c>
      <c r="AW36" s="49">
        <f t="shared" si="20"/>
        <v>69.610823648872923</v>
      </c>
      <c r="AX36" s="84">
        <f t="shared" si="21"/>
        <v>93.082385810101044</v>
      </c>
      <c r="AY36" s="206">
        <v>15.323</v>
      </c>
      <c r="AZ36" s="206">
        <v>-0.47348000000000001</v>
      </c>
      <c r="BA36" s="206">
        <v>50.9</v>
      </c>
      <c r="BB36" s="206">
        <v>83</v>
      </c>
      <c r="BC36" s="127">
        <v>-26.27</v>
      </c>
      <c r="BD36" s="127">
        <v>-25.2</v>
      </c>
      <c r="BG36">
        <v>2008</v>
      </c>
      <c r="BH36" t="s">
        <v>55</v>
      </c>
      <c r="BI36" s="31">
        <v>446.76</v>
      </c>
      <c r="BJ36" s="31">
        <v>570.12</v>
      </c>
      <c r="BK36" s="31">
        <v>600.70000000000005</v>
      </c>
      <c r="BL36" s="31">
        <v>550.91999999999996</v>
      </c>
      <c r="BM36" s="31">
        <v>542.125</v>
      </c>
      <c r="BN36" s="71"/>
      <c r="BO36" s="61"/>
    </row>
    <row r="37" spans="1:67" x14ac:dyDescent="0.25">
      <c r="A37" t="s">
        <v>50</v>
      </c>
      <c r="B37" t="s">
        <v>51</v>
      </c>
      <c r="C37" s="7">
        <v>2</v>
      </c>
      <c r="D37" t="s">
        <v>59</v>
      </c>
      <c r="E37">
        <v>1989</v>
      </c>
      <c r="F37" s="7">
        <v>3</v>
      </c>
      <c r="G37" s="7">
        <v>4</v>
      </c>
      <c r="H37" s="103">
        <v>36</v>
      </c>
      <c r="I37" s="7">
        <v>36</v>
      </c>
      <c r="J37" s="7">
        <v>14</v>
      </c>
      <c r="K37" s="7">
        <v>304</v>
      </c>
      <c r="L37" s="101" t="s">
        <v>1041</v>
      </c>
      <c r="M37" s="7">
        <v>0.5</v>
      </c>
      <c r="N37" s="7">
        <v>667</v>
      </c>
      <c r="O37" s="74">
        <v>505</v>
      </c>
      <c r="P37" s="74">
        <v>201</v>
      </c>
      <c r="Q37" s="7">
        <v>459</v>
      </c>
      <c r="R37" s="7">
        <v>204</v>
      </c>
      <c r="S37" s="48">
        <f t="shared" si="10"/>
        <v>0.39801980198019804</v>
      </c>
      <c r="T37" s="48">
        <f t="shared" si="25"/>
        <v>0.44444444444444442</v>
      </c>
      <c r="U37" s="7">
        <v>30</v>
      </c>
      <c r="V37" s="7">
        <v>8.24</v>
      </c>
      <c r="W37" s="7">
        <v>28.91</v>
      </c>
      <c r="X37" s="7">
        <v>52.41</v>
      </c>
      <c r="Y37" s="7">
        <v>38.78</v>
      </c>
      <c r="Z37" s="7">
        <v>13.22</v>
      </c>
      <c r="AA37" s="7">
        <v>207</v>
      </c>
      <c r="AB37" s="7">
        <v>8.19</v>
      </c>
      <c r="AC37" s="7">
        <f t="shared" si="11"/>
        <v>89.56</v>
      </c>
      <c r="AD37" s="49">
        <f t="shared" si="26"/>
        <v>2.9853333333333336</v>
      </c>
      <c r="AE37" s="7">
        <f t="shared" si="27"/>
        <v>1010</v>
      </c>
      <c r="AF37" s="48">
        <f t="shared" si="28"/>
        <v>9.2005359535506925E-2</v>
      </c>
      <c r="AG37" s="48">
        <f t="shared" si="29"/>
        <v>0.32280035730236711</v>
      </c>
      <c r="AH37" s="48">
        <f t="shared" si="30"/>
        <v>0.58519428316212585</v>
      </c>
      <c r="AI37" s="48">
        <f t="shared" si="31"/>
        <v>0.43300580616346585</v>
      </c>
      <c r="AJ37" s="48">
        <f t="shared" si="32"/>
        <v>0.14761054041983029</v>
      </c>
      <c r="AK37" s="49">
        <f t="shared" si="24"/>
        <v>92.925413130861998</v>
      </c>
      <c r="AL37" s="49">
        <f t="shared" si="24"/>
        <v>326.02836087539077</v>
      </c>
      <c r="AM37" s="49">
        <f t="shared" si="24"/>
        <v>591.04622599374716</v>
      </c>
      <c r="AN37" s="49">
        <f t="shared" si="13"/>
        <v>437.33586422510052</v>
      </c>
      <c r="AO37" s="49">
        <f t="shared" si="14"/>
        <v>149.08664582402861</v>
      </c>
      <c r="AP37" s="49">
        <f t="shared" si="33"/>
        <v>479.56</v>
      </c>
      <c r="AQ37" s="48">
        <f t="shared" si="16"/>
        <v>0.47481188118811879</v>
      </c>
      <c r="AR37" s="14">
        <f t="shared" si="34"/>
        <v>102.98507462686567</v>
      </c>
      <c r="AS37" s="14">
        <f t="shared" si="35"/>
        <v>81.78217821782178</v>
      </c>
      <c r="AT37" s="49">
        <f t="shared" si="22"/>
        <v>39.565217391304344</v>
      </c>
      <c r="AU37" s="14">
        <f t="shared" si="19"/>
        <v>12120.747252747255</v>
      </c>
      <c r="AV37" s="14">
        <v>142.0222581759773</v>
      </c>
      <c r="AW37" s="49">
        <f t="shared" si="20"/>
        <v>85.343997542474284</v>
      </c>
      <c r="AX37" s="84">
        <f t="shared" si="21"/>
        <v>81.300019768730536</v>
      </c>
      <c r="AY37" s="206">
        <v>15.475000000000001</v>
      </c>
      <c r="AZ37" s="206">
        <v>2.0990000000000002</v>
      </c>
      <c r="BA37" s="206">
        <v>71.100000000000009</v>
      </c>
      <c r="BB37" s="206">
        <v>79.900000000000006</v>
      </c>
      <c r="BC37" s="127">
        <v>-26.01</v>
      </c>
      <c r="BD37" s="127">
        <v>-24.97</v>
      </c>
      <c r="BG37">
        <v>2016</v>
      </c>
      <c r="BH37" t="s">
        <v>54</v>
      </c>
      <c r="BI37" s="31">
        <v>430.82</v>
      </c>
      <c r="BJ37" s="31">
        <v>627.78</v>
      </c>
      <c r="BK37" s="31">
        <v>545.48</v>
      </c>
      <c r="BL37" s="31">
        <v>370.68</v>
      </c>
      <c r="BM37" s="31">
        <v>493.69</v>
      </c>
      <c r="BN37" s="31"/>
      <c r="BO37" s="61"/>
    </row>
    <row r="38" spans="1:67" x14ac:dyDescent="0.25">
      <c r="A38" t="s">
        <v>35</v>
      </c>
      <c r="B38" t="s">
        <v>36</v>
      </c>
      <c r="C38" s="7">
        <v>3</v>
      </c>
      <c r="D38" t="s">
        <v>39</v>
      </c>
      <c r="E38">
        <v>2002</v>
      </c>
      <c r="F38" s="7">
        <v>3</v>
      </c>
      <c r="G38" s="7">
        <v>5</v>
      </c>
      <c r="H38" s="103">
        <v>37</v>
      </c>
      <c r="I38" s="7">
        <v>37</v>
      </c>
      <c r="J38" s="7">
        <v>19</v>
      </c>
      <c r="K38" s="7">
        <v>305</v>
      </c>
      <c r="L38" s="101" t="s">
        <v>1041</v>
      </c>
      <c r="M38" s="7">
        <v>0.5</v>
      </c>
      <c r="N38" s="7">
        <v>652</v>
      </c>
      <c r="O38" s="74">
        <v>506</v>
      </c>
      <c r="P38" s="74">
        <v>215</v>
      </c>
      <c r="Q38" s="7">
        <v>438</v>
      </c>
      <c r="R38" s="7">
        <v>208</v>
      </c>
      <c r="S38" s="48">
        <f t="shared" si="10"/>
        <v>0.42490118577075098</v>
      </c>
      <c r="T38" s="48">
        <f t="shared" si="25"/>
        <v>0.47488584474885842</v>
      </c>
      <c r="U38" s="7">
        <v>30</v>
      </c>
      <c r="V38" s="7">
        <v>9.82</v>
      </c>
      <c r="W38" s="7">
        <v>28.41</v>
      </c>
      <c r="X38" s="7">
        <v>62.51</v>
      </c>
      <c r="Y38" s="7">
        <v>47.08</v>
      </c>
      <c r="Z38" s="7">
        <v>14.37</v>
      </c>
      <c r="AA38" s="7">
        <v>202</v>
      </c>
      <c r="AB38" s="7">
        <v>7.7</v>
      </c>
      <c r="AC38" s="7">
        <f t="shared" si="11"/>
        <v>100.74000000000001</v>
      </c>
      <c r="AD38" s="49">
        <f t="shared" si="26"/>
        <v>3.3580000000000001</v>
      </c>
      <c r="AE38" s="7">
        <f t="shared" si="27"/>
        <v>1012</v>
      </c>
      <c r="AF38" s="48">
        <f t="shared" si="28"/>
        <v>9.7478657931308318E-2</v>
      </c>
      <c r="AG38" s="48">
        <f t="shared" si="29"/>
        <v>0.28201310303752231</v>
      </c>
      <c r="AH38" s="48">
        <f t="shared" si="30"/>
        <v>0.62050823903116925</v>
      </c>
      <c r="AI38" s="48">
        <f t="shared" si="31"/>
        <v>0.46734167162993839</v>
      </c>
      <c r="AJ38" s="48">
        <f t="shared" si="32"/>
        <v>0.14264443120905299</v>
      </c>
      <c r="AK38" s="49">
        <f t="shared" si="24"/>
        <v>98.648401826484019</v>
      </c>
      <c r="AL38" s="49">
        <f t="shared" si="24"/>
        <v>285.39726027397256</v>
      </c>
      <c r="AM38" s="49">
        <f t="shared" si="24"/>
        <v>627.95433789954325</v>
      </c>
      <c r="AN38" s="49">
        <f t="shared" si="13"/>
        <v>472.94977168949765</v>
      </c>
      <c r="AO38" s="49">
        <f t="shared" si="14"/>
        <v>144.35616438356163</v>
      </c>
      <c r="AP38" s="49">
        <f t="shared" si="33"/>
        <v>524.16</v>
      </c>
      <c r="AQ38" s="48">
        <f t="shared" si="16"/>
        <v>0.51794466403162054</v>
      </c>
      <c r="AR38" s="14">
        <f t="shared" si="34"/>
        <v>93.488372093023258</v>
      </c>
      <c r="AS38" s="14">
        <f t="shared" si="35"/>
        <v>73.122529644268781</v>
      </c>
      <c r="AT38" s="49">
        <f t="shared" si="22"/>
        <v>38.118811881188115</v>
      </c>
      <c r="AU38" s="14">
        <f t="shared" si="19"/>
        <v>13750.690909090908</v>
      </c>
      <c r="AV38" s="14">
        <v>166.93751774639469</v>
      </c>
      <c r="AW38" s="49">
        <f t="shared" si="20"/>
        <v>82.370284970814353</v>
      </c>
      <c r="AX38" s="84">
        <f t="shared" si="21"/>
        <v>95.255308062595972</v>
      </c>
      <c r="AY38" s="206">
        <v>14.375</v>
      </c>
      <c r="AZ38" s="206">
        <v>1.36</v>
      </c>
      <c r="BA38" s="206">
        <v>104.60000000000001</v>
      </c>
      <c r="BB38" s="206">
        <v>71.599999999999994</v>
      </c>
      <c r="BC38" s="127">
        <v>-26.15</v>
      </c>
      <c r="BD38" s="127">
        <v>-24.66</v>
      </c>
      <c r="BG38">
        <v>2020</v>
      </c>
      <c r="BH38" t="s">
        <v>53</v>
      </c>
      <c r="BI38" s="31">
        <v>591.96</v>
      </c>
      <c r="BJ38" s="31">
        <v>612.62</v>
      </c>
      <c r="BK38" s="31">
        <v>443.32</v>
      </c>
      <c r="BL38" s="31">
        <v>441.84000000000003</v>
      </c>
      <c r="BM38" s="31">
        <v>522.43499999999995</v>
      </c>
      <c r="BN38" s="31"/>
      <c r="BO38" s="61"/>
    </row>
    <row r="39" spans="1:67" x14ac:dyDescent="0.25">
      <c r="A39" t="s">
        <v>35</v>
      </c>
      <c r="B39" t="s">
        <v>36</v>
      </c>
      <c r="C39" s="7">
        <v>3</v>
      </c>
      <c r="D39" t="s">
        <v>49</v>
      </c>
      <c r="E39">
        <v>1985</v>
      </c>
      <c r="F39" s="7">
        <v>3</v>
      </c>
      <c r="G39" s="7">
        <v>6</v>
      </c>
      <c r="H39" s="103">
        <v>38</v>
      </c>
      <c r="I39" s="7">
        <v>38</v>
      </c>
      <c r="J39" s="7">
        <v>22</v>
      </c>
      <c r="K39" s="7">
        <v>306</v>
      </c>
      <c r="L39" s="101" t="s">
        <v>1041</v>
      </c>
      <c r="M39" s="7">
        <v>0.5</v>
      </c>
      <c r="N39" s="7">
        <v>797</v>
      </c>
      <c r="O39" s="74">
        <v>621</v>
      </c>
      <c r="P39" s="74">
        <v>233</v>
      </c>
      <c r="Q39" s="7">
        <v>670</v>
      </c>
      <c r="R39" s="7">
        <v>299</v>
      </c>
      <c r="S39" s="48">
        <f t="shared" si="10"/>
        <v>0.37520128824476651</v>
      </c>
      <c r="T39" s="48">
        <f t="shared" si="25"/>
        <v>0.44626865671641791</v>
      </c>
      <c r="U39" s="7">
        <v>30</v>
      </c>
      <c r="V39" s="7">
        <v>12.44</v>
      </c>
      <c r="W39" s="7">
        <v>33.590000000000003</v>
      </c>
      <c r="X39" s="7">
        <v>57.45</v>
      </c>
      <c r="Y39" s="7">
        <v>44.45</v>
      </c>
      <c r="Z39" s="7">
        <v>12.85</v>
      </c>
      <c r="AA39" s="7">
        <v>204</v>
      </c>
      <c r="AB39" s="7">
        <v>8.0299999999999994</v>
      </c>
      <c r="AC39" s="7">
        <f t="shared" si="11"/>
        <v>103.48</v>
      </c>
      <c r="AD39" s="49">
        <f t="shared" si="26"/>
        <v>3.4493333333333336</v>
      </c>
      <c r="AE39" s="7">
        <f t="shared" si="27"/>
        <v>1242</v>
      </c>
      <c r="AF39" s="48">
        <f t="shared" si="28"/>
        <v>0.12021646695013528</v>
      </c>
      <c r="AG39" s="48">
        <f t="shared" si="29"/>
        <v>0.32460378817162738</v>
      </c>
      <c r="AH39" s="48">
        <f t="shared" si="30"/>
        <v>0.55517974487823729</v>
      </c>
      <c r="AI39" s="48">
        <f t="shared" si="31"/>
        <v>0.42955160417471977</v>
      </c>
      <c r="AJ39" s="48">
        <f t="shared" si="32"/>
        <v>0.1241785852338616</v>
      </c>
      <c r="AK39" s="49">
        <f t="shared" si="24"/>
        <v>149.30885195206801</v>
      </c>
      <c r="AL39" s="49">
        <f t="shared" si="24"/>
        <v>403.15790490916123</v>
      </c>
      <c r="AM39" s="49">
        <f t="shared" si="24"/>
        <v>689.53324313877067</v>
      </c>
      <c r="AN39" s="49">
        <f t="shared" si="13"/>
        <v>533.50309238500199</v>
      </c>
      <c r="AO39" s="49">
        <f t="shared" si="14"/>
        <v>154.22980286045612</v>
      </c>
      <c r="AP39" s="49">
        <f t="shared" si="33"/>
        <v>554.9</v>
      </c>
      <c r="AQ39" s="48">
        <f t="shared" si="16"/>
        <v>0.44677938808373591</v>
      </c>
      <c r="AR39" s="14">
        <f t="shared" si="34"/>
        <v>156.65236051502146</v>
      </c>
      <c r="AS39" s="14">
        <f t="shared" si="35"/>
        <v>115.78099838969405</v>
      </c>
      <c r="AT39" s="49">
        <f t="shared" si="22"/>
        <v>39.362745098039213</v>
      </c>
      <c r="AU39" s="14">
        <f t="shared" si="19"/>
        <v>14097.085927770859</v>
      </c>
      <c r="AV39" s="14">
        <v>146.15625063170742</v>
      </c>
      <c r="AW39" s="49">
        <f t="shared" si="20"/>
        <v>96.452159020509313</v>
      </c>
      <c r="AX39" s="84">
        <f t="shared" si="21"/>
        <v>91.403124858595618</v>
      </c>
      <c r="AY39" s="206">
        <v>14.930000000000001</v>
      </c>
      <c r="AZ39" s="206">
        <v>2.4656000000000002</v>
      </c>
      <c r="BA39" s="206">
        <v>81.599999999999994</v>
      </c>
      <c r="BB39" s="206">
        <v>78</v>
      </c>
      <c r="BC39" s="127">
        <v>-26.12</v>
      </c>
      <c r="BD39" s="127">
        <v>-24.73</v>
      </c>
      <c r="BF39" t="s">
        <v>35</v>
      </c>
      <c r="BG39">
        <v>1983</v>
      </c>
      <c r="BH39" t="s">
        <v>44</v>
      </c>
      <c r="BI39" s="31">
        <v>455.65999999999997</v>
      </c>
      <c r="BJ39" s="31">
        <v>440.08</v>
      </c>
      <c r="BK39" s="31">
        <v>494.76</v>
      </c>
      <c r="BL39" s="31">
        <v>471.74</v>
      </c>
      <c r="BM39" s="31">
        <v>465.56</v>
      </c>
      <c r="BN39" s="31"/>
      <c r="BO39" s="61"/>
    </row>
    <row r="40" spans="1:67" x14ac:dyDescent="0.25">
      <c r="A40" t="s">
        <v>50</v>
      </c>
      <c r="B40" t="s">
        <v>51</v>
      </c>
      <c r="C40" s="7">
        <v>4</v>
      </c>
      <c r="D40" t="s">
        <v>55</v>
      </c>
      <c r="E40">
        <v>2008</v>
      </c>
      <c r="F40" s="7">
        <v>3</v>
      </c>
      <c r="G40" s="7">
        <v>7</v>
      </c>
      <c r="H40" s="103">
        <v>39</v>
      </c>
      <c r="I40" s="7">
        <v>39</v>
      </c>
      <c r="J40" s="7">
        <v>27</v>
      </c>
      <c r="K40" s="7">
        <v>307</v>
      </c>
      <c r="L40" s="101" t="s">
        <v>1041</v>
      </c>
      <c r="M40" s="7">
        <v>0.5</v>
      </c>
      <c r="N40" s="7">
        <v>777</v>
      </c>
      <c r="O40" s="74">
        <v>589</v>
      </c>
      <c r="P40" s="74">
        <v>255</v>
      </c>
      <c r="Q40" s="7">
        <v>423</v>
      </c>
      <c r="R40" s="7">
        <v>199</v>
      </c>
      <c r="S40" s="48">
        <f t="shared" si="10"/>
        <v>0.43293718166383699</v>
      </c>
      <c r="T40" s="48">
        <f t="shared" si="25"/>
        <v>0.47044917257683216</v>
      </c>
      <c r="U40" s="7">
        <v>30</v>
      </c>
      <c r="V40" s="7">
        <v>7.42</v>
      </c>
      <c r="W40" s="7">
        <v>31.12</v>
      </c>
      <c r="X40" s="7">
        <v>60.32</v>
      </c>
      <c r="Y40" s="7">
        <v>45.35</v>
      </c>
      <c r="Z40" s="7">
        <v>14.39</v>
      </c>
      <c r="AA40" s="7">
        <v>201</v>
      </c>
      <c r="AB40" s="7">
        <v>7.99</v>
      </c>
      <c r="AC40" s="7">
        <f t="shared" si="11"/>
        <v>98.86</v>
      </c>
      <c r="AD40" s="49">
        <f t="shared" si="26"/>
        <v>3.2953333333333332</v>
      </c>
      <c r="AE40" s="7">
        <f t="shared" si="27"/>
        <v>1178</v>
      </c>
      <c r="AF40" s="48">
        <f t="shared" si="28"/>
        <v>7.5055634230224558E-2</v>
      </c>
      <c r="AG40" s="48">
        <f t="shared" si="29"/>
        <v>0.31478858992514669</v>
      </c>
      <c r="AH40" s="48">
        <f t="shared" si="30"/>
        <v>0.61015577584462877</v>
      </c>
      <c r="AI40" s="48">
        <f t="shared" si="31"/>
        <v>0.45872951648796279</v>
      </c>
      <c r="AJ40" s="48">
        <f t="shared" si="32"/>
        <v>0.14555937689662149</v>
      </c>
      <c r="AK40" s="49">
        <f t="shared" si="24"/>
        <v>88.41553712320453</v>
      </c>
      <c r="AL40" s="49">
        <f t="shared" si="24"/>
        <v>370.82095893182282</v>
      </c>
      <c r="AM40" s="49">
        <f t="shared" si="24"/>
        <v>718.76350394497274</v>
      </c>
      <c r="AN40" s="49">
        <f t="shared" si="13"/>
        <v>540.38337042282012</v>
      </c>
      <c r="AO40" s="49">
        <f t="shared" si="14"/>
        <v>171.46894598422011</v>
      </c>
      <c r="AP40" s="49">
        <f t="shared" si="33"/>
        <v>600.70000000000005</v>
      </c>
      <c r="AQ40" s="48">
        <f t="shared" si="16"/>
        <v>0.50993208828522929</v>
      </c>
      <c r="AR40" s="14">
        <f t="shared" si="34"/>
        <v>56.078431372549019</v>
      </c>
      <c r="AS40" s="14">
        <f t="shared" si="35"/>
        <v>43.63327674023769</v>
      </c>
      <c r="AT40" s="49">
        <f t="shared" si="22"/>
        <v>39.75124378109453</v>
      </c>
      <c r="AU40" s="14">
        <f t="shared" si="19"/>
        <v>15111.476846057572</v>
      </c>
      <c r="AV40" s="14">
        <v>174.93124665510493</v>
      </c>
      <c r="AW40" s="49">
        <f t="shared" si="20"/>
        <v>86.385234970922113</v>
      </c>
      <c r="AX40" s="84">
        <f t="shared" si="21"/>
        <v>88.129525491153643</v>
      </c>
      <c r="AY40" s="206">
        <v>17.986999999999998</v>
      </c>
      <c r="AZ40" s="206">
        <v>-0.57211000000000001</v>
      </c>
      <c r="BA40" s="206">
        <v>48.4</v>
      </c>
      <c r="BB40" s="206">
        <v>79.900000000000006</v>
      </c>
      <c r="BC40" s="127">
        <v>-26.55</v>
      </c>
      <c r="BD40" s="127">
        <v>-25.31</v>
      </c>
      <c r="BG40">
        <v>1985</v>
      </c>
      <c r="BH40" t="s">
        <v>49</v>
      </c>
      <c r="BI40" s="31">
        <v>487.22</v>
      </c>
      <c r="BJ40" s="31">
        <v>544.9</v>
      </c>
      <c r="BK40" s="31">
        <v>554.9</v>
      </c>
      <c r="BL40" s="31">
        <v>480.46</v>
      </c>
      <c r="BM40" s="31">
        <v>516.87</v>
      </c>
      <c r="BN40" s="31"/>
      <c r="BO40" s="61"/>
    </row>
    <row r="41" spans="1:67" x14ac:dyDescent="0.25">
      <c r="A41" t="s">
        <v>50</v>
      </c>
      <c r="B41" t="s">
        <v>51</v>
      </c>
      <c r="C41" s="7">
        <v>4</v>
      </c>
      <c r="D41" t="s">
        <v>57</v>
      </c>
      <c r="E41">
        <v>2004</v>
      </c>
      <c r="F41" s="7">
        <v>3</v>
      </c>
      <c r="G41" s="7">
        <v>8</v>
      </c>
      <c r="H41" s="103">
        <v>40</v>
      </c>
      <c r="I41" s="7">
        <v>40</v>
      </c>
      <c r="J41" s="7">
        <v>30</v>
      </c>
      <c r="K41" s="7">
        <v>308</v>
      </c>
      <c r="L41" s="101" t="s">
        <v>1041</v>
      </c>
      <c r="M41" s="7">
        <v>0.5</v>
      </c>
      <c r="N41" s="7">
        <v>848</v>
      </c>
      <c r="O41" s="74">
        <v>609</v>
      </c>
      <c r="P41" s="74">
        <v>242</v>
      </c>
      <c r="Q41" s="7">
        <v>522</v>
      </c>
      <c r="R41" s="7">
        <v>244</v>
      </c>
      <c r="S41" s="48">
        <f t="shared" si="10"/>
        <v>0.39737274220032842</v>
      </c>
      <c r="T41" s="48">
        <f t="shared" si="25"/>
        <v>0.46743295019157088</v>
      </c>
      <c r="U41" s="7">
        <v>30</v>
      </c>
      <c r="V41" s="7">
        <v>10.61</v>
      </c>
      <c r="W41" s="7">
        <v>36.520000000000003</v>
      </c>
      <c r="X41" s="7">
        <v>63.05</v>
      </c>
      <c r="Y41" s="7">
        <v>48.3</v>
      </c>
      <c r="Z41" s="7">
        <v>14.04</v>
      </c>
      <c r="AA41" s="7">
        <v>206</v>
      </c>
      <c r="AB41" s="7">
        <v>7.7</v>
      </c>
      <c r="AC41" s="7">
        <f t="shared" si="11"/>
        <v>110.18</v>
      </c>
      <c r="AD41" s="49">
        <f t="shared" si="26"/>
        <v>3.6726666666666667</v>
      </c>
      <c r="AE41" s="7">
        <f t="shared" si="27"/>
        <v>1218</v>
      </c>
      <c r="AF41" s="48">
        <f t="shared" si="28"/>
        <v>9.6296968596841517E-2</v>
      </c>
      <c r="AG41" s="48">
        <f t="shared" si="29"/>
        <v>0.3314576148121256</v>
      </c>
      <c r="AH41" s="48">
        <f t="shared" si="30"/>
        <v>0.57224541659103279</v>
      </c>
      <c r="AI41" s="48">
        <f t="shared" si="31"/>
        <v>0.43837357052096565</v>
      </c>
      <c r="AJ41" s="48">
        <f t="shared" si="32"/>
        <v>0.12742784534398255</v>
      </c>
      <c r="AK41" s="49">
        <f t="shared" si="24"/>
        <v>117.28970775095297</v>
      </c>
      <c r="AL41" s="49">
        <f t="shared" si="24"/>
        <v>403.71537484116897</v>
      </c>
      <c r="AM41" s="49">
        <f t="shared" si="24"/>
        <v>696.99491740787789</v>
      </c>
      <c r="AN41" s="49">
        <f t="shared" si="13"/>
        <v>533.93900889453619</v>
      </c>
      <c r="AO41" s="49">
        <f t="shared" si="14"/>
        <v>155.20711562897074</v>
      </c>
      <c r="AP41" s="49">
        <f t="shared" si="33"/>
        <v>580.6</v>
      </c>
      <c r="AQ41" s="48">
        <f t="shared" si="16"/>
        <v>0.47668308702791462</v>
      </c>
      <c r="AR41" s="14">
        <f t="shared" si="34"/>
        <v>101.65289256198348</v>
      </c>
      <c r="AS41" s="14">
        <f t="shared" si="35"/>
        <v>71.428571428571431</v>
      </c>
      <c r="AT41" s="49">
        <f t="shared" si="22"/>
        <v>37.378640776699029</v>
      </c>
      <c r="AU41" s="14">
        <f t="shared" si="19"/>
        <v>15532.935064935065</v>
      </c>
      <c r="AV41" s="14">
        <v>149.27902832630639</v>
      </c>
      <c r="AW41" s="49">
        <f t="shared" si="20"/>
        <v>104.05302900941918</v>
      </c>
      <c r="AX41" s="84">
        <f t="shared" si="21"/>
        <v>100.07875606726184</v>
      </c>
      <c r="AY41" s="206">
        <v>24.710999999999999</v>
      </c>
      <c r="AZ41" s="206">
        <v>6.6539000000000001</v>
      </c>
      <c r="BA41" s="206">
        <v>49.800000000000004</v>
      </c>
      <c r="BB41" s="206">
        <v>78.400000000000006</v>
      </c>
      <c r="BC41" s="127">
        <v>-26.3</v>
      </c>
      <c r="BD41" s="127">
        <v>-25.46</v>
      </c>
      <c r="BG41">
        <v>1998</v>
      </c>
      <c r="BH41" t="s">
        <v>37</v>
      </c>
      <c r="BI41" s="31">
        <v>628.02</v>
      </c>
      <c r="BJ41" s="31">
        <v>417.52</v>
      </c>
      <c r="BK41" s="31">
        <v>655.5</v>
      </c>
      <c r="BL41" s="31">
        <v>523.84</v>
      </c>
      <c r="BM41" s="31">
        <v>556.22</v>
      </c>
      <c r="BN41" s="71"/>
      <c r="BO41" s="61"/>
    </row>
    <row r="42" spans="1:67" x14ac:dyDescent="0.25">
      <c r="A42" t="s">
        <v>35</v>
      </c>
      <c r="B42" t="s">
        <v>36</v>
      </c>
      <c r="C42" s="7">
        <v>5</v>
      </c>
      <c r="D42" t="s">
        <v>42</v>
      </c>
      <c r="E42">
        <v>2023</v>
      </c>
      <c r="F42" s="7">
        <v>3</v>
      </c>
      <c r="G42" s="7">
        <v>9</v>
      </c>
      <c r="H42" s="103">
        <v>41</v>
      </c>
      <c r="I42" s="7">
        <v>41</v>
      </c>
      <c r="J42" s="7">
        <v>35</v>
      </c>
      <c r="K42" s="7">
        <v>309</v>
      </c>
      <c r="L42" s="101" t="s">
        <v>1041</v>
      </c>
      <c r="M42" s="7">
        <v>0.5</v>
      </c>
      <c r="N42" s="7">
        <v>895</v>
      </c>
      <c r="O42" s="74">
        <v>694</v>
      </c>
      <c r="P42" s="74">
        <v>317</v>
      </c>
      <c r="Q42" s="7">
        <v>580</v>
      </c>
      <c r="R42" s="7">
        <v>300</v>
      </c>
      <c r="S42" s="48">
        <f t="shared" si="10"/>
        <v>0.45677233429394815</v>
      </c>
      <c r="T42" s="48">
        <f t="shared" si="25"/>
        <v>0.51724137931034486</v>
      </c>
      <c r="U42" s="7">
        <v>30</v>
      </c>
      <c r="V42" s="7">
        <v>8.66</v>
      </c>
      <c r="W42" s="7">
        <v>31.97</v>
      </c>
      <c r="X42" s="7">
        <v>62.22</v>
      </c>
      <c r="Y42" s="7">
        <v>49.69</v>
      </c>
      <c r="Z42" s="7">
        <v>12.27</v>
      </c>
      <c r="AA42" s="7">
        <v>205</v>
      </c>
      <c r="AB42" s="7">
        <v>8.3699999999999992</v>
      </c>
      <c r="AC42" s="7">
        <f t="shared" si="11"/>
        <v>102.85</v>
      </c>
      <c r="AD42" s="49">
        <f t="shared" si="26"/>
        <v>3.4283333333333332</v>
      </c>
      <c r="AE42" s="7">
        <f t="shared" si="27"/>
        <v>1388</v>
      </c>
      <c r="AF42" s="48">
        <f t="shared" si="28"/>
        <v>8.420029168692271E-2</v>
      </c>
      <c r="AG42" s="48">
        <f t="shared" si="29"/>
        <v>0.31084103062712687</v>
      </c>
      <c r="AH42" s="48">
        <f t="shared" si="30"/>
        <v>0.60495867768595046</v>
      </c>
      <c r="AI42" s="48">
        <f t="shared" si="31"/>
        <v>0.48313077297034518</v>
      </c>
      <c r="AJ42" s="48">
        <f t="shared" si="32"/>
        <v>0.11929995138551289</v>
      </c>
      <c r="AK42" s="49">
        <f t="shared" si="24"/>
        <v>116.87000486144872</v>
      </c>
      <c r="AL42" s="49">
        <f t="shared" si="24"/>
        <v>431.44735051045211</v>
      </c>
      <c r="AM42" s="49">
        <f t="shared" si="24"/>
        <v>839.6826446280993</v>
      </c>
      <c r="AN42" s="49">
        <f t="shared" si="13"/>
        <v>670.58551288283911</v>
      </c>
      <c r="AO42" s="49">
        <f t="shared" si="14"/>
        <v>165.58833252309188</v>
      </c>
      <c r="AP42" s="49">
        <f t="shared" si="33"/>
        <v>733.38</v>
      </c>
      <c r="AQ42" s="48">
        <f t="shared" si="16"/>
        <v>0.52837175792507207</v>
      </c>
      <c r="AR42" s="14">
        <f t="shared" si="34"/>
        <v>89.274447949526817</v>
      </c>
      <c r="AS42" s="14">
        <f t="shared" si="35"/>
        <v>67.146974063400577</v>
      </c>
      <c r="AT42" s="49">
        <f t="shared" si="22"/>
        <v>40.829268292682919</v>
      </c>
      <c r="AU42" s="14">
        <f t="shared" si="19"/>
        <v>17962.114695340504</v>
      </c>
      <c r="AV42" s="14">
        <v>181.00969716919025</v>
      </c>
      <c r="AW42" s="49">
        <f t="shared" si="20"/>
        <v>99.232886283165641</v>
      </c>
      <c r="AX42" s="84">
        <f t="shared" si="21"/>
        <v>108.47451883625692</v>
      </c>
      <c r="AY42" s="206">
        <v>17.387999999999998</v>
      </c>
      <c r="AZ42" s="206">
        <v>1.6125999999999998</v>
      </c>
      <c r="BA42" s="206">
        <v>38.299999999999997</v>
      </c>
      <c r="BB42" s="206">
        <v>71.900000000000006</v>
      </c>
      <c r="BC42" s="127">
        <v>-26.44</v>
      </c>
      <c r="BD42" s="127">
        <v>-25.35</v>
      </c>
      <c r="BG42">
        <v>1999</v>
      </c>
      <c r="BH42" t="s">
        <v>46</v>
      </c>
      <c r="BI42" s="31">
        <v>425.4</v>
      </c>
      <c r="BJ42" s="31">
        <v>443.18</v>
      </c>
      <c r="BK42" s="31">
        <v>375.88</v>
      </c>
      <c r="BL42" s="31">
        <v>370.84000000000003</v>
      </c>
      <c r="BM42" s="31">
        <v>403.82500000000005</v>
      </c>
      <c r="BN42" s="31"/>
      <c r="BO42" s="61"/>
    </row>
    <row r="43" spans="1:67" x14ac:dyDescent="0.25">
      <c r="A43" t="s">
        <v>35</v>
      </c>
      <c r="B43" t="s">
        <v>36</v>
      </c>
      <c r="C43" s="7">
        <v>5</v>
      </c>
      <c r="D43" t="s">
        <v>44</v>
      </c>
      <c r="E43">
        <v>1983</v>
      </c>
      <c r="F43" s="7">
        <v>3</v>
      </c>
      <c r="G43" s="7">
        <v>10</v>
      </c>
      <c r="H43" s="103">
        <v>42</v>
      </c>
      <c r="I43" s="7">
        <v>42</v>
      </c>
      <c r="J43" s="7">
        <v>38</v>
      </c>
      <c r="K43" s="7">
        <v>310</v>
      </c>
      <c r="L43" s="101" t="s">
        <v>1041</v>
      </c>
      <c r="M43" s="7">
        <v>0.5</v>
      </c>
      <c r="N43" s="7">
        <v>723</v>
      </c>
      <c r="O43" s="74">
        <v>588</v>
      </c>
      <c r="P43" s="74">
        <v>214</v>
      </c>
      <c r="Q43" s="7">
        <v>671</v>
      </c>
      <c r="R43" s="7">
        <v>266</v>
      </c>
      <c r="S43" s="48">
        <f t="shared" si="10"/>
        <v>0.36394557823129253</v>
      </c>
      <c r="T43" s="48">
        <f t="shared" si="25"/>
        <v>0.39642324888226527</v>
      </c>
      <c r="U43" s="7">
        <v>30</v>
      </c>
      <c r="V43" s="7">
        <v>8.2100000000000009</v>
      </c>
      <c r="W43" s="7">
        <v>33.25</v>
      </c>
      <c r="X43" s="7">
        <v>46.31</v>
      </c>
      <c r="Y43" s="7">
        <v>33.380000000000003</v>
      </c>
      <c r="Z43" s="7">
        <v>12.75</v>
      </c>
      <c r="AA43" s="7">
        <v>201</v>
      </c>
      <c r="AB43" s="7">
        <v>6.61</v>
      </c>
      <c r="AC43" s="7">
        <f t="shared" si="11"/>
        <v>87.77000000000001</v>
      </c>
      <c r="AD43" s="49">
        <f t="shared" si="26"/>
        <v>2.9256666666666669</v>
      </c>
      <c r="AE43" s="7">
        <f t="shared" si="27"/>
        <v>1176</v>
      </c>
      <c r="AF43" s="48">
        <f t="shared" si="28"/>
        <v>9.3539933918195275E-2</v>
      </c>
      <c r="AG43" s="48">
        <f t="shared" si="29"/>
        <v>0.37883103566138765</v>
      </c>
      <c r="AH43" s="48">
        <f t="shared" si="30"/>
        <v>0.52762903042041698</v>
      </c>
      <c r="AI43" s="48">
        <f t="shared" si="31"/>
        <v>0.38031217956021418</v>
      </c>
      <c r="AJ43" s="48">
        <f t="shared" si="32"/>
        <v>0.14526603623105844</v>
      </c>
      <c r="AK43" s="49">
        <f t="shared" si="24"/>
        <v>110.00296228779764</v>
      </c>
      <c r="AL43" s="49">
        <f t="shared" si="24"/>
        <v>445.50529793779185</v>
      </c>
      <c r="AM43" s="49">
        <f t="shared" si="24"/>
        <v>620.49173977441035</v>
      </c>
      <c r="AN43" s="49">
        <f t="shared" si="13"/>
        <v>447.24712316281187</v>
      </c>
      <c r="AO43" s="49">
        <f t="shared" si="14"/>
        <v>170.83285860772472</v>
      </c>
      <c r="AP43" s="49">
        <f t="shared" si="33"/>
        <v>494.76</v>
      </c>
      <c r="AQ43" s="48">
        <f t="shared" si="16"/>
        <v>0.42071428571428571</v>
      </c>
      <c r="AR43" s="14">
        <f t="shared" si="34"/>
        <v>148.5981308411215</v>
      </c>
      <c r="AS43" s="14">
        <f t="shared" si="35"/>
        <v>128.23129251700681</v>
      </c>
      <c r="AT43" s="49">
        <f t="shared" si="22"/>
        <v>32.885572139303484</v>
      </c>
      <c r="AU43" s="14">
        <f t="shared" si="19"/>
        <v>15044.895612708016</v>
      </c>
      <c r="AV43" s="14">
        <v>149.18901067167212</v>
      </c>
      <c r="AW43" s="49">
        <f t="shared" si="20"/>
        <v>100.84452966725604</v>
      </c>
      <c r="AX43" s="84">
        <f t="shared" si="21"/>
        <v>88.067926365705134</v>
      </c>
      <c r="AY43" s="206">
        <v>18.37</v>
      </c>
      <c r="AZ43" s="206">
        <v>4.3849</v>
      </c>
      <c r="BA43" s="206">
        <v>67.900000000000006</v>
      </c>
      <c r="BB43" s="206">
        <v>62.199999999999996</v>
      </c>
      <c r="BC43" s="127">
        <v>-26.52</v>
      </c>
      <c r="BD43" s="127">
        <v>-25.23</v>
      </c>
      <c r="BG43">
        <v>2002</v>
      </c>
      <c r="BH43" t="s">
        <v>39</v>
      </c>
      <c r="BI43" s="31">
        <v>537.86</v>
      </c>
      <c r="BJ43" s="31">
        <v>534.29999999999995</v>
      </c>
      <c r="BK43" s="31">
        <v>524.16</v>
      </c>
      <c r="BL43" s="31">
        <v>390.72</v>
      </c>
      <c r="BM43" s="31">
        <v>496.75999999999993</v>
      </c>
      <c r="BN43" s="31"/>
      <c r="BO43" s="61"/>
    </row>
    <row r="44" spans="1:67" x14ac:dyDescent="0.25">
      <c r="A44" t="s">
        <v>50</v>
      </c>
      <c r="B44" t="s">
        <v>51</v>
      </c>
      <c r="C44" s="7">
        <v>6</v>
      </c>
      <c r="D44" t="s">
        <v>56</v>
      </c>
      <c r="E44">
        <v>1984</v>
      </c>
      <c r="F44" s="7">
        <v>3</v>
      </c>
      <c r="G44" s="7">
        <v>11</v>
      </c>
      <c r="H44" s="103">
        <v>43</v>
      </c>
      <c r="I44" s="7">
        <v>43</v>
      </c>
      <c r="J44" s="7">
        <v>43</v>
      </c>
      <c r="K44" s="7">
        <v>311</v>
      </c>
      <c r="L44" s="101" t="s">
        <v>1041</v>
      </c>
      <c r="M44" s="7">
        <v>0.5</v>
      </c>
      <c r="N44" s="7">
        <v>738</v>
      </c>
      <c r="O44" s="74">
        <v>538</v>
      </c>
      <c r="P44" s="74">
        <v>217</v>
      </c>
      <c r="Q44" s="7">
        <v>423</v>
      </c>
      <c r="R44" s="7">
        <v>185</v>
      </c>
      <c r="S44" s="48">
        <f t="shared" si="10"/>
        <v>0.40334572490706322</v>
      </c>
      <c r="T44" s="48">
        <f t="shared" si="25"/>
        <v>0.43735224586288418</v>
      </c>
      <c r="U44" s="7">
        <v>30</v>
      </c>
      <c r="V44" s="7">
        <v>8.94</v>
      </c>
      <c r="W44" s="7">
        <v>35.090000000000003</v>
      </c>
      <c r="X44" s="7">
        <v>58.02</v>
      </c>
      <c r="Y44" s="7">
        <v>42.6</v>
      </c>
      <c r="Z44" s="7">
        <v>15.27</v>
      </c>
      <c r="AA44" s="7">
        <v>203</v>
      </c>
      <c r="AB44" s="7">
        <v>7.22</v>
      </c>
      <c r="AC44" s="7">
        <f t="shared" si="11"/>
        <v>102.05000000000001</v>
      </c>
      <c r="AD44" s="49">
        <f t="shared" si="26"/>
        <v>3.4016666666666668</v>
      </c>
      <c r="AE44" s="7">
        <f t="shared" si="27"/>
        <v>1076</v>
      </c>
      <c r="AF44" s="48">
        <f t="shared" si="28"/>
        <v>8.7604115629593318E-2</v>
      </c>
      <c r="AG44" s="48">
        <f t="shared" si="29"/>
        <v>0.34385105340519351</v>
      </c>
      <c r="AH44" s="48">
        <f t="shared" si="30"/>
        <v>0.56854483096521313</v>
      </c>
      <c r="AI44" s="48">
        <f t="shared" si="31"/>
        <v>0.41744243018128363</v>
      </c>
      <c r="AJ44" s="48">
        <f t="shared" si="32"/>
        <v>0.14963253307202351</v>
      </c>
      <c r="AK44" s="49">
        <f t="shared" si="24"/>
        <v>94.262028417442409</v>
      </c>
      <c r="AL44" s="49">
        <f t="shared" si="24"/>
        <v>369.98373346398819</v>
      </c>
      <c r="AM44" s="49">
        <f t="shared" si="24"/>
        <v>611.75423811856933</v>
      </c>
      <c r="AN44" s="49">
        <f t="shared" si="13"/>
        <v>449.16805487506116</v>
      </c>
      <c r="AO44" s="49">
        <f t="shared" si="14"/>
        <v>161.0046055854973</v>
      </c>
      <c r="AP44" s="49">
        <f t="shared" si="33"/>
        <v>519.20000000000005</v>
      </c>
      <c r="AQ44" s="48">
        <f t="shared" si="16"/>
        <v>0.48252788104089223</v>
      </c>
      <c r="AR44" s="14">
        <f t="shared" si="34"/>
        <v>70.506912442396313</v>
      </c>
      <c r="AS44" s="14">
        <f t="shared" si="35"/>
        <v>57.249070631970262</v>
      </c>
      <c r="AT44" s="49">
        <f t="shared" si="22"/>
        <v>35.566502463054185</v>
      </c>
      <c r="AU44" s="14">
        <f t="shared" si="19"/>
        <v>14598.005540166207</v>
      </c>
      <c r="AV44" s="14">
        <v>173.96660998437778</v>
      </c>
      <c r="AW44" s="49">
        <f t="shared" si="20"/>
        <v>83.912686126821171</v>
      </c>
      <c r="AX44" s="84">
        <f t="shared" si="21"/>
        <v>90.6682481974984</v>
      </c>
      <c r="AY44" s="206">
        <v>17.097000000000001</v>
      </c>
      <c r="AZ44" s="206">
        <v>4.1391999999999998</v>
      </c>
      <c r="BA44" s="206">
        <v>62.300000000000004</v>
      </c>
      <c r="BB44" s="206">
        <v>90.8</v>
      </c>
      <c r="BC44" s="127">
        <v>-26.15</v>
      </c>
      <c r="BD44" s="127">
        <v>-25.25</v>
      </c>
      <c r="BG44">
        <v>2016</v>
      </c>
      <c r="BH44" t="s">
        <v>41</v>
      </c>
      <c r="BI44" s="31">
        <v>552.46</v>
      </c>
      <c r="BJ44" s="31">
        <v>533.1</v>
      </c>
      <c r="BK44" s="31">
        <v>654.78</v>
      </c>
      <c r="BL44" s="31">
        <v>393.88</v>
      </c>
      <c r="BM44" s="31">
        <v>533.55499999999995</v>
      </c>
      <c r="BN44" s="31"/>
      <c r="BO44" s="61"/>
    </row>
    <row r="45" spans="1:67" x14ac:dyDescent="0.25">
      <c r="A45" t="s">
        <v>50</v>
      </c>
      <c r="B45" t="s">
        <v>51</v>
      </c>
      <c r="C45" s="7">
        <v>6</v>
      </c>
      <c r="D45" t="s">
        <v>60</v>
      </c>
      <c r="E45">
        <v>2001</v>
      </c>
      <c r="F45" s="7">
        <v>3</v>
      </c>
      <c r="G45" s="7">
        <v>12</v>
      </c>
      <c r="H45" s="103">
        <v>44</v>
      </c>
      <c r="I45" s="7">
        <v>44</v>
      </c>
      <c r="J45" s="7">
        <v>46</v>
      </c>
      <c r="K45" s="7">
        <v>312</v>
      </c>
      <c r="L45" s="101" t="s">
        <v>1041</v>
      </c>
      <c r="M45" s="7">
        <v>0.5</v>
      </c>
      <c r="N45" s="7">
        <v>621</v>
      </c>
      <c r="O45" s="74">
        <v>446</v>
      </c>
      <c r="P45" s="74">
        <v>181</v>
      </c>
      <c r="Q45" s="7">
        <v>382</v>
      </c>
      <c r="R45" s="7">
        <v>174</v>
      </c>
      <c r="S45" s="48">
        <f t="shared" si="10"/>
        <v>0.40582959641255606</v>
      </c>
      <c r="T45" s="48">
        <f t="shared" si="25"/>
        <v>0.45549738219895286</v>
      </c>
      <c r="U45" s="7">
        <v>30</v>
      </c>
      <c r="V45" s="7">
        <v>7.79</v>
      </c>
      <c r="W45" s="7">
        <v>28.14</v>
      </c>
      <c r="X45" s="48">
        <v>56.3</v>
      </c>
      <c r="Y45" s="7">
        <v>41.64</v>
      </c>
      <c r="Z45" s="7">
        <v>14.61</v>
      </c>
      <c r="AA45" s="7">
        <v>203</v>
      </c>
      <c r="AB45" s="7">
        <v>9.4</v>
      </c>
      <c r="AC45" s="7">
        <f t="shared" si="11"/>
        <v>92.22999999999999</v>
      </c>
      <c r="AD45" s="49">
        <f t="shared" si="26"/>
        <v>3.0743333333333331</v>
      </c>
      <c r="AE45" s="7">
        <f t="shared" si="27"/>
        <v>892</v>
      </c>
      <c r="AF45" s="48">
        <f t="shared" si="28"/>
        <v>8.4462756153095536E-2</v>
      </c>
      <c r="AG45" s="48">
        <f t="shared" si="29"/>
        <v>0.30510679822183673</v>
      </c>
      <c r="AH45" s="48">
        <f t="shared" si="30"/>
        <v>0.61043044562506776</v>
      </c>
      <c r="AI45" s="48">
        <f t="shared" si="31"/>
        <v>0.45147999566301644</v>
      </c>
      <c r="AJ45" s="48">
        <f t="shared" si="32"/>
        <v>0.15840832700856555</v>
      </c>
      <c r="AK45" s="49">
        <f t="shared" si="24"/>
        <v>75.340778488561213</v>
      </c>
      <c r="AL45" s="49">
        <f t="shared" si="24"/>
        <v>272.15526401387837</v>
      </c>
      <c r="AM45" s="49">
        <f t="shared" si="24"/>
        <v>544.50395749756046</v>
      </c>
      <c r="AN45" s="49">
        <f t="shared" si="13"/>
        <v>402.72015613141065</v>
      </c>
      <c r="AO45" s="49">
        <f t="shared" si="14"/>
        <v>141.30022769164049</v>
      </c>
      <c r="AP45" s="49">
        <f t="shared" si="33"/>
        <v>445.28</v>
      </c>
      <c r="AQ45" s="48">
        <f t="shared" si="16"/>
        <v>0.49919282511210761</v>
      </c>
      <c r="AR45" s="14">
        <f t="shared" si="34"/>
        <v>92.265193370165747</v>
      </c>
      <c r="AS45" s="14">
        <f t="shared" si="35"/>
        <v>71.300448430493276</v>
      </c>
      <c r="AT45" s="49">
        <f t="shared" si="22"/>
        <v>46.305418719211822</v>
      </c>
      <c r="AU45" s="14">
        <f t="shared" si="19"/>
        <v>9616.1531914893603</v>
      </c>
      <c r="AV45" s="14">
        <v>163.65928945261993</v>
      </c>
      <c r="AW45" s="49">
        <f t="shared" si="20"/>
        <v>58.757148608257147</v>
      </c>
      <c r="AX45" s="84">
        <f t="shared" si="21"/>
        <v>68.05476076425505</v>
      </c>
      <c r="AY45" s="206">
        <v>16.893000000000001</v>
      </c>
      <c r="AZ45" s="206">
        <v>1.6436000000000002</v>
      </c>
      <c r="BA45" s="206">
        <v>71.900000000000006</v>
      </c>
      <c r="BB45" s="206">
        <v>84.2</v>
      </c>
      <c r="BC45" s="127">
        <v>-26.34</v>
      </c>
      <c r="BD45" s="127">
        <v>-25.08</v>
      </c>
      <c r="BG45">
        <v>2018</v>
      </c>
      <c r="BH45" t="s">
        <v>48</v>
      </c>
      <c r="BI45" s="31">
        <v>502.08</v>
      </c>
      <c r="BJ45" s="31">
        <v>555.54</v>
      </c>
      <c r="BK45" s="31">
        <v>603.88</v>
      </c>
      <c r="BL45" s="31">
        <v>488.14</v>
      </c>
      <c r="BM45" s="31">
        <v>537.41</v>
      </c>
      <c r="BN45" s="31"/>
      <c r="BO45" s="61"/>
    </row>
    <row r="46" spans="1:67" x14ac:dyDescent="0.25">
      <c r="A46" t="s">
        <v>35</v>
      </c>
      <c r="B46" t="s">
        <v>36</v>
      </c>
      <c r="C46" s="7">
        <v>7</v>
      </c>
      <c r="D46" t="s">
        <v>46</v>
      </c>
      <c r="E46">
        <v>1999</v>
      </c>
      <c r="F46" s="7">
        <v>3</v>
      </c>
      <c r="G46" s="7">
        <v>13</v>
      </c>
      <c r="H46" s="103">
        <v>45</v>
      </c>
      <c r="I46" s="7">
        <v>45</v>
      </c>
      <c r="J46" s="7">
        <v>51</v>
      </c>
      <c r="K46" s="7">
        <v>313</v>
      </c>
      <c r="L46" s="101" t="s">
        <v>1041</v>
      </c>
      <c r="M46" s="7">
        <v>0.5</v>
      </c>
      <c r="N46" s="7">
        <v>569</v>
      </c>
      <c r="O46" s="74">
        <v>411</v>
      </c>
      <c r="P46" s="74">
        <v>154</v>
      </c>
      <c r="Q46" s="7">
        <v>424</v>
      </c>
      <c r="R46" s="7">
        <v>182</v>
      </c>
      <c r="S46" s="48">
        <f t="shared" si="10"/>
        <v>0.37469586374695862</v>
      </c>
      <c r="T46" s="48">
        <f t="shared" si="25"/>
        <v>0.42924528301886794</v>
      </c>
      <c r="U46" s="7">
        <v>30</v>
      </c>
      <c r="V46" s="7">
        <v>7.53</v>
      </c>
      <c r="W46" s="7">
        <v>26.85</v>
      </c>
      <c r="X46" s="7">
        <v>45.64</v>
      </c>
      <c r="Y46" s="7">
        <v>33.94</v>
      </c>
      <c r="Z46" s="7">
        <v>11.34</v>
      </c>
      <c r="AA46" s="7">
        <v>201</v>
      </c>
      <c r="AB46" s="7">
        <v>7.76</v>
      </c>
      <c r="AC46" s="7">
        <f t="shared" si="11"/>
        <v>80.02000000000001</v>
      </c>
      <c r="AD46" s="49">
        <f t="shared" si="26"/>
        <v>2.6673333333333336</v>
      </c>
      <c r="AE46" s="7">
        <f t="shared" si="27"/>
        <v>822</v>
      </c>
      <c r="AF46" s="48">
        <f t="shared" si="28"/>
        <v>9.410147463134215E-2</v>
      </c>
      <c r="AG46" s="48">
        <f t="shared" si="29"/>
        <v>0.33554111472131964</v>
      </c>
      <c r="AH46" s="48">
        <f t="shared" si="30"/>
        <v>0.57035741064733814</v>
      </c>
      <c r="AI46" s="48">
        <f t="shared" si="31"/>
        <v>0.42414396400899768</v>
      </c>
      <c r="AJ46" s="48">
        <f t="shared" si="32"/>
        <v>0.1417145713571607</v>
      </c>
      <c r="AK46" s="49">
        <f t="shared" si="24"/>
        <v>77.351412146963241</v>
      </c>
      <c r="AL46" s="49">
        <f t="shared" si="24"/>
        <v>275.81479630092474</v>
      </c>
      <c r="AM46" s="49">
        <f t="shared" si="24"/>
        <v>468.83379155211196</v>
      </c>
      <c r="AN46" s="49">
        <f t="shared" si="13"/>
        <v>348.64633841539609</v>
      </c>
      <c r="AO46" s="49">
        <f t="shared" si="14"/>
        <v>116.4893776555861</v>
      </c>
      <c r="AP46" s="49">
        <f t="shared" si="33"/>
        <v>375.88</v>
      </c>
      <c r="AQ46" s="48">
        <f t="shared" si="16"/>
        <v>0.45727493917274936</v>
      </c>
      <c r="AR46" s="14">
        <f t="shared" si="34"/>
        <v>136.36363636363637</v>
      </c>
      <c r="AS46" s="14">
        <f t="shared" si="35"/>
        <v>106.32603406326034</v>
      </c>
      <c r="AT46" s="49">
        <f t="shared" si="22"/>
        <v>38.60696517412935</v>
      </c>
      <c r="AU46" s="14">
        <f t="shared" si="19"/>
        <v>9736.0670103092798</v>
      </c>
      <c r="AV46" s="14">
        <v>159.58301550978899</v>
      </c>
      <c r="AW46" s="49">
        <f t="shared" si="20"/>
        <v>61.009418697894318</v>
      </c>
      <c r="AX46" s="84">
        <f t="shared" si="21"/>
        <v>83.579011290583537</v>
      </c>
      <c r="AY46" s="206">
        <v>16.263000000000002</v>
      </c>
      <c r="AZ46" s="206">
        <v>3.5057</v>
      </c>
      <c r="BA46" s="206">
        <v>68.400000000000006</v>
      </c>
      <c r="BB46" s="206">
        <v>84.800000000000011</v>
      </c>
      <c r="BC46" s="127">
        <v>-25.83</v>
      </c>
      <c r="BD46" s="127">
        <v>-24.71</v>
      </c>
      <c r="BG46">
        <v>2023</v>
      </c>
      <c r="BH46" t="s">
        <v>42</v>
      </c>
      <c r="BI46" s="31">
        <v>607.91999999999996</v>
      </c>
      <c r="BJ46" s="31">
        <v>565.84</v>
      </c>
      <c r="BK46" s="31">
        <v>733.38</v>
      </c>
      <c r="BL46" s="31">
        <v>551.08000000000004</v>
      </c>
      <c r="BM46" s="31">
        <v>614.55499999999995</v>
      </c>
      <c r="BN46" s="71"/>
      <c r="BO46" s="61"/>
    </row>
    <row r="47" spans="1:67" x14ac:dyDescent="0.25">
      <c r="A47" t="s">
        <v>35</v>
      </c>
      <c r="B47" t="s">
        <v>36</v>
      </c>
      <c r="C47" s="7">
        <v>7</v>
      </c>
      <c r="D47" t="s">
        <v>37</v>
      </c>
      <c r="E47">
        <v>1998</v>
      </c>
      <c r="F47" s="7">
        <v>3</v>
      </c>
      <c r="G47" s="7">
        <v>14</v>
      </c>
      <c r="H47" s="103">
        <v>46</v>
      </c>
      <c r="I47" s="7">
        <v>46</v>
      </c>
      <c r="J47" s="7">
        <v>54</v>
      </c>
      <c r="K47" s="7">
        <v>314</v>
      </c>
      <c r="L47" s="101" t="s">
        <v>1041</v>
      </c>
      <c r="M47" s="7">
        <v>0.5</v>
      </c>
      <c r="N47" s="7">
        <v>857</v>
      </c>
      <c r="O47" s="74">
        <v>673</v>
      </c>
      <c r="P47" s="74">
        <v>286</v>
      </c>
      <c r="Q47" s="7">
        <v>688</v>
      </c>
      <c r="R47" s="7">
        <v>313</v>
      </c>
      <c r="S47" s="48">
        <f t="shared" si="10"/>
        <v>0.42496285289747399</v>
      </c>
      <c r="T47" s="48">
        <f t="shared" si="25"/>
        <v>0.45494186046511625</v>
      </c>
      <c r="U47" s="7">
        <v>30</v>
      </c>
      <c r="V47" s="7">
        <v>9.26</v>
      </c>
      <c r="W47" s="7">
        <v>28.83</v>
      </c>
      <c r="X47" s="7">
        <v>54.44</v>
      </c>
      <c r="Y47" s="7">
        <v>41.75</v>
      </c>
      <c r="Z47" s="7">
        <v>12.3</v>
      </c>
      <c r="AA47" s="7">
        <v>204</v>
      </c>
      <c r="AB47" s="7">
        <v>7.74</v>
      </c>
      <c r="AC47" s="7">
        <f t="shared" si="11"/>
        <v>92.53</v>
      </c>
      <c r="AD47" s="49">
        <f t="shared" si="26"/>
        <v>3.0843333333333334</v>
      </c>
      <c r="AE47" s="7">
        <f t="shared" si="27"/>
        <v>1346</v>
      </c>
      <c r="AF47" s="48">
        <f t="shared" si="28"/>
        <v>0.10007565114017075</v>
      </c>
      <c r="AG47" s="48">
        <f t="shared" si="29"/>
        <v>0.31157462444612555</v>
      </c>
      <c r="AH47" s="48">
        <f t="shared" si="30"/>
        <v>0.58834972441370359</v>
      </c>
      <c r="AI47" s="48">
        <f t="shared" si="31"/>
        <v>0.45120501458986273</v>
      </c>
      <c r="AJ47" s="48">
        <f t="shared" si="32"/>
        <v>0.13292986058575598</v>
      </c>
      <c r="AK47" s="49">
        <f t="shared" si="24"/>
        <v>134.70182643466984</v>
      </c>
      <c r="AL47" s="49">
        <f t="shared" si="24"/>
        <v>419.37944450448498</v>
      </c>
      <c r="AM47" s="49">
        <f t="shared" si="24"/>
        <v>791.91872906084507</v>
      </c>
      <c r="AN47" s="49">
        <f t="shared" si="13"/>
        <v>607.32194963795519</v>
      </c>
      <c r="AO47" s="49">
        <f t="shared" si="14"/>
        <v>178.92359234842755</v>
      </c>
      <c r="AP47" s="49">
        <f t="shared" si="33"/>
        <v>655.5</v>
      </c>
      <c r="AQ47" s="48">
        <f t="shared" si="16"/>
        <v>0.48699851411589895</v>
      </c>
      <c r="AR47" s="14">
        <f t="shared" si="34"/>
        <v>118.88111888111888</v>
      </c>
      <c r="AS47" s="14">
        <f t="shared" si="35"/>
        <v>104.45765230312035</v>
      </c>
      <c r="AT47" s="49">
        <f t="shared" si="22"/>
        <v>37.941176470588232</v>
      </c>
      <c r="AU47" s="14">
        <f t="shared" si="19"/>
        <v>17276.744186046511</v>
      </c>
      <c r="AV47" s="14">
        <v>190.4980357890957</v>
      </c>
      <c r="AW47" s="49">
        <f t="shared" si="20"/>
        <v>90.692505644383402</v>
      </c>
      <c r="AX47" s="84">
        <f t="shared" si="21"/>
        <v>96.559341109151092</v>
      </c>
      <c r="AY47" s="206">
        <v>14.381</v>
      </c>
      <c r="AZ47" s="206">
        <v>3.8039000000000001</v>
      </c>
      <c r="BA47" s="206">
        <v>70.599999999999994</v>
      </c>
      <c r="BB47" s="206">
        <v>73.899999999999991</v>
      </c>
      <c r="BC47" s="127">
        <v>-26.24</v>
      </c>
      <c r="BD47" s="127">
        <v>-24.84</v>
      </c>
      <c r="BF47" t="s">
        <v>801</v>
      </c>
      <c r="BI47" s="31">
        <v>503.36249999999995</v>
      </c>
      <c r="BJ47" s="31">
        <v>515.91750000000002</v>
      </c>
      <c r="BK47" s="31">
        <v>544.81124999999997</v>
      </c>
      <c r="BL47" s="31">
        <v>442.33500000000004</v>
      </c>
      <c r="BM47" s="31">
        <v>501.60656250000005</v>
      </c>
    </row>
    <row r="48" spans="1:67" x14ac:dyDescent="0.25">
      <c r="A48" t="s">
        <v>50</v>
      </c>
      <c r="B48" t="s">
        <v>51</v>
      </c>
      <c r="C48" s="7">
        <v>8</v>
      </c>
      <c r="D48" t="s">
        <v>52</v>
      </c>
      <c r="E48">
        <v>1999</v>
      </c>
      <c r="F48" s="7">
        <v>3</v>
      </c>
      <c r="G48" s="7">
        <v>15</v>
      </c>
      <c r="H48" s="103">
        <v>47</v>
      </c>
      <c r="I48" s="7">
        <v>47</v>
      </c>
      <c r="J48" s="7">
        <v>59</v>
      </c>
      <c r="K48" s="7">
        <v>315</v>
      </c>
      <c r="L48" s="101" t="s">
        <v>1041</v>
      </c>
      <c r="M48" s="7">
        <v>0.5</v>
      </c>
      <c r="N48" s="7">
        <v>734</v>
      </c>
      <c r="O48" s="74">
        <v>546</v>
      </c>
      <c r="P48" s="74">
        <v>213</v>
      </c>
      <c r="Q48" s="7">
        <v>476</v>
      </c>
      <c r="R48" s="7">
        <v>211</v>
      </c>
      <c r="S48" s="48">
        <f t="shared" si="10"/>
        <v>0.39010989010989011</v>
      </c>
      <c r="T48" s="48">
        <f t="shared" si="25"/>
        <v>0.44327731092436973</v>
      </c>
      <c r="U48" s="7">
        <v>30</v>
      </c>
      <c r="V48" s="7">
        <v>9.15</v>
      </c>
      <c r="W48" s="7">
        <v>33.76</v>
      </c>
      <c r="X48" s="7">
        <v>53.22</v>
      </c>
      <c r="Y48" s="7">
        <v>39.799999999999997</v>
      </c>
      <c r="Z48" s="7">
        <v>12.92</v>
      </c>
      <c r="AA48" s="7">
        <v>203</v>
      </c>
      <c r="AB48" s="7">
        <v>9.11</v>
      </c>
      <c r="AC48" s="7">
        <f t="shared" si="11"/>
        <v>96.13</v>
      </c>
      <c r="AD48" s="49">
        <f t="shared" si="26"/>
        <v>3.204333333333333</v>
      </c>
      <c r="AE48" s="7">
        <f t="shared" si="27"/>
        <v>1092</v>
      </c>
      <c r="AF48" s="48">
        <f t="shared" si="28"/>
        <v>9.5183605534172488E-2</v>
      </c>
      <c r="AG48" s="48">
        <f t="shared" si="29"/>
        <v>0.3511910953916571</v>
      </c>
      <c r="AH48" s="48">
        <f t="shared" si="30"/>
        <v>0.55362529907417046</v>
      </c>
      <c r="AI48" s="48">
        <f t="shared" si="31"/>
        <v>0.41402267762405076</v>
      </c>
      <c r="AJ48" s="48">
        <f t="shared" si="32"/>
        <v>0.13440133153021949</v>
      </c>
      <c r="AK48" s="49">
        <f t="shared" si="24"/>
        <v>103.94049724331636</v>
      </c>
      <c r="AL48" s="49">
        <f t="shared" si="24"/>
        <v>383.50067616768956</v>
      </c>
      <c r="AM48" s="49">
        <f t="shared" si="24"/>
        <v>604.55882658899418</v>
      </c>
      <c r="AN48" s="49">
        <f t="shared" si="13"/>
        <v>452.11276396546344</v>
      </c>
      <c r="AO48" s="49">
        <f t="shared" si="14"/>
        <v>146.76625403099968</v>
      </c>
      <c r="AP48" s="49">
        <f t="shared" si="33"/>
        <v>505.6</v>
      </c>
      <c r="AQ48" s="48">
        <f t="shared" si="16"/>
        <v>0.46300366300366302</v>
      </c>
      <c r="AR48" s="14">
        <f t="shared" si="34"/>
        <v>98.122065727699535</v>
      </c>
      <c r="AS48" s="14">
        <f t="shared" si="35"/>
        <v>74.358974358974365</v>
      </c>
      <c r="AT48" s="49">
        <f t="shared" si="22"/>
        <v>44.876847290640391</v>
      </c>
      <c r="AU48" s="14">
        <f t="shared" si="19"/>
        <v>11266.388583973656</v>
      </c>
      <c r="AV48" s="14">
        <v>154.23379120879122</v>
      </c>
      <c r="AW48" s="49">
        <f t="shared" si="20"/>
        <v>73.047472254131293</v>
      </c>
      <c r="AX48" s="84">
        <f t="shared" si="21"/>
        <v>76.764162568283524</v>
      </c>
      <c r="AY48" s="206">
        <v>12.282999999999999</v>
      </c>
      <c r="AZ48" s="206">
        <v>4.2141000000000002</v>
      </c>
      <c r="BA48" s="206">
        <v>76.599999999999994</v>
      </c>
      <c r="BB48" s="206">
        <v>84.7</v>
      </c>
      <c r="BC48" s="127">
        <v>-26.04</v>
      </c>
      <c r="BD48" s="127">
        <v>-25.02</v>
      </c>
    </row>
    <row r="49" spans="1:74" x14ac:dyDescent="0.25">
      <c r="A49" t="s">
        <v>50</v>
      </c>
      <c r="B49" t="s">
        <v>51</v>
      </c>
      <c r="C49" s="7">
        <v>8</v>
      </c>
      <c r="D49" t="s">
        <v>53</v>
      </c>
      <c r="E49">
        <v>2020</v>
      </c>
      <c r="F49" s="7">
        <v>3</v>
      </c>
      <c r="G49" s="7">
        <v>16</v>
      </c>
      <c r="H49" s="103">
        <v>48</v>
      </c>
      <c r="I49" s="7">
        <v>48</v>
      </c>
      <c r="J49" s="7">
        <v>62</v>
      </c>
      <c r="K49" s="7">
        <v>316</v>
      </c>
      <c r="L49" s="101" t="s">
        <v>1041</v>
      </c>
      <c r="M49" s="7">
        <v>0.5</v>
      </c>
      <c r="N49" s="7">
        <v>732</v>
      </c>
      <c r="O49" s="74">
        <v>423</v>
      </c>
      <c r="P49" s="74">
        <v>166</v>
      </c>
      <c r="Q49" s="7">
        <v>500</v>
      </c>
      <c r="R49" s="7">
        <v>234</v>
      </c>
      <c r="S49" s="48">
        <f t="shared" si="10"/>
        <v>0.39243498817966904</v>
      </c>
      <c r="T49" s="48">
        <f t="shared" si="25"/>
        <v>0.46800000000000003</v>
      </c>
      <c r="U49" s="7">
        <v>30</v>
      </c>
      <c r="V49" s="7">
        <v>10.26</v>
      </c>
      <c r="W49" s="7">
        <v>49.29</v>
      </c>
      <c r="X49" s="7">
        <v>74.25</v>
      </c>
      <c r="Y49" s="7">
        <v>55.66</v>
      </c>
      <c r="Z49" s="7">
        <v>18.25</v>
      </c>
      <c r="AA49" s="7">
        <v>200</v>
      </c>
      <c r="AB49" s="7">
        <v>8.1300000000000008</v>
      </c>
      <c r="AC49" s="7">
        <f t="shared" si="11"/>
        <v>133.80000000000001</v>
      </c>
      <c r="AD49" s="49">
        <f t="shared" si="26"/>
        <v>4.46</v>
      </c>
      <c r="AE49" s="7">
        <f t="shared" si="27"/>
        <v>846</v>
      </c>
      <c r="AF49" s="48">
        <f t="shared" si="28"/>
        <v>7.6681614349775773E-2</v>
      </c>
      <c r="AG49" s="48">
        <f t="shared" si="29"/>
        <v>0.36838565022421521</v>
      </c>
      <c r="AH49" s="48">
        <f t="shared" si="30"/>
        <v>0.55493273542600896</v>
      </c>
      <c r="AI49" s="48">
        <f t="shared" si="31"/>
        <v>0.4159940209267563</v>
      </c>
      <c r="AJ49" s="48">
        <f t="shared" si="32"/>
        <v>0.13639760837070253</v>
      </c>
      <c r="AK49" s="49">
        <f t="shared" si="24"/>
        <v>64.872645739910297</v>
      </c>
      <c r="AL49" s="49">
        <f t="shared" si="24"/>
        <v>311.65426008968609</v>
      </c>
      <c r="AM49" s="49">
        <f t="shared" si="24"/>
        <v>469.47309417040356</v>
      </c>
      <c r="AN49" s="49">
        <f t="shared" si="13"/>
        <v>351.93094170403583</v>
      </c>
      <c r="AO49" s="49">
        <f t="shared" si="14"/>
        <v>115.39237668161434</v>
      </c>
      <c r="AP49" s="49">
        <f t="shared" si="33"/>
        <v>443.32</v>
      </c>
      <c r="AQ49" s="48">
        <f t="shared" si="16"/>
        <v>0.5240189125295508</v>
      </c>
      <c r="AR49" s="14">
        <f t="shared" si="34"/>
        <v>181.92771084337349</v>
      </c>
      <c r="AS49" s="14">
        <f t="shared" si="35"/>
        <v>136.40661938534279</v>
      </c>
      <c r="AT49" s="49">
        <f t="shared" si="22"/>
        <v>40.650000000000006</v>
      </c>
      <c r="AU49" s="14">
        <f t="shared" si="19"/>
        <v>10905.781057810576</v>
      </c>
      <c r="AV49" s="14">
        <v>158.28984400477069</v>
      </c>
      <c r="AW49" s="49">
        <f t="shared" si="20"/>
        <v>68.897541256543832</v>
      </c>
      <c r="AX49" s="84">
        <f t="shared" si="21"/>
        <v>94.510411965093127</v>
      </c>
      <c r="AY49" s="206">
        <v>12.698</v>
      </c>
      <c r="AZ49" s="206">
        <v>1.4613</v>
      </c>
      <c r="BA49" s="206">
        <v>59.6</v>
      </c>
      <c r="BB49" s="206">
        <v>97</v>
      </c>
      <c r="BC49" s="127">
        <v>-26.33</v>
      </c>
      <c r="BD49" s="127">
        <v>-25.53</v>
      </c>
    </row>
    <row r="50" spans="1:74" x14ac:dyDescent="0.25">
      <c r="A50" t="s">
        <v>35</v>
      </c>
      <c r="B50" t="s">
        <v>36</v>
      </c>
      <c r="C50" s="7">
        <v>1</v>
      </c>
      <c r="D50" t="s">
        <v>42</v>
      </c>
      <c r="E50">
        <v>2023</v>
      </c>
      <c r="F50" s="7">
        <v>4</v>
      </c>
      <c r="G50" s="7">
        <v>1</v>
      </c>
      <c r="H50" s="103">
        <v>49</v>
      </c>
      <c r="I50" s="7">
        <v>64</v>
      </c>
      <c r="J50" s="7">
        <v>4</v>
      </c>
      <c r="K50" s="7">
        <v>401</v>
      </c>
      <c r="L50" s="101" t="s">
        <v>1041</v>
      </c>
      <c r="M50" s="7">
        <v>0.5</v>
      </c>
      <c r="N50" s="7">
        <v>679</v>
      </c>
      <c r="O50" s="74">
        <v>526</v>
      </c>
      <c r="P50" s="74">
        <v>228</v>
      </c>
      <c r="Q50" s="7">
        <v>514</v>
      </c>
      <c r="R50" s="7">
        <v>248</v>
      </c>
      <c r="S50" s="48">
        <f t="shared" si="10"/>
        <v>0.43346007604562736</v>
      </c>
      <c r="T50" s="48">
        <f t="shared" si="25"/>
        <v>0.48249027237354086</v>
      </c>
      <c r="U50" s="7">
        <v>30</v>
      </c>
      <c r="V50" s="7">
        <v>9.11</v>
      </c>
      <c r="W50" s="7">
        <v>31.13</v>
      </c>
      <c r="X50" s="7">
        <v>60.27</v>
      </c>
      <c r="Y50" s="7">
        <v>47.54</v>
      </c>
      <c r="Z50" s="7">
        <v>12.73</v>
      </c>
      <c r="AA50" s="7">
        <v>200</v>
      </c>
      <c r="AB50" s="7">
        <v>7.72</v>
      </c>
      <c r="AC50" s="7">
        <f t="shared" si="11"/>
        <v>100.50999999999999</v>
      </c>
      <c r="AD50" s="49">
        <f t="shared" si="26"/>
        <v>3.3503333333333329</v>
      </c>
      <c r="AE50" s="7">
        <f t="shared" si="27"/>
        <v>1052</v>
      </c>
      <c r="AF50" s="48">
        <f t="shared" si="28"/>
        <v>9.0637747487812156E-2</v>
      </c>
      <c r="AG50" s="48">
        <f t="shared" si="29"/>
        <v>0.3097204258282758</v>
      </c>
      <c r="AH50" s="48">
        <f t="shared" si="30"/>
        <v>0.59964182668391208</v>
      </c>
      <c r="AI50" s="48">
        <f t="shared" si="31"/>
        <v>0.47298776241170037</v>
      </c>
      <c r="AJ50" s="48">
        <f t="shared" si="32"/>
        <v>0.12665406427221174</v>
      </c>
      <c r="AK50" s="49">
        <f t="shared" si="24"/>
        <v>95.350910357178392</v>
      </c>
      <c r="AL50" s="49">
        <f t="shared" si="24"/>
        <v>325.82588797134616</v>
      </c>
      <c r="AM50" s="49">
        <f t="shared" si="24"/>
        <v>630.82320167147554</v>
      </c>
      <c r="AN50" s="49">
        <f t="shared" si="13"/>
        <v>497.58312605710881</v>
      </c>
      <c r="AO50" s="49">
        <f t="shared" si="14"/>
        <v>133.24007561436676</v>
      </c>
      <c r="AP50" s="49">
        <f t="shared" si="33"/>
        <v>551.08000000000004</v>
      </c>
      <c r="AQ50" s="48">
        <f t="shared" si="16"/>
        <v>0.5238403041825096</v>
      </c>
      <c r="AR50" s="14">
        <f t="shared" si="34"/>
        <v>117.54385964912281</v>
      </c>
      <c r="AS50" s="14">
        <f t="shared" si="35"/>
        <v>95.437262357414454</v>
      </c>
      <c r="AT50" s="49">
        <f t="shared" si="22"/>
        <v>38.599999999999994</v>
      </c>
      <c r="AU50" s="14">
        <f t="shared" si="19"/>
        <v>14276.683937823836</v>
      </c>
      <c r="AV50" s="14">
        <v>175.8687765147192</v>
      </c>
      <c r="AW50" s="49">
        <f t="shared" si="20"/>
        <v>81.178047751011448</v>
      </c>
      <c r="AX50" s="84">
        <f t="shared" si="21"/>
        <v>107.15007381971522</v>
      </c>
      <c r="AY50" s="206">
        <v>13.45</v>
      </c>
      <c r="AZ50" s="206">
        <v>3.7596000000000003</v>
      </c>
      <c r="BA50" s="206">
        <v>63.6</v>
      </c>
      <c r="BB50" s="206">
        <v>69.800000000000011</v>
      </c>
      <c r="BC50" s="127">
        <v>-26.33</v>
      </c>
      <c r="BD50" s="127">
        <v>-25.09</v>
      </c>
    </row>
    <row r="51" spans="1:74" x14ac:dyDescent="0.25">
      <c r="A51" t="s">
        <v>35</v>
      </c>
      <c r="B51" t="s">
        <v>36</v>
      </c>
      <c r="C51" s="7">
        <v>1</v>
      </c>
      <c r="D51" t="s">
        <v>49</v>
      </c>
      <c r="E51">
        <v>1985</v>
      </c>
      <c r="F51" s="7">
        <v>4</v>
      </c>
      <c r="G51" s="7">
        <v>2</v>
      </c>
      <c r="H51" s="103">
        <v>50</v>
      </c>
      <c r="I51" s="7">
        <v>63</v>
      </c>
      <c r="J51" s="7">
        <v>5</v>
      </c>
      <c r="K51" s="7">
        <v>402</v>
      </c>
      <c r="L51" s="101" t="s">
        <v>1041</v>
      </c>
      <c r="M51" s="7">
        <v>0.5</v>
      </c>
      <c r="N51" s="7">
        <v>668</v>
      </c>
      <c r="O51" s="74">
        <v>503</v>
      </c>
      <c r="P51" s="74">
        <v>195</v>
      </c>
      <c r="Q51" s="7">
        <v>454</v>
      </c>
      <c r="R51" s="7">
        <v>205</v>
      </c>
      <c r="S51" s="48">
        <f t="shared" si="10"/>
        <v>0.38767395626242546</v>
      </c>
      <c r="T51" s="48">
        <f t="shared" si="25"/>
        <v>0.45154185022026433</v>
      </c>
      <c r="U51" s="7">
        <v>30</v>
      </c>
      <c r="V51" s="7">
        <v>9.82</v>
      </c>
      <c r="W51" s="7">
        <v>32.36</v>
      </c>
      <c r="X51" s="7">
        <v>59.14</v>
      </c>
      <c r="Y51" s="7">
        <v>45.23</v>
      </c>
      <c r="Z51" s="7">
        <v>13.98</v>
      </c>
      <c r="AA51" s="7">
        <v>203</v>
      </c>
      <c r="AB51" s="7">
        <v>7.62</v>
      </c>
      <c r="AC51" s="7">
        <f t="shared" si="11"/>
        <v>101.32</v>
      </c>
      <c r="AD51" s="49">
        <f t="shared" si="26"/>
        <v>3.3773333333333331</v>
      </c>
      <c r="AE51" s="7">
        <f t="shared" si="27"/>
        <v>1006</v>
      </c>
      <c r="AF51" s="48">
        <f t="shared" si="28"/>
        <v>9.6920647453612327E-2</v>
      </c>
      <c r="AG51" s="48">
        <f t="shared" si="29"/>
        <v>0.31938412949072248</v>
      </c>
      <c r="AH51" s="48">
        <f t="shared" si="30"/>
        <v>0.58369522305566524</v>
      </c>
      <c r="AI51" s="48">
        <f t="shared" si="31"/>
        <v>0.44640742202921435</v>
      </c>
      <c r="AJ51" s="48">
        <f t="shared" si="32"/>
        <v>0.13797868140544811</v>
      </c>
      <c r="AK51" s="49">
        <f t="shared" si="24"/>
        <v>97.502171338333994</v>
      </c>
      <c r="AL51" s="49">
        <f t="shared" si="24"/>
        <v>321.30043426766679</v>
      </c>
      <c r="AM51" s="49">
        <f t="shared" si="24"/>
        <v>587.19739439399928</v>
      </c>
      <c r="AN51" s="49">
        <f t="shared" si="13"/>
        <v>449.08586656138965</v>
      </c>
      <c r="AO51" s="49">
        <f t="shared" si="14"/>
        <v>138.80655349388081</v>
      </c>
      <c r="AP51" s="49">
        <f t="shared" si="33"/>
        <v>480.46</v>
      </c>
      <c r="AQ51" s="48">
        <f t="shared" si="16"/>
        <v>0.47759443339960239</v>
      </c>
      <c r="AR51" s="14">
        <f t="shared" si="34"/>
        <v>110.25641025641026</v>
      </c>
      <c r="AS51" s="14">
        <f t="shared" si="35"/>
        <v>80.516898608349905</v>
      </c>
      <c r="AT51" s="49">
        <f t="shared" si="22"/>
        <v>37.536945812807886</v>
      </c>
      <c r="AU51" s="14">
        <f t="shared" si="19"/>
        <v>12799.656167979001</v>
      </c>
      <c r="AV51" s="14">
        <v>182.55199849811825</v>
      </c>
      <c r="AW51" s="49">
        <f t="shared" si="20"/>
        <v>70.115124859128514</v>
      </c>
      <c r="AX51" s="84">
        <f t="shared" si="21"/>
        <v>92.212189163988313</v>
      </c>
      <c r="AY51" s="206">
        <v>20.291</v>
      </c>
      <c r="AZ51" s="206">
        <v>7.7315000000000005</v>
      </c>
      <c r="BA51" s="206">
        <v>61.2</v>
      </c>
      <c r="BB51" s="206">
        <v>77</v>
      </c>
      <c r="BC51" s="127">
        <v>-26.08</v>
      </c>
      <c r="BD51" s="127">
        <v>-24.86</v>
      </c>
    </row>
    <row r="52" spans="1:74" x14ac:dyDescent="0.25">
      <c r="A52" t="s">
        <v>50</v>
      </c>
      <c r="B52" t="s">
        <v>51</v>
      </c>
      <c r="C52" s="7">
        <v>2</v>
      </c>
      <c r="D52" t="s">
        <v>55</v>
      </c>
      <c r="E52">
        <v>2008</v>
      </c>
      <c r="F52" s="7">
        <v>4</v>
      </c>
      <c r="G52" s="7">
        <v>3</v>
      </c>
      <c r="H52" s="103">
        <v>51</v>
      </c>
      <c r="I52" s="7">
        <v>62</v>
      </c>
      <c r="J52" s="7">
        <v>12</v>
      </c>
      <c r="K52" s="7">
        <v>403</v>
      </c>
      <c r="L52" s="101" t="s">
        <v>1041</v>
      </c>
      <c r="M52" s="7">
        <v>0.5</v>
      </c>
      <c r="N52" s="7">
        <v>692</v>
      </c>
      <c r="O52" s="74">
        <v>530</v>
      </c>
      <c r="P52" s="74">
        <v>230</v>
      </c>
      <c r="Q52" s="7">
        <v>420</v>
      </c>
      <c r="R52" s="7">
        <v>196</v>
      </c>
      <c r="S52" s="48">
        <f t="shared" si="10"/>
        <v>0.43396226415094341</v>
      </c>
      <c r="T52" s="48">
        <f t="shared" si="25"/>
        <v>0.46666666666666667</v>
      </c>
      <c r="U52" s="7">
        <v>30</v>
      </c>
      <c r="V52" s="7">
        <v>8.24</v>
      </c>
      <c r="W52" s="7">
        <v>27.92</v>
      </c>
      <c r="X52" s="7">
        <v>58.55</v>
      </c>
      <c r="Y52" s="7">
        <v>45.46</v>
      </c>
      <c r="Z52" s="7">
        <v>13.06</v>
      </c>
      <c r="AA52" s="7">
        <v>203</v>
      </c>
      <c r="AB52" s="7">
        <v>8</v>
      </c>
      <c r="AC52" s="7">
        <f t="shared" si="11"/>
        <v>94.710000000000008</v>
      </c>
      <c r="AD52" s="49">
        <f t="shared" si="26"/>
        <v>3.1570000000000005</v>
      </c>
      <c r="AE52" s="7">
        <f t="shared" si="27"/>
        <v>1060</v>
      </c>
      <c r="AF52" s="48">
        <f t="shared" si="28"/>
        <v>8.7002428465843093E-2</v>
      </c>
      <c r="AG52" s="48">
        <f t="shared" si="29"/>
        <v>0.29479463625805091</v>
      </c>
      <c r="AH52" s="48">
        <f t="shared" si="30"/>
        <v>0.61820293527610592</v>
      </c>
      <c r="AI52" s="48">
        <f t="shared" si="31"/>
        <v>0.47999155316228481</v>
      </c>
      <c r="AJ52" s="48">
        <f t="shared" si="32"/>
        <v>0.13789462569950375</v>
      </c>
      <c r="AK52" s="49">
        <f t="shared" si="24"/>
        <v>92.222574173793674</v>
      </c>
      <c r="AL52" s="49">
        <f t="shared" si="24"/>
        <v>312.48231443353399</v>
      </c>
      <c r="AM52" s="49">
        <f t="shared" si="24"/>
        <v>655.29511139267231</v>
      </c>
      <c r="AN52" s="49">
        <f t="shared" si="13"/>
        <v>508.79104635202191</v>
      </c>
      <c r="AO52" s="49">
        <f t="shared" si="14"/>
        <v>146.16830324147398</v>
      </c>
      <c r="AP52" s="49">
        <f t="shared" si="33"/>
        <v>550.91999999999996</v>
      </c>
      <c r="AQ52" s="48">
        <f t="shared" si="16"/>
        <v>0.51973584905660375</v>
      </c>
      <c r="AR52" s="14">
        <f t="shared" si="34"/>
        <v>70.434782608695656</v>
      </c>
      <c r="AS52" s="14">
        <f t="shared" si="35"/>
        <v>58.490566037735846</v>
      </c>
      <c r="AT52" s="49">
        <f t="shared" si="22"/>
        <v>39.408866995073893</v>
      </c>
      <c r="AU52" s="14">
        <f t="shared" si="19"/>
        <v>13979.594999999999</v>
      </c>
      <c r="AV52" s="14">
        <v>176.18887744723975</v>
      </c>
      <c r="AW52" s="49">
        <f t="shared" si="20"/>
        <v>79.344367263967769</v>
      </c>
      <c r="AX52" s="84">
        <f t="shared" si="21"/>
        <v>95.640400072957888</v>
      </c>
      <c r="AY52" s="206">
        <v>17.850999999999999</v>
      </c>
      <c r="AZ52" s="206">
        <v>3.7119999999999997</v>
      </c>
      <c r="BA52" s="206">
        <v>61.3</v>
      </c>
      <c r="BB52" s="206">
        <v>64.2</v>
      </c>
      <c r="BC52" s="127">
        <v>-26.41</v>
      </c>
      <c r="BD52" s="127">
        <v>-25.34</v>
      </c>
      <c r="BI52" s="30" t="s">
        <v>949</v>
      </c>
      <c r="BO52" s="30" t="s">
        <v>1049</v>
      </c>
      <c r="BR52" s="30" t="s">
        <v>26</v>
      </c>
    </row>
    <row r="53" spans="1:74" x14ac:dyDescent="0.25">
      <c r="A53" t="s">
        <v>50</v>
      </c>
      <c r="B53" t="s">
        <v>51</v>
      </c>
      <c r="C53" s="7">
        <v>2</v>
      </c>
      <c r="D53" t="s">
        <v>60</v>
      </c>
      <c r="E53">
        <v>2001</v>
      </c>
      <c r="F53" s="7">
        <v>4</v>
      </c>
      <c r="G53" s="7">
        <v>4</v>
      </c>
      <c r="H53" s="103">
        <v>52</v>
      </c>
      <c r="I53" s="7">
        <v>61</v>
      </c>
      <c r="J53" s="7">
        <v>13</v>
      </c>
      <c r="K53" s="7">
        <v>404</v>
      </c>
      <c r="L53" s="101" t="s">
        <v>1041</v>
      </c>
      <c r="M53" s="7">
        <v>0.5</v>
      </c>
      <c r="N53" s="7">
        <v>666</v>
      </c>
      <c r="O53" s="74">
        <v>521</v>
      </c>
      <c r="P53" s="74">
        <v>219</v>
      </c>
      <c r="Q53" s="7">
        <v>453</v>
      </c>
      <c r="R53" s="7">
        <v>220</v>
      </c>
      <c r="S53" s="48">
        <f t="shared" si="10"/>
        <v>0.42034548944337813</v>
      </c>
      <c r="T53" s="48">
        <f t="shared" si="25"/>
        <v>0.4856512141280353</v>
      </c>
      <c r="U53" s="7">
        <v>30</v>
      </c>
      <c r="V53" s="7">
        <v>8.69</v>
      </c>
      <c r="W53" s="7">
        <v>24.85</v>
      </c>
      <c r="X53" s="7">
        <v>47.44</v>
      </c>
      <c r="Y53" s="7">
        <v>33.31</v>
      </c>
      <c r="Z53" s="7">
        <v>13.86</v>
      </c>
      <c r="AA53" s="7">
        <v>201</v>
      </c>
      <c r="AB53" s="7">
        <v>7.86</v>
      </c>
      <c r="AC53" s="7">
        <f t="shared" si="11"/>
        <v>80.97999999999999</v>
      </c>
      <c r="AD53" s="49">
        <f t="shared" si="26"/>
        <v>2.6993333333333331</v>
      </c>
      <c r="AE53" s="7">
        <f t="shared" si="27"/>
        <v>1042</v>
      </c>
      <c r="AF53" s="48">
        <f t="shared" si="28"/>
        <v>0.10731044702395653</v>
      </c>
      <c r="AG53" s="48">
        <f t="shared" si="29"/>
        <v>0.30686589281304033</v>
      </c>
      <c r="AH53" s="48">
        <f t="shared" si="30"/>
        <v>0.58582366016300325</v>
      </c>
      <c r="AI53" s="48">
        <f t="shared" si="31"/>
        <v>0.41133613237836508</v>
      </c>
      <c r="AJ53" s="48">
        <f t="shared" si="32"/>
        <v>0.17115337120276614</v>
      </c>
      <c r="AK53" s="49">
        <f t="shared" si="24"/>
        <v>111.81748579896271</v>
      </c>
      <c r="AL53" s="49">
        <f t="shared" si="24"/>
        <v>319.75426031118803</v>
      </c>
      <c r="AM53" s="49">
        <f t="shared" si="24"/>
        <v>610.42825388984943</v>
      </c>
      <c r="AN53" s="49">
        <f t="shared" si="13"/>
        <v>428.61224993825641</v>
      </c>
      <c r="AO53" s="49">
        <f t="shared" si="14"/>
        <v>178.34181279328232</v>
      </c>
      <c r="AP53" s="49">
        <f t="shared" si="33"/>
        <v>504.62</v>
      </c>
      <c r="AQ53" s="48">
        <f t="shared" si="16"/>
        <v>0.48428023032629558</v>
      </c>
      <c r="AR53" s="14">
        <f t="shared" si="34"/>
        <v>100.91324200913242</v>
      </c>
      <c r="AS53" s="14">
        <f t="shared" si="35"/>
        <v>73.896353166986557</v>
      </c>
      <c r="AT53" s="49">
        <f t="shared" si="22"/>
        <v>39.104477611940304</v>
      </c>
      <c r="AU53" s="14">
        <f t="shared" si="19"/>
        <v>12904.40458015267</v>
      </c>
      <c r="AV53" s="14">
        <v>148.53044581053527</v>
      </c>
      <c r="AW53" s="49">
        <f t="shared" si="20"/>
        <v>86.880534894599776</v>
      </c>
      <c r="AX53" s="84">
        <f t="shared" si="21"/>
        <v>72.35770668715972</v>
      </c>
      <c r="AY53" s="206">
        <v>19.54</v>
      </c>
      <c r="AZ53" s="206">
        <v>2.8525</v>
      </c>
      <c r="BA53" s="206">
        <v>48.6</v>
      </c>
      <c r="BB53" s="206">
        <v>41.4</v>
      </c>
      <c r="BC53" s="127">
        <v>-26.62</v>
      </c>
      <c r="BD53" s="127">
        <v>-25.41</v>
      </c>
      <c r="BF53" s="30" t="s">
        <v>23</v>
      </c>
      <c r="BG53" s="30" t="s">
        <v>32</v>
      </c>
      <c r="BH53" s="30" t="s">
        <v>31</v>
      </c>
      <c r="BI53" t="s">
        <v>1050</v>
      </c>
      <c r="BJ53" t="s">
        <v>1049</v>
      </c>
      <c r="BN53" s="18"/>
      <c r="BO53" s="30" t="s">
        <v>23</v>
      </c>
      <c r="BP53" s="30" t="s">
        <v>32</v>
      </c>
      <c r="BQ53" s="30" t="s">
        <v>31</v>
      </c>
      <c r="BR53">
        <v>1</v>
      </c>
      <c r="BS53">
        <v>2</v>
      </c>
      <c r="BT53">
        <v>3</v>
      </c>
      <c r="BU53">
        <v>4</v>
      </c>
      <c r="BV53" t="s">
        <v>801</v>
      </c>
    </row>
    <row r="54" spans="1:74" x14ac:dyDescent="0.25">
      <c r="A54" t="s">
        <v>35</v>
      </c>
      <c r="B54" t="s">
        <v>36</v>
      </c>
      <c r="C54" s="7">
        <v>3</v>
      </c>
      <c r="D54" t="s">
        <v>46</v>
      </c>
      <c r="E54">
        <v>1999</v>
      </c>
      <c r="F54" s="7">
        <v>4</v>
      </c>
      <c r="G54" s="7">
        <v>5</v>
      </c>
      <c r="H54" s="103">
        <v>53</v>
      </c>
      <c r="I54" s="7">
        <v>60</v>
      </c>
      <c r="J54" s="7">
        <v>20</v>
      </c>
      <c r="K54" s="7">
        <v>405</v>
      </c>
      <c r="L54" s="101" t="s">
        <v>1041</v>
      </c>
      <c r="M54" s="7">
        <v>0.5</v>
      </c>
      <c r="N54" s="7">
        <v>624</v>
      </c>
      <c r="O54" s="74">
        <v>458</v>
      </c>
      <c r="P54" s="74">
        <v>149</v>
      </c>
      <c r="Q54" s="7">
        <v>424</v>
      </c>
      <c r="R54" s="7">
        <v>180</v>
      </c>
      <c r="S54" s="48">
        <f t="shared" si="10"/>
        <v>0.32532751091703055</v>
      </c>
      <c r="T54" s="48">
        <f t="shared" si="25"/>
        <v>0.42452830188679247</v>
      </c>
      <c r="U54" s="7">
        <v>30</v>
      </c>
      <c r="V54" s="7">
        <v>10.37</v>
      </c>
      <c r="W54" s="7">
        <v>31.44</v>
      </c>
      <c r="X54" s="7">
        <v>48.56</v>
      </c>
      <c r="Y54" s="7">
        <v>36.42</v>
      </c>
      <c r="Z54" s="7">
        <v>11.7</v>
      </c>
      <c r="AA54" s="7">
        <v>203</v>
      </c>
      <c r="AB54" s="7">
        <v>6.64</v>
      </c>
      <c r="AC54" s="7">
        <f t="shared" si="11"/>
        <v>90.37</v>
      </c>
      <c r="AD54" s="49">
        <f t="shared" si="26"/>
        <v>3.0123333333333333</v>
      </c>
      <c r="AE54" s="7">
        <f t="shared" si="27"/>
        <v>916</v>
      </c>
      <c r="AF54" s="48">
        <f t="shared" si="28"/>
        <v>0.11475047028881265</v>
      </c>
      <c r="AG54" s="48">
        <f t="shared" si="29"/>
        <v>0.34790306517649661</v>
      </c>
      <c r="AH54" s="48">
        <f t="shared" si="30"/>
        <v>0.5373464645346907</v>
      </c>
      <c r="AI54" s="48">
        <f t="shared" si="31"/>
        <v>0.40300984840101806</v>
      </c>
      <c r="AJ54" s="48">
        <f t="shared" si="32"/>
        <v>0.12946774372026112</v>
      </c>
      <c r="AK54" s="49">
        <f t="shared" si="24"/>
        <v>105.11143078455238</v>
      </c>
      <c r="AL54" s="49">
        <f t="shared" si="24"/>
        <v>318.67920770167092</v>
      </c>
      <c r="AM54" s="49">
        <f t="shared" si="24"/>
        <v>492.20936151377668</v>
      </c>
      <c r="AN54" s="49">
        <f t="shared" si="13"/>
        <v>369.15702113533251</v>
      </c>
      <c r="AO54" s="49">
        <f t="shared" si="14"/>
        <v>118.5924532477592</v>
      </c>
      <c r="AP54" s="49">
        <f t="shared" si="33"/>
        <v>370.84000000000003</v>
      </c>
      <c r="AQ54" s="48">
        <f t="shared" si="16"/>
        <v>0.40484716157205242</v>
      </c>
      <c r="AR54" s="14">
        <f t="shared" si="34"/>
        <v>141.61073825503357</v>
      </c>
      <c r="AS54" s="14">
        <f t="shared" si="35"/>
        <v>85.1528384279476</v>
      </c>
      <c r="AT54" s="49">
        <f t="shared" si="22"/>
        <v>32.709359605911331</v>
      </c>
      <c r="AU54" s="14">
        <f t="shared" si="19"/>
        <v>11337.427710843374</v>
      </c>
      <c r="AV54" s="14">
        <v>149.86464838050776</v>
      </c>
      <c r="AW54" s="49">
        <f t="shared" si="20"/>
        <v>75.651114744936635</v>
      </c>
      <c r="AX54" s="84">
        <f t="shared" si="21"/>
        <v>95.599908766181088</v>
      </c>
      <c r="AY54" s="206">
        <v>19.196999999999999</v>
      </c>
      <c r="AZ54" s="206">
        <v>4.1016000000000004</v>
      </c>
      <c r="BA54" s="206">
        <v>68.2</v>
      </c>
      <c r="BB54" s="206">
        <v>94.800000000000011</v>
      </c>
      <c r="BC54" s="127">
        <v>-26</v>
      </c>
      <c r="BD54" s="127">
        <v>-25.07</v>
      </c>
      <c r="BF54" t="s">
        <v>50</v>
      </c>
      <c r="BG54">
        <v>1984</v>
      </c>
      <c r="BH54" t="s">
        <v>56</v>
      </c>
      <c r="BI54" s="31">
        <v>95.143928062897515</v>
      </c>
      <c r="BJ54" s="31">
        <v>98.111292462877159</v>
      </c>
      <c r="BN54" s="18"/>
      <c r="BO54" t="s">
        <v>50</v>
      </c>
      <c r="BP54">
        <v>1984</v>
      </c>
      <c r="BQ54" t="s">
        <v>56</v>
      </c>
      <c r="BR54" s="31">
        <v>112.49585366240272</v>
      </c>
      <c r="BS54" s="31">
        <v>98.110311769946151</v>
      </c>
      <c r="BT54" s="31">
        <v>90.6682481974984</v>
      </c>
      <c r="BU54" s="31">
        <v>91.170756221661392</v>
      </c>
      <c r="BV54" s="31">
        <v>98.111292462877159</v>
      </c>
    </row>
    <row r="55" spans="1:74" x14ac:dyDescent="0.25">
      <c r="A55" t="s">
        <v>35</v>
      </c>
      <c r="B55" t="s">
        <v>36</v>
      </c>
      <c r="C55" s="7">
        <v>3</v>
      </c>
      <c r="D55" t="s">
        <v>44</v>
      </c>
      <c r="E55">
        <v>1983</v>
      </c>
      <c r="F55" s="7">
        <v>4</v>
      </c>
      <c r="G55" s="7">
        <v>6</v>
      </c>
      <c r="H55" s="103">
        <v>54</v>
      </c>
      <c r="I55" s="7">
        <v>59</v>
      </c>
      <c r="J55" s="7">
        <v>21</v>
      </c>
      <c r="K55" s="7">
        <v>406</v>
      </c>
      <c r="L55" s="101" t="s">
        <v>1041</v>
      </c>
      <c r="M55" s="7">
        <v>0.5</v>
      </c>
      <c r="N55" s="7">
        <v>669</v>
      </c>
      <c r="O55" s="74">
        <v>531</v>
      </c>
      <c r="P55" s="74">
        <v>196</v>
      </c>
      <c r="Q55" s="7">
        <v>426</v>
      </c>
      <c r="R55" s="7">
        <v>166</v>
      </c>
      <c r="S55" s="48">
        <f t="shared" si="10"/>
        <v>0.36911487758945388</v>
      </c>
      <c r="T55" s="48">
        <f t="shared" si="25"/>
        <v>0.38967136150234744</v>
      </c>
      <c r="U55" s="7">
        <v>30</v>
      </c>
      <c r="V55" s="7">
        <v>8.9499999999999993</v>
      </c>
      <c r="W55" s="7">
        <v>27.91</v>
      </c>
      <c r="X55" s="7">
        <v>53.01</v>
      </c>
      <c r="Y55" s="7">
        <v>39.869999999999997</v>
      </c>
      <c r="Z55" s="7">
        <v>13.14</v>
      </c>
      <c r="AA55" s="7">
        <v>201</v>
      </c>
      <c r="AB55" s="7">
        <v>8.24</v>
      </c>
      <c r="AC55" s="7">
        <f t="shared" si="11"/>
        <v>89.87</v>
      </c>
      <c r="AD55" s="49">
        <f t="shared" si="26"/>
        <v>2.9956666666666667</v>
      </c>
      <c r="AE55" s="7">
        <f t="shared" si="27"/>
        <v>1062</v>
      </c>
      <c r="AF55" s="48">
        <f t="shared" si="28"/>
        <v>9.9588294202737279E-2</v>
      </c>
      <c r="AG55" s="48">
        <f t="shared" si="29"/>
        <v>0.31055969734060307</v>
      </c>
      <c r="AH55" s="48">
        <f t="shared" si="30"/>
        <v>0.58985200845665953</v>
      </c>
      <c r="AI55" s="48">
        <f t="shared" si="31"/>
        <v>0.44364081450984749</v>
      </c>
      <c r="AJ55" s="48">
        <f t="shared" si="32"/>
        <v>0.14621119394681206</v>
      </c>
      <c r="AK55" s="49">
        <f t="shared" si="24"/>
        <v>105.762768443307</v>
      </c>
      <c r="AL55" s="49">
        <f t="shared" si="24"/>
        <v>329.81439857572047</v>
      </c>
      <c r="AM55" s="49">
        <f t="shared" si="24"/>
        <v>626.42283298097243</v>
      </c>
      <c r="AN55" s="49">
        <f t="shared" si="13"/>
        <v>471.14654500945801</v>
      </c>
      <c r="AO55" s="49">
        <f t="shared" si="14"/>
        <v>155.27628797151442</v>
      </c>
      <c r="AP55" s="49">
        <f t="shared" si="33"/>
        <v>471.74</v>
      </c>
      <c r="AQ55" s="48">
        <f t="shared" si="16"/>
        <v>0.44419962335216573</v>
      </c>
      <c r="AR55" s="14">
        <f t="shared" si="34"/>
        <v>69.387755102040813</v>
      </c>
      <c r="AS55" s="14">
        <f t="shared" si="35"/>
        <v>60.451977401129945</v>
      </c>
      <c r="AT55" s="49">
        <f t="shared" si="22"/>
        <v>40.995024875621894</v>
      </c>
      <c r="AU55" s="14">
        <f t="shared" si="19"/>
        <v>11507.25</v>
      </c>
      <c r="AV55" s="14">
        <v>119.72164948453609</v>
      </c>
      <c r="AW55" s="49">
        <f t="shared" si="20"/>
        <v>96.116701110824067</v>
      </c>
      <c r="AX55" s="84">
        <f t="shared" si="21"/>
        <v>74.108224445132379</v>
      </c>
      <c r="AY55" s="206">
        <v>14.92</v>
      </c>
      <c r="AZ55" s="206">
        <v>2.7625999999999999</v>
      </c>
      <c r="BA55" s="206">
        <v>77.5</v>
      </c>
      <c r="BB55" s="206">
        <v>76.7</v>
      </c>
      <c r="BC55" s="127">
        <v>-26.09</v>
      </c>
      <c r="BD55" s="127">
        <v>-24.71</v>
      </c>
      <c r="BG55">
        <v>1989</v>
      </c>
      <c r="BH55" t="s">
        <v>59</v>
      </c>
      <c r="BI55" s="31">
        <v>86.299652307349803</v>
      </c>
      <c r="BJ55" s="31">
        <v>85.767951367449712</v>
      </c>
      <c r="BN55" s="18"/>
      <c r="BP55">
        <v>1989</v>
      </c>
      <c r="BQ55" t="s">
        <v>59</v>
      </c>
      <c r="BR55" s="31">
        <v>90.812178434072237</v>
      </c>
      <c r="BS55" s="31">
        <v>92.139653404665538</v>
      </c>
      <c r="BT55" s="31">
        <v>81.300019768730536</v>
      </c>
      <c r="BU55" s="31">
        <v>78.81995386233055</v>
      </c>
      <c r="BV55" s="31">
        <v>85.767951367449712</v>
      </c>
    </row>
    <row r="56" spans="1:74" x14ac:dyDescent="0.25">
      <c r="A56" t="s">
        <v>50</v>
      </c>
      <c r="B56" t="s">
        <v>51</v>
      </c>
      <c r="C56" s="7">
        <v>4</v>
      </c>
      <c r="D56" t="s">
        <v>59</v>
      </c>
      <c r="E56">
        <v>1989</v>
      </c>
      <c r="F56" s="7">
        <v>4</v>
      </c>
      <c r="G56" s="7">
        <v>7</v>
      </c>
      <c r="H56" s="103">
        <v>55</v>
      </c>
      <c r="I56" s="7">
        <v>58</v>
      </c>
      <c r="J56" s="7">
        <v>28</v>
      </c>
      <c r="K56" s="7">
        <v>407</v>
      </c>
      <c r="L56" s="101" t="s">
        <v>1041</v>
      </c>
      <c r="M56" s="7">
        <v>0.5</v>
      </c>
      <c r="N56" s="7">
        <v>554</v>
      </c>
      <c r="O56" s="74">
        <v>398</v>
      </c>
      <c r="P56" s="74">
        <v>152</v>
      </c>
      <c r="Q56" s="7">
        <v>338</v>
      </c>
      <c r="R56" s="7">
        <v>148</v>
      </c>
      <c r="S56" s="48">
        <f t="shared" si="10"/>
        <v>0.38190954773869346</v>
      </c>
      <c r="T56" s="48">
        <f t="shared" si="25"/>
        <v>0.43786982248520712</v>
      </c>
      <c r="U56" s="7">
        <v>30</v>
      </c>
      <c r="V56" s="7">
        <v>9.2799999999999994</v>
      </c>
      <c r="W56" s="7">
        <v>28.39</v>
      </c>
      <c r="X56" s="7">
        <v>50.61</v>
      </c>
      <c r="Y56" s="7">
        <v>36.92</v>
      </c>
      <c r="Z56" s="7">
        <v>13.54</v>
      </c>
      <c r="AA56" s="7">
        <v>204</v>
      </c>
      <c r="AB56" s="7">
        <v>8.01</v>
      </c>
      <c r="AC56" s="7">
        <f t="shared" si="11"/>
        <v>88.28</v>
      </c>
      <c r="AD56" s="49">
        <f t="shared" si="26"/>
        <v>2.9426666666666668</v>
      </c>
      <c r="AE56" s="7">
        <f t="shared" si="27"/>
        <v>796</v>
      </c>
      <c r="AF56" s="48">
        <f t="shared" si="28"/>
        <v>0.10512007249660171</v>
      </c>
      <c r="AG56" s="48">
        <f t="shared" si="29"/>
        <v>0.32159039420027186</v>
      </c>
      <c r="AH56" s="48">
        <f t="shared" si="30"/>
        <v>0.57328953330312638</v>
      </c>
      <c r="AI56" s="48">
        <f t="shared" si="31"/>
        <v>0.41821477118260081</v>
      </c>
      <c r="AJ56" s="48">
        <f t="shared" si="32"/>
        <v>0.15337562301767105</v>
      </c>
      <c r="AK56" s="49">
        <f t="shared" si="24"/>
        <v>83.675577707294963</v>
      </c>
      <c r="AL56" s="49">
        <f t="shared" si="24"/>
        <v>255.98595378341639</v>
      </c>
      <c r="AM56" s="49">
        <f t="shared" si="24"/>
        <v>456.33846850928859</v>
      </c>
      <c r="AN56" s="49">
        <f t="shared" si="13"/>
        <v>332.89895786135025</v>
      </c>
      <c r="AO56" s="49">
        <f t="shared" si="14"/>
        <v>122.08699592206615</v>
      </c>
      <c r="AP56" s="49">
        <f t="shared" si="33"/>
        <v>377.84000000000003</v>
      </c>
      <c r="AQ56" s="48">
        <f t="shared" si="16"/>
        <v>0.47467336683417088</v>
      </c>
      <c r="AR56" s="14">
        <f t="shared" si="34"/>
        <v>94.736842105263165</v>
      </c>
      <c r="AS56" s="14">
        <f t="shared" si="35"/>
        <v>69.849246231155774</v>
      </c>
      <c r="AT56" s="49">
        <f t="shared" si="22"/>
        <v>39.264705882352935</v>
      </c>
      <c r="AU56" s="14">
        <f t="shared" si="19"/>
        <v>9622.8913857677926</v>
      </c>
      <c r="AV56" s="14">
        <v>116.51962330617556</v>
      </c>
      <c r="AW56" s="49">
        <f t="shared" si="20"/>
        <v>82.586015236952605</v>
      </c>
      <c r="AX56" s="84">
        <f t="shared" si="21"/>
        <v>78.81995386233055</v>
      </c>
      <c r="AY56" s="206">
        <v>16.381</v>
      </c>
      <c r="AZ56" s="206">
        <v>1.5947</v>
      </c>
      <c r="BA56" s="206">
        <v>66.599999999999994</v>
      </c>
      <c r="BB56" s="206">
        <v>81</v>
      </c>
      <c r="BC56" s="127">
        <v>-26.2</v>
      </c>
      <c r="BD56" s="127">
        <v>-25</v>
      </c>
      <c r="BG56">
        <v>1999</v>
      </c>
      <c r="BH56" t="s">
        <v>52</v>
      </c>
      <c r="BI56" s="31">
        <v>67.469623405055899</v>
      </c>
      <c r="BJ56" s="31">
        <v>82.724601546016174</v>
      </c>
      <c r="BN56" s="18"/>
      <c r="BP56">
        <v>1999</v>
      </c>
      <c r="BQ56" t="s">
        <v>52</v>
      </c>
      <c r="BR56" s="31">
        <v>95.735657589696189</v>
      </c>
      <c r="BS56" s="31">
        <v>84.167430990245563</v>
      </c>
      <c r="BT56" s="31">
        <v>76.764162568283524</v>
      </c>
      <c r="BU56" s="31">
        <v>74.231155035839393</v>
      </c>
      <c r="BV56" s="31">
        <v>82.724601546016174</v>
      </c>
    </row>
    <row r="57" spans="1:74" x14ac:dyDescent="0.25">
      <c r="A57" t="s">
        <v>50</v>
      </c>
      <c r="B57" t="s">
        <v>51</v>
      </c>
      <c r="C57" s="7">
        <v>4</v>
      </c>
      <c r="D57" t="s">
        <v>52</v>
      </c>
      <c r="E57">
        <v>1999</v>
      </c>
      <c r="F57" s="7">
        <v>4</v>
      </c>
      <c r="G57" s="7">
        <v>8</v>
      </c>
      <c r="H57" s="103">
        <v>56</v>
      </c>
      <c r="I57" s="7">
        <v>57</v>
      </c>
      <c r="J57" s="7">
        <v>29</v>
      </c>
      <c r="K57" s="7">
        <v>408</v>
      </c>
      <c r="L57" s="101" t="s">
        <v>1041</v>
      </c>
      <c r="M57" s="7">
        <v>0.5</v>
      </c>
      <c r="N57" s="7">
        <v>531</v>
      </c>
      <c r="O57" s="74">
        <v>382</v>
      </c>
      <c r="P57" s="74">
        <v>135</v>
      </c>
      <c r="Q57" s="7">
        <v>365</v>
      </c>
      <c r="R57" s="7">
        <v>164</v>
      </c>
      <c r="S57" s="48">
        <f t="shared" si="10"/>
        <v>0.35340314136125656</v>
      </c>
      <c r="T57" s="48">
        <f t="shared" si="25"/>
        <v>0.44931506849315067</v>
      </c>
      <c r="U57" s="7">
        <v>30</v>
      </c>
      <c r="V57" s="7">
        <v>9.1199999999999992</v>
      </c>
      <c r="W57" s="7">
        <v>27.98</v>
      </c>
      <c r="X57" s="7">
        <v>51.69</v>
      </c>
      <c r="Y57" s="7">
        <v>39.42</v>
      </c>
      <c r="Z57" s="7">
        <v>12.15</v>
      </c>
      <c r="AA57" s="7">
        <v>202</v>
      </c>
      <c r="AB57" s="7">
        <v>9.08</v>
      </c>
      <c r="AC57" s="7">
        <f t="shared" si="11"/>
        <v>88.789999999999992</v>
      </c>
      <c r="AD57" s="49">
        <f t="shared" si="26"/>
        <v>2.9596666666666662</v>
      </c>
      <c r="AE57" s="7">
        <f t="shared" si="27"/>
        <v>764</v>
      </c>
      <c r="AF57" s="48">
        <f t="shared" si="28"/>
        <v>0.10271426962495776</v>
      </c>
      <c r="AG57" s="48">
        <f t="shared" si="29"/>
        <v>0.31512557720464018</v>
      </c>
      <c r="AH57" s="48">
        <f t="shared" si="30"/>
        <v>0.58216015317040215</v>
      </c>
      <c r="AI57" s="48">
        <f t="shared" si="31"/>
        <v>0.44396891541840305</v>
      </c>
      <c r="AJ57" s="48">
        <f t="shared" si="32"/>
        <v>0.13683973420430232</v>
      </c>
      <c r="AK57" s="49">
        <f t="shared" si="24"/>
        <v>78.473701993467728</v>
      </c>
      <c r="AL57" s="49">
        <f t="shared" si="24"/>
        <v>240.7559409843451</v>
      </c>
      <c r="AM57" s="49">
        <f t="shared" si="24"/>
        <v>444.77035702218723</v>
      </c>
      <c r="AN57" s="49">
        <f t="shared" si="13"/>
        <v>339.19225137965992</v>
      </c>
      <c r="AO57" s="49">
        <f t="shared" si="14"/>
        <v>104.54555693208697</v>
      </c>
      <c r="AP57" s="49">
        <f t="shared" si="33"/>
        <v>348.84000000000003</v>
      </c>
      <c r="AQ57" s="48">
        <f t="shared" si="16"/>
        <v>0.4565968586387435</v>
      </c>
      <c r="AR57" s="14">
        <f t="shared" si="34"/>
        <v>142.96296296296296</v>
      </c>
      <c r="AS57" s="14">
        <f t="shared" si="35"/>
        <v>91.099476439790578</v>
      </c>
      <c r="AT57" s="49">
        <f t="shared" si="22"/>
        <v>44.950495049504951</v>
      </c>
      <c r="AU57" s="14">
        <f t="shared" si="19"/>
        <v>7760.5374449339215</v>
      </c>
      <c r="AV57" s="14">
        <v>138.98682627143185</v>
      </c>
      <c r="AW57" s="49">
        <f t="shared" si="20"/>
        <v>55.83649654520579</v>
      </c>
      <c r="AX57" s="84">
        <f t="shared" si="21"/>
        <v>74.231155035839393</v>
      </c>
      <c r="AY57" s="206">
        <v>14.261999999999999</v>
      </c>
      <c r="AZ57" s="206">
        <v>4.9908999999999999</v>
      </c>
      <c r="BA57" s="206">
        <v>60.8</v>
      </c>
      <c r="BB57" s="206">
        <v>90.7</v>
      </c>
      <c r="BC57" s="127">
        <v>-25.81</v>
      </c>
      <c r="BD57" s="127">
        <v>-24.73</v>
      </c>
      <c r="BG57">
        <v>2001</v>
      </c>
      <c r="BH57" t="s">
        <v>60</v>
      </c>
      <c r="BI57" s="31">
        <v>64.633479051798986</v>
      </c>
      <c r="BJ57" s="31">
        <v>72.196180417506781</v>
      </c>
      <c r="BN57" s="18"/>
      <c r="BP57">
        <v>2001</v>
      </c>
      <c r="BQ57" t="s">
        <v>60</v>
      </c>
      <c r="BR57" s="31">
        <v>76.030603983845012</v>
      </c>
      <c r="BS57" s="31">
        <v>72.341650234767343</v>
      </c>
      <c r="BT57" s="31">
        <v>68.05476076425505</v>
      </c>
      <c r="BU57" s="31">
        <v>72.35770668715972</v>
      </c>
      <c r="BV57" s="31">
        <v>72.196180417506781</v>
      </c>
    </row>
    <row r="58" spans="1:74" x14ac:dyDescent="0.25">
      <c r="A58" t="s">
        <v>35</v>
      </c>
      <c r="B58" t="s">
        <v>36</v>
      </c>
      <c r="C58" s="7">
        <v>5</v>
      </c>
      <c r="D58" t="s">
        <v>37</v>
      </c>
      <c r="E58">
        <v>1998</v>
      </c>
      <c r="F58" s="7">
        <v>4</v>
      </c>
      <c r="G58" s="7">
        <v>9</v>
      </c>
      <c r="H58" s="103">
        <v>57</v>
      </c>
      <c r="I58" s="7">
        <v>56</v>
      </c>
      <c r="J58" s="7">
        <v>37</v>
      </c>
      <c r="K58" s="7">
        <v>409</v>
      </c>
      <c r="L58" s="101" t="s">
        <v>1041</v>
      </c>
      <c r="M58" s="7">
        <v>0.5</v>
      </c>
      <c r="N58" s="7">
        <v>684</v>
      </c>
      <c r="O58" s="74">
        <v>509</v>
      </c>
      <c r="P58" s="74">
        <v>215</v>
      </c>
      <c r="Q58" s="7">
        <v>507</v>
      </c>
      <c r="R58" s="7">
        <v>223</v>
      </c>
      <c r="S58" s="48">
        <f t="shared" si="10"/>
        <v>0.42239685658153242</v>
      </c>
      <c r="T58" s="48">
        <f t="shared" si="25"/>
        <v>0.43984220907297833</v>
      </c>
      <c r="U58" s="7">
        <v>30</v>
      </c>
      <c r="V58" s="7">
        <v>9.89</v>
      </c>
      <c r="W58" s="7">
        <v>29.51</v>
      </c>
      <c r="X58" s="7">
        <v>61.14</v>
      </c>
      <c r="Y58" s="7">
        <v>46.92</v>
      </c>
      <c r="Z58" s="7">
        <v>14.1</v>
      </c>
      <c r="AA58" s="7">
        <v>200</v>
      </c>
      <c r="AB58" s="7">
        <v>7.84</v>
      </c>
      <c r="AC58" s="7">
        <f t="shared" si="11"/>
        <v>100.54</v>
      </c>
      <c r="AD58" s="49">
        <f t="shared" si="26"/>
        <v>3.3513333333333337</v>
      </c>
      <c r="AE58" s="7">
        <f t="shared" si="27"/>
        <v>1018</v>
      </c>
      <c r="AF58" s="48">
        <f t="shared" si="28"/>
        <v>9.8368808434453947E-2</v>
      </c>
      <c r="AG58" s="48">
        <f t="shared" si="29"/>
        <v>0.29351501889795106</v>
      </c>
      <c r="AH58" s="48">
        <f t="shared" si="30"/>
        <v>0.60811617266759499</v>
      </c>
      <c r="AI58" s="48">
        <f t="shared" si="31"/>
        <v>0.46667992838671174</v>
      </c>
      <c r="AJ58" s="48">
        <f t="shared" si="32"/>
        <v>0.14024268947682514</v>
      </c>
      <c r="AK58" s="49">
        <f t="shared" si="24"/>
        <v>100.13944698627412</v>
      </c>
      <c r="AL58" s="49">
        <f t="shared" si="24"/>
        <v>298.79828923811419</v>
      </c>
      <c r="AM58" s="49">
        <f t="shared" si="24"/>
        <v>619.06226377561165</v>
      </c>
      <c r="AN58" s="49">
        <f t="shared" si="13"/>
        <v>475.08016709767253</v>
      </c>
      <c r="AO58" s="49">
        <f t="shared" si="14"/>
        <v>142.76705788740799</v>
      </c>
      <c r="AP58" s="49">
        <f t="shared" si="33"/>
        <v>523.84</v>
      </c>
      <c r="AQ58" s="48">
        <f t="shared" si="16"/>
        <v>0.51457760314341849</v>
      </c>
      <c r="AR58" s="14">
        <f t="shared" si="34"/>
        <v>107.44186046511628</v>
      </c>
      <c r="AS58" s="14">
        <f t="shared" si="35"/>
        <v>99.214145383104125</v>
      </c>
      <c r="AT58" s="49">
        <f t="shared" si="22"/>
        <v>39.199999999999996</v>
      </c>
      <c r="AU58" s="14">
        <f t="shared" si="19"/>
        <v>13363.26530612245</v>
      </c>
      <c r="AV58" s="14">
        <v>196.03747623420989</v>
      </c>
      <c r="AW58" s="49">
        <f t="shared" si="20"/>
        <v>68.166891161958702</v>
      </c>
      <c r="AX58" s="84">
        <f t="shared" si="21"/>
        <v>93.601882001807965</v>
      </c>
      <c r="AY58" s="206">
        <v>18.451999999999998</v>
      </c>
      <c r="AZ58" s="206">
        <v>4.6283000000000003</v>
      </c>
      <c r="BA58" s="206">
        <v>37.700000000000003</v>
      </c>
      <c r="BB58" s="206">
        <v>61.8</v>
      </c>
      <c r="BC58" s="127">
        <v>-26.26</v>
      </c>
      <c r="BD58" s="127">
        <v>-24.83</v>
      </c>
      <c r="BG58">
        <v>2004</v>
      </c>
      <c r="BH58" t="s">
        <v>57</v>
      </c>
      <c r="BI58" s="31">
        <v>82.134585669834991</v>
      </c>
      <c r="BJ58" s="31">
        <v>95.715365212904061</v>
      </c>
      <c r="BN58" s="18"/>
      <c r="BP58">
        <v>2004</v>
      </c>
      <c r="BQ58" t="s">
        <v>57</v>
      </c>
      <c r="BR58" s="31">
        <v>101.67727982698547</v>
      </c>
      <c r="BS58" s="31">
        <v>99.565761044546818</v>
      </c>
      <c r="BT58" s="31">
        <v>100.07875606726184</v>
      </c>
      <c r="BU58" s="31">
        <v>81.539663912822107</v>
      </c>
      <c r="BV58" s="31">
        <v>95.715365212904061</v>
      </c>
    </row>
    <row r="59" spans="1:74" x14ac:dyDescent="0.25">
      <c r="A59" t="s">
        <v>35</v>
      </c>
      <c r="B59" t="s">
        <v>36</v>
      </c>
      <c r="C59" s="7">
        <v>5</v>
      </c>
      <c r="D59" t="s">
        <v>48</v>
      </c>
      <c r="E59">
        <v>2018</v>
      </c>
      <c r="F59" s="7">
        <v>4</v>
      </c>
      <c r="G59" s="7">
        <v>10</v>
      </c>
      <c r="H59" s="103">
        <v>58</v>
      </c>
      <c r="I59" s="7">
        <v>55</v>
      </c>
      <c r="J59" s="7">
        <v>37</v>
      </c>
      <c r="K59" s="7">
        <v>410</v>
      </c>
      <c r="L59" s="101" t="s">
        <v>1041</v>
      </c>
      <c r="M59" s="7">
        <v>0.5</v>
      </c>
      <c r="N59" s="7">
        <v>701</v>
      </c>
      <c r="O59" s="74">
        <v>498</v>
      </c>
      <c r="P59" s="74">
        <v>198</v>
      </c>
      <c r="Q59" s="7">
        <v>441</v>
      </c>
      <c r="R59" s="7">
        <v>196</v>
      </c>
      <c r="S59" s="48">
        <f t="shared" si="10"/>
        <v>0.39759036144578314</v>
      </c>
      <c r="T59" s="48">
        <f t="shared" si="25"/>
        <v>0.44444444444444442</v>
      </c>
      <c r="U59" s="7">
        <v>30</v>
      </c>
      <c r="V59" s="7">
        <v>11.14</v>
      </c>
      <c r="W59" s="7">
        <v>30.25</v>
      </c>
      <c r="X59" s="7">
        <v>63.51</v>
      </c>
      <c r="Y59" s="7">
        <v>46.07</v>
      </c>
      <c r="Z59" s="7">
        <v>17.21</v>
      </c>
      <c r="AA59" s="7">
        <v>202</v>
      </c>
      <c r="AB59" s="7">
        <v>8.3000000000000007</v>
      </c>
      <c r="AC59" s="7">
        <f t="shared" si="11"/>
        <v>104.9</v>
      </c>
      <c r="AD59" s="49">
        <f t="shared" si="26"/>
        <v>3.496666666666667</v>
      </c>
      <c r="AE59" s="7">
        <f t="shared" si="27"/>
        <v>996</v>
      </c>
      <c r="AF59" s="48">
        <f t="shared" si="28"/>
        <v>0.10619637750238323</v>
      </c>
      <c r="AG59" s="48">
        <f t="shared" si="29"/>
        <v>0.28836987607244996</v>
      </c>
      <c r="AH59" s="48">
        <f t="shared" si="30"/>
        <v>0.60543374642516679</v>
      </c>
      <c r="AI59" s="48">
        <f t="shared" si="31"/>
        <v>0.43918017159199235</v>
      </c>
      <c r="AJ59" s="48">
        <f t="shared" si="32"/>
        <v>0.1640610104861773</v>
      </c>
      <c r="AK59" s="49">
        <f t="shared" si="24"/>
        <v>105.7715919923737</v>
      </c>
      <c r="AL59" s="49">
        <f t="shared" si="24"/>
        <v>287.21639656816018</v>
      </c>
      <c r="AM59" s="49">
        <f t="shared" si="24"/>
        <v>603.01201143946616</v>
      </c>
      <c r="AN59" s="49">
        <f t="shared" si="13"/>
        <v>437.42345090562441</v>
      </c>
      <c r="AO59" s="49">
        <f t="shared" si="14"/>
        <v>163.40476644423259</v>
      </c>
      <c r="AP59" s="49">
        <f t="shared" si="33"/>
        <v>488.14</v>
      </c>
      <c r="AQ59" s="48">
        <f t="shared" si="16"/>
        <v>0.49010040160642571</v>
      </c>
      <c r="AR59" s="14">
        <f t="shared" si="34"/>
        <v>97.979797979797979</v>
      </c>
      <c r="AS59" s="14">
        <f t="shared" si="35"/>
        <v>77.108433734939766</v>
      </c>
      <c r="AT59" s="49">
        <f t="shared" si="22"/>
        <v>41.089108910891092</v>
      </c>
      <c r="AU59" s="14">
        <f t="shared" si="19"/>
        <v>11880.033734939758</v>
      </c>
      <c r="AV59" s="14">
        <v>152.59782344104747</v>
      </c>
      <c r="AW59" s="49">
        <f t="shared" si="20"/>
        <v>77.851921259737537</v>
      </c>
      <c r="AX59" s="84">
        <f t="shared" si="21"/>
        <v>72.703104037018534</v>
      </c>
      <c r="AY59" s="206">
        <v>15.209999999999999</v>
      </c>
      <c r="AZ59" s="206">
        <v>2.0304000000000002</v>
      </c>
      <c r="BA59" s="206">
        <v>66.2</v>
      </c>
      <c r="BB59" s="206">
        <v>77.699999999999989</v>
      </c>
      <c r="BC59" s="127">
        <v>-26.35</v>
      </c>
      <c r="BD59" s="127">
        <v>-25.26</v>
      </c>
      <c r="BG59">
        <v>2008</v>
      </c>
      <c r="BH59" t="s">
        <v>55</v>
      </c>
      <c r="BI59" s="31">
        <v>88.529305589695866</v>
      </c>
      <c r="BJ59" s="31">
        <v>90.827785107176823</v>
      </c>
      <c r="BN59" s="18"/>
      <c r="BP59">
        <v>2008</v>
      </c>
      <c r="BQ59" t="s">
        <v>55</v>
      </c>
      <c r="BR59" s="31">
        <v>96.265321878890575</v>
      </c>
      <c r="BS59" s="31">
        <v>83.27589298570517</v>
      </c>
      <c r="BT59" s="31">
        <v>88.129525491153643</v>
      </c>
      <c r="BU59" s="31">
        <v>95.640400072957888</v>
      </c>
      <c r="BV59" s="31">
        <v>90.827785107176823</v>
      </c>
    </row>
    <row r="60" spans="1:74" x14ac:dyDescent="0.25">
      <c r="A60" t="s">
        <v>50</v>
      </c>
      <c r="B60" t="s">
        <v>51</v>
      </c>
      <c r="C60" s="7">
        <v>6</v>
      </c>
      <c r="D60" t="s">
        <v>57</v>
      </c>
      <c r="E60">
        <v>2004</v>
      </c>
      <c r="F60" s="7">
        <v>4</v>
      </c>
      <c r="G60" s="7">
        <v>11</v>
      </c>
      <c r="H60" s="103">
        <v>59</v>
      </c>
      <c r="I60" s="7">
        <v>54</v>
      </c>
      <c r="J60" s="7">
        <v>44</v>
      </c>
      <c r="K60" s="7">
        <v>411</v>
      </c>
      <c r="L60" s="101" t="s">
        <v>1041</v>
      </c>
      <c r="M60" s="7">
        <v>0.5</v>
      </c>
      <c r="N60" s="7">
        <v>608</v>
      </c>
      <c r="O60" s="74">
        <v>422</v>
      </c>
      <c r="P60" s="74">
        <v>157</v>
      </c>
      <c r="Q60" s="7">
        <v>392</v>
      </c>
      <c r="R60" s="7">
        <v>168</v>
      </c>
      <c r="S60" s="48">
        <f t="shared" si="10"/>
        <v>0.37203791469194314</v>
      </c>
      <c r="T60" s="48">
        <f t="shared" si="25"/>
        <v>0.42857142857142855</v>
      </c>
      <c r="U60" s="7">
        <v>30</v>
      </c>
      <c r="V60" s="7">
        <v>9.92</v>
      </c>
      <c r="W60" s="7">
        <v>38.479999999999997</v>
      </c>
      <c r="X60" s="7">
        <v>59.46</v>
      </c>
      <c r="Y60" s="7">
        <v>43.36</v>
      </c>
      <c r="Z60" s="7">
        <v>15.92</v>
      </c>
      <c r="AA60" s="7">
        <v>200</v>
      </c>
      <c r="AB60" s="7">
        <v>7.89</v>
      </c>
      <c r="AC60" s="7">
        <f t="shared" si="11"/>
        <v>107.86</v>
      </c>
      <c r="AD60" s="49">
        <f t="shared" si="26"/>
        <v>3.5953333333333335</v>
      </c>
      <c r="AE60" s="7">
        <f t="shared" si="27"/>
        <v>844</v>
      </c>
      <c r="AF60" s="48">
        <f t="shared" si="28"/>
        <v>9.1971073613944007E-2</v>
      </c>
      <c r="AG60" s="48">
        <f t="shared" si="29"/>
        <v>0.35675876135731499</v>
      </c>
      <c r="AH60" s="48">
        <f t="shared" si="30"/>
        <v>0.55127016502874093</v>
      </c>
      <c r="AI60" s="48">
        <f t="shared" si="31"/>
        <v>0.40200259595772297</v>
      </c>
      <c r="AJ60" s="48">
        <f t="shared" si="32"/>
        <v>0.14759873910624885</v>
      </c>
      <c r="AK60" s="49">
        <f t="shared" si="24"/>
        <v>77.623586130168746</v>
      </c>
      <c r="AL60" s="49">
        <f t="shared" si="24"/>
        <v>301.10439458557386</v>
      </c>
      <c r="AM60" s="49">
        <f t="shared" si="24"/>
        <v>465.27201928425734</v>
      </c>
      <c r="AN60" s="49">
        <f t="shared" si="13"/>
        <v>339.29019098831822</v>
      </c>
      <c r="AO60" s="49">
        <f t="shared" si="14"/>
        <v>124.57333580567403</v>
      </c>
      <c r="AP60" s="49">
        <f t="shared" si="33"/>
        <v>400.72</v>
      </c>
      <c r="AQ60" s="48">
        <f t="shared" si="16"/>
        <v>0.47478672985781994</v>
      </c>
      <c r="AR60" s="14">
        <f t="shared" si="34"/>
        <v>114.01273885350318</v>
      </c>
      <c r="AS60" s="14">
        <f t="shared" si="35"/>
        <v>85.781990521327018</v>
      </c>
      <c r="AT60" s="49">
        <f t="shared" si="22"/>
        <v>39.449999999999996</v>
      </c>
      <c r="AU60" s="14">
        <f t="shared" si="19"/>
        <v>10157.66793409379</v>
      </c>
      <c r="AV60" s="14">
        <v>147.0265770018581</v>
      </c>
      <c r="AW60" s="49">
        <f t="shared" si="20"/>
        <v>69.087291163456925</v>
      </c>
      <c r="AX60" s="84">
        <f t="shared" si="21"/>
        <v>81.539663912822107</v>
      </c>
      <c r="AY60" s="206">
        <v>17.294</v>
      </c>
      <c r="AZ60" s="206">
        <v>4.9298000000000002</v>
      </c>
      <c r="BA60" s="206">
        <v>63.7</v>
      </c>
      <c r="BB60" s="206">
        <v>81.599999999999994</v>
      </c>
      <c r="BC60" s="127">
        <v>-26.12</v>
      </c>
      <c r="BD60" s="127">
        <v>-25.27</v>
      </c>
      <c r="BG60">
        <v>2016</v>
      </c>
      <c r="BH60" t="s">
        <v>54</v>
      </c>
      <c r="BI60" s="31">
        <v>71.18767162550435</v>
      </c>
      <c r="BJ60" s="31">
        <v>89.877854556335365</v>
      </c>
      <c r="BN60" s="18"/>
      <c r="BP60">
        <v>2016</v>
      </c>
      <c r="BQ60" t="s">
        <v>54</v>
      </c>
      <c r="BR60" s="31">
        <v>88.844675044303884</v>
      </c>
      <c r="BS60" s="31">
        <v>97.687946343687159</v>
      </c>
      <c r="BT60" s="31">
        <v>93.082385810101044</v>
      </c>
      <c r="BU60" s="31">
        <v>79.896411027249357</v>
      </c>
      <c r="BV60" s="31">
        <v>89.877854556335365</v>
      </c>
    </row>
    <row r="61" spans="1:74" x14ac:dyDescent="0.25">
      <c r="A61" t="s">
        <v>50</v>
      </c>
      <c r="B61" t="s">
        <v>51</v>
      </c>
      <c r="C61" s="7">
        <v>6</v>
      </c>
      <c r="D61" t="s">
        <v>53</v>
      </c>
      <c r="E61">
        <v>2020</v>
      </c>
      <c r="F61" s="7">
        <v>4</v>
      </c>
      <c r="G61" s="7">
        <v>12</v>
      </c>
      <c r="H61" s="103">
        <v>60</v>
      </c>
      <c r="I61" s="7">
        <v>53</v>
      </c>
      <c r="J61" s="7">
        <v>45</v>
      </c>
      <c r="K61" s="7">
        <v>412</v>
      </c>
      <c r="L61" s="101" t="s">
        <v>1041</v>
      </c>
      <c r="M61" s="7">
        <v>0.5</v>
      </c>
      <c r="N61" s="7">
        <v>560</v>
      </c>
      <c r="O61" s="74">
        <v>389</v>
      </c>
      <c r="P61" s="74">
        <v>169</v>
      </c>
      <c r="Q61" s="7">
        <v>414</v>
      </c>
      <c r="R61" s="7">
        <v>201</v>
      </c>
      <c r="S61" s="48">
        <f t="shared" si="10"/>
        <v>0.43444730077120824</v>
      </c>
      <c r="T61" s="48">
        <f t="shared" si="25"/>
        <v>0.48550724637681159</v>
      </c>
      <c r="U61" s="7">
        <v>30</v>
      </c>
      <c r="V61" s="7">
        <v>10.56</v>
      </c>
      <c r="W61" s="7">
        <v>35.18</v>
      </c>
      <c r="X61" s="7">
        <v>66.86</v>
      </c>
      <c r="Y61" s="7">
        <v>51.92</v>
      </c>
      <c r="Z61" s="7">
        <v>14.81</v>
      </c>
      <c r="AA61" s="7">
        <v>204</v>
      </c>
      <c r="AB61" s="7">
        <v>7.95</v>
      </c>
      <c r="AC61" s="7">
        <f t="shared" si="11"/>
        <v>112.6</v>
      </c>
      <c r="AD61" s="49">
        <f t="shared" si="26"/>
        <v>3.753333333333333</v>
      </c>
      <c r="AE61" s="7">
        <f t="shared" si="27"/>
        <v>778</v>
      </c>
      <c r="AF61" s="48">
        <f t="shared" si="28"/>
        <v>9.3783303730017767E-2</v>
      </c>
      <c r="AG61" s="48">
        <f t="shared" si="29"/>
        <v>0.31243339253996449</v>
      </c>
      <c r="AH61" s="48">
        <f t="shared" si="30"/>
        <v>0.59378330373001775</v>
      </c>
      <c r="AI61" s="48">
        <f t="shared" si="31"/>
        <v>0.46110124333925401</v>
      </c>
      <c r="AJ61" s="48">
        <f t="shared" si="32"/>
        <v>0.13152753108348136</v>
      </c>
      <c r="AK61" s="49">
        <f t="shared" si="24"/>
        <v>72.963410301953829</v>
      </c>
      <c r="AL61" s="49">
        <f t="shared" si="24"/>
        <v>243.07317939609237</v>
      </c>
      <c r="AM61" s="49">
        <f t="shared" si="24"/>
        <v>461.96341030195379</v>
      </c>
      <c r="AN61" s="49">
        <f t="shared" si="13"/>
        <v>358.73676731793961</v>
      </c>
      <c r="AO61" s="49">
        <f t="shared" si="14"/>
        <v>102.32841918294849</v>
      </c>
      <c r="AP61" s="49">
        <f t="shared" si="33"/>
        <v>441.84000000000003</v>
      </c>
      <c r="AQ61" s="48">
        <f t="shared" si="16"/>
        <v>0.56791773778920318</v>
      </c>
      <c r="AR61" s="14">
        <f t="shared" si="34"/>
        <v>137.8698224852071</v>
      </c>
      <c r="AS61" s="14">
        <f t="shared" si="35"/>
        <v>112.85347043701799</v>
      </c>
      <c r="AT61" s="49">
        <f t="shared" si="22"/>
        <v>38.970588235294116</v>
      </c>
      <c r="AU61" s="14">
        <f t="shared" si="19"/>
        <v>11337.781132075472</v>
      </c>
      <c r="AV61" s="14">
        <v>140.45032530332335</v>
      </c>
      <c r="AW61" s="49">
        <f t="shared" si="20"/>
        <v>80.724491791598552</v>
      </c>
      <c r="AX61" s="84">
        <f t="shared" si="21"/>
        <v>110.79797012993184</v>
      </c>
      <c r="AY61" s="206">
        <v>17.178999999999998</v>
      </c>
      <c r="AZ61" s="206">
        <v>6.3685</v>
      </c>
      <c r="BA61" s="206">
        <v>63.7</v>
      </c>
      <c r="BB61" s="206">
        <v>95.9</v>
      </c>
      <c r="BC61" s="127">
        <v>-25.78</v>
      </c>
      <c r="BD61" s="127">
        <v>-25.02</v>
      </c>
      <c r="BG61">
        <v>2020</v>
      </c>
      <c r="BH61" t="s">
        <v>53</v>
      </c>
      <c r="BI61" s="31">
        <v>86.715173128209841</v>
      </c>
      <c r="BJ61" s="31">
        <v>108.5584110128321</v>
      </c>
      <c r="BN61" s="18"/>
      <c r="BP61">
        <v>2020</v>
      </c>
      <c r="BQ61" t="s">
        <v>53</v>
      </c>
      <c r="BR61" s="31">
        <v>124.02869367949664</v>
      </c>
      <c r="BS61" s="31">
        <v>104.89656827680679</v>
      </c>
      <c r="BT61" s="31">
        <v>94.510411965093127</v>
      </c>
      <c r="BU61" s="31">
        <v>110.79797012993184</v>
      </c>
      <c r="BV61" s="31">
        <v>108.5584110128321</v>
      </c>
    </row>
    <row r="62" spans="1:74" x14ac:dyDescent="0.25">
      <c r="A62" t="s">
        <v>35</v>
      </c>
      <c r="B62" t="s">
        <v>36</v>
      </c>
      <c r="C62" s="7">
        <v>7</v>
      </c>
      <c r="D62" t="s">
        <v>41</v>
      </c>
      <c r="E62">
        <v>2016</v>
      </c>
      <c r="F62" s="7">
        <v>4</v>
      </c>
      <c r="G62" s="7">
        <v>13</v>
      </c>
      <c r="H62" s="103">
        <v>61</v>
      </c>
      <c r="I62" s="7">
        <v>52</v>
      </c>
      <c r="J62" s="7">
        <v>52</v>
      </c>
      <c r="K62" s="7">
        <v>413</v>
      </c>
      <c r="L62" s="101" t="s">
        <v>1041</v>
      </c>
      <c r="M62" s="7">
        <v>0.5</v>
      </c>
      <c r="N62" s="7">
        <v>630</v>
      </c>
      <c r="O62" s="74">
        <v>396</v>
      </c>
      <c r="P62" s="74">
        <v>139</v>
      </c>
      <c r="Q62" s="7">
        <v>428</v>
      </c>
      <c r="R62" s="7">
        <v>178</v>
      </c>
      <c r="S62" s="48">
        <f t="shared" si="10"/>
        <v>0.35101010101010099</v>
      </c>
      <c r="T62" s="48">
        <f t="shared" si="25"/>
        <v>0.41588785046728971</v>
      </c>
      <c r="U62" s="7">
        <v>30</v>
      </c>
      <c r="V62" s="7">
        <v>14.16</v>
      </c>
      <c r="W62" s="7">
        <v>43.17</v>
      </c>
      <c r="X62" s="7">
        <v>77.489999999999995</v>
      </c>
      <c r="Y62" s="7">
        <v>57.94</v>
      </c>
      <c r="Z62" s="7">
        <v>19.100000000000001</v>
      </c>
      <c r="AA62" s="7">
        <v>201</v>
      </c>
      <c r="AB62" s="7">
        <v>8.91</v>
      </c>
      <c r="AC62" s="7">
        <f t="shared" si="11"/>
        <v>134.82</v>
      </c>
      <c r="AD62" s="49">
        <f t="shared" si="26"/>
        <v>4.4939999999999998</v>
      </c>
      <c r="AE62" s="7">
        <f t="shared" si="27"/>
        <v>792</v>
      </c>
      <c r="AF62" s="48">
        <f t="shared" si="28"/>
        <v>0.10502892745883401</v>
      </c>
      <c r="AG62" s="48">
        <f t="shared" si="29"/>
        <v>0.32020471740097911</v>
      </c>
      <c r="AH62" s="48">
        <f t="shared" si="30"/>
        <v>0.57476635514018692</v>
      </c>
      <c r="AI62" s="48">
        <f t="shared" si="31"/>
        <v>0.42975819611333632</v>
      </c>
      <c r="AJ62" s="48">
        <f t="shared" si="32"/>
        <v>0.14167037531523516</v>
      </c>
      <c r="AK62" s="49">
        <f t="shared" si="24"/>
        <v>83.182910547396531</v>
      </c>
      <c r="AL62" s="49">
        <f t="shared" si="24"/>
        <v>253.60213618157545</v>
      </c>
      <c r="AM62" s="49">
        <f t="shared" si="24"/>
        <v>455.21495327102804</v>
      </c>
      <c r="AN62" s="49">
        <f t="shared" si="13"/>
        <v>340.36849132176235</v>
      </c>
      <c r="AO62" s="49">
        <f t="shared" si="14"/>
        <v>112.20293724966625</v>
      </c>
      <c r="AP62" s="49">
        <f t="shared" si="33"/>
        <v>393.88</v>
      </c>
      <c r="AQ62" s="48">
        <f t="shared" si="16"/>
        <v>0.49732323232323233</v>
      </c>
      <c r="AR62" s="14">
        <f t="shared" si="34"/>
        <v>156.11510791366908</v>
      </c>
      <c r="AS62" s="14">
        <f t="shared" si="35"/>
        <v>116.16161616161617</v>
      </c>
      <c r="AT62" s="49">
        <f t="shared" si="22"/>
        <v>44.32835820895523</v>
      </c>
      <c r="AU62" s="14">
        <f t="shared" si="19"/>
        <v>8885.5084175084176</v>
      </c>
      <c r="AV62" s="14">
        <v>159.24543539325842</v>
      </c>
      <c r="AW62" s="49">
        <f t="shared" si="20"/>
        <v>55.79757055871368</v>
      </c>
      <c r="AX62" s="84">
        <f t="shared" si="21"/>
        <v>79.191406529198034</v>
      </c>
      <c r="AY62" s="206">
        <v>15.784000000000001</v>
      </c>
      <c r="AZ62" s="206">
        <v>2.8065000000000002</v>
      </c>
      <c r="BA62" s="206">
        <v>71.3</v>
      </c>
      <c r="BB62" s="206">
        <v>90.1</v>
      </c>
      <c r="BC62" s="127">
        <v>-25.94</v>
      </c>
      <c r="BD62" s="127">
        <v>-25</v>
      </c>
      <c r="BF62" t="s">
        <v>35</v>
      </c>
      <c r="BG62">
        <v>1983</v>
      </c>
      <c r="BH62" t="s">
        <v>44</v>
      </c>
      <c r="BI62" s="31">
        <v>93.129971758228507</v>
      </c>
      <c r="BJ62" s="31">
        <v>82.16456877919066</v>
      </c>
      <c r="BN62" s="18"/>
      <c r="BO62" t="s">
        <v>35</v>
      </c>
      <c r="BP62">
        <v>1983</v>
      </c>
      <c r="BQ62" t="s">
        <v>44</v>
      </c>
      <c r="BR62" s="31">
        <v>84.550224907222244</v>
      </c>
      <c r="BS62" s="31">
        <v>81.931899398702896</v>
      </c>
      <c r="BT62" s="31">
        <v>88.067926365705134</v>
      </c>
      <c r="BU62" s="31">
        <v>74.108224445132379</v>
      </c>
      <c r="BV62" s="31">
        <v>82.16456877919066</v>
      </c>
    </row>
    <row r="63" spans="1:74" x14ac:dyDescent="0.25">
      <c r="A63" t="s">
        <v>35</v>
      </c>
      <c r="B63" t="s">
        <v>36</v>
      </c>
      <c r="C63" s="7">
        <v>7</v>
      </c>
      <c r="D63" t="s">
        <v>39</v>
      </c>
      <c r="E63">
        <v>2002</v>
      </c>
      <c r="F63" s="7">
        <v>4</v>
      </c>
      <c r="G63" s="7">
        <v>14</v>
      </c>
      <c r="H63" s="103">
        <v>62</v>
      </c>
      <c r="I63" s="7">
        <v>51</v>
      </c>
      <c r="J63" s="7">
        <v>53</v>
      </c>
      <c r="K63" s="7">
        <v>414</v>
      </c>
      <c r="L63" s="101" t="s">
        <v>1041</v>
      </c>
      <c r="M63" s="7">
        <v>0.5</v>
      </c>
      <c r="N63" s="7">
        <v>531</v>
      </c>
      <c r="O63" s="74">
        <v>387</v>
      </c>
      <c r="P63" s="74">
        <v>154</v>
      </c>
      <c r="Q63" s="7">
        <v>449</v>
      </c>
      <c r="R63" s="7">
        <v>202</v>
      </c>
      <c r="S63" s="48">
        <f t="shared" si="10"/>
        <v>0.3979328165374677</v>
      </c>
      <c r="T63" s="48">
        <f t="shared" si="25"/>
        <v>0.44988864142538976</v>
      </c>
      <c r="U63" s="7">
        <v>30</v>
      </c>
      <c r="V63" s="7">
        <v>9.34</v>
      </c>
      <c r="W63" s="7">
        <v>26.61</v>
      </c>
      <c r="X63" s="7">
        <v>55.24</v>
      </c>
      <c r="Y63" s="7">
        <v>41.36</v>
      </c>
      <c r="Z63" s="7">
        <v>13.52</v>
      </c>
      <c r="AA63" s="7">
        <v>201</v>
      </c>
      <c r="AB63" s="7">
        <v>7.46</v>
      </c>
      <c r="AC63" s="7">
        <f t="shared" si="11"/>
        <v>91.19</v>
      </c>
      <c r="AD63" s="49">
        <f t="shared" si="26"/>
        <v>3.0396666666666667</v>
      </c>
      <c r="AE63" s="7">
        <f t="shared" si="27"/>
        <v>774</v>
      </c>
      <c r="AF63" s="48">
        <f t="shared" si="28"/>
        <v>0.10242351134992872</v>
      </c>
      <c r="AG63" s="48">
        <f t="shared" si="29"/>
        <v>0.2918083123149468</v>
      </c>
      <c r="AH63" s="48">
        <f t="shared" si="30"/>
        <v>0.60576817633512448</v>
      </c>
      <c r="AI63" s="48">
        <f t="shared" si="31"/>
        <v>0.45355850422195415</v>
      </c>
      <c r="AJ63" s="48">
        <f t="shared" si="32"/>
        <v>0.14826187081916878</v>
      </c>
      <c r="AK63" s="49">
        <f t="shared" si="24"/>
        <v>79.275797784844826</v>
      </c>
      <c r="AL63" s="49">
        <f t="shared" si="24"/>
        <v>225.85963373176884</v>
      </c>
      <c r="AM63" s="49">
        <f t="shared" si="24"/>
        <v>468.86456848338634</v>
      </c>
      <c r="AN63" s="49">
        <f t="shared" si="13"/>
        <v>351.05428226779253</v>
      </c>
      <c r="AO63" s="49">
        <f t="shared" si="14"/>
        <v>114.75468801403663</v>
      </c>
      <c r="AP63" s="49">
        <f t="shared" si="33"/>
        <v>390.72</v>
      </c>
      <c r="AQ63" s="48">
        <f t="shared" si="16"/>
        <v>0.50480620155038758</v>
      </c>
      <c r="AR63" s="14">
        <f t="shared" si="34"/>
        <v>162.33766233766235</v>
      </c>
      <c r="AS63" s="14">
        <f t="shared" si="35"/>
        <v>132.04134366925064</v>
      </c>
      <c r="AT63" s="49">
        <f t="shared" si="22"/>
        <v>37.114427860696523</v>
      </c>
      <c r="AU63" s="14">
        <f t="shared" si="19"/>
        <v>10527.442359249328</v>
      </c>
      <c r="AV63" s="14">
        <v>155.24913093858632</v>
      </c>
      <c r="AW63" s="49">
        <f t="shared" si="20"/>
        <v>67.809992208032327</v>
      </c>
      <c r="AX63" s="84">
        <f t="shared" si="21"/>
        <v>91.738669168458074</v>
      </c>
      <c r="AY63" s="206">
        <v>15.678000000000001</v>
      </c>
      <c r="AZ63" s="206">
        <v>2.8388999999999998</v>
      </c>
      <c r="BA63" s="206">
        <v>57.1</v>
      </c>
      <c r="BB63" s="206">
        <v>84.3</v>
      </c>
      <c r="BC63" s="127">
        <v>-25.97</v>
      </c>
      <c r="BD63" s="127">
        <v>-25</v>
      </c>
      <c r="BG63">
        <v>1985</v>
      </c>
      <c r="BH63" t="s">
        <v>49</v>
      </c>
      <c r="BI63" s="31">
        <v>81.018028967608501</v>
      </c>
      <c r="BJ63" s="31">
        <v>97.654833672517384</v>
      </c>
      <c r="BN63" s="18"/>
      <c r="BP63">
        <v>1985</v>
      </c>
      <c r="BQ63" t="s">
        <v>49</v>
      </c>
      <c r="BR63" s="31">
        <v>115.64293956012237</v>
      </c>
      <c r="BS63" s="31">
        <v>91.361081107363276</v>
      </c>
      <c r="BT63" s="31">
        <v>91.403124858595618</v>
      </c>
      <c r="BU63" s="31">
        <v>92.212189163988313</v>
      </c>
      <c r="BV63" s="31">
        <v>97.654833672517384</v>
      </c>
    </row>
    <row r="64" spans="1:74" x14ac:dyDescent="0.25">
      <c r="A64" t="s">
        <v>50</v>
      </c>
      <c r="B64" t="s">
        <v>51</v>
      </c>
      <c r="C64" s="7">
        <v>8</v>
      </c>
      <c r="D64" t="s">
        <v>54</v>
      </c>
      <c r="E64">
        <v>2016</v>
      </c>
      <c r="F64" s="7">
        <v>4</v>
      </c>
      <c r="G64" s="7">
        <v>15</v>
      </c>
      <c r="H64" s="103">
        <v>63</v>
      </c>
      <c r="I64" s="7">
        <v>50</v>
      </c>
      <c r="J64" s="7">
        <v>60</v>
      </c>
      <c r="K64" s="7">
        <v>415</v>
      </c>
      <c r="L64" s="101" t="s">
        <v>1041</v>
      </c>
      <c r="M64" s="7">
        <v>0.5</v>
      </c>
      <c r="N64" s="7">
        <v>481</v>
      </c>
      <c r="O64" s="74">
        <v>334</v>
      </c>
      <c r="P64" s="74">
        <v>140</v>
      </c>
      <c r="Q64" s="7">
        <v>345</v>
      </c>
      <c r="R64" s="7">
        <v>162</v>
      </c>
      <c r="S64" s="48">
        <f t="shared" si="10"/>
        <v>0.41916167664670656</v>
      </c>
      <c r="T64" s="48">
        <f t="shared" si="25"/>
        <v>0.46956521739130436</v>
      </c>
      <c r="U64" s="7">
        <v>30</v>
      </c>
      <c r="V64" s="7">
        <v>7.07</v>
      </c>
      <c r="W64" s="7">
        <v>28.78</v>
      </c>
      <c r="X64" s="7">
        <v>58.61</v>
      </c>
      <c r="Y64" s="7">
        <v>45.34</v>
      </c>
      <c r="Z64" s="7">
        <v>13.32</v>
      </c>
      <c r="AA64" s="7">
        <v>201</v>
      </c>
      <c r="AB64" s="7">
        <v>9.9</v>
      </c>
      <c r="AC64" s="7">
        <f t="shared" si="11"/>
        <v>94.460000000000008</v>
      </c>
      <c r="AD64" s="49">
        <f t="shared" si="26"/>
        <v>3.1486666666666667</v>
      </c>
      <c r="AE64" s="7">
        <f t="shared" si="27"/>
        <v>668</v>
      </c>
      <c r="AF64" s="48">
        <f t="shared" si="28"/>
        <v>7.4846495871268265E-2</v>
      </c>
      <c r="AG64" s="48">
        <f t="shared" si="29"/>
        <v>0.30467922930340885</v>
      </c>
      <c r="AH64" s="48">
        <f t="shared" si="30"/>
        <v>0.6204742748253228</v>
      </c>
      <c r="AI64" s="48">
        <f t="shared" si="31"/>
        <v>0.47999153080669066</v>
      </c>
      <c r="AJ64" s="48">
        <f t="shared" si="32"/>
        <v>0.14101206860046581</v>
      </c>
      <c r="AK64" s="49">
        <f t="shared" si="24"/>
        <v>49.997459242007203</v>
      </c>
      <c r="AL64" s="49">
        <f t="shared" si="24"/>
        <v>203.52572517467712</v>
      </c>
      <c r="AM64" s="49">
        <f t="shared" si="24"/>
        <v>414.47681558331561</v>
      </c>
      <c r="AN64" s="49">
        <f t="shared" si="13"/>
        <v>320.63434257886934</v>
      </c>
      <c r="AO64" s="49">
        <f t="shared" si="14"/>
        <v>94.196061825111158</v>
      </c>
      <c r="AP64" s="49">
        <f t="shared" si="33"/>
        <v>370.68</v>
      </c>
      <c r="AQ64" s="48">
        <f t="shared" si="16"/>
        <v>0.55491017964071854</v>
      </c>
      <c r="AR64" s="14">
        <f t="shared" si="34"/>
        <v>131.42857142857142</v>
      </c>
      <c r="AS64" s="14">
        <f t="shared" si="35"/>
        <v>106.58682634730539</v>
      </c>
      <c r="AT64" s="49">
        <f t="shared" si="22"/>
        <v>49.253731343283583</v>
      </c>
      <c r="AU64" s="14">
        <f t="shared" si="19"/>
        <v>7525.9272727272728</v>
      </c>
      <c r="AV64" s="14">
        <v>146.79130558177704</v>
      </c>
      <c r="AW64" s="49">
        <f t="shared" si="20"/>
        <v>51.269571061445454</v>
      </c>
      <c r="AX64" s="84">
        <f t="shared" si="21"/>
        <v>79.896411027249357</v>
      </c>
      <c r="AY64" s="206">
        <v>14.18</v>
      </c>
      <c r="AZ64" s="206">
        <v>0.30613999999999997</v>
      </c>
      <c r="BA64" s="206">
        <v>63.4</v>
      </c>
      <c r="BB64" s="206">
        <v>89.600000000000009</v>
      </c>
      <c r="BC64" s="127">
        <v>-26.03</v>
      </c>
      <c r="BD64" s="127">
        <v>-24.74</v>
      </c>
      <c r="BG64">
        <v>1998</v>
      </c>
      <c r="BH64" t="s">
        <v>37</v>
      </c>
      <c r="BI64" s="31">
        <v>83.163375874091841</v>
      </c>
      <c r="BJ64" s="31">
        <v>99.876449451555388</v>
      </c>
      <c r="BN64" s="18"/>
      <c r="BP64">
        <v>1998</v>
      </c>
      <c r="BQ64" t="s">
        <v>37</v>
      </c>
      <c r="BR64" s="31">
        <v>108.94430753252423</v>
      </c>
      <c r="BS64" s="31">
        <v>100.40026716273827</v>
      </c>
      <c r="BT64" s="31">
        <v>96.559341109151092</v>
      </c>
      <c r="BU64" s="31">
        <v>93.601882001807965</v>
      </c>
      <c r="BV64" s="31">
        <v>99.876449451555388</v>
      </c>
    </row>
    <row r="65" spans="1:74" x14ac:dyDescent="0.25">
      <c r="A65" t="s">
        <v>50</v>
      </c>
      <c r="B65" t="s">
        <v>51</v>
      </c>
      <c r="C65" s="7">
        <v>8</v>
      </c>
      <c r="D65" t="s">
        <v>56</v>
      </c>
      <c r="E65">
        <v>1984</v>
      </c>
      <c r="F65" s="7">
        <v>4</v>
      </c>
      <c r="G65" s="7">
        <v>16</v>
      </c>
      <c r="H65" s="103">
        <v>64</v>
      </c>
      <c r="I65" s="7">
        <v>49</v>
      </c>
      <c r="J65" s="7">
        <v>61</v>
      </c>
      <c r="K65" s="7">
        <v>416</v>
      </c>
      <c r="L65" s="101" t="s">
        <v>1041</v>
      </c>
      <c r="M65" s="7">
        <v>0.5</v>
      </c>
      <c r="N65" s="7">
        <v>630</v>
      </c>
      <c r="O65" s="74">
        <v>466</v>
      </c>
      <c r="P65" s="74">
        <v>173</v>
      </c>
      <c r="Q65" s="7">
        <v>425</v>
      </c>
      <c r="R65" s="7">
        <v>188</v>
      </c>
      <c r="S65" s="48">
        <f t="shared" si="10"/>
        <v>0.37124463519313305</v>
      </c>
      <c r="T65" s="48">
        <f t="shared" si="25"/>
        <v>0.44235294117647062</v>
      </c>
      <c r="U65" s="7">
        <v>30</v>
      </c>
      <c r="V65" s="7">
        <v>8.89</v>
      </c>
      <c r="W65" s="7">
        <v>27.04</v>
      </c>
      <c r="X65" s="7">
        <v>44.23</v>
      </c>
      <c r="Y65" s="7">
        <v>32.6</v>
      </c>
      <c r="Z65" s="7">
        <v>11.7</v>
      </c>
      <c r="AA65" s="7">
        <v>206</v>
      </c>
      <c r="AB65" s="7">
        <v>6.83</v>
      </c>
      <c r="AC65" s="7">
        <f t="shared" si="11"/>
        <v>80.16</v>
      </c>
      <c r="AD65" s="49">
        <f t="shared" si="26"/>
        <v>2.6719999999999997</v>
      </c>
      <c r="AE65" s="7">
        <f t="shared" si="27"/>
        <v>932</v>
      </c>
      <c r="AF65" s="48">
        <f t="shared" si="28"/>
        <v>0.11090319361277447</v>
      </c>
      <c r="AG65" s="48">
        <f t="shared" si="29"/>
        <v>0.33732534930139724</v>
      </c>
      <c r="AH65" s="48">
        <f t="shared" si="30"/>
        <v>0.55177145708582831</v>
      </c>
      <c r="AI65" s="48">
        <f t="shared" si="31"/>
        <v>0.40668662674650702</v>
      </c>
      <c r="AJ65" s="48">
        <f t="shared" si="32"/>
        <v>0.14595808383233533</v>
      </c>
      <c r="AK65" s="49">
        <f t="shared" si="24"/>
        <v>103.3617764471058</v>
      </c>
      <c r="AL65" s="49">
        <f t="shared" si="24"/>
        <v>314.38722554890222</v>
      </c>
      <c r="AM65" s="49">
        <f t="shared" si="24"/>
        <v>514.25099800399198</v>
      </c>
      <c r="AN65" s="49">
        <f t="shared" si="13"/>
        <v>379.03193612774453</v>
      </c>
      <c r="AO65" s="49">
        <f t="shared" si="14"/>
        <v>136.03293413173654</v>
      </c>
      <c r="AP65" s="49">
        <f t="shared" si="33"/>
        <v>411.2</v>
      </c>
      <c r="AQ65" s="48">
        <f t="shared" si="16"/>
        <v>0.44120171673819741</v>
      </c>
      <c r="AR65" s="14">
        <f t="shared" si="34"/>
        <v>117.34104046242774</v>
      </c>
      <c r="AS65" s="14">
        <f t="shared" si="35"/>
        <v>82.403433476394852</v>
      </c>
      <c r="AT65" s="49">
        <f t="shared" si="22"/>
        <v>33.155339805825243</v>
      </c>
      <c r="AU65" s="14">
        <f t="shared" si="19"/>
        <v>12402.225475841873</v>
      </c>
      <c r="AV65" s="14">
        <v>168.18779167614284</v>
      </c>
      <c r="AW65" s="49">
        <f t="shared" si="20"/>
        <v>73.740343173797129</v>
      </c>
      <c r="AX65" s="84">
        <f t="shared" si="21"/>
        <v>91.170756221661392</v>
      </c>
      <c r="AY65" s="206">
        <v>20.388000000000002</v>
      </c>
      <c r="AZ65" s="206">
        <v>3.4619</v>
      </c>
      <c r="BA65" s="206">
        <v>49.400000000000006</v>
      </c>
      <c r="BB65" s="206">
        <v>79.400000000000006</v>
      </c>
      <c r="BC65" s="127">
        <v>-26.18</v>
      </c>
      <c r="BD65" s="127">
        <v>-24.97</v>
      </c>
      <c r="BG65">
        <v>1999</v>
      </c>
      <c r="BH65" t="s">
        <v>46</v>
      </c>
      <c r="BI65" s="31">
        <v>72.847499521365918</v>
      </c>
      <c r="BJ65" s="31">
        <v>82.308379872737802</v>
      </c>
      <c r="BN65" s="18"/>
      <c r="BP65">
        <v>1999</v>
      </c>
      <c r="BQ65" t="s">
        <v>46</v>
      </c>
      <c r="BR65" s="31">
        <v>75.737308263158255</v>
      </c>
      <c r="BS65" s="31">
        <v>74.317291171028302</v>
      </c>
      <c r="BT65" s="31">
        <v>83.579011290583537</v>
      </c>
      <c r="BU65" s="31">
        <v>95.599908766181088</v>
      </c>
      <c r="BV65" s="31">
        <v>82.308379872737802</v>
      </c>
    </row>
    <row r="66" spans="1:74" hidden="1" x14ac:dyDescent="0.25">
      <c r="BC66" s="127"/>
      <c r="BD66"/>
      <c r="BG66">
        <v>2002</v>
      </c>
      <c r="BH66" t="s">
        <v>39</v>
      </c>
      <c r="BI66" s="31">
        <v>80.218613085950196</v>
      </c>
      <c r="BJ66" s="31">
        <v>87.373642316097516</v>
      </c>
      <c r="BN66" s="18"/>
      <c r="BP66">
        <v>2002</v>
      </c>
      <c r="BQ66" t="s">
        <v>39</v>
      </c>
      <c r="BR66" s="31">
        <v>83.499193215810891</v>
      </c>
      <c r="BS66" s="31">
        <v>79.001398817525157</v>
      </c>
      <c r="BT66" s="31">
        <v>95.255308062595972</v>
      </c>
      <c r="BU66" s="31">
        <v>91.738669168458074</v>
      </c>
      <c r="BV66" s="31">
        <v>87.373642316097516</v>
      </c>
    </row>
    <row r="67" spans="1:74" hidden="1" x14ac:dyDescent="0.25">
      <c r="BC67" s="20"/>
      <c r="BD67"/>
      <c r="BG67">
        <v>2016</v>
      </c>
      <c r="BH67" t="s">
        <v>41</v>
      </c>
      <c r="BI67" s="31">
        <v>85.760980860648971</v>
      </c>
      <c r="BJ67" s="31">
        <v>81.340920819968659</v>
      </c>
      <c r="BN67" s="18"/>
      <c r="BP67">
        <v>2016</v>
      </c>
      <c r="BQ67" t="s">
        <v>41</v>
      </c>
      <c r="BR67" s="31">
        <v>88.303088631627602</v>
      </c>
      <c r="BS67" s="31">
        <v>78.772663791610952</v>
      </c>
      <c r="BT67" s="31">
        <v>79.096524327438061</v>
      </c>
      <c r="BU67" s="31">
        <v>79.191406529198034</v>
      </c>
      <c r="BV67" s="31">
        <v>81.340920819968659</v>
      </c>
    </row>
    <row r="68" spans="1:74" hidden="1" x14ac:dyDescent="0.25">
      <c r="BC68" s="20"/>
      <c r="BD68"/>
      <c r="BG68">
        <v>2018</v>
      </c>
      <c r="BH68" t="s">
        <v>48</v>
      </c>
      <c r="BI68" s="31">
        <v>76.096786389254845</v>
      </c>
      <c r="BJ68" s="31">
        <v>81.124740291814348</v>
      </c>
      <c r="BN68" s="18"/>
      <c r="BP68">
        <v>2018</v>
      </c>
      <c r="BQ68" t="s">
        <v>48</v>
      </c>
      <c r="BR68" s="31">
        <v>90.160862971930698</v>
      </c>
      <c r="BS68" s="31">
        <v>78.672897997002138</v>
      </c>
      <c r="BT68" s="31">
        <v>82.962096161306022</v>
      </c>
      <c r="BU68" s="31">
        <v>72.703104037018534</v>
      </c>
      <c r="BV68" s="31">
        <v>81.124740291814348</v>
      </c>
    </row>
    <row r="69" spans="1:74" hidden="1" x14ac:dyDescent="0.25">
      <c r="BC69" s="20"/>
      <c r="BD69"/>
      <c r="BG69">
        <v>2023</v>
      </c>
      <c r="BH69" t="s">
        <v>42</v>
      </c>
      <c r="BI69" s="31">
        <v>86.799102506976382</v>
      </c>
      <c r="BJ69" s="31">
        <v>104.19416564355109</v>
      </c>
      <c r="BP69">
        <v>2023</v>
      </c>
      <c r="BQ69" t="s">
        <v>42</v>
      </c>
      <c r="BR69" s="31">
        <v>96.605623981399447</v>
      </c>
      <c r="BS69" s="31">
        <v>104.54644593683277</v>
      </c>
      <c r="BT69" s="31">
        <v>108.47451883625692</v>
      </c>
      <c r="BU69" s="31">
        <v>107.15007381971522</v>
      </c>
      <c r="BV69" s="31">
        <v>104.19416564355109</v>
      </c>
    </row>
    <row r="70" spans="1:74" hidden="1" x14ac:dyDescent="0.25">
      <c r="BC70" s="20"/>
      <c r="BD70"/>
    </row>
    <row r="71" spans="1:74" hidden="1" x14ac:dyDescent="0.25">
      <c r="BC71" s="20"/>
      <c r="BD71"/>
    </row>
    <row r="72" spans="1:74" hidden="1" x14ac:dyDescent="0.25">
      <c r="BC72" s="20"/>
      <c r="BD72"/>
    </row>
    <row r="73" spans="1:74" hidden="1" x14ac:dyDescent="0.25">
      <c r="BC73" s="20"/>
      <c r="BD73"/>
      <c r="BF73" s="30" t="s">
        <v>1042</v>
      </c>
      <c r="BI73" s="30" t="s">
        <v>26</v>
      </c>
      <c r="BO73" s="30" t="s">
        <v>1051</v>
      </c>
      <c r="BR73" s="30" t="s">
        <v>26</v>
      </c>
    </row>
    <row r="74" spans="1:74" hidden="1" x14ac:dyDescent="0.25">
      <c r="BC74" s="20"/>
      <c r="BD74"/>
      <c r="BF74" s="30" t="s">
        <v>23</v>
      </c>
      <c r="BG74" s="30" t="s">
        <v>32</v>
      </c>
      <c r="BH74" s="30" t="s">
        <v>31</v>
      </c>
      <c r="BI74">
        <v>1</v>
      </c>
      <c r="BJ74">
        <v>2</v>
      </c>
      <c r="BK74">
        <v>3</v>
      </c>
      <c r="BL74">
        <v>4</v>
      </c>
      <c r="BM74" t="s">
        <v>801</v>
      </c>
      <c r="BN74" s="61"/>
      <c r="BO74" s="30" t="s">
        <v>23</v>
      </c>
      <c r="BP74" s="30" t="s">
        <v>32</v>
      </c>
      <c r="BQ74" s="30" t="s">
        <v>31</v>
      </c>
      <c r="BR74">
        <v>1</v>
      </c>
      <c r="BS74">
        <v>2</v>
      </c>
      <c r="BT74">
        <v>3</v>
      </c>
      <c r="BU74">
        <v>4</v>
      </c>
      <c r="BV74" t="s">
        <v>801</v>
      </c>
    </row>
    <row r="75" spans="1:74" hidden="1" x14ac:dyDescent="0.25">
      <c r="BC75" s="20"/>
      <c r="BD75"/>
      <c r="BF75" t="s">
        <v>50</v>
      </c>
      <c r="BG75">
        <v>1984</v>
      </c>
      <c r="BH75" t="s">
        <v>56</v>
      </c>
      <c r="BI75" s="61">
        <v>0.40941176470588236</v>
      </c>
      <c r="BJ75" s="61">
        <v>0.39794168096054888</v>
      </c>
      <c r="BK75" s="61">
        <v>0.40334572490706322</v>
      </c>
      <c r="BL75" s="61">
        <v>0.37124463519313305</v>
      </c>
      <c r="BM75" s="61">
        <v>0.39548595144165688</v>
      </c>
      <c r="BN75" s="61"/>
      <c r="BO75" t="s">
        <v>50</v>
      </c>
      <c r="BP75">
        <v>1984</v>
      </c>
      <c r="BQ75" t="s">
        <v>56</v>
      </c>
      <c r="BR75" s="31">
        <v>39.080459770114942</v>
      </c>
      <c r="BS75" s="31">
        <v>97.41379310344827</v>
      </c>
      <c r="BT75" s="31">
        <v>70.506912442396313</v>
      </c>
      <c r="BU75" s="31">
        <v>117.34104046242774</v>
      </c>
      <c r="BV75" s="31">
        <v>81.085551444596803</v>
      </c>
    </row>
    <row r="76" spans="1:74" hidden="1" x14ac:dyDescent="0.25">
      <c r="BC76" s="20"/>
      <c r="BD76"/>
      <c r="BG76">
        <v>1989</v>
      </c>
      <c r="BH76" t="s">
        <v>59</v>
      </c>
      <c r="BI76" s="61">
        <v>0.39423076923076922</v>
      </c>
      <c r="BJ76" s="61">
        <v>0.39708939708939711</v>
      </c>
      <c r="BK76" s="61">
        <v>0.39801980198019804</v>
      </c>
      <c r="BL76" s="61">
        <v>0.38190954773869346</v>
      </c>
      <c r="BM76" s="61">
        <v>0.3928123790097644</v>
      </c>
      <c r="BN76" s="61"/>
      <c r="BP76">
        <v>1989</v>
      </c>
      <c r="BQ76" t="s">
        <v>59</v>
      </c>
      <c r="BR76" s="31">
        <v>60.975609756097562</v>
      </c>
      <c r="BS76" s="31">
        <v>75.916230366492144</v>
      </c>
      <c r="BT76" s="31">
        <v>102.98507462686567</v>
      </c>
      <c r="BU76" s="31">
        <v>94.736842105263165</v>
      </c>
      <c r="BV76" s="31">
        <v>83.653439213679633</v>
      </c>
    </row>
    <row r="77" spans="1:74" hidden="1" x14ac:dyDescent="0.25">
      <c r="BC77" s="20"/>
      <c r="BD77"/>
      <c r="BG77">
        <v>1999</v>
      </c>
      <c r="BH77" t="s">
        <v>52</v>
      </c>
      <c r="BI77" s="61">
        <v>0.40721649484536082</v>
      </c>
      <c r="BJ77" s="61">
        <v>0.38836772983114448</v>
      </c>
      <c r="BK77" s="61">
        <v>0.39010989010989011</v>
      </c>
      <c r="BL77" s="61">
        <v>0.35340314136125656</v>
      </c>
      <c r="BM77" s="61">
        <v>0.38477431403691298</v>
      </c>
      <c r="BN77" s="61"/>
      <c r="BP77">
        <v>1999</v>
      </c>
      <c r="BQ77" t="s">
        <v>52</v>
      </c>
      <c r="BR77" s="31">
        <v>66.244725738396625</v>
      </c>
      <c r="BS77" s="31">
        <v>107.72946859903382</v>
      </c>
      <c r="BT77" s="31">
        <v>98.122065727699535</v>
      </c>
      <c r="BU77" s="31">
        <v>142.96296296296296</v>
      </c>
      <c r="BV77" s="31">
        <v>103.76480575702323</v>
      </c>
    </row>
    <row r="78" spans="1:74" hidden="1" x14ac:dyDescent="0.25">
      <c r="AV78"/>
      <c r="BC78" s="20"/>
      <c r="BD78"/>
      <c r="BG78">
        <v>2001</v>
      </c>
      <c r="BH78" t="s">
        <v>60</v>
      </c>
      <c r="BI78" s="61">
        <v>0.45866141732283466</v>
      </c>
      <c r="BJ78" s="61">
        <v>0.40740740740740738</v>
      </c>
      <c r="BK78" s="61">
        <v>0.40582959641255606</v>
      </c>
      <c r="BL78" s="61">
        <v>0.42034548944337813</v>
      </c>
      <c r="BM78" s="61">
        <v>0.42306097764654405</v>
      </c>
      <c r="BN78" s="61"/>
      <c r="BP78">
        <v>2001</v>
      </c>
      <c r="BQ78" t="s">
        <v>60</v>
      </c>
      <c r="BR78" s="31">
        <v>39.914163090128753</v>
      </c>
      <c r="BS78" s="31">
        <v>148.86363636363637</v>
      </c>
      <c r="BT78" s="31">
        <v>92.265193370165747</v>
      </c>
      <c r="BU78" s="31">
        <v>100.91324200913242</v>
      </c>
      <c r="BV78" s="31">
        <v>95.489058708265816</v>
      </c>
    </row>
    <row r="79" spans="1:74" hidden="1" x14ac:dyDescent="0.25">
      <c r="AV79"/>
      <c r="BC79" s="20"/>
      <c r="BD79"/>
      <c r="BG79">
        <v>2004</v>
      </c>
      <c r="BH79" t="s">
        <v>57</v>
      </c>
      <c r="BI79" s="61">
        <v>0.39655172413793105</v>
      </c>
      <c r="BJ79" s="61">
        <v>0.4420289855072464</v>
      </c>
      <c r="BK79" s="61">
        <v>0.39737274220032842</v>
      </c>
      <c r="BL79" s="61">
        <v>0.37203791469194314</v>
      </c>
      <c r="BM79" s="61">
        <v>0.40199784163436225</v>
      </c>
      <c r="BN79" s="61"/>
      <c r="BP79">
        <v>2004</v>
      </c>
      <c r="BQ79" t="s">
        <v>57</v>
      </c>
      <c r="BR79" s="31">
        <v>167.08074534161491</v>
      </c>
      <c r="BS79" s="31">
        <v>115.30054644808743</v>
      </c>
      <c r="BT79" s="31">
        <v>101.65289256198348</v>
      </c>
      <c r="BU79" s="31">
        <v>114.01273885350318</v>
      </c>
      <c r="BV79" s="31">
        <v>124.51173080129726</v>
      </c>
    </row>
    <row r="80" spans="1:74" hidden="1" x14ac:dyDescent="0.25">
      <c r="BC80" s="20"/>
      <c r="BD80"/>
      <c r="BG80">
        <v>2008</v>
      </c>
      <c r="BH80" t="s">
        <v>55</v>
      </c>
      <c r="BI80" s="61">
        <v>0.40397350993377484</v>
      </c>
      <c r="BJ80" s="61">
        <v>0.4148397976391231</v>
      </c>
      <c r="BK80" s="61">
        <v>0.43293718166383699</v>
      </c>
      <c r="BL80" s="61">
        <v>0.43396226415094341</v>
      </c>
      <c r="BM80" s="61">
        <v>0.42142818834691964</v>
      </c>
      <c r="BN80" s="61"/>
      <c r="BP80">
        <v>2008</v>
      </c>
      <c r="BQ80" t="s">
        <v>55</v>
      </c>
      <c r="BR80" s="31">
        <v>68.306010928961754</v>
      </c>
      <c r="BS80" s="31">
        <v>81.300813008130078</v>
      </c>
      <c r="BT80" s="31">
        <v>56.078431372549019</v>
      </c>
      <c r="BU80" s="31">
        <v>70.434782608695656</v>
      </c>
      <c r="BV80" s="31">
        <v>69.030009479584123</v>
      </c>
    </row>
    <row r="81" spans="55:74" hidden="1" x14ac:dyDescent="0.25">
      <c r="BC81" s="20"/>
      <c r="BD81"/>
      <c r="BG81">
        <v>2016</v>
      </c>
      <c r="BH81" t="s">
        <v>54</v>
      </c>
      <c r="BI81" s="61">
        <v>0.4270557029177719</v>
      </c>
      <c r="BJ81" s="61">
        <v>0.43973941368078173</v>
      </c>
      <c r="BK81" s="61">
        <v>0.44752475247524753</v>
      </c>
      <c r="BL81" s="61">
        <v>0.41916167664670656</v>
      </c>
      <c r="BM81" s="61">
        <v>0.43337038643012693</v>
      </c>
      <c r="BN81" s="61"/>
      <c r="BP81">
        <v>2016</v>
      </c>
      <c r="BQ81" t="s">
        <v>54</v>
      </c>
      <c r="BR81" s="31">
        <v>104.96894409937889</v>
      </c>
      <c r="BS81" s="31">
        <v>62.222222222222221</v>
      </c>
      <c r="BT81" s="31">
        <v>88.495575221238937</v>
      </c>
      <c r="BU81" s="31">
        <v>131.42857142857142</v>
      </c>
      <c r="BV81" s="31">
        <v>96.778828242852867</v>
      </c>
    </row>
    <row r="82" spans="55:74" hidden="1" x14ac:dyDescent="0.25">
      <c r="BC82" s="20"/>
      <c r="BD82"/>
      <c r="BG82">
        <v>2020</v>
      </c>
      <c r="BH82" t="s">
        <v>53</v>
      </c>
      <c r="BI82" s="61">
        <v>0.4375</v>
      </c>
      <c r="BJ82" s="61">
        <v>0.44385964912280701</v>
      </c>
      <c r="BK82" s="61">
        <v>0.39243498817966904</v>
      </c>
      <c r="BL82" s="61">
        <v>0.43444730077120824</v>
      </c>
      <c r="BM82" s="61">
        <v>0.4270604845184211</v>
      </c>
      <c r="BN82" s="61"/>
      <c r="BP82">
        <v>2020</v>
      </c>
      <c r="BQ82" t="s">
        <v>53</v>
      </c>
      <c r="BR82" s="31">
        <v>89.915966386554615</v>
      </c>
      <c r="BS82" s="31">
        <v>63.636363636363633</v>
      </c>
      <c r="BT82" s="31">
        <v>181.92771084337349</v>
      </c>
      <c r="BU82" s="31">
        <v>137.8698224852071</v>
      </c>
      <c r="BV82" s="31">
        <v>118.3374658378747</v>
      </c>
    </row>
    <row r="83" spans="55:74" hidden="1" x14ac:dyDescent="0.25">
      <c r="BC83" s="20"/>
      <c r="BD83"/>
      <c r="BF83" t="s">
        <v>35</v>
      </c>
      <c r="BG83">
        <v>1983</v>
      </c>
      <c r="BH83" t="s">
        <v>44</v>
      </c>
      <c r="BI83" s="61">
        <v>0.36415094339622639</v>
      </c>
      <c r="BJ83" s="61">
        <v>0.36947791164658633</v>
      </c>
      <c r="BK83" s="61">
        <v>0.36394557823129253</v>
      </c>
      <c r="BL83" s="61">
        <v>0.36911487758945388</v>
      </c>
      <c r="BM83" s="61">
        <v>0.36667232771588981</v>
      </c>
      <c r="BN83" s="61"/>
      <c r="BO83" t="s">
        <v>35</v>
      </c>
      <c r="BP83">
        <v>1983</v>
      </c>
      <c r="BQ83" t="s">
        <v>44</v>
      </c>
      <c r="BR83" s="31">
        <v>83.419689119170982</v>
      </c>
      <c r="BS83" s="31">
        <v>130.43478260869566</v>
      </c>
      <c r="BT83" s="31">
        <v>148.5981308411215</v>
      </c>
      <c r="BU83" s="31">
        <v>69.387755102040813</v>
      </c>
      <c r="BV83" s="31">
        <v>107.96008941775725</v>
      </c>
    </row>
    <row r="84" spans="55:74" hidden="1" x14ac:dyDescent="0.25">
      <c r="BC84" s="20"/>
      <c r="BD84"/>
      <c r="BG84">
        <v>1985</v>
      </c>
      <c r="BH84" t="s">
        <v>49</v>
      </c>
      <c r="BI84" s="61">
        <v>0.40851063829787232</v>
      </c>
      <c r="BJ84" s="61">
        <v>0.38785834738617203</v>
      </c>
      <c r="BK84" s="61">
        <v>0.37520128824476651</v>
      </c>
      <c r="BL84" s="61">
        <v>0.38767395626242546</v>
      </c>
      <c r="BM84" s="61">
        <v>0.38981105754780904</v>
      </c>
      <c r="BN84" s="61"/>
      <c r="BP84">
        <v>1985</v>
      </c>
      <c r="BQ84" t="s">
        <v>49</v>
      </c>
      <c r="BR84" s="31">
        <v>123.95833333333333</v>
      </c>
      <c r="BS84" s="31">
        <v>129.56521739130434</v>
      </c>
      <c r="BT84" s="31">
        <v>156.65236051502146</v>
      </c>
      <c r="BU84" s="31">
        <v>110.25641025641026</v>
      </c>
      <c r="BV84" s="31">
        <v>130.10808037401736</v>
      </c>
    </row>
    <row r="85" spans="55:74" hidden="1" x14ac:dyDescent="0.25">
      <c r="BC85" s="20"/>
      <c r="BD85"/>
      <c r="BG85">
        <v>1998</v>
      </c>
      <c r="BH85" t="s">
        <v>37</v>
      </c>
      <c r="BI85" s="61">
        <v>0.43375394321766564</v>
      </c>
      <c r="BJ85" s="61">
        <v>0.39855072463768115</v>
      </c>
      <c r="BK85" s="61">
        <v>0.42496285289747399</v>
      </c>
      <c r="BL85" s="61">
        <v>0.42239685658153242</v>
      </c>
      <c r="BM85" s="61">
        <v>0.41991609433358829</v>
      </c>
      <c r="BN85" s="61"/>
      <c r="BP85">
        <v>1998</v>
      </c>
      <c r="BQ85" t="s">
        <v>37</v>
      </c>
      <c r="BR85" s="31">
        <v>39.636363636363633</v>
      </c>
      <c r="BS85" s="31">
        <v>187.27272727272728</v>
      </c>
      <c r="BT85" s="31">
        <v>118.88111888111888</v>
      </c>
      <c r="BU85" s="31">
        <v>107.44186046511628</v>
      </c>
      <c r="BV85" s="31">
        <v>113.30801756383153</v>
      </c>
    </row>
    <row r="86" spans="55:74" hidden="1" x14ac:dyDescent="0.25">
      <c r="BC86" s="20"/>
      <c r="BD86"/>
      <c r="BG86">
        <v>1999</v>
      </c>
      <c r="BH86" t="s">
        <v>46</v>
      </c>
      <c r="BI86" s="61">
        <v>0.3534136546184739</v>
      </c>
      <c r="BJ86" s="61">
        <v>0.37751004016064255</v>
      </c>
      <c r="BK86" s="61">
        <v>0.37469586374695862</v>
      </c>
      <c r="BL86" s="61">
        <v>0.32532751091703055</v>
      </c>
      <c r="BM86" s="61">
        <v>0.35773676736077642</v>
      </c>
      <c r="BN86" s="61"/>
      <c r="BP86">
        <v>1999</v>
      </c>
      <c r="BQ86" t="s">
        <v>46</v>
      </c>
      <c r="BR86" s="31">
        <v>121.59090909090909</v>
      </c>
      <c r="BS86" s="31">
        <v>74.468085106382972</v>
      </c>
      <c r="BT86" s="31">
        <v>136.36363636363637</v>
      </c>
      <c r="BU86" s="31">
        <v>141.61073825503357</v>
      </c>
      <c r="BV86" s="31">
        <v>118.50834220399051</v>
      </c>
    </row>
    <row r="87" spans="55:74" hidden="1" x14ac:dyDescent="0.25">
      <c r="BC87" s="20"/>
      <c r="BD87"/>
      <c r="BG87">
        <v>2002</v>
      </c>
      <c r="BH87" t="s">
        <v>39</v>
      </c>
      <c r="BI87" s="61">
        <v>0.41068139963167588</v>
      </c>
      <c r="BJ87" s="61">
        <v>0.373109243697479</v>
      </c>
      <c r="BK87" s="61">
        <v>0.42490118577075098</v>
      </c>
      <c r="BL87" s="61">
        <v>0.3979328165374677</v>
      </c>
      <c r="BM87" s="61">
        <v>0.40165616140934335</v>
      </c>
      <c r="BN87" s="61"/>
      <c r="BP87">
        <v>2002</v>
      </c>
      <c r="BQ87" t="s">
        <v>39</v>
      </c>
      <c r="BR87" s="31">
        <v>116.14349775784753</v>
      </c>
      <c r="BS87" s="31">
        <v>59.45945945945946</v>
      </c>
      <c r="BT87" s="31">
        <v>93.488372093023258</v>
      </c>
      <c r="BU87" s="31">
        <v>162.33766233766235</v>
      </c>
      <c r="BV87" s="31">
        <v>107.85724791199814</v>
      </c>
    </row>
    <row r="88" spans="55:74" hidden="1" x14ac:dyDescent="0.25">
      <c r="BC88" s="20"/>
      <c r="BD88"/>
      <c r="BG88">
        <v>2016</v>
      </c>
      <c r="BH88" t="s">
        <v>41</v>
      </c>
      <c r="BI88" s="61">
        <v>0.37123745819397991</v>
      </c>
      <c r="BJ88" s="61">
        <v>0.36759581881533099</v>
      </c>
      <c r="BK88" s="61">
        <v>0.36103896103896105</v>
      </c>
      <c r="BL88" s="61">
        <v>0.35101010101010099</v>
      </c>
      <c r="BM88" s="61">
        <v>0.36272058476459323</v>
      </c>
      <c r="BN88" s="61"/>
      <c r="BP88">
        <v>2016</v>
      </c>
      <c r="BQ88" t="s">
        <v>41</v>
      </c>
      <c r="BR88" s="31">
        <v>99.099099099099092</v>
      </c>
      <c r="BS88" s="31">
        <v>100.9478672985782</v>
      </c>
      <c r="BT88" s="31">
        <v>50.359712230215827</v>
      </c>
      <c r="BU88" s="31">
        <v>156.11510791366908</v>
      </c>
      <c r="BV88" s="31">
        <v>101.63044663539054</v>
      </c>
    </row>
    <row r="89" spans="55:74" hidden="1" x14ac:dyDescent="0.25">
      <c r="BC89" s="20"/>
      <c r="BD89"/>
      <c r="BG89">
        <v>2018</v>
      </c>
      <c r="BH89" t="s">
        <v>48</v>
      </c>
      <c r="BI89" s="61">
        <v>0.40508806262230918</v>
      </c>
      <c r="BJ89" s="61">
        <v>0.42222222222222222</v>
      </c>
      <c r="BK89" s="61">
        <v>0.40065681444991791</v>
      </c>
      <c r="BL89" s="61">
        <v>0.39759036144578314</v>
      </c>
      <c r="BM89" s="61">
        <v>0.40638936518505814</v>
      </c>
      <c r="BN89" s="61"/>
      <c r="BP89">
        <v>2018</v>
      </c>
      <c r="BQ89" t="s">
        <v>48</v>
      </c>
      <c r="BR89" s="31">
        <v>153.14009661835749</v>
      </c>
      <c r="BS89" s="31">
        <v>86.84210526315789</v>
      </c>
      <c r="BT89" s="31">
        <v>154.09836065573771</v>
      </c>
      <c r="BU89" s="31">
        <v>97.979797979797979</v>
      </c>
      <c r="BV89" s="31">
        <v>123.01509012926276</v>
      </c>
    </row>
    <row r="90" spans="55:74" hidden="1" x14ac:dyDescent="0.25">
      <c r="BC90" s="20"/>
      <c r="BD90"/>
      <c r="BG90">
        <v>2023</v>
      </c>
      <c r="BH90" t="s">
        <v>42</v>
      </c>
      <c r="BI90" s="61">
        <v>0.46716697936210133</v>
      </c>
      <c r="BJ90" s="78">
        <v>0.47433264887063653</v>
      </c>
      <c r="BK90" s="61">
        <v>0.45677233429394815</v>
      </c>
      <c r="BL90" s="61">
        <v>0.43346007604562736</v>
      </c>
      <c r="BM90" s="61">
        <v>0.45793300964307837</v>
      </c>
      <c r="BP90">
        <v>2023</v>
      </c>
      <c r="BQ90" t="s">
        <v>42</v>
      </c>
      <c r="BR90" s="31">
        <v>102.40963855421687</v>
      </c>
      <c r="BS90" s="79">
        <v>80.952380952380949</v>
      </c>
      <c r="BT90" s="31">
        <v>89.274447949526817</v>
      </c>
      <c r="BU90" s="31">
        <v>117.54385964912281</v>
      </c>
      <c r="BV90" s="31">
        <v>97.545081776311861</v>
      </c>
    </row>
    <row r="91" spans="55:74" x14ac:dyDescent="0.25">
      <c r="BD91"/>
    </row>
  </sheetData>
  <autoFilter ref="A1:AX90" xr:uid="{CB65EA3A-F44F-4FF0-ACD1-306DF5B845D0}">
    <filterColumn colId="3">
      <customFilters>
        <customFilter operator="notEqual" val=" "/>
      </customFilters>
    </filterColumn>
  </autoFilter>
  <phoneticPr fontId="13" type="noConversion"/>
  <conditionalFormatting pivot="1" sqref="BI31:BL37 BI39:BL46">
    <cfRule type="colorScale" priority="4">
      <colorScale>
        <cfvo type="min"/>
        <cfvo type="percentile" val="50"/>
        <cfvo type="max"/>
        <color rgb="FFF8696B"/>
        <color rgb="FFFFEB84"/>
        <color rgb="FF63BE7B"/>
      </colorScale>
    </cfRule>
  </conditionalFormatting>
  <conditionalFormatting sqref="AV80:AV87">
    <cfRule type="colorScale" priority="2">
      <colorScale>
        <cfvo type="min"/>
        <cfvo type="percentile" val="50"/>
        <cfvo type="max"/>
        <color rgb="FFF8696B"/>
        <color rgb="FFFFEB84"/>
        <color rgb="FF63BE7B"/>
      </colorScale>
    </cfRule>
  </conditionalFormatting>
  <conditionalFormatting sqref="AV88:AV95">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7"/>
  <drawing r:id="rId8"/>
  <legacyDrawing r:id="rId9"/>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3490-8FFD-4ED3-9C68-281EC6BD5C78}">
  <dimension ref="A1:P65"/>
  <sheetViews>
    <sheetView workbookViewId="0">
      <selection activeCell="R20" sqref="R20"/>
    </sheetView>
  </sheetViews>
  <sheetFormatPr defaultRowHeight="15" x14ac:dyDescent="0.25"/>
  <cols>
    <col min="3" max="3" width="8.5703125" style="7"/>
    <col min="4" max="4" width="13.5703125" customWidth="1"/>
    <col min="6" max="15" width="8.5703125" style="7"/>
  </cols>
  <sheetData>
    <row r="1" spans="1:16" ht="90" x14ac:dyDescent="0.25">
      <c r="A1" s="5" t="s">
        <v>23</v>
      </c>
      <c r="B1" s="5" t="s">
        <v>24</v>
      </c>
      <c r="C1" s="6" t="s">
        <v>25</v>
      </c>
      <c r="D1" s="5" t="s">
        <v>31</v>
      </c>
      <c r="E1" s="5" t="s">
        <v>32</v>
      </c>
      <c r="F1" s="6" t="s">
        <v>26</v>
      </c>
      <c r="G1" s="6" t="s">
        <v>27</v>
      </c>
      <c r="H1" s="6" t="s">
        <v>28</v>
      </c>
      <c r="I1" s="6" t="s">
        <v>29</v>
      </c>
      <c r="J1" s="6" t="s">
        <v>30</v>
      </c>
      <c r="K1" s="6" t="s">
        <v>790</v>
      </c>
      <c r="L1" s="6" t="s">
        <v>885</v>
      </c>
      <c r="M1" s="6" t="s">
        <v>886</v>
      </c>
      <c r="N1" s="6" t="s">
        <v>887</v>
      </c>
      <c r="O1" s="6" t="s">
        <v>888</v>
      </c>
    </row>
    <row r="2" spans="1:16" x14ac:dyDescent="0.25">
      <c r="A2" t="s">
        <v>35</v>
      </c>
      <c r="B2" t="s">
        <v>36</v>
      </c>
      <c r="C2" s="7">
        <v>1</v>
      </c>
      <c r="D2" t="s">
        <v>37</v>
      </c>
      <c r="E2">
        <v>1998</v>
      </c>
      <c r="F2" s="7">
        <v>1</v>
      </c>
      <c r="G2" s="7">
        <v>1</v>
      </c>
      <c r="H2" s="7">
        <v>1</v>
      </c>
      <c r="I2" s="7">
        <v>1</v>
      </c>
      <c r="J2" s="7">
        <v>101</v>
      </c>
      <c r="P2" s="20"/>
    </row>
    <row r="3" spans="1:16" x14ac:dyDescent="0.25">
      <c r="A3" t="s">
        <v>35</v>
      </c>
      <c r="B3" t="s">
        <v>36</v>
      </c>
      <c r="C3" s="7">
        <v>1</v>
      </c>
      <c r="D3" t="s">
        <v>44</v>
      </c>
      <c r="E3">
        <v>1983</v>
      </c>
      <c r="F3" s="7">
        <v>1</v>
      </c>
      <c r="G3" s="7">
        <v>2</v>
      </c>
      <c r="H3" s="7">
        <v>2</v>
      </c>
      <c r="I3" s="7">
        <v>8</v>
      </c>
      <c r="J3" s="7">
        <v>102</v>
      </c>
      <c r="P3" s="20"/>
    </row>
    <row r="4" spans="1:16" x14ac:dyDescent="0.25">
      <c r="A4" t="s">
        <v>50</v>
      </c>
      <c r="B4" t="s">
        <v>51</v>
      </c>
      <c r="C4" s="7">
        <v>2</v>
      </c>
      <c r="D4" t="s">
        <v>52</v>
      </c>
      <c r="E4">
        <v>1999</v>
      </c>
      <c r="F4" s="7">
        <v>1</v>
      </c>
      <c r="G4" s="7">
        <v>3</v>
      </c>
      <c r="H4" s="7">
        <v>3</v>
      </c>
      <c r="I4" s="7">
        <v>9</v>
      </c>
      <c r="J4" s="7">
        <v>103</v>
      </c>
      <c r="P4" s="20"/>
    </row>
    <row r="5" spans="1:16" x14ac:dyDescent="0.25">
      <c r="A5" t="s">
        <v>50</v>
      </c>
      <c r="B5" t="s">
        <v>51</v>
      </c>
      <c r="C5" s="7">
        <v>2</v>
      </c>
      <c r="D5" t="s">
        <v>56</v>
      </c>
      <c r="E5">
        <v>1984</v>
      </c>
      <c r="F5" s="7">
        <v>1</v>
      </c>
      <c r="G5" s="7">
        <v>4</v>
      </c>
      <c r="H5" s="7">
        <v>4</v>
      </c>
      <c r="I5" s="7">
        <v>16</v>
      </c>
      <c r="J5" s="7">
        <v>104</v>
      </c>
      <c r="P5" s="20"/>
    </row>
    <row r="6" spans="1:16" x14ac:dyDescent="0.25">
      <c r="A6" t="s">
        <v>35</v>
      </c>
      <c r="B6" t="s">
        <v>36</v>
      </c>
      <c r="C6" s="7">
        <v>3</v>
      </c>
      <c r="D6" t="s">
        <v>48</v>
      </c>
      <c r="E6">
        <v>2018</v>
      </c>
      <c r="F6" s="7">
        <v>1</v>
      </c>
      <c r="G6" s="7">
        <v>5</v>
      </c>
      <c r="H6" s="7">
        <v>5</v>
      </c>
      <c r="I6" s="7">
        <v>17</v>
      </c>
      <c r="J6" s="7">
        <v>105</v>
      </c>
      <c r="P6" s="20"/>
    </row>
    <row r="7" spans="1:16" x14ac:dyDescent="0.25">
      <c r="A7" t="s">
        <v>35</v>
      </c>
      <c r="B7" t="s">
        <v>36</v>
      </c>
      <c r="C7" s="7">
        <v>3</v>
      </c>
      <c r="D7" t="s">
        <v>41</v>
      </c>
      <c r="E7">
        <v>2016</v>
      </c>
      <c r="F7" s="7">
        <v>1</v>
      </c>
      <c r="G7" s="7">
        <v>6</v>
      </c>
      <c r="H7" s="7">
        <v>6</v>
      </c>
      <c r="I7" s="7">
        <v>24</v>
      </c>
      <c r="J7" s="7">
        <v>106</v>
      </c>
      <c r="P7" s="20"/>
    </row>
    <row r="8" spans="1:16" x14ac:dyDescent="0.25">
      <c r="A8" t="s">
        <v>50</v>
      </c>
      <c r="B8" t="s">
        <v>51</v>
      </c>
      <c r="C8" s="7">
        <v>4</v>
      </c>
      <c r="D8" t="s">
        <v>60</v>
      </c>
      <c r="E8">
        <v>2001</v>
      </c>
      <c r="F8" s="7">
        <v>1</v>
      </c>
      <c r="G8" s="7">
        <v>7</v>
      </c>
      <c r="H8" s="7">
        <v>7</v>
      </c>
      <c r="I8" s="7">
        <v>25</v>
      </c>
      <c r="J8" s="7">
        <v>107</v>
      </c>
      <c r="P8" s="20"/>
    </row>
    <row r="9" spans="1:16" x14ac:dyDescent="0.25">
      <c r="A9" t="s">
        <v>50</v>
      </c>
      <c r="B9" t="s">
        <v>51</v>
      </c>
      <c r="C9" s="7">
        <v>4</v>
      </c>
      <c r="D9" t="s">
        <v>53</v>
      </c>
      <c r="E9">
        <v>2020</v>
      </c>
      <c r="F9" s="7">
        <v>1</v>
      </c>
      <c r="G9" s="7">
        <v>8</v>
      </c>
      <c r="H9" s="7">
        <v>8</v>
      </c>
      <c r="I9" s="7">
        <v>32</v>
      </c>
      <c r="J9" s="7">
        <v>108</v>
      </c>
      <c r="P9" s="20"/>
    </row>
    <row r="10" spans="1:16" x14ac:dyDescent="0.25">
      <c r="A10" t="s">
        <v>35</v>
      </c>
      <c r="B10" t="s">
        <v>36</v>
      </c>
      <c r="C10" s="7">
        <v>5</v>
      </c>
      <c r="D10" t="s">
        <v>39</v>
      </c>
      <c r="E10">
        <v>2002</v>
      </c>
      <c r="F10" s="7">
        <v>1</v>
      </c>
      <c r="G10" s="7">
        <v>9</v>
      </c>
      <c r="H10" s="7">
        <v>9</v>
      </c>
      <c r="I10" s="7">
        <v>33</v>
      </c>
      <c r="J10" s="7">
        <v>109</v>
      </c>
      <c r="P10" s="20"/>
    </row>
    <row r="11" spans="1:16" x14ac:dyDescent="0.25">
      <c r="A11" t="s">
        <v>35</v>
      </c>
      <c r="B11" t="s">
        <v>36</v>
      </c>
      <c r="C11" s="7">
        <v>5</v>
      </c>
      <c r="D11" t="s">
        <v>46</v>
      </c>
      <c r="E11">
        <v>1999</v>
      </c>
      <c r="F11" s="7">
        <v>1</v>
      </c>
      <c r="G11" s="7">
        <v>10</v>
      </c>
      <c r="H11" s="7">
        <v>10</v>
      </c>
      <c r="I11" s="7">
        <v>40</v>
      </c>
      <c r="J11" s="7">
        <v>110</v>
      </c>
      <c r="P11" s="20"/>
    </row>
    <row r="12" spans="1:16" x14ac:dyDescent="0.25">
      <c r="A12" t="s">
        <v>50</v>
      </c>
      <c r="B12" t="s">
        <v>51</v>
      </c>
      <c r="C12" s="7">
        <v>6</v>
      </c>
      <c r="D12" t="s">
        <v>59</v>
      </c>
      <c r="E12">
        <v>1989</v>
      </c>
      <c r="F12" s="7">
        <v>1</v>
      </c>
      <c r="G12" s="7">
        <v>11</v>
      </c>
      <c r="H12" s="7">
        <v>11</v>
      </c>
      <c r="I12" s="7">
        <v>41</v>
      </c>
      <c r="J12" s="7">
        <v>111</v>
      </c>
      <c r="P12" s="20"/>
    </row>
    <row r="13" spans="1:16" x14ac:dyDescent="0.25">
      <c r="A13" t="s">
        <v>50</v>
      </c>
      <c r="B13" t="s">
        <v>51</v>
      </c>
      <c r="C13" s="7">
        <v>6</v>
      </c>
      <c r="D13" t="s">
        <v>54</v>
      </c>
      <c r="E13">
        <v>2016</v>
      </c>
      <c r="F13" s="7">
        <v>1</v>
      </c>
      <c r="G13" s="7">
        <v>12</v>
      </c>
      <c r="H13" s="7">
        <v>12</v>
      </c>
      <c r="I13" s="7">
        <v>48</v>
      </c>
      <c r="J13" s="7">
        <v>112</v>
      </c>
      <c r="P13" s="20"/>
    </row>
    <row r="14" spans="1:16" x14ac:dyDescent="0.25">
      <c r="A14" t="s">
        <v>35</v>
      </c>
      <c r="B14" t="s">
        <v>36</v>
      </c>
      <c r="C14" s="7">
        <v>7</v>
      </c>
      <c r="D14" t="s">
        <v>49</v>
      </c>
      <c r="E14">
        <v>1985</v>
      </c>
      <c r="F14" s="7">
        <v>1</v>
      </c>
      <c r="G14" s="7">
        <v>13</v>
      </c>
      <c r="H14" s="7">
        <v>13</v>
      </c>
      <c r="I14" s="7">
        <v>49</v>
      </c>
      <c r="J14" s="7">
        <v>113</v>
      </c>
      <c r="P14" s="20"/>
    </row>
    <row r="15" spans="1:16" x14ac:dyDescent="0.25">
      <c r="A15" t="s">
        <v>35</v>
      </c>
      <c r="B15" t="s">
        <v>36</v>
      </c>
      <c r="C15" s="7">
        <v>7</v>
      </c>
      <c r="D15" t="s">
        <v>42</v>
      </c>
      <c r="E15">
        <v>2023</v>
      </c>
      <c r="F15" s="7">
        <v>1</v>
      </c>
      <c r="G15" s="7">
        <v>14</v>
      </c>
      <c r="H15" s="7">
        <v>14</v>
      </c>
      <c r="I15" s="7">
        <v>56</v>
      </c>
      <c r="J15" s="7">
        <v>114</v>
      </c>
      <c r="P15" s="20"/>
    </row>
    <row r="16" spans="1:16" x14ac:dyDescent="0.25">
      <c r="A16" t="s">
        <v>50</v>
      </c>
      <c r="B16" t="s">
        <v>51</v>
      </c>
      <c r="C16" s="7">
        <v>8</v>
      </c>
      <c r="D16" t="s">
        <v>55</v>
      </c>
      <c r="E16">
        <v>2008</v>
      </c>
      <c r="F16" s="7">
        <v>1</v>
      </c>
      <c r="G16" s="7">
        <v>15</v>
      </c>
      <c r="H16" s="7">
        <v>15</v>
      </c>
      <c r="I16" s="7">
        <v>57</v>
      </c>
      <c r="J16" s="7">
        <v>115</v>
      </c>
      <c r="P16" s="20"/>
    </row>
    <row r="17" spans="1:16" x14ac:dyDescent="0.25">
      <c r="A17" t="s">
        <v>50</v>
      </c>
      <c r="B17" t="s">
        <v>51</v>
      </c>
      <c r="C17" s="7">
        <v>8</v>
      </c>
      <c r="D17" t="s">
        <v>57</v>
      </c>
      <c r="E17">
        <v>2004</v>
      </c>
      <c r="F17" s="7">
        <v>1</v>
      </c>
      <c r="G17" s="7">
        <v>16</v>
      </c>
      <c r="H17" s="7">
        <v>16</v>
      </c>
      <c r="I17" s="7">
        <v>64</v>
      </c>
      <c r="J17" s="7">
        <v>116</v>
      </c>
      <c r="P17" s="20"/>
    </row>
    <row r="18" spans="1:16" x14ac:dyDescent="0.25">
      <c r="A18" t="s">
        <v>35</v>
      </c>
      <c r="B18" t="s">
        <v>36</v>
      </c>
      <c r="C18" s="7">
        <v>1</v>
      </c>
      <c r="D18" t="s">
        <v>39</v>
      </c>
      <c r="E18">
        <v>2002</v>
      </c>
      <c r="F18" s="7">
        <v>2</v>
      </c>
      <c r="G18" s="7">
        <v>1</v>
      </c>
      <c r="H18" s="7">
        <v>32</v>
      </c>
      <c r="I18" s="7">
        <v>2</v>
      </c>
      <c r="J18" s="7">
        <v>201</v>
      </c>
      <c r="P18" s="20"/>
    </row>
    <row r="19" spans="1:16" x14ac:dyDescent="0.25">
      <c r="A19" t="s">
        <v>35</v>
      </c>
      <c r="B19" t="s">
        <v>36</v>
      </c>
      <c r="C19" s="7">
        <v>1</v>
      </c>
      <c r="D19" t="s">
        <v>46</v>
      </c>
      <c r="E19">
        <v>1999</v>
      </c>
      <c r="F19" s="7">
        <v>2</v>
      </c>
      <c r="G19" s="7">
        <v>2</v>
      </c>
      <c r="H19" s="7">
        <v>31</v>
      </c>
      <c r="I19" s="7">
        <v>7</v>
      </c>
      <c r="J19" s="7">
        <v>202</v>
      </c>
      <c r="P19" s="20"/>
    </row>
    <row r="20" spans="1:16" x14ac:dyDescent="0.25">
      <c r="A20" t="s">
        <v>50</v>
      </c>
      <c r="B20" t="s">
        <v>51</v>
      </c>
      <c r="C20" s="7">
        <v>2</v>
      </c>
      <c r="D20" t="s">
        <v>53</v>
      </c>
      <c r="E20">
        <v>2020</v>
      </c>
      <c r="F20" s="7">
        <v>2</v>
      </c>
      <c r="G20" s="7">
        <v>3</v>
      </c>
      <c r="H20" s="7">
        <v>30</v>
      </c>
      <c r="I20" s="7">
        <v>10</v>
      </c>
      <c r="J20" s="7">
        <v>203</v>
      </c>
      <c r="P20" s="20"/>
    </row>
    <row r="21" spans="1:16" x14ac:dyDescent="0.25">
      <c r="A21" t="s">
        <v>50</v>
      </c>
      <c r="B21" t="s">
        <v>51</v>
      </c>
      <c r="C21" s="7">
        <v>2</v>
      </c>
      <c r="D21" t="s">
        <v>57</v>
      </c>
      <c r="E21">
        <v>2004</v>
      </c>
      <c r="F21" s="7">
        <v>2</v>
      </c>
      <c r="G21" s="7">
        <v>4</v>
      </c>
      <c r="H21" s="7">
        <v>29</v>
      </c>
      <c r="I21" s="7">
        <v>15</v>
      </c>
      <c r="J21" s="7">
        <v>204</v>
      </c>
      <c r="P21" s="20"/>
    </row>
    <row r="22" spans="1:16" x14ac:dyDescent="0.25">
      <c r="A22" t="s">
        <v>35</v>
      </c>
      <c r="B22" t="s">
        <v>36</v>
      </c>
      <c r="C22" s="7">
        <v>3</v>
      </c>
      <c r="D22" t="s">
        <v>42</v>
      </c>
      <c r="E22">
        <v>2023</v>
      </c>
      <c r="F22" s="7">
        <v>2</v>
      </c>
      <c r="G22" s="7">
        <v>5</v>
      </c>
      <c r="H22" s="7">
        <v>28</v>
      </c>
      <c r="I22" s="7">
        <v>18</v>
      </c>
      <c r="J22" s="7">
        <v>205</v>
      </c>
      <c r="P22" s="20"/>
    </row>
    <row r="23" spans="1:16" x14ac:dyDescent="0.25">
      <c r="A23" t="s">
        <v>35</v>
      </c>
      <c r="B23" t="s">
        <v>36</v>
      </c>
      <c r="C23" s="7">
        <v>3</v>
      </c>
      <c r="D23" t="s">
        <v>37</v>
      </c>
      <c r="E23">
        <v>1998</v>
      </c>
      <c r="F23" s="7">
        <v>2</v>
      </c>
      <c r="G23" s="7">
        <v>6</v>
      </c>
      <c r="H23" s="7">
        <v>27</v>
      </c>
      <c r="I23" s="7">
        <v>23</v>
      </c>
      <c r="J23" s="7">
        <v>206</v>
      </c>
      <c r="P23" s="20"/>
    </row>
    <row r="24" spans="1:16" x14ac:dyDescent="0.25">
      <c r="A24" t="s">
        <v>50</v>
      </c>
      <c r="B24" t="s">
        <v>51</v>
      </c>
      <c r="C24" s="7">
        <v>4</v>
      </c>
      <c r="D24" t="s">
        <v>54</v>
      </c>
      <c r="E24">
        <v>2016</v>
      </c>
      <c r="F24" s="7">
        <v>2</v>
      </c>
      <c r="G24" s="7">
        <v>7</v>
      </c>
      <c r="H24" s="7">
        <v>26</v>
      </c>
      <c r="I24" s="7">
        <v>26</v>
      </c>
      <c r="J24" s="7">
        <v>207</v>
      </c>
      <c r="P24" s="20"/>
    </row>
    <row r="25" spans="1:16" x14ac:dyDescent="0.25">
      <c r="A25" t="s">
        <v>50</v>
      </c>
      <c r="B25" t="s">
        <v>51</v>
      </c>
      <c r="C25" s="7">
        <v>4</v>
      </c>
      <c r="D25" t="s">
        <v>56</v>
      </c>
      <c r="E25">
        <v>1984</v>
      </c>
      <c r="F25" s="7">
        <v>2</v>
      </c>
      <c r="G25" s="7">
        <v>8</v>
      </c>
      <c r="H25" s="7">
        <v>25</v>
      </c>
      <c r="I25" s="7">
        <v>31</v>
      </c>
      <c r="J25" s="7">
        <v>208</v>
      </c>
      <c r="P25" s="20"/>
    </row>
    <row r="26" spans="1:16" x14ac:dyDescent="0.25">
      <c r="A26" t="s">
        <v>35</v>
      </c>
      <c r="B26" t="s">
        <v>36</v>
      </c>
      <c r="C26" s="7">
        <v>5</v>
      </c>
      <c r="D26" t="s">
        <v>41</v>
      </c>
      <c r="E26">
        <v>2016</v>
      </c>
      <c r="F26" s="7">
        <v>2</v>
      </c>
      <c r="G26" s="7">
        <v>9</v>
      </c>
      <c r="H26" s="7">
        <v>24</v>
      </c>
      <c r="I26" s="7">
        <v>34</v>
      </c>
      <c r="J26" s="7">
        <v>209</v>
      </c>
      <c r="P26" s="20"/>
    </row>
    <row r="27" spans="1:16" x14ac:dyDescent="0.25">
      <c r="A27" t="s">
        <v>35</v>
      </c>
      <c r="B27" t="s">
        <v>36</v>
      </c>
      <c r="C27" s="7">
        <v>5</v>
      </c>
      <c r="D27" t="s">
        <v>49</v>
      </c>
      <c r="E27">
        <v>1985</v>
      </c>
      <c r="F27" s="7">
        <v>2</v>
      </c>
      <c r="G27" s="7">
        <v>10</v>
      </c>
      <c r="H27" s="7">
        <v>23</v>
      </c>
      <c r="I27" s="7">
        <v>39</v>
      </c>
      <c r="J27" s="7">
        <v>210</v>
      </c>
      <c r="P27" s="20"/>
    </row>
    <row r="28" spans="1:16" x14ac:dyDescent="0.25">
      <c r="A28" t="s">
        <v>50</v>
      </c>
      <c r="B28" t="s">
        <v>51</v>
      </c>
      <c r="C28" s="7">
        <v>6</v>
      </c>
      <c r="D28" t="s">
        <v>52</v>
      </c>
      <c r="E28">
        <v>1999</v>
      </c>
      <c r="F28" s="7">
        <v>2</v>
      </c>
      <c r="G28" s="7">
        <v>11</v>
      </c>
      <c r="H28" s="7">
        <v>22</v>
      </c>
      <c r="I28" s="7">
        <v>42</v>
      </c>
      <c r="J28" s="7">
        <v>211</v>
      </c>
      <c r="P28" s="20"/>
    </row>
    <row r="29" spans="1:16" x14ac:dyDescent="0.25">
      <c r="A29" t="s">
        <v>50</v>
      </c>
      <c r="B29" t="s">
        <v>51</v>
      </c>
      <c r="C29" s="7">
        <v>6</v>
      </c>
      <c r="D29" t="s">
        <v>55</v>
      </c>
      <c r="E29">
        <v>2008</v>
      </c>
      <c r="F29" s="7">
        <v>2</v>
      </c>
      <c r="G29" s="7">
        <v>12</v>
      </c>
      <c r="H29" s="7">
        <v>21</v>
      </c>
      <c r="I29" s="7">
        <v>47</v>
      </c>
      <c r="J29" s="7">
        <v>212</v>
      </c>
      <c r="P29" s="20"/>
    </row>
    <row r="30" spans="1:16" x14ac:dyDescent="0.25">
      <c r="A30" t="s">
        <v>35</v>
      </c>
      <c r="B30" t="s">
        <v>36</v>
      </c>
      <c r="C30" s="7">
        <v>7</v>
      </c>
      <c r="D30" t="s">
        <v>44</v>
      </c>
      <c r="E30">
        <v>1983</v>
      </c>
      <c r="F30" s="7">
        <v>2</v>
      </c>
      <c r="G30" s="7">
        <v>13</v>
      </c>
      <c r="H30" s="7">
        <v>20</v>
      </c>
      <c r="I30" s="7">
        <v>50</v>
      </c>
      <c r="J30" s="7">
        <v>213</v>
      </c>
      <c r="P30" s="20"/>
    </row>
    <row r="31" spans="1:16" x14ac:dyDescent="0.25">
      <c r="A31" t="s">
        <v>35</v>
      </c>
      <c r="B31" t="s">
        <v>36</v>
      </c>
      <c r="C31" s="7">
        <v>7</v>
      </c>
      <c r="D31" t="s">
        <v>48</v>
      </c>
      <c r="E31">
        <v>2018</v>
      </c>
      <c r="F31" s="7">
        <v>2</v>
      </c>
      <c r="G31" s="7">
        <v>14</v>
      </c>
      <c r="H31" s="7">
        <v>19</v>
      </c>
      <c r="I31" s="7">
        <v>55</v>
      </c>
      <c r="J31" s="7">
        <v>214</v>
      </c>
      <c r="P31" s="20"/>
    </row>
    <row r="32" spans="1:16" x14ac:dyDescent="0.25">
      <c r="A32" t="s">
        <v>50</v>
      </c>
      <c r="B32" t="s">
        <v>51</v>
      </c>
      <c r="C32" s="7">
        <v>8</v>
      </c>
      <c r="D32" t="s">
        <v>59</v>
      </c>
      <c r="E32">
        <v>1989</v>
      </c>
      <c r="F32" s="7">
        <v>2</v>
      </c>
      <c r="G32" s="7">
        <v>15</v>
      </c>
      <c r="H32" s="7">
        <v>18</v>
      </c>
      <c r="I32" s="7">
        <v>58</v>
      </c>
      <c r="J32" s="7">
        <v>215</v>
      </c>
      <c r="P32" s="20"/>
    </row>
    <row r="33" spans="1:16" x14ac:dyDescent="0.25">
      <c r="A33" t="s">
        <v>50</v>
      </c>
      <c r="B33" t="s">
        <v>51</v>
      </c>
      <c r="C33" s="7">
        <v>8</v>
      </c>
      <c r="D33" t="s">
        <v>60</v>
      </c>
      <c r="E33">
        <v>2001</v>
      </c>
      <c r="F33" s="7">
        <v>2</v>
      </c>
      <c r="G33" s="7">
        <v>16</v>
      </c>
      <c r="H33" s="7">
        <v>17</v>
      </c>
      <c r="I33" s="7">
        <v>63</v>
      </c>
      <c r="J33" s="7">
        <v>216</v>
      </c>
      <c r="P33" s="20"/>
    </row>
    <row r="34" spans="1:16" x14ac:dyDescent="0.25">
      <c r="A34" t="s">
        <v>35</v>
      </c>
      <c r="B34" t="s">
        <v>36</v>
      </c>
      <c r="C34" s="7">
        <v>1</v>
      </c>
      <c r="D34" t="s">
        <v>41</v>
      </c>
      <c r="E34">
        <v>2016</v>
      </c>
      <c r="F34" s="7">
        <v>3</v>
      </c>
      <c r="G34" s="7">
        <v>1</v>
      </c>
      <c r="H34" s="7">
        <v>33</v>
      </c>
      <c r="I34" s="7">
        <v>3</v>
      </c>
      <c r="J34" s="7">
        <v>301</v>
      </c>
      <c r="P34" s="20"/>
    </row>
    <row r="35" spans="1:16" x14ac:dyDescent="0.25">
      <c r="A35" t="s">
        <v>35</v>
      </c>
      <c r="B35" t="s">
        <v>36</v>
      </c>
      <c r="C35" s="7">
        <v>1</v>
      </c>
      <c r="D35" t="s">
        <v>48</v>
      </c>
      <c r="E35">
        <v>2018</v>
      </c>
      <c r="F35" s="7">
        <v>3</v>
      </c>
      <c r="G35" s="7">
        <v>2</v>
      </c>
      <c r="H35" s="7">
        <v>34</v>
      </c>
      <c r="I35" s="7">
        <v>6</v>
      </c>
      <c r="J35" s="7">
        <v>302</v>
      </c>
      <c r="P35" s="20"/>
    </row>
    <row r="36" spans="1:16" x14ac:dyDescent="0.25">
      <c r="A36" t="s">
        <v>50</v>
      </c>
      <c r="B36" t="s">
        <v>51</v>
      </c>
      <c r="C36" s="7">
        <v>2</v>
      </c>
      <c r="D36" t="s">
        <v>54</v>
      </c>
      <c r="E36">
        <v>2016</v>
      </c>
      <c r="F36" s="7">
        <v>3</v>
      </c>
      <c r="G36" s="7">
        <v>3</v>
      </c>
      <c r="H36" s="7">
        <v>35</v>
      </c>
      <c r="I36" s="7">
        <v>11</v>
      </c>
      <c r="J36" s="7">
        <v>303</v>
      </c>
      <c r="P36" s="20"/>
    </row>
    <row r="37" spans="1:16" x14ac:dyDescent="0.25">
      <c r="A37" t="s">
        <v>50</v>
      </c>
      <c r="B37" t="s">
        <v>51</v>
      </c>
      <c r="C37" s="7">
        <v>2</v>
      </c>
      <c r="D37" t="s">
        <v>59</v>
      </c>
      <c r="E37">
        <v>1989</v>
      </c>
      <c r="F37" s="7">
        <v>3</v>
      </c>
      <c r="G37" s="7">
        <v>4</v>
      </c>
      <c r="H37" s="7">
        <v>36</v>
      </c>
      <c r="I37" s="7">
        <v>14</v>
      </c>
      <c r="J37" s="7">
        <v>304</v>
      </c>
      <c r="P37" s="20"/>
    </row>
    <row r="38" spans="1:16" x14ac:dyDescent="0.25">
      <c r="A38" t="s">
        <v>35</v>
      </c>
      <c r="B38" t="s">
        <v>36</v>
      </c>
      <c r="C38" s="7">
        <v>3</v>
      </c>
      <c r="D38" t="s">
        <v>39</v>
      </c>
      <c r="E38">
        <v>2002</v>
      </c>
      <c r="F38" s="7">
        <v>3</v>
      </c>
      <c r="G38" s="7">
        <v>5</v>
      </c>
      <c r="H38" s="7">
        <v>37</v>
      </c>
      <c r="I38" s="7">
        <v>19</v>
      </c>
      <c r="J38" s="7">
        <v>305</v>
      </c>
      <c r="P38" s="20"/>
    </row>
    <row r="39" spans="1:16" x14ac:dyDescent="0.25">
      <c r="A39" t="s">
        <v>35</v>
      </c>
      <c r="B39" t="s">
        <v>36</v>
      </c>
      <c r="C39" s="7">
        <v>3</v>
      </c>
      <c r="D39" t="s">
        <v>49</v>
      </c>
      <c r="E39">
        <v>1985</v>
      </c>
      <c r="F39" s="7">
        <v>3</v>
      </c>
      <c r="G39" s="7">
        <v>6</v>
      </c>
      <c r="H39" s="7">
        <v>38</v>
      </c>
      <c r="I39" s="7">
        <v>22</v>
      </c>
      <c r="J39" s="7">
        <v>306</v>
      </c>
      <c r="P39" s="20"/>
    </row>
    <row r="40" spans="1:16" x14ac:dyDescent="0.25">
      <c r="A40" t="s">
        <v>50</v>
      </c>
      <c r="B40" t="s">
        <v>51</v>
      </c>
      <c r="C40" s="7">
        <v>4</v>
      </c>
      <c r="D40" t="s">
        <v>55</v>
      </c>
      <c r="E40">
        <v>2008</v>
      </c>
      <c r="F40" s="7">
        <v>3</v>
      </c>
      <c r="G40" s="7">
        <v>7</v>
      </c>
      <c r="H40" s="7">
        <v>39</v>
      </c>
      <c r="I40" s="7">
        <v>27</v>
      </c>
      <c r="J40" s="7">
        <v>307</v>
      </c>
      <c r="P40" s="20"/>
    </row>
    <row r="41" spans="1:16" x14ac:dyDescent="0.25">
      <c r="A41" t="s">
        <v>50</v>
      </c>
      <c r="B41" t="s">
        <v>51</v>
      </c>
      <c r="C41" s="7">
        <v>4</v>
      </c>
      <c r="D41" t="s">
        <v>57</v>
      </c>
      <c r="E41">
        <v>2004</v>
      </c>
      <c r="F41" s="7">
        <v>3</v>
      </c>
      <c r="G41" s="7">
        <v>8</v>
      </c>
      <c r="H41" s="7">
        <v>40</v>
      </c>
      <c r="I41" s="7">
        <v>30</v>
      </c>
      <c r="J41" s="7">
        <v>308</v>
      </c>
      <c r="P41" s="20"/>
    </row>
    <row r="42" spans="1:16" x14ac:dyDescent="0.25">
      <c r="A42" t="s">
        <v>35</v>
      </c>
      <c r="B42" t="s">
        <v>36</v>
      </c>
      <c r="C42" s="7">
        <v>5</v>
      </c>
      <c r="D42" t="s">
        <v>42</v>
      </c>
      <c r="E42">
        <v>2023</v>
      </c>
      <c r="F42" s="7">
        <v>3</v>
      </c>
      <c r="G42" s="7">
        <v>9</v>
      </c>
      <c r="H42" s="7">
        <v>41</v>
      </c>
      <c r="I42" s="7">
        <v>35</v>
      </c>
      <c r="J42" s="7">
        <v>309</v>
      </c>
      <c r="P42" s="20"/>
    </row>
    <row r="43" spans="1:16" x14ac:dyDescent="0.25">
      <c r="A43" t="s">
        <v>35</v>
      </c>
      <c r="B43" t="s">
        <v>36</v>
      </c>
      <c r="C43" s="7">
        <v>5</v>
      </c>
      <c r="D43" t="s">
        <v>44</v>
      </c>
      <c r="E43">
        <v>1983</v>
      </c>
      <c r="F43" s="7">
        <v>3</v>
      </c>
      <c r="G43" s="7">
        <v>10</v>
      </c>
      <c r="H43" s="7">
        <v>42</v>
      </c>
      <c r="I43" s="7">
        <v>38</v>
      </c>
      <c r="J43" s="7">
        <v>310</v>
      </c>
      <c r="P43" s="20"/>
    </row>
    <row r="44" spans="1:16" x14ac:dyDescent="0.25">
      <c r="A44" t="s">
        <v>50</v>
      </c>
      <c r="B44" t="s">
        <v>51</v>
      </c>
      <c r="C44" s="7">
        <v>6</v>
      </c>
      <c r="D44" t="s">
        <v>56</v>
      </c>
      <c r="E44">
        <v>1984</v>
      </c>
      <c r="F44" s="7">
        <v>3</v>
      </c>
      <c r="G44" s="7">
        <v>11</v>
      </c>
      <c r="H44" s="7">
        <v>43</v>
      </c>
      <c r="I44" s="7">
        <v>43</v>
      </c>
      <c r="J44" s="7">
        <v>311</v>
      </c>
      <c r="P44" s="20"/>
    </row>
    <row r="45" spans="1:16" x14ac:dyDescent="0.25">
      <c r="A45" t="s">
        <v>50</v>
      </c>
      <c r="B45" t="s">
        <v>51</v>
      </c>
      <c r="C45" s="7">
        <v>6</v>
      </c>
      <c r="D45" t="s">
        <v>60</v>
      </c>
      <c r="E45">
        <v>2001</v>
      </c>
      <c r="F45" s="7">
        <v>3</v>
      </c>
      <c r="G45" s="7">
        <v>12</v>
      </c>
      <c r="H45" s="7">
        <v>44</v>
      </c>
      <c r="I45" s="7">
        <v>46</v>
      </c>
      <c r="J45" s="7">
        <v>312</v>
      </c>
      <c r="P45" s="20"/>
    </row>
    <row r="46" spans="1:16" x14ac:dyDescent="0.25">
      <c r="A46" t="s">
        <v>35</v>
      </c>
      <c r="B46" t="s">
        <v>36</v>
      </c>
      <c r="C46" s="7">
        <v>7</v>
      </c>
      <c r="D46" t="s">
        <v>46</v>
      </c>
      <c r="E46">
        <v>1999</v>
      </c>
      <c r="F46" s="7">
        <v>3</v>
      </c>
      <c r="G46" s="7">
        <v>13</v>
      </c>
      <c r="H46" s="7">
        <v>45</v>
      </c>
      <c r="I46" s="7">
        <v>51</v>
      </c>
      <c r="J46" s="7">
        <v>313</v>
      </c>
      <c r="P46" s="20"/>
    </row>
    <row r="47" spans="1:16" x14ac:dyDescent="0.25">
      <c r="A47" t="s">
        <v>35</v>
      </c>
      <c r="B47" t="s">
        <v>36</v>
      </c>
      <c r="C47" s="7">
        <v>7</v>
      </c>
      <c r="D47" t="s">
        <v>37</v>
      </c>
      <c r="E47">
        <v>1998</v>
      </c>
      <c r="F47" s="7">
        <v>3</v>
      </c>
      <c r="G47" s="7">
        <v>14</v>
      </c>
      <c r="H47" s="7">
        <v>46</v>
      </c>
      <c r="I47" s="7">
        <v>54</v>
      </c>
      <c r="J47" s="7">
        <v>314</v>
      </c>
      <c r="P47" s="20"/>
    </row>
    <row r="48" spans="1:16" x14ac:dyDescent="0.25">
      <c r="A48" t="s">
        <v>50</v>
      </c>
      <c r="B48" t="s">
        <v>51</v>
      </c>
      <c r="C48" s="7">
        <v>8</v>
      </c>
      <c r="D48" t="s">
        <v>52</v>
      </c>
      <c r="E48">
        <v>1999</v>
      </c>
      <c r="F48" s="7">
        <v>3</v>
      </c>
      <c r="G48" s="7">
        <v>15</v>
      </c>
      <c r="H48" s="7">
        <v>47</v>
      </c>
      <c r="I48" s="7">
        <v>59</v>
      </c>
      <c r="J48" s="7">
        <v>315</v>
      </c>
      <c r="P48" s="20"/>
    </row>
    <row r="49" spans="1:16" x14ac:dyDescent="0.25">
      <c r="A49" t="s">
        <v>50</v>
      </c>
      <c r="B49" t="s">
        <v>51</v>
      </c>
      <c r="C49" s="7">
        <v>8</v>
      </c>
      <c r="D49" t="s">
        <v>53</v>
      </c>
      <c r="E49">
        <v>2020</v>
      </c>
      <c r="F49" s="7">
        <v>3</v>
      </c>
      <c r="G49" s="7">
        <v>16</v>
      </c>
      <c r="H49" s="7">
        <v>48</v>
      </c>
      <c r="I49" s="7">
        <v>62</v>
      </c>
      <c r="J49" s="7">
        <v>316</v>
      </c>
      <c r="P49" s="20"/>
    </row>
    <row r="50" spans="1:16" x14ac:dyDescent="0.25">
      <c r="A50" t="s">
        <v>35</v>
      </c>
      <c r="B50" t="s">
        <v>36</v>
      </c>
      <c r="C50" s="7">
        <v>1</v>
      </c>
      <c r="D50" t="s">
        <v>42</v>
      </c>
      <c r="E50">
        <v>2023</v>
      </c>
      <c r="F50" s="7">
        <v>4</v>
      </c>
      <c r="G50" s="7">
        <v>1</v>
      </c>
      <c r="H50" s="7">
        <v>64</v>
      </c>
      <c r="I50" s="7">
        <v>4</v>
      </c>
      <c r="J50" s="7">
        <v>401</v>
      </c>
      <c r="P50" s="20"/>
    </row>
    <row r="51" spans="1:16" x14ac:dyDescent="0.25">
      <c r="A51" t="s">
        <v>35</v>
      </c>
      <c r="B51" t="s">
        <v>36</v>
      </c>
      <c r="C51" s="7">
        <v>1</v>
      </c>
      <c r="D51" t="s">
        <v>49</v>
      </c>
      <c r="E51">
        <v>1985</v>
      </c>
      <c r="F51" s="7">
        <v>4</v>
      </c>
      <c r="G51" s="7">
        <v>2</v>
      </c>
      <c r="H51" s="7">
        <v>63</v>
      </c>
      <c r="I51" s="7">
        <v>5</v>
      </c>
      <c r="J51" s="7">
        <v>402</v>
      </c>
      <c r="P51" s="20"/>
    </row>
    <row r="52" spans="1:16" x14ac:dyDescent="0.25">
      <c r="A52" t="s">
        <v>50</v>
      </c>
      <c r="B52" t="s">
        <v>51</v>
      </c>
      <c r="C52" s="7">
        <v>2</v>
      </c>
      <c r="D52" t="s">
        <v>55</v>
      </c>
      <c r="E52">
        <v>2008</v>
      </c>
      <c r="F52" s="7">
        <v>4</v>
      </c>
      <c r="G52" s="7">
        <v>3</v>
      </c>
      <c r="H52" s="7">
        <v>62</v>
      </c>
      <c r="I52" s="7">
        <v>12</v>
      </c>
      <c r="J52" s="7">
        <v>403</v>
      </c>
      <c r="P52" s="20"/>
    </row>
    <row r="53" spans="1:16" x14ac:dyDescent="0.25">
      <c r="A53" t="s">
        <v>50</v>
      </c>
      <c r="B53" t="s">
        <v>51</v>
      </c>
      <c r="C53" s="7">
        <v>2</v>
      </c>
      <c r="D53" t="s">
        <v>60</v>
      </c>
      <c r="E53">
        <v>2001</v>
      </c>
      <c r="F53" s="7">
        <v>4</v>
      </c>
      <c r="G53" s="7">
        <v>4</v>
      </c>
      <c r="H53" s="7">
        <v>61</v>
      </c>
      <c r="I53" s="7">
        <v>13</v>
      </c>
      <c r="J53" s="7">
        <v>404</v>
      </c>
      <c r="P53" s="20"/>
    </row>
    <row r="54" spans="1:16" x14ac:dyDescent="0.25">
      <c r="A54" t="s">
        <v>35</v>
      </c>
      <c r="B54" t="s">
        <v>36</v>
      </c>
      <c r="C54" s="7">
        <v>3</v>
      </c>
      <c r="D54" t="s">
        <v>46</v>
      </c>
      <c r="E54">
        <v>1999</v>
      </c>
      <c r="F54" s="7">
        <v>4</v>
      </c>
      <c r="G54" s="7">
        <v>5</v>
      </c>
      <c r="H54" s="7">
        <v>60</v>
      </c>
      <c r="I54" s="7">
        <v>20</v>
      </c>
      <c r="J54" s="7">
        <v>405</v>
      </c>
      <c r="P54" s="20"/>
    </row>
    <row r="55" spans="1:16" x14ac:dyDescent="0.25">
      <c r="A55" t="s">
        <v>35</v>
      </c>
      <c r="B55" t="s">
        <v>36</v>
      </c>
      <c r="C55" s="7">
        <v>3</v>
      </c>
      <c r="D55" t="s">
        <v>44</v>
      </c>
      <c r="E55">
        <v>1983</v>
      </c>
      <c r="F55" s="7">
        <v>4</v>
      </c>
      <c r="G55" s="7">
        <v>6</v>
      </c>
      <c r="H55" s="7">
        <v>59</v>
      </c>
      <c r="I55" s="7">
        <v>21</v>
      </c>
      <c r="J55" s="7">
        <v>406</v>
      </c>
      <c r="P55" s="20"/>
    </row>
    <row r="56" spans="1:16" x14ac:dyDescent="0.25">
      <c r="A56" t="s">
        <v>50</v>
      </c>
      <c r="B56" t="s">
        <v>51</v>
      </c>
      <c r="C56" s="7">
        <v>4</v>
      </c>
      <c r="D56" t="s">
        <v>59</v>
      </c>
      <c r="E56">
        <v>1989</v>
      </c>
      <c r="F56" s="7">
        <v>4</v>
      </c>
      <c r="G56" s="7">
        <v>7</v>
      </c>
      <c r="H56" s="7">
        <v>58</v>
      </c>
      <c r="I56" s="7">
        <v>28</v>
      </c>
      <c r="J56" s="7">
        <v>407</v>
      </c>
      <c r="P56" s="20"/>
    </row>
    <row r="57" spans="1:16" x14ac:dyDescent="0.25">
      <c r="A57" t="s">
        <v>50</v>
      </c>
      <c r="B57" t="s">
        <v>51</v>
      </c>
      <c r="C57" s="7">
        <v>4</v>
      </c>
      <c r="D57" t="s">
        <v>52</v>
      </c>
      <c r="E57">
        <v>1999</v>
      </c>
      <c r="F57" s="7">
        <v>4</v>
      </c>
      <c r="G57" s="7">
        <v>8</v>
      </c>
      <c r="H57" s="7">
        <v>57</v>
      </c>
      <c r="I57" s="7">
        <v>29</v>
      </c>
      <c r="J57" s="7">
        <v>408</v>
      </c>
      <c r="P57" s="20"/>
    </row>
    <row r="58" spans="1:16" x14ac:dyDescent="0.25">
      <c r="A58" t="s">
        <v>35</v>
      </c>
      <c r="B58" t="s">
        <v>36</v>
      </c>
      <c r="C58" s="7">
        <v>5</v>
      </c>
      <c r="D58" t="s">
        <v>37</v>
      </c>
      <c r="E58">
        <v>1998</v>
      </c>
      <c r="F58" s="7">
        <v>4</v>
      </c>
      <c r="G58" s="7">
        <v>9</v>
      </c>
      <c r="H58" s="7">
        <v>56</v>
      </c>
      <c r="I58" s="7">
        <v>37</v>
      </c>
      <c r="J58" s="7">
        <v>409</v>
      </c>
      <c r="P58" s="20"/>
    </row>
    <row r="59" spans="1:16" x14ac:dyDescent="0.25">
      <c r="A59" t="s">
        <v>35</v>
      </c>
      <c r="B59" t="s">
        <v>36</v>
      </c>
      <c r="C59" s="7">
        <v>5</v>
      </c>
      <c r="D59" t="s">
        <v>48</v>
      </c>
      <c r="E59">
        <v>2018</v>
      </c>
      <c r="F59" s="7">
        <v>4</v>
      </c>
      <c r="G59" s="7">
        <v>10</v>
      </c>
      <c r="H59" s="7">
        <v>55</v>
      </c>
      <c r="I59" s="7">
        <v>37</v>
      </c>
      <c r="J59" s="7">
        <v>410</v>
      </c>
      <c r="P59" s="20"/>
    </row>
    <row r="60" spans="1:16" x14ac:dyDescent="0.25">
      <c r="A60" t="s">
        <v>50</v>
      </c>
      <c r="B60" t="s">
        <v>51</v>
      </c>
      <c r="C60" s="7">
        <v>6</v>
      </c>
      <c r="D60" t="s">
        <v>57</v>
      </c>
      <c r="E60">
        <v>2004</v>
      </c>
      <c r="F60" s="7">
        <v>4</v>
      </c>
      <c r="G60" s="7">
        <v>11</v>
      </c>
      <c r="H60" s="7">
        <v>54</v>
      </c>
      <c r="I60" s="7">
        <v>44</v>
      </c>
      <c r="J60" s="7">
        <v>411</v>
      </c>
      <c r="P60" s="20"/>
    </row>
    <row r="61" spans="1:16" x14ac:dyDescent="0.25">
      <c r="A61" t="s">
        <v>50</v>
      </c>
      <c r="B61" t="s">
        <v>51</v>
      </c>
      <c r="C61" s="7">
        <v>6</v>
      </c>
      <c r="D61" t="s">
        <v>53</v>
      </c>
      <c r="E61">
        <v>2020</v>
      </c>
      <c r="F61" s="7">
        <v>4</v>
      </c>
      <c r="G61" s="7">
        <v>12</v>
      </c>
      <c r="H61" s="7">
        <v>53</v>
      </c>
      <c r="I61" s="7">
        <v>45</v>
      </c>
      <c r="J61" s="7">
        <v>412</v>
      </c>
      <c r="P61" s="20"/>
    </row>
    <row r="62" spans="1:16" x14ac:dyDescent="0.25">
      <c r="A62" t="s">
        <v>35</v>
      </c>
      <c r="B62" t="s">
        <v>36</v>
      </c>
      <c r="C62" s="7">
        <v>7</v>
      </c>
      <c r="D62" t="s">
        <v>41</v>
      </c>
      <c r="E62">
        <v>2016</v>
      </c>
      <c r="F62" s="7">
        <v>4</v>
      </c>
      <c r="G62" s="7">
        <v>13</v>
      </c>
      <c r="H62" s="7">
        <v>52</v>
      </c>
      <c r="I62" s="7">
        <v>52</v>
      </c>
      <c r="J62" s="7">
        <v>413</v>
      </c>
      <c r="P62" s="20"/>
    </row>
    <row r="63" spans="1:16" x14ac:dyDescent="0.25">
      <c r="A63" t="s">
        <v>35</v>
      </c>
      <c r="B63" t="s">
        <v>36</v>
      </c>
      <c r="C63" s="7">
        <v>7</v>
      </c>
      <c r="D63" t="s">
        <v>39</v>
      </c>
      <c r="E63">
        <v>2002</v>
      </c>
      <c r="F63" s="7">
        <v>4</v>
      </c>
      <c r="G63" s="7">
        <v>14</v>
      </c>
      <c r="H63" s="7">
        <v>51</v>
      </c>
      <c r="I63" s="7">
        <v>53</v>
      </c>
      <c r="J63" s="7">
        <v>414</v>
      </c>
      <c r="P63" s="20"/>
    </row>
    <row r="64" spans="1:16" x14ac:dyDescent="0.25">
      <c r="A64" t="s">
        <v>50</v>
      </c>
      <c r="B64" t="s">
        <v>51</v>
      </c>
      <c r="C64" s="7">
        <v>8</v>
      </c>
      <c r="D64" t="s">
        <v>54</v>
      </c>
      <c r="E64">
        <v>2016</v>
      </c>
      <c r="F64" s="7">
        <v>4</v>
      </c>
      <c r="G64" s="7">
        <v>15</v>
      </c>
      <c r="H64" s="7">
        <v>50</v>
      </c>
      <c r="I64" s="7">
        <v>60</v>
      </c>
      <c r="J64" s="7">
        <v>415</v>
      </c>
      <c r="P64" s="20"/>
    </row>
    <row r="65" spans="1:16" x14ac:dyDescent="0.25">
      <c r="A65" t="s">
        <v>50</v>
      </c>
      <c r="B65" t="s">
        <v>51</v>
      </c>
      <c r="C65" s="7">
        <v>8</v>
      </c>
      <c r="D65" t="s">
        <v>56</v>
      </c>
      <c r="E65">
        <v>1984</v>
      </c>
      <c r="F65" s="7">
        <v>4</v>
      </c>
      <c r="G65" s="7">
        <v>16</v>
      </c>
      <c r="H65" s="7">
        <v>49</v>
      </c>
      <c r="I65" s="7">
        <v>61</v>
      </c>
      <c r="J65" s="7">
        <v>416</v>
      </c>
      <c r="P65" s="20"/>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98CE-DEB6-4107-B842-E5E6267EC01A}">
  <dimension ref="A1:AP54"/>
  <sheetViews>
    <sheetView topLeftCell="A23" workbookViewId="0">
      <selection activeCell="K35" sqref="K35"/>
    </sheetView>
  </sheetViews>
  <sheetFormatPr defaultRowHeight="15" x14ac:dyDescent="0.25"/>
  <cols>
    <col min="2" max="2" width="12.5703125" style="75" customWidth="1"/>
    <col min="3" max="3" width="8.5703125" style="75"/>
    <col min="13" max="13" width="10.42578125" style="49" customWidth="1"/>
    <col min="14" max="14" width="10.5703125" style="31" customWidth="1"/>
    <col min="15" max="15" width="12.42578125" style="61" customWidth="1"/>
    <col min="17" max="17" width="11.42578125" style="14" customWidth="1"/>
    <col min="22" max="22" width="9.5703125" style="61" customWidth="1"/>
    <col min="23" max="23" width="9.42578125" style="1" customWidth="1"/>
    <col min="27" max="27" width="10" customWidth="1"/>
    <col min="34" max="34" width="16" style="7" customWidth="1"/>
  </cols>
  <sheetData>
    <row r="1" spans="1:42" s="73" customFormat="1" ht="105" x14ac:dyDescent="0.25">
      <c r="A1" s="73" t="s">
        <v>73</v>
      </c>
      <c r="B1" s="73" t="s">
        <v>33</v>
      </c>
      <c r="C1" s="73" t="s">
        <v>970</v>
      </c>
      <c r="D1" s="73" t="s">
        <v>971</v>
      </c>
      <c r="E1" s="73" t="s">
        <v>972</v>
      </c>
      <c r="F1" s="73" t="s">
        <v>973</v>
      </c>
      <c r="G1" s="73" t="s">
        <v>974</v>
      </c>
      <c r="H1" s="73" t="s">
        <v>975</v>
      </c>
      <c r="I1" s="73" t="s">
        <v>976</v>
      </c>
      <c r="J1" s="73" t="s">
        <v>977</v>
      </c>
      <c r="K1" s="73" t="s">
        <v>978</v>
      </c>
      <c r="L1" s="73" t="s">
        <v>979</v>
      </c>
      <c r="M1" s="118" t="s">
        <v>980</v>
      </c>
      <c r="N1" s="119" t="s">
        <v>981</v>
      </c>
      <c r="O1" s="116" t="s">
        <v>982</v>
      </c>
      <c r="P1" s="73" t="s">
        <v>983</v>
      </c>
      <c r="Q1" s="119" t="s">
        <v>984</v>
      </c>
      <c r="R1" s="73" t="s">
        <v>985</v>
      </c>
      <c r="S1" s="73" t="s">
        <v>986</v>
      </c>
      <c r="T1" s="73" t="s">
        <v>987</v>
      </c>
      <c r="U1" s="73" t="s">
        <v>988</v>
      </c>
      <c r="V1" s="116" t="s">
        <v>989</v>
      </c>
      <c r="W1" s="73" t="s">
        <v>990</v>
      </c>
      <c r="X1" s="73" t="s">
        <v>991</v>
      </c>
      <c r="Y1" s="73" t="s">
        <v>992</v>
      </c>
      <c r="Z1" s="73" t="s">
        <v>993</v>
      </c>
      <c r="AA1" s="73" t="s">
        <v>994</v>
      </c>
      <c r="AB1" s="73" t="s">
        <v>995</v>
      </c>
      <c r="AC1" s="73" t="s">
        <v>996</v>
      </c>
      <c r="AD1" s="73" t="s">
        <v>997</v>
      </c>
      <c r="AE1" s="73" t="s">
        <v>998</v>
      </c>
      <c r="AF1" s="73" t="s">
        <v>999</v>
      </c>
      <c r="AG1" s="73" t="s">
        <v>1000</v>
      </c>
      <c r="AH1" s="120" t="s">
        <v>1001</v>
      </c>
    </row>
    <row r="2" spans="1:42" s="75" customFormat="1" x14ac:dyDescent="0.25">
      <c r="A2" s="75" t="s">
        <v>50</v>
      </c>
      <c r="B2" s="86" t="s">
        <v>56</v>
      </c>
      <c r="C2" s="86">
        <v>1984</v>
      </c>
      <c r="D2" s="104">
        <v>45548</v>
      </c>
      <c r="E2" s="104">
        <v>45567</v>
      </c>
      <c r="F2" s="75">
        <v>19</v>
      </c>
      <c r="G2" s="104">
        <v>45548</v>
      </c>
      <c r="H2" s="104">
        <v>45568</v>
      </c>
      <c r="I2" s="75">
        <f t="shared" ref="I2:I17" si="0">H2-G2</f>
        <v>20</v>
      </c>
      <c r="J2" s="29">
        <v>543.77598631360115</v>
      </c>
      <c r="K2" s="79">
        <v>892.43078195003716</v>
      </c>
      <c r="L2" s="79">
        <f>K2-J2</f>
        <v>348.65479563643601</v>
      </c>
      <c r="M2" s="70">
        <f t="shared" ref="M2:M17" si="1">L2/I2</f>
        <v>17.432739781821802</v>
      </c>
      <c r="N2" s="79">
        <v>377</v>
      </c>
      <c r="O2" s="78">
        <v>0.97324999999999995</v>
      </c>
      <c r="P2" s="78">
        <v>0.96449999999999991</v>
      </c>
      <c r="Q2" s="29">
        <f t="shared" ref="Q2:Q17" si="2">(N2*0.5)*(AVERAGE(O2:P2))</f>
        <v>182.6329375</v>
      </c>
      <c r="R2" s="70">
        <f>L2/Q2</f>
        <v>1.9090466397192785</v>
      </c>
      <c r="S2" s="79">
        <v>31.275991535149721</v>
      </c>
      <c r="T2" s="79">
        <v>149.43458812445789</v>
      </c>
      <c r="U2" s="79">
        <f t="shared" ref="U2:U17" si="3">T2-S2</f>
        <v>118.15859658930816</v>
      </c>
      <c r="V2" s="78">
        <f t="shared" ref="V2:V17" si="4">U2/Q2</f>
        <v>0.64697309371869549</v>
      </c>
      <c r="W2" s="121">
        <f t="shared" ref="W2:W17" si="5">I2</f>
        <v>20</v>
      </c>
      <c r="X2" s="79">
        <v>289.91993427844375</v>
      </c>
      <c r="Y2" s="79">
        <v>523.02571188253614</v>
      </c>
      <c r="Z2" s="79">
        <f>Y2-X2</f>
        <v>233.1057776040924</v>
      </c>
      <c r="AA2" s="29">
        <f t="shared" ref="AA2:AA17" si="6">Z2/I2</f>
        <v>11.655288880204619</v>
      </c>
      <c r="AB2" s="77">
        <f t="shared" ref="AB2:AB17" si="7">Z2/L2</f>
        <v>0.66858617899857098</v>
      </c>
      <c r="AC2" s="77">
        <f t="shared" ref="AC2:AC17" si="8">U2/L2</f>
        <v>0.33889852676089233</v>
      </c>
      <c r="AD2" s="79">
        <v>398</v>
      </c>
      <c r="AE2" s="79">
        <v>1006</v>
      </c>
      <c r="AF2" s="78">
        <v>0.39548595144165688</v>
      </c>
      <c r="AG2" s="29">
        <f>AE2-K2</f>
        <v>113.56921804996284</v>
      </c>
      <c r="AH2" s="29">
        <v>81.085551444596803</v>
      </c>
      <c r="AI2" s="78"/>
      <c r="AJ2" s="78"/>
      <c r="AK2" s="78"/>
      <c r="AL2" s="79"/>
      <c r="AM2" s="79"/>
      <c r="AN2" s="79"/>
      <c r="AO2" s="79"/>
      <c r="AP2" s="77"/>
    </row>
    <row r="3" spans="1:42" s="75" customFormat="1" x14ac:dyDescent="0.25">
      <c r="A3" s="75" t="s">
        <v>50</v>
      </c>
      <c r="B3" s="86" t="s">
        <v>59</v>
      </c>
      <c r="C3" s="86">
        <v>1989</v>
      </c>
      <c r="D3" s="104">
        <v>45545</v>
      </c>
      <c r="E3" s="104">
        <v>45566</v>
      </c>
      <c r="F3" s="75">
        <v>21</v>
      </c>
      <c r="G3" s="104">
        <v>45546</v>
      </c>
      <c r="H3" s="104">
        <v>45566</v>
      </c>
      <c r="I3" s="75">
        <f t="shared" si="0"/>
        <v>20</v>
      </c>
      <c r="J3" s="29">
        <v>552.16776374296478</v>
      </c>
      <c r="K3" s="79">
        <v>756.74364054052421</v>
      </c>
      <c r="L3" s="79">
        <f t="shared" ref="L3:L17" si="9">K3-J3</f>
        <v>204.57587679755943</v>
      </c>
      <c r="M3" s="70">
        <f t="shared" si="1"/>
        <v>10.228793839877971</v>
      </c>
      <c r="N3" s="79">
        <v>364</v>
      </c>
      <c r="O3" s="78">
        <v>0.97399999999999998</v>
      </c>
      <c r="P3" s="78">
        <v>0.9265000000000001</v>
      </c>
      <c r="Q3" s="29">
        <f t="shared" si="2"/>
        <v>172.94550000000001</v>
      </c>
      <c r="R3" s="70">
        <f t="shared" ref="R3:R17" si="10">L3/Q3</f>
        <v>1.1828921642804202</v>
      </c>
      <c r="S3" s="79">
        <v>47.850542432158306</v>
      </c>
      <c r="T3" s="79">
        <v>136.87200639126985</v>
      </c>
      <c r="U3" s="79">
        <f t="shared" si="3"/>
        <v>89.021463959111543</v>
      </c>
      <c r="V3" s="78">
        <f t="shared" si="4"/>
        <v>0.51473709324100103</v>
      </c>
      <c r="W3" s="121">
        <f t="shared" si="5"/>
        <v>20</v>
      </c>
      <c r="X3" s="79">
        <v>289.73946902206399</v>
      </c>
      <c r="Y3" s="79">
        <v>430.89114665792732</v>
      </c>
      <c r="Z3" s="79">
        <f t="shared" ref="Z3:Z17" si="11">Y3-X3</f>
        <v>141.15167763586334</v>
      </c>
      <c r="AA3" s="29">
        <f t="shared" si="6"/>
        <v>7.0575838817931666</v>
      </c>
      <c r="AB3" s="77">
        <f t="shared" si="7"/>
        <v>0.68997224817245539</v>
      </c>
      <c r="AC3" s="77">
        <f t="shared" si="8"/>
        <v>0.43515132552604835</v>
      </c>
      <c r="AD3" s="79">
        <v>374.5</v>
      </c>
      <c r="AE3" s="79">
        <v>952</v>
      </c>
      <c r="AF3" s="78">
        <v>0.3928123790097644</v>
      </c>
      <c r="AG3" s="29">
        <f t="shared" ref="AG3:AG17" si="12">AE3-K3</f>
        <v>195.25635945947579</v>
      </c>
      <c r="AH3" s="29">
        <v>83.653439213679633</v>
      </c>
      <c r="AI3" s="78"/>
      <c r="AJ3" s="78"/>
      <c r="AK3" s="78"/>
      <c r="AL3" s="79"/>
      <c r="AM3" s="79"/>
      <c r="AN3" s="79"/>
      <c r="AO3" s="79"/>
      <c r="AP3" s="77"/>
    </row>
    <row r="4" spans="1:42" s="75" customFormat="1" x14ac:dyDescent="0.25">
      <c r="A4" s="75" t="s">
        <v>50</v>
      </c>
      <c r="B4" s="86" t="s">
        <v>52</v>
      </c>
      <c r="C4" s="86">
        <v>1999</v>
      </c>
      <c r="D4" s="104">
        <v>45546</v>
      </c>
      <c r="E4" s="104">
        <v>45567</v>
      </c>
      <c r="F4" s="75">
        <v>21</v>
      </c>
      <c r="G4" s="104">
        <v>45547</v>
      </c>
      <c r="H4" s="104">
        <v>45568</v>
      </c>
      <c r="I4" s="75">
        <f t="shared" si="0"/>
        <v>21</v>
      </c>
      <c r="J4" s="29">
        <v>546.0076576214276</v>
      </c>
      <c r="K4" s="79">
        <v>999.62628247135137</v>
      </c>
      <c r="L4" s="79">
        <f t="shared" si="9"/>
        <v>453.61862484992378</v>
      </c>
      <c r="M4" s="70">
        <f t="shared" si="1"/>
        <v>21.600886897615418</v>
      </c>
      <c r="N4" s="79">
        <v>397</v>
      </c>
      <c r="O4" s="78">
        <v>0.97425000000000006</v>
      </c>
      <c r="P4" s="78">
        <v>0.94899999999999995</v>
      </c>
      <c r="Q4" s="29">
        <f t="shared" si="2"/>
        <v>190.88256249999998</v>
      </c>
      <c r="R4" s="70">
        <f t="shared" si="10"/>
        <v>2.3764277831817342</v>
      </c>
      <c r="S4" s="79">
        <v>27.437421259435212</v>
      </c>
      <c r="T4" s="79">
        <v>164.13654591062726</v>
      </c>
      <c r="U4" s="79">
        <f t="shared" si="3"/>
        <v>136.69912465119205</v>
      </c>
      <c r="V4" s="78">
        <f t="shared" si="4"/>
        <v>0.71614254786207654</v>
      </c>
      <c r="W4" s="121">
        <f t="shared" si="5"/>
        <v>21</v>
      </c>
      <c r="X4" s="79">
        <v>295.81128315090245</v>
      </c>
      <c r="Y4" s="79">
        <v>586.89043905796166</v>
      </c>
      <c r="Z4" s="79">
        <f t="shared" si="11"/>
        <v>291.0791559070592</v>
      </c>
      <c r="AA4" s="29">
        <f t="shared" si="6"/>
        <v>13.860912186050438</v>
      </c>
      <c r="AB4" s="77">
        <f t="shared" si="7"/>
        <v>0.64168254996884333</v>
      </c>
      <c r="AC4" s="77">
        <f t="shared" si="8"/>
        <v>0.3013525396943697</v>
      </c>
      <c r="AD4" s="79">
        <v>396</v>
      </c>
      <c r="AE4" s="79">
        <v>1021.5</v>
      </c>
      <c r="AF4" s="78">
        <v>0.38477431403691298</v>
      </c>
      <c r="AG4" s="29">
        <f t="shared" si="12"/>
        <v>21.873717528648626</v>
      </c>
      <c r="AH4" s="29">
        <v>103.76480575702323</v>
      </c>
      <c r="AI4" s="78"/>
      <c r="AJ4" s="78"/>
      <c r="AK4" s="78"/>
      <c r="AL4" s="79"/>
      <c r="AM4" s="79"/>
      <c r="AN4" s="79"/>
      <c r="AO4" s="79"/>
      <c r="AP4" s="77"/>
    </row>
    <row r="5" spans="1:42" s="75" customFormat="1" x14ac:dyDescent="0.25">
      <c r="A5" s="75" t="s">
        <v>50</v>
      </c>
      <c r="B5" s="86" t="s">
        <v>60</v>
      </c>
      <c r="C5" s="86">
        <v>2001</v>
      </c>
      <c r="D5" s="104">
        <v>45546</v>
      </c>
      <c r="E5" s="104">
        <v>45566</v>
      </c>
      <c r="F5" s="75">
        <v>20</v>
      </c>
      <c r="G5" s="104">
        <v>45546</v>
      </c>
      <c r="H5" s="104">
        <v>45567</v>
      </c>
      <c r="I5" s="75">
        <f t="shared" si="0"/>
        <v>21</v>
      </c>
      <c r="J5" s="29">
        <v>625.31450202676058</v>
      </c>
      <c r="K5" s="79">
        <v>965.76290731983136</v>
      </c>
      <c r="L5" s="79">
        <f t="shared" si="9"/>
        <v>340.44840529307078</v>
      </c>
      <c r="M5" s="70">
        <f t="shared" si="1"/>
        <v>16.211828823479561</v>
      </c>
      <c r="N5" s="79">
        <v>387</v>
      </c>
      <c r="O5" s="78">
        <v>0.96025000000000005</v>
      </c>
      <c r="P5" s="78">
        <v>0.93149999999999999</v>
      </c>
      <c r="Q5" s="29">
        <f t="shared" si="2"/>
        <v>183.02681250000001</v>
      </c>
      <c r="R5" s="70">
        <f t="shared" si="10"/>
        <v>1.8601012640870351</v>
      </c>
      <c r="S5" s="79">
        <v>46.879238151178626</v>
      </c>
      <c r="T5" s="79">
        <v>175.65713997621467</v>
      </c>
      <c r="U5" s="79">
        <f t="shared" si="3"/>
        <v>128.77790182503605</v>
      </c>
      <c r="V5" s="78">
        <f t="shared" si="4"/>
        <v>0.70360129243378511</v>
      </c>
      <c r="W5" s="121">
        <f t="shared" si="5"/>
        <v>21</v>
      </c>
      <c r="X5" s="79">
        <v>324.70817120490545</v>
      </c>
      <c r="Y5" s="79">
        <v>544.37858978550889</v>
      </c>
      <c r="Z5" s="79">
        <f t="shared" si="11"/>
        <v>219.67041858060344</v>
      </c>
      <c r="AA5" s="29">
        <f t="shared" si="6"/>
        <v>10.460496122885878</v>
      </c>
      <c r="AB5" s="77">
        <f t="shared" si="7"/>
        <v>0.64523850065181798</v>
      </c>
      <c r="AC5" s="77">
        <f t="shared" si="8"/>
        <v>0.37825967113630388</v>
      </c>
      <c r="AD5" s="79">
        <v>404.5</v>
      </c>
      <c r="AE5" s="79">
        <v>953.5</v>
      </c>
      <c r="AF5" s="78">
        <v>0.42306097764654405</v>
      </c>
      <c r="AG5" s="29">
        <f t="shared" si="12"/>
        <v>-12.262907319831356</v>
      </c>
      <c r="AH5" s="29">
        <v>95.489058708265816</v>
      </c>
      <c r="AI5" s="78"/>
      <c r="AJ5" s="78"/>
      <c r="AK5" s="78"/>
      <c r="AL5" s="79"/>
      <c r="AM5" s="79"/>
      <c r="AN5" s="79"/>
      <c r="AO5" s="79"/>
      <c r="AP5" s="77"/>
    </row>
    <row r="6" spans="1:42" s="75" customFormat="1" x14ac:dyDescent="0.25">
      <c r="A6" s="75" t="s">
        <v>50</v>
      </c>
      <c r="B6" s="86" t="s">
        <v>57</v>
      </c>
      <c r="C6" s="86">
        <v>2004</v>
      </c>
      <c r="D6" s="104">
        <v>45548</v>
      </c>
      <c r="E6" s="104">
        <v>45568</v>
      </c>
      <c r="F6" s="75">
        <v>20</v>
      </c>
      <c r="G6" s="104">
        <v>45547</v>
      </c>
      <c r="H6" s="104">
        <v>45568</v>
      </c>
      <c r="I6" s="75">
        <f t="shared" si="0"/>
        <v>21</v>
      </c>
      <c r="J6" s="29">
        <v>544.53633683580676</v>
      </c>
      <c r="K6" s="79">
        <v>857.52986332803118</v>
      </c>
      <c r="L6" s="79">
        <f t="shared" si="9"/>
        <v>312.99352649222442</v>
      </c>
      <c r="M6" s="70">
        <f t="shared" si="1"/>
        <v>14.904453642486876</v>
      </c>
      <c r="N6" s="79">
        <v>397</v>
      </c>
      <c r="O6" s="78">
        <v>0.98150000000000004</v>
      </c>
      <c r="P6" s="78">
        <v>0.94074999999999998</v>
      </c>
      <c r="Q6" s="29">
        <f t="shared" si="2"/>
        <v>190.78331249999999</v>
      </c>
      <c r="R6" s="70">
        <f t="shared" si="10"/>
        <v>1.6405707731499024</v>
      </c>
      <c r="S6" s="79">
        <v>25.490666200450725</v>
      </c>
      <c r="T6" s="79">
        <v>146.61565608908725</v>
      </c>
      <c r="U6" s="79">
        <f t="shared" si="3"/>
        <v>121.12498988863652</v>
      </c>
      <c r="V6" s="78">
        <f t="shared" si="4"/>
        <v>0.63488251829486675</v>
      </c>
      <c r="W6" s="121">
        <f t="shared" si="5"/>
        <v>21</v>
      </c>
      <c r="X6" s="79">
        <v>296.48390706657369</v>
      </c>
      <c r="Y6" s="79">
        <v>526.19733295786534</v>
      </c>
      <c r="Z6" s="79">
        <f t="shared" si="11"/>
        <v>229.71342589129165</v>
      </c>
      <c r="AA6" s="29">
        <f t="shared" si="6"/>
        <v>10.938734566251984</v>
      </c>
      <c r="AB6" s="77">
        <f t="shared" si="7"/>
        <v>0.73392388802967246</v>
      </c>
      <c r="AC6" s="77">
        <f t="shared" si="8"/>
        <v>0.38698880212030706</v>
      </c>
      <c r="AD6" s="79">
        <v>371.5</v>
      </c>
      <c r="AE6" s="79">
        <v>925.5</v>
      </c>
      <c r="AF6" s="78">
        <v>0.40199784163436225</v>
      </c>
      <c r="AG6" s="29">
        <f t="shared" si="12"/>
        <v>67.970136671968817</v>
      </c>
      <c r="AH6" s="29">
        <v>124.51173080129726</v>
      </c>
      <c r="AI6" s="78"/>
      <c r="AJ6" s="78"/>
      <c r="AK6" s="78"/>
      <c r="AL6" s="79"/>
      <c r="AM6" s="79"/>
      <c r="AN6" s="79"/>
      <c r="AO6" s="79"/>
      <c r="AP6" s="77"/>
    </row>
    <row r="7" spans="1:42" s="75" customFormat="1" x14ac:dyDescent="0.25">
      <c r="A7" s="75" t="s">
        <v>50</v>
      </c>
      <c r="B7" s="86" t="s">
        <v>55</v>
      </c>
      <c r="C7" s="86">
        <v>2008</v>
      </c>
      <c r="D7" s="104">
        <v>45541</v>
      </c>
      <c r="E7" s="104">
        <v>45560</v>
      </c>
      <c r="F7" s="75">
        <v>19</v>
      </c>
      <c r="G7" s="104">
        <v>45544</v>
      </c>
      <c r="H7" s="104">
        <v>45560</v>
      </c>
      <c r="I7" s="75">
        <f t="shared" si="0"/>
        <v>16</v>
      </c>
      <c r="J7" s="29">
        <v>589.82816856963927</v>
      </c>
      <c r="K7" s="79">
        <v>936.24592271283007</v>
      </c>
      <c r="L7" s="79">
        <f t="shared" si="9"/>
        <v>346.41775414319079</v>
      </c>
      <c r="M7" s="70">
        <f t="shared" si="1"/>
        <v>21.651109633949424</v>
      </c>
      <c r="N7" s="79">
        <v>292</v>
      </c>
      <c r="O7" s="78">
        <v>0.92899999999999994</v>
      </c>
      <c r="P7" s="78">
        <v>0.93100000000000005</v>
      </c>
      <c r="Q7" s="29">
        <f t="shared" si="2"/>
        <v>135.78</v>
      </c>
      <c r="R7" s="70">
        <f t="shared" si="10"/>
        <v>2.5513164983295828</v>
      </c>
      <c r="S7" s="79">
        <v>45.243379549593968</v>
      </c>
      <c r="T7" s="79">
        <v>155.87454297515859</v>
      </c>
      <c r="U7" s="79">
        <f t="shared" si="3"/>
        <v>110.63116342556462</v>
      </c>
      <c r="V7" s="78">
        <f t="shared" si="4"/>
        <v>0.81478246741467542</v>
      </c>
      <c r="W7" s="121">
        <f t="shared" si="5"/>
        <v>16</v>
      </c>
      <c r="X7" s="79">
        <v>260.37725295098141</v>
      </c>
      <c r="Y7" s="79">
        <v>563.48254617872499</v>
      </c>
      <c r="Z7" s="79">
        <f t="shared" si="11"/>
        <v>303.10529322774357</v>
      </c>
      <c r="AA7" s="29">
        <f t="shared" si="6"/>
        <v>18.944080826733973</v>
      </c>
      <c r="AB7" s="77">
        <f t="shared" si="7"/>
        <v>0.87497043555814946</v>
      </c>
      <c r="AC7" s="77">
        <f t="shared" si="8"/>
        <v>0.31935766023076156</v>
      </c>
      <c r="AD7" s="79">
        <v>457</v>
      </c>
      <c r="AE7" s="79">
        <v>1082.5</v>
      </c>
      <c r="AF7" s="78">
        <v>0.42142818834691964</v>
      </c>
      <c r="AG7" s="29">
        <f t="shared" si="12"/>
        <v>146.25407728716993</v>
      </c>
      <c r="AH7" s="29">
        <v>69.030009479584123</v>
      </c>
      <c r="AI7" s="78"/>
      <c r="AJ7" s="78"/>
      <c r="AK7" s="78"/>
      <c r="AL7" s="79"/>
      <c r="AM7" s="79"/>
      <c r="AN7" s="79"/>
      <c r="AO7" s="79"/>
      <c r="AP7" s="77"/>
    </row>
    <row r="8" spans="1:42" s="75" customFormat="1" x14ac:dyDescent="0.25">
      <c r="A8" s="75" t="s">
        <v>50</v>
      </c>
      <c r="B8" s="86" t="s">
        <v>54</v>
      </c>
      <c r="C8" s="86">
        <v>2016</v>
      </c>
      <c r="D8" s="104">
        <v>45542</v>
      </c>
      <c r="E8" s="104">
        <v>45561</v>
      </c>
      <c r="F8" s="75">
        <v>19</v>
      </c>
      <c r="G8" s="104">
        <v>45544</v>
      </c>
      <c r="H8" s="104">
        <v>45561</v>
      </c>
      <c r="I8" s="75">
        <f t="shared" si="0"/>
        <v>17</v>
      </c>
      <c r="J8" s="29">
        <v>545.06163662071083</v>
      </c>
      <c r="K8" s="79">
        <v>869.49228086494861</v>
      </c>
      <c r="L8" s="79">
        <f t="shared" si="9"/>
        <v>324.43064424423778</v>
      </c>
      <c r="M8" s="70">
        <f t="shared" si="1"/>
        <v>19.084155543778692</v>
      </c>
      <c r="N8" s="79">
        <v>300</v>
      </c>
      <c r="O8" s="78">
        <v>0.91699999999999993</v>
      </c>
      <c r="P8" s="78">
        <v>0.96850000000000003</v>
      </c>
      <c r="Q8" s="29">
        <f t="shared" si="2"/>
        <v>141.41249999999999</v>
      </c>
      <c r="R8" s="70">
        <f t="shared" si="10"/>
        <v>2.2942147564341044</v>
      </c>
      <c r="S8" s="79">
        <v>46.638825786774142</v>
      </c>
      <c r="T8" s="79">
        <v>153.61603851808923</v>
      </c>
      <c r="U8" s="79">
        <f t="shared" si="3"/>
        <v>106.97721273131509</v>
      </c>
      <c r="V8" s="78">
        <f t="shared" si="4"/>
        <v>0.75649049929330925</v>
      </c>
      <c r="W8" s="121">
        <f t="shared" si="5"/>
        <v>17</v>
      </c>
      <c r="X8" s="79">
        <v>304.77583951327534</v>
      </c>
      <c r="Y8" s="79">
        <v>507.55345140921327</v>
      </c>
      <c r="Z8" s="79">
        <f t="shared" si="11"/>
        <v>202.77761189593792</v>
      </c>
      <c r="AA8" s="29">
        <f t="shared" si="6"/>
        <v>11.928094817408113</v>
      </c>
      <c r="AB8" s="77">
        <f t="shared" si="7"/>
        <v>0.62502607411919742</v>
      </c>
      <c r="AC8" s="77">
        <f t="shared" si="8"/>
        <v>0.32973831118980407</v>
      </c>
      <c r="AD8" s="79">
        <v>398.5</v>
      </c>
      <c r="AE8" s="79">
        <v>915</v>
      </c>
      <c r="AF8" s="78">
        <v>0.43337038643012693</v>
      </c>
      <c r="AG8" s="29">
        <f t="shared" si="12"/>
        <v>45.507719135051389</v>
      </c>
      <c r="AH8" s="29">
        <v>96.778828242852867</v>
      </c>
      <c r="AI8" s="78"/>
      <c r="AJ8" s="78"/>
      <c r="AK8" s="78"/>
      <c r="AL8" s="79"/>
      <c r="AM8" s="79"/>
      <c r="AN8" s="79"/>
      <c r="AO8" s="79"/>
      <c r="AP8" s="77"/>
    </row>
    <row r="9" spans="1:42" s="75" customFormat="1" x14ac:dyDescent="0.25">
      <c r="A9" s="75" t="s">
        <v>50</v>
      </c>
      <c r="B9" s="86" t="s">
        <v>53</v>
      </c>
      <c r="C9" s="86">
        <v>2020</v>
      </c>
      <c r="D9" s="104">
        <v>45546</v>
      </c>
      <c r="E9" s="104">
        <v>45566</v>
      </c>
      <c r="F9" s="75">
        <v>20</v>
      </c>
      <c r="G9" s="104">
        <v>45547</v>
      </c>
      <c r="H9" s="104">
        <v>45567</v>
      </c>
      <c r="I9" s="75">
        <f t="shared" si="0"/>
        <v>20</v>
      </c>
      <c r="J9" s="29">
        <v>590.78990776293097</v>
      </c>
      <c r="K9" s="79">
        <v>1016.4147829519595</v>
      </c>
      <c r="L9" s="79">
        <f t="shared" si="9"/>
        <v>425.62487518902856</v>
      </c>
      <c r="M9" s="70">
        <f t="shared" si="1"/>
        <v>21.281243759451428</v>
      </c>
      <c r="N9" s="79">
        <v>373</v>
      </c>
      <c r="O9" s="78">
        <v>0.98199999999999998</v>
      </c>
      <c r="P9" s="78">
        <v>0.93975000000000009</v>
      </c>
      <c r="Q9" s="29">
        <f t="shared" si="2"/>
        <v>179.20318750000001</v>
      </c>
      <c r="R9" s="70">
        <f t="shared" si="10"/>
        <v>2.3750965656736911</v>
      </c>
      <c r="S9" s="79">
        <v>22.59565709409236</v>
      </c>
      <c r="T9" s="79">
        <v>154.92478856913525</v>
      </c>
      <c r="U9" s="79">
        <f t="shared" si="3"/>
        <v>132.32913147504289</v>
      </c>
      <c r="V9" s="78">
        <f t="shared" si="4"/>
        <v>0.73843067928154393</v>
      </c>
      <c r="W9" s="121">
        <f t="shared" si="5"/>
        <v>20</v>
      </c>
      <c r="X9" s="79">
        <v>336.93742585709151</v>
      </c>
      <c r="Y9" s="79">
        <v>637.63584292970438</v>
      </c>
      <c r="Z9" s="79">
        <f t="shared" si="11"/>
        <v>300.69841707261287</v>
      </c>
      <c r="AA9" s="29">
        <f t="shared" si="6"/>
        <v>15.034920853630643</v>
      </c>
      <c r="AB9" s="77">
        <f t="shared" si="7"/>
        <v>0.70648694331849538</v>
      </c>
      <c r="AC9" s="77">
        <f t="shared" si="8"/>
        <v>0.31090553956996253</v>
      </c>
      <c r="AD9" s="79">
        <v>413</v>
      </c>
      <c r="AE9" s="79">
        <v>963</v>
      </c>
      <c r="AF9" s="78">
        <v>0.4270604845184211</v>
      </c>
      <c r="AG9" s="29">
        <f t="shared" si="12"/>
        <v>-53.414782951959523</v>
      </c>
      <c r="AH9" s="29">
        <v>118.3374658378747</v>
      </c>
      <c r="AI9" s="78"/>
      <c r="AJ9" s="78"/>
      <c r="AK9" s="78"/>
      <c r="AL9" s="79"/>
      <c r="AM9" s="79"/>
      <c r="AN9" s="79"/>
      <c r="AO9" s="79"/>
      <c r="AP9" s="77"/>
    </row>
    <row r="10" spans="1:42" s="75" customFormat="1" x14ac:dyDescent="0.25">
      <c r="A10" s="75" t="s">
        <v>35</v>
      </c>
      <c r="B10" s="86" t="s">
        <v>44</v>
      </c>
      <c r="C10" s="86">
        <v>1983</v>
      </c>
      <c r="D10" s="104">
        <v>45545</v>
      </c>
      <c r="E10" s="104">
        <v>45566</v>
      </c>
      <c r="F10" s="75">
        <v>21</v>
      </c>
      <c r="G10" s="104">
        <v>45547</v>
      </c>
      <c r="H10" s="104">
        <v>45565</v>
      </c>
      <c r="I10" s="75">
        <f t="shared" si="0"/>
        <v>18</v>
      </c>
      <c r="J10" s="29">
        <v>617.20878774740709</v>
      </c>
      <c r="K10" s="79">
        <v>837.05605501404852</v>
      </c>
      <c r="L10" s="79">
        <f t="shared" si="9"/>
        <v>219.84726726664144</v>
      </c>
      <c r="M10" s="70">
        <f t="shared" si="1"/>
        <v>12.213737070368969</v>
      </c>
      <c r="N10" s="79">
        <v>328</v>
      </c>
      <c r="O10" s="78">
        <v>0.98724999999999996</v>
      </c>
      <c r="P10" s="78">
        <v>0.97024999999999995</v>
      </c>
      <c r="Q10" s="29">
        <f t="shared" si="2"/>
        <v>160.51500000000001</v>
      </c>
      <c r="R10" s="70">
        <f t="shared" si="10"/>
        <v>1.3696369016393573</v>
      </c>
      <c r="S10" s="79">
        <v>50.322414393181241</v>
      </c>
      <c r="T10" s="79">
        <v>137.76821007521022</v>
      </c>
      <c r="U10" s="79">
        <f t="shared" si="3"/>
        <v>87.445795682028972</v>
      </c>
      <c r="V10" s="78">
        <f t="shared" si="4"/>
        <v>0.54478270368519432</v>
      </c>
      <c r="W10" s="121">
        <f t="shared" si="5"/>
        <v>18</v>
      </c>
      <c r="X10" s="79">
        <v>340.28168288315209</v>
      </c>
      <c r="Y10" s="79">
        <v>492.93571323436686</v>
      </c>
      <c r="Z10" s="79">
        <f t="shared" si="11"/>
        <v>152.65403035121477</v>
      </c>
      <c r="AA10" s="29">
        <f t="shared" si="6"/>
        <v>8.4807794639563756</v>
      </c>
      <c r="AB10" s="77">
        <f t="shared" si="7"/>
        <v>0.69436401120268898</v>
      </c>
      <c r="AC10" s="77">
        <f t="shared" si="8"/>
        <v>0.39775702818252667</v>
      </c>
      <c r="AD10" s="71">
        <v>393.5</v>
      </c>
      <c r="AE10" s="79">
        <v>1073.5</v>
      </c>
      <c r="AF10" s="196">
        <v>0.36667232771588981</v>
      </c>
      <c r="AG10" s="29">
        <f t="shared" si="12"/>
        <v>236.44394498595148</v>
      </c>
      <c r="AH10" s="29">
        <v>107.96008941775725</v>
      </c>
      <c r="AI10" s="78"/>
      <c r="AJ10" s="78"/>
      <c r="AK10" s="78"/>
      <c r="AL10" s="79"/>
      <c r="AM10" s="79"/>
      <c r="AN10" s="79"/>
      <c r="AO10" s="79"/>
      <c r="AP10" s="77"/>
    </row>
    <row r="11" spans="1:42" s="75" customFormat="1" x14ac:dyDescent="0.25">
      <c r="A11" s="75" t="s">
        <v>35</v>
      </c>
      <c r="B11" s="86" t="s">
        <v>49</v>
      </c>
      <c r="C11" s="86">
        <v>1985</v>
      </c>
      <c r="D11" s="104">
        <v>45547</v>
      </c>
      <c r="E11" s="104">
        <v>45567</v>
      </c>
      <c r="F11" s="75">
        <v>20</v>
      </c>
      <c r="G11" s="104">
        <v>45547</v>
      </c>
      <c r="H11" s="104">
        <v>45567</v>
      </c>
      <c r="I11" s="75">
        <f t="shared" si="0"/>
        <v>20</v>
      </c>
      <c r="J11" s="29">
        <v>696.47299680870356</v>
      </c>
      <c r="K11" s="79">
        <v>1102.9406040602698</v>
      </c>
      <c r="L11" s="79">
        <f t="shared" si="9"/>
        <v>406.46760725156628</v>
      </c>
      <c r="M11" s="70">
        <f t="shared" si="1"/>
        <v>20.323380362578312</v>
      </c>
      <c r="N11" s="79">
        <v>373</v>
      </c>
      <c r="O11" s="78">
        <v>0.98499999999999999</v>
      </c>
      <c r="P11" s="78">
        <v>0.96399999999999997</v>
      </c>
      <c r="Q11" s="29">
        <f t="shared" si="2"/>
        <v>181.74424999999999</v>
      </c>
      <c r="R11" s="70">
        <f t="shared" si="10"/>
        <v>2.2364812490715185</v>
      </c>
      <c r="S11" s="79">
        <v>46.660261043259311</v>
      </c>
      <c r="T11" s="79">
        <v>170.00439958530148</v>
      </c>
      <c r="U11" s="79">
        <f t="shared" si="3"/>
        <v>123.34413854204217</v>
      </c>
      <c r="V11" s="78">
        <f t="shared" si="4"/>
        <v>0.67866872565180014</v>
      </c>
      <c r="W11" s="121">
        <f t="shared" si="5"/>
        <v>20</v>
      </c>
      <c r="X11" s="79">
        <v>365.51516977692063</v>
      </c>
      <c r="Y11" s="79">
        <v>636.94417946681915</v>
      </c>
      <c r="Z11" s="79">
        <f t="shared" si="11"/>
        <v>271.42900968989852</v>
      </c>
      <c r="AA11" s="29">
        <f t="shared" si="6"/>
        <v>13.571450484494926</v>
      </c>
      <c r="AB11" s="77">
        <f t="shared" si="7"/>
        <v>0.66777525403619375</v>
      </c>
      <c r="AC11" s="77">
        <f t="shared" si="8"/>
        <v>0.30345379641951009</v>
      </c>
      <c r="AD11" s="71">
        <v>425</v>
      </c>
      <c r="AE11" s="79">
        <v>1093.5</v>
      </c>
      <c r="AF11" s="196">
        <v>0.38981105754780904</v>
      </c>
      <c r="AG11" s="29">
        <f t="shared" si="12"/>
        <v>-9.440604060269834</v>
      </c>
      <c r="AH11" s="29">
        <v>130.10808037401736</v>
      </c>
      <c r="AI11" s="78"/>
      <c r="AJ11" s="78"/>
      <c r="AK11" s="78"/>
      <c r="AL11" s="79"/>
      <c r="AM11" s="79"/>
      <c r="AN11" s="79"/>
      <c r="AO11" s="79"/>
      <c r="AP11" s="77"/>
    </row>
    <row r="12" spans="1:42" s="75" customFormat="1" x14ac:dyDescent="0.25">
      <c r="A12" s="75" t="s">
        <v>35</v>
      </c>
      <c r="B12" s="86" t="s">
        <v>37</v>
      </c>
      <c r="C12" s="86">
        <v>1998</v>
      </c>
      <c r="D12" s="104">
        <v>45539</v>
      </c>
      <c r="E12" s="104">
        <v>45560</v>
      </c>
      <c r="F12" s="75">
        <v>21</v>
      </c>
      <c r="G12" s="104">
        <v>45540</v>
      </c>
      <c r="H12" s="104">
        <v>45560</v>
      </c>
      <c r="I12" s="75">
        <f t="shared" si="0"/>
        <v>20</v>
      </c>
      <c r="J12" s="29">
        <v>697.57010511213855</v>
      </c>
      <c r="K12" s="79">
        <v>1069.6318236934276</v>
      </c>
      <c r="L12" s="79">
        <f t="shared" si="9"/>
        <v>372.06171858128903</v>
      </c>
      <c r="M12" s="70">
        <f t="shared" si="1"/>
        <v>18.603085929064452</v>
      </c>
      <c r="N12" s="79">
        <v>350</v>
      </c>
      <c r="O12" s="78">
        <v>0.97899999999999998</v>
      </c>
      <c r="P12" s="78">
        <v>0.95550000000000002</v>
      </c>
      <c r="Q12" s="29">
        <f t="shared" si="2"/>
        <v>169.26874999999998</v>
      </c>
      <c r="R12" s="70">
        <f t="shared" si="10"/>
        <v>2.1980532058119948</v>
      </c>
      <c r="S12" s="79">
        <v>37.442923298242931</v>
      </c>
      <c r="T12" s="79">
        <v>188.62571517438056</v>
      </c>
      <c r="U12" s="79">
        <f t="shared" si="3"/>
        <v>151.18279187613763</v>
      </c>
      <c r="V12" s="78">
        <f t="shared" si="4"/>
        <v>0.89315240926714257</v>
      </c>
      <c r="W12" s="121">
        <f t="shared" si="5"/>
        <v>20</v>
      </c>
      <c r="X12" s="79">
        <v>387.95078111228997</v>
      </c>
      <c r="Y12" s="79">
        <v>628.39551110034733</v>
      </c>
      <c r="Z12" s="79">
        <f t="shared" si="11"/>
        <v>240.44472998805736</v>
      </c>
      <c r="AA12" s="29">
        <f t="shared" si="6"/>
        <v>12.022236499402869</v>
      </c>
      <c r="AB12" s="77">
        <f t="shared" si="7"/>
        <v>0.64624958166859714</v>
      </c>
      <c r="AC12" s="77">
        <f t="shared" si="8"/>
        <v>0.40633793891135511</v>
      </c>
      <c r="AD12" s="71">
        <v>470.5</v>
      </c>
      <c r="AE12" s="79">
        <v>1115</v>
      </c>
      <c r="AF12" s="196">
        <v>0.41991609433358829</v>
      </c>
      <c r="AG12" s="29">
        <f t="shared" si="12"/>
        <v>45.368176306572423</v>
      </c>
      <c r="AH12" s="29">
        <v>113.30801756383153</v>
      </c>
      <c r="AI12" s="78"/>
      <c r="AJ12" s="78"/>
      <c r="AK12" s="78"/>
      <c r="AL12" s="79"/>
      <c r="AM12" s="79"/>
      <c r="AN12" s="79"/>
      <c r="AO12" s="79"/>
      <c r="AP12" s="77"/>
    </row>
    <row r="13" spans="1:42" s="75" customFormat="1" x14ac:dyDescent="0.25">
      <c r="A13" s="75" t="s">
        <v>35</v>
      </c>
      <c r="B13" s="86" t="s">
        <v>46</v>
      </c>
      <c r="C13" s="86">
        <v>1999</v>
      </c>
      <c r="D13" s="104">
        <v>45546</v>
      </c>
      <c r="E13" s="104">
        <v>45567</v>
      </c>
      <c r="F13" s="75">
        <v>21</v>
      </c>
      <c r="G13" s="104">
        <v>45546</v>
      </c>
      <c r="H13" s="104">
        <v>45567</v>
      </c>
      <c r="I13" s="75">
        <f t="shared" si="0"/>
        <v>21</v>
      </c>
      <c r="J13" s="29">
        <v>649.42527694666012</v>
      </c>
      <c r="K13" s="79">
        <v>958.65911741701427</v>
      </c>
      <c r="L13" s="79">
        <f t="shared" si="9"/>
        <v>309.23384047035415</v>
      </c>
      <c r="M13" s="70">
        <f t="shared" si="1"/>
        <v>14.725420974778769</v>
      </c>
      <c r="N13" s="79">
        <v>387</v>
      </c>
      <c r="O13" s="78">
        <v>0.98399999999999999</v>
      </c>
      <c r="P13" s="78">
        <v>0.96624999999999994</v>
      </c>
      <c r="Q13" s="29">
        <f t="shared" si="2"/>
        <v>188.68668750000001</v>
      </c>
      <c r="R13" s="70">
        <f t="shared" si="10"/>
        <v>1.6388747111284898</v>
      </c>
      <c r="S13" s="79">
        <v>33.037881119998332</v>
      </c>
      <c r="T13" s="79">
        <v>160.84545419952141</v>
      </c>
      <c r="U13" s="79">
        <f t="shared" si="3"/>
        <v>127.80757307952308</v>
      </c>
      <c r="V13" s="78">
        <f t="shared" si="4"/>
        <v>0.67735341996251364</v>
      </c>
      <c r="W13" s="121">
        <f t="shared" si="5"/>
        <v>21</v>
      </c>
      <c r="X13" s="79">
        <v>323.29308251086604</v>
      </c>
      <c r="Y13" s="79">
        <v>528.66462107286839</v>
      </c>
      <c r="Z13" s="79">
        <f t="shared" si="11"/>
        <v>205.37153856200234</v>
      </c>
      <c r="AA13" s="29">
        <f t="shared" si="6"/>
        <v>9.7795970743810638</v>
      </c>
      <c r="AB13" s="77">
        <f t="shared" si="7"/>
        <v>0.66413022019073309</v>
      </c>
      <c r="AC13" s="77">
        <f t="shared" si="8"/>
        <v>0.41330396726672552</v>
      </c>
      <c r="AD13" s="71">
        <v>333.5</v>
      </c>
      <c r="AE13" s="79">
        <v>932.5</v>
      </c>
      <c r="AF13" s="196">
        <v>0.35773676736077642</v>
      </c>
      <c r="AG13" s="29">
        <f t="shared" si="12"/>
        <v>-26.159117417014272</v>
      </c>
      <c r="AH13" s="29">
        <v>118.50834220399051</v>
      </c>
      <c r="AI13" s="78"/>
      <c r="AJ13" s="78"/>
      <c r="AK13" s="78"/>
      <c r="AL13" s="79"/>
      <c r="AM13" s="79"/>
      <c r="AN13" s="79"/>
      <c r="AO13" s="79"/>
      <c r="AP13" s="77"/>
    </row>
    <row r="14" spans="1:42" s="75" customFormat="1" x14ac:dyDescent="0.25">
      <c r="A14" s="75" t="s">
        <v>35</v>
      </c>
      <c r="B14" s="86" t="s">
        <v>39</v>
      </c>
      <c r="C14" s="86">
        <v>2002</v>
      </c>
      <c r="D14" s="104">
        <v>45544</v>
      </c>
      <c r="E14" s="104">
        <v>45566</v>
      </c>
      <c r="F14" s="75">
        <v>22</v>
      </c>
      <c r="G14" s="104">
        <v>45545</v>
      </c>
      <c r="H14" s="104">
        <v>45566</v>
      </c>
      <c r="I14" s="75">
        <f t="shared" si="0"/>
        <v>21</v>
      </c>
      <c r="J14" s="29">
        <v>610.89278409589724</v>
      </c>
      <c r="K14" s="79">
        <v>961.31262339421608</v>
      </c>
      <c r="L14" s="79">
        <f t="shared" si="9"/>
        <v>350.41983929831883</v>
      </c>
      <c r="M14" s="70">
        <f t="shared" si="1"/>
        <v>16.686659014205659</v>
      </c>
      <c r="N14" s="79">
        <v>383</v>
      </c>
      <c r="O14" s="78">
        <v>0.98324999999999996</v>
      </c>
      <c r="P14" s="78">
        <v>0.94025000000000003</v>
      </c>
      <c r="Q14" s="29">
        <f t="shared" si="2"/>
        <v>184.17512500000001</v>
      </c>
      <c r="R14" s="70">
        <f t="shared" si="10"/>
        <v>1.9026447751742741</v>
      </c>
      <c r="S14" s="79">
        <v>30.276819679847101</v>
      </c>
      <c r="T14" s="79">
        <v>163.69579409470535</v>
      </c>
      <c r="U14" s="79">
        <f t="shared" si="3"/>
        <v>133.41897441485824</v>
      </c>
      <c r="V14" s="78">
        <f t="shared" si="4"/>
        <v>0.72441364931805119</v>
      </c>
      <c r="W14" s="121">
        <f t="shared" si="5"/>
        <v>21</v>
      </c>
      <c r="X14" s="79">
        <v>292.70706092192245</v>
      </c>
      <c r="Y14" s="79">
        <v>547.9010504487668</v>
      </c>
      <c r="Z14" s="79">
        <f t="shared" si="11"/>
        <v>255.19398952684435</v>
      </c>
      <c r="AA14" s="29">
        <f t="shared" si="6"/>
        <v>12.15209473937354</v>
      </c>
      <c r="AB14" s="77">
        <f t="shared" si="7"/>
        <v>0.72825211619822994</v>
      </c>
      <c r="AC14" s="77">
        <f t="shared" si="8"/>
        <v>0.38074035614540713</v>
      </c>
      <c r="AD14" s="71">
        <v>407</v>
      </c>
      <c r="AE14" s="79">
        <v>1015.5</v>
      </c>
      <c r="AF14" s="196">
        <v>0.40165616140934335</v>
      </c>
      <c r="AG14" s="29">
        <f t="shared" si="12"/>
        <v>54.187376605783925</v>
      </c>
      <c r="AH14" s="29">
        <v>107.85724791199814</v>
      </c>
      <c r="AI14" s="78"/>
      <c r="AJ14" s="78"/>
      <c r="AK14" s="78"/>
      <c r="AL14" s="79"/>
      <c r="AM14" s="79"/>
      <c r="AN14" s="79"/>
      <c r="AO14" s="79"/>
      <c r="AP14" s="77"/>
    </row>
    <row r="15" spans="1:42" s="75" customFormat="1" x14ac:dyDescent="0.25">
      <c r="A15" s="75" t="s">
        <v>35</v>
      </c>
      <c r="B15" s="86" t="s">
        <v>41</v>
      </c>
      <c r="C15" s="86">
        <v>2016</v>
      </c>
      <c r="D15" s="104">
        <v>45547</v>
      </c>
      <c r="E15" s="104">
        <v>45568</v>
      </c>
      <c r="F15" s="75">
        <v>21</v>
      </c>
      <c r="G15" s="104">
        <v>45548</v>
      </c>
      <c r="H15" s="104">
        <v>45567</v>
      </c>
      <c r="I15" s="75">
        <f t="shared" si="0"/>
        <v>19</v>
      </c>
      <c r="J15" s="29">
        <v>672.91448617784897</v>
      </c>
      <c r="K15" s="79">
        <v>910.48461673124666</v>
      </c>
      <c r="L15" s="79">
        <f t="shared" si="9"/>
        <v>237.57013055339769</v>
      </c>
      <c r="M15" s="70">
        <f t="shared" si="1"/>
        <v>12.503691081757774</v>
      </c>
      <c r="N15" s="79">
        <v>352</v>
      </c>
      <c r="O15" s="78">
        <v>0.97950000000000004</v>
      </c>
      <c r="P15" s="78">
        <v>0.95850000000000002</v>
      </c>
      <c r="Q15" s="29">
        <f t="shared" si="2"/>
        <v>170.54400000000001</v>
      </c>
      <c r="R15" s="70">
        <f t="shared" si="10"/>
        <v>1.3930137123170423</v>
      </c>
      <c r="S15" s="79">
        <v>38.489227700605653</v>
      </c>
      <c r="T15" s="79">
        <v>150.12104962936397</v>
      </c>
      <c r="U15" s="79">
        <f t="shared" si="3"/>
        <v>111.63182192875831</v>
      </c>
      <c r="V15" s="78">
        <f t="shared" si="4"/>
        <v>0.65456317389505525</v>
      </c>
      <c r="W15" s="121">
        <f t="shared" si="5"/>
        <v>19</v>
      </c>
      <c r="X15" s="79">
        <v>341.27057219540154</v>
      </c>
      <c r="Y15" s="79">
        <v>498.35116166591814</v>
      </c>
      <c r="Z15" s="79">
        <f t="shared" si="11"/>
        <v>157.0805894705166</v>
      </c>
      <c r="AA15" s="29">
        <f t="shared" si="6"/>
        <v>8.2673994458166629</v>
      </c>
      <c r="AB15" s="77">
        <f t="shared" si="7"/>
        <v>0.66119671317522899</v>
      </c>
      <c r="AC15" s="77">
        <f t="shared" si="8"/>
        <v>0.46988997172633734</v>
      </c>
      <c r="AD15" s="71">
        <v>425</v>
      </c>
      <c r="AE15" s="79">
        <v>1169</v>
      </c>
      <c r="AF15" s="196">
        <v>0.36272058476459323</v>
      </c>
      <c r="AG15" s="29">
        <f t="shared" si="12"/>
        <v>258.51538326875334</v>
      </c>
      <c r="AH15" s="29">
        <v>101.63044663539054</v>
      </c>
      <c r="AI15" s="78"/>
      <c r="AJ15" s="78"/>
      <c r="AK15" s="78"/>
      <c r="AL15" s="79"/>
      <c r="AM15" s="79"/>
      <c r="AN15" s="79"/>
      <c r="AO15" s="79"/>
      <c r="AP15" s="77"/>
    </row>
    <row r="16" spans="1:42" s="75" customFormat="1" x14ac:dyDescent="0.25">
      <c r="A16" s="75" t="s">
        <v>35</v>
      </c>
      <c r="B16" s="86" t="s">
        <v>48</v>
      </c>
      <c r="C16" s="86">
        <v>2018</v>
      </c>
      <c r="D16" s="104">
        <v>45544</v>
      </c>
      <c r="E16" s="104">
        <v>45565</v>
      </c>
      <c r="F16" s="75">
        <v>21</v>
      </c>
      <c r="G16" s="104">
        <v>45545</v>
      </c>
      <c r="H16" s="104">
        <v>45566</v>
      </c>
      <c r="I16" s="75">
        <f t="shared" si="0"/>
        <v>21</v>
      </c>
      <c r="J16" s="29">
        <v>745.43280281134571</v>
      </c>
      <c r="K16" s="79">
        <v>991.64003505722701</v>
      </c>
      <c r="L16" s="79">
        <f t="shared" si="9"/>
        <v>246.2072322458813</v>
      </c>
      <c r="M16" s="70">
        <f t="shared" si="1"/>
        <v>11.724153916470538</v>
      </c>
      <c r="N16" s="79">
        <v>383</v>
      </c>
      <c r="O16" s="78">
        <v>0.98099999999999998</v>
      </c>
      <c r="P16" s="78">
        <v>0.95524999999999993</v>
      </c>
      <c r="Q16" s="29">
        <f t="shared" si="2"/>
        <v>185.39593749999997</v>
      </c>
      <c r="R16" s="70">
        <f t="shared" si="10"/>
        <v>1.328007698366537</v>
      </c>
      <c r="S16" s="79">
        <v>54.595464549415837</v>
      </c>
      <c r="T16" s="79">
        <v>177.58881145065953</v>
      </c>
      <c r="U16" s="79">
        <f t="shared" si="3"/>
        <v>122.9933469012437</v>
      </c>
      <c r="V16" s="78">
        <f t="shared" si="4"/>
        <v>0.66340907227939505</v>
      </c>
      <c r="W16" s="121">
        <f t="shared" si="5"/>
        <v>21</v>
      </c>
      <c r="X16" s="79">
        <v>381.62686438315302</v>
      </c>
      <c r="Y16" s="79">
        <v>553.47767357731777</v>
      </c>
      <c r="Z16" s="79">
        <f t="shared" si="11"/>
        <v>171.85080919416475</v>
      </c>
      <c r="AA16" s="29">
        <f t="shared" si="6"/>
        <v>8.1833718663887982</v>
      </c>
      <c r="AB16" s="77">
        <f t="shared" si="7"/>
        <v>0.69799253103394399</v>
      </c>
      <c r="AC16" s="77">
        <f t="shared" si="8"/>
        <v>0.49955212842169139</v>
      </c>
      <c r="AD16" s="71">
        <v>438.5</v>
      </c>
      <c r="AE16" s="79">
        <v>1079</v>
      </c>
      <c r="AF16" s="196">
        <v>0.40638936518505814</v>
      </c>
      <c r="AG16" s="29">
        <f t="shared" si="12"/>
        <v>87.35996494277299</v>
      </c>
      <c r="AH16" s="29">
        <v>123.01509012926276</v>
      </c>
      <c r="AI16" s="78"/>
      <c r="AJ16" s="78"/>
      <c r="AK16" s="78"/>
      <c r="AL16" s="79"/>
      <c r="AM16" s="79"/>
      <c r="AN16" s="79"/>
      <c r="AO16" s="79"/>
      <c r="AP16" s="77"/>
    </row>
    <row r="17" spans="1:42" s="75" customFormat="1" x14ac:dyDescent="0.25">
      <c r="A17" s="75" t="s">
        <v>35</v>
      </c>
      <c r="B17" s="86" t="s">
        <v>42</v>
      </c>
      <c r="C17" s="86">
        <v>2023</v>
      </c>
      <c r="D17" s="104">
        <v>45539</v>
      </c>
      <c r="E17" s="104">
        <v>45560</v>
      </c>
      <c r="F17" s="75">
        <v>21</v>
      </c>
      <c r="G17" s="104">
        <v>45540</v>
      </c>
      <c r="H17" s="104">
        <v>45560</v>
      </c>
      <c r="I17" s="75">
        <f t="shared" si="0"/>
        <v>20</v>
      </c>
      <c r="J17" s="29">
        <v>643.01866027163283</v>
      </c>
      <c r="K17" s="79">
        <v>1102.120682612448</v>
      </c>
      <c r="L17" s="79">
        <f t="shared" si="9"/>
        <v>459.10202234081521</v>
      </c>
      <c r="M17" s="70">
        <f t="shared" si="1"/>
        <v>22.955101117040762</v>
      </c>
      <c r="N17" s="79">
        <v>350</v>
      </c>
      <c r="O17" s="78">
        <v>0.98199999999999998</v>
      </c>
      <c r="P17" s="78">
        <v>0.95574999999999999</v>
      </c>
      <c r="Q17" s="29">
        <f t="shared" si="2"/>
        <v>169.55312499999999</v>
      </c>
      <c r="R17" s="70">
        <f t="shared" si="10"/>
        <v>2.7077178456062971</v>
      </c>
      <c r="S17" s="79">
        <v>33.024158674813172</v>
      </c>
      <c r="T17" s="79">
        <v>172.12493527781618</v>
      </c>
      <c r="U17" s="79">
        <f t="shared" si="3"/>
        <v>139.100776603003</v>
      </c>
      <c r="V17" s="78">
        <f t="shared" si="4"/>
        <v>0.82039641913413863</v>
      </c>
      <c r="W17" s="121">
        <f t="shared" si="5"/>
        <v>20</v>
      </c>
      <c r="X17" s="79">
        <v>366.59077584862956</v>
      </c>
      <c r="Y17" s="79">
        <v>664.83794664099696</v>
      </c>
      <c r="Z17" s="79">
        <f t="shared" si="11"/>
        <v>298.2471707923674</v>
      </c>
      <c r="AA17" s="29">
        <f t="shared" si="6"/>
        <v>14.912358539618371</v>
      </c>
      <c r="AB17" s="77">
        <f t="shared" si="7"/>
        <v>0.64963157703313945</v>
      </c>
      <c r="AC17" s="77">
        <f t="shared" si="8"/>
        <v>0.30298445625173326</v>
      </c>
      <c r="AD17" s="71">
        <v>512.5</v>
      </c>
      <c r="AE17" s="79">
        <v>1120</v>
      </c>
      <c r="AF17" s="196">
        <v>0.45793300964307837</v>
      </c>
      <c r="AG17" s="29">
        <f t="shared" si="12"/>
        <v>17.879317387551964</v>
      </c>
      <c r="AH17" s="29">
        <v>97.545081776311861</v>
      </c>
      <c r="AI17" s="78"/>
      <c r="AJ17" s="78"/>
      <c r="AK17" s="78"/>
      <c r="AL17" s="79"/>
      <c r="AM17" s="79"/>
      <c r="AN17" s="79"/>
      <c r="AO17" s="79"/>
      <c r="AP17" s="77"/>
    </row>
    <row r="20" spans="1:42" x14ac:dyDescent="0.25">
      <c r="N20" s="61"/>
    </row>
    <row r="21" spans="1:42" x14ac:dyDescent="0.25">
      <c r="N21" s="61"/>
    </row>
    <row r="22" spans="1:42" x14ac:dyDescent="0.25">
      <c r="A22" t="s">
        <v>1002</v>
      </c>
      <c r="B22" s="6" t="s">
        <v>73</v>
      </c>
      <c r="C22" s="73" t="s">
        <v>33</v>
      </c>
      <c r="D22" s="73" t="s">
        <v>970</v>
      </c>
      <c r="E22" t="s">
        <v>1003</v>
      </c>
      <c r="F22" t="s">
        <v>1004</v>
      </c>
      <c r="G22" t="s">
        <v>1003</v>
      </c>
      <c r="H22" t="s">
        <v>1004</v>
      </c>
      <c r="I22" t="s">
        <v>1005</v>
      </c>
      <c r="N22" s="197"/>
    </row>
    <row r="23" spans="1:42" x14ac:dyDescent="0.25">
      <c r="A23">
        <v>6</v>
      </c>
      <c r="B23" t="s">
        <v>50</v>
      </c>
      <c r="C23" s="86" t="s">
        <v>56</v>
      </c>
      <c r="D23" s="86">
        <v>1984</v>
      </c>
      <c r="E23" s="14">
        <v>543.77598631360115</v>
      </c>
      <c r="F23" s="31">
        <v>31.275991535149721</v>
      </c>
      <c r="G23" s="31">
        <f>AVERAGE(E23:E30)</f>
        <v>567.18524493673021</v>
      </c>
      <c r="H23" s="31">
        <f>AVERAGE(F23:F30)</f>
        <v>36.676465251104133</v>
      </c>
      <c r="I23" s="31">
        <v>300</v>
      </c>
      <c r="N23" s="61"/>
    </row>
    <row r="24" spans="1:42" x14ac:dyDescent="0.25">
      <c r="A24">
        <v>6</v>
      </c>
      <c r="B24" t="s">
        <v>50</v>
      </c>
      <c r="C24" s="86" t="s">
        <v>59</v>
      </c>
      <c r="D24" s="86">
        <v>1989</v>
      </c>
      <c r="E24" s="14">
        <v>552.16776374296478</v>
      </c>
      <c r="F24" s="31">
        <v>47.850542432158306</v>
      </c>
      <c r="N24" s="61"/>
    </row>
    <row r="25" spans="1:42" x14ac:dyDescent="0.25">
      <c r="A25">
        <v>6</v>
      </c>
      <c r="B25" t="s">
        <v>50</v>
      </c>
      <c r="C25" s="86" t="s">
        <v>52</v>
      </c>
      <c r="D25" s="86">
        <v>1999</v>
      </c>
      <c r="E25" s="14">
        <v>546.0076576214276</v>
      </c>
      <c r="F25" s="31">
        <v>27.437421259435212</v>
      </c>
    </row>
    <row r="26" spans="1:42" x14ac:dyDescent="0.25">
      <c r="A26">
        <v>6</v>
      </c>
      <c r="B26" t="s">
        <v>50</v>
      </c>
      <c r="C26" s="86" t="s">
        <v>60</v>
      </c>
      <c r="D26" s="86">
        <v>2001</v>
      </c>
      <c r="E26" s="14">
        <v>625.31450202676058</v>
      </c>
      <c r="F26" s="31">
        <v>46.879238151178626</v>
      </c>
    </row>
    <row r="27" spans="1:42" x14ac:dyDescent="0.25">
      <c r="A27">
        <v>6</v>
      </c>
      <c r="B27" t="s">
        <v>50</v>
      </c>
      <c r="C27" s="86" t="s">
        <v>57</v>
      </c>
      <c r="D27" s="86">
        <v>2004</v>
      </c>
      <c r="E27" s="14">
        <v>544.53633683580676</v>
      </c>
      <c r="F27" s="31">
        <v>25.490666200450725</v>
      </c>
    </row>
    <row r="28" spans="1:42" x14ac:dyDescent="0.25">
      <c r="A28">
        <v>6</v>
      </c>
      <c r="B28" t="s">
        <v>50</v>
      </c>
      <c r="C28" s="86" t="s">
        <v>55</v>
      </c>
      <c r="D28" s="86">
        <v>2008</v>
      </c>
      <c r="E28" s="14">
        <v>589.82816856963927</v>
      </c>
      <c r="F28" s="31">
        <v>45.243379549593968</v>
      </c>
    </row>
    <row r="29" spans="1:42" x14ac:dyDescent="0.25">
      <c r="A29">
        <v>6</v>
      </c>
      <c r="B29" t="s">
        <v>50</v>
      </c>
      <c r="C29" s="86" t="s">
        <v>54</v>
      </c>
      <c r="D29" s="86">
        <v>2016</v>
      </c>
      <c r="E29" s="14">
        <v>545.06163662071083</v>
      </c>
      <c r="F29" s="31">
        <v>46.638825786774142</v>
      </c>
    </row>
    <row r="30" spans="1:42" x14ac:dyDescent="0.25">
      <c r="A30">
        <v>6</v>
      </c>
      <c r="B30" t="s">
        <v>50</v>
      </c>
      <c r="C30" s="86" t="s">
        <v>53</v>
      </c>
      <c r="D30" s="86">
        <v>2020</v>
      </c>
      <c r="E30" s="14">
        <v>590.78990776293097</v>
      </c>
      <c r="F30" s="31">
        <v>22.59565709409236</v>
      </c>
    </row>
    <row r="31" spans="1:42" x14ac:dyDescent="0.25">
      <c r="A31">
        <v>8</v>
      </c>
      <c r="B31" t="s">
        <v>50</v>
      </c>
      <c r="C31" s="86" t="s">
        <v>56</v>
      </c>
      <c r="D31" s="86">
        <v>1984</v>
      </c>
      <c r="E31" s="31">
        <v>892.43078195003716</v>
      </c>
      <c r="F31" s="31">
        <v>149.43458812445789</v>
      </c>
      <c r="G31" s="31">
        <f>AVERAGE(E31:E38)</f>
        <v>911.78080776743923</v>
      </c>
      <c r="H31" s="31">
        <f>AVERAGE(F31:F38)</f>
        <v>154.64141331925498</v>
      </c>
      <c r="I31" s="31">
        <v>540</v>
      </c>
    </row>
    <row r="32" spans="1:42" x14ac:dyDescent="0.25">
      <c r="A32">
        <v>8</v>
      </c>
      <c r="B32" t="s">
        <v>50</v>
      </c>
      <c r="C32" s="86" t="s">
        <v>59</v>
      </c>
      <c r="D32" s="86">
        <v>1989</v>
      </c>
      <c r="E32" s="31">
        <v>756.74364054052421</v>
      </c>
      <c r="F32" s="31">
        <v>136.87200639126985</v>
      </c>
    </row>
    <row r="33" spans="1:16" x14ac:dyDescent="0.25">
      <c r="A33">
        <v>8</v>
      </c>
      <c r="B33" t="s">
        <v>50</v>
      </c>
      <c r="C33" s="86" t="s">
        <v>52</v>
      </c>
      <c r="D33" s="86">
        <v>1999</v>
      </c>
      <c r="E33" s="31">
        <v>999.62628247135137</v>
      </c>
      <c r="F33" s="31">
        <v>164.13654591062726</v>
      </c>
    </row>
    <row r="34" spans="1:16" x14ac:dyDescent="0.25">
      <c r="A34">
        <v>8</v>
      </c>
      <c r="B34" t="s">
        <v>50</v>
      </c>
      <c r="C34" s="86" t="s">
        <v>60</v>
      </c>
      <c r="D34" s="86">
        <v>2001</v>
      </c>
      <c r="E34" s="31">
        <v>965.76290731983136</v>
      </c>
      <c r="F34" s="31">
        <v>175.65713997621467</v>
      </c>
    </row>
    <row r="35" spans="1:16" x14ac:dyDescent="0.25">
      <c r="A35">
        <v>8</v>
      </c>
      <c r="B35" t="s">
        <v>50</v>
      </c>
      <c r="C35" s="86" t="s">
        <v>57</v>
      </c>
      <c r="D35" s="86">
        <v>2004</v>
      </c>
      <c r="E35" s="31">
        <v>857.52986332803118</v>
      </c>
      <c r="F35" s="31">
        <v>146.61565608908725</v>
      </c>
    </row>
    <row r="36" spans="1:16" x14ac:dyDescent="0.25">
      <c r="A36">
        <v>8</v>
      </c>
      <c r="B36" t="s">
        <v>50</v>
      </c>
      <c r="C36" s="86" t="s">
        <v>55</v>
      </c>
      <c r="D36" s="86">
        <v>2008</v>
      </c>
      <c r="E36" s="31">
        <v>936.24592271283007</v>
      </c>
      <c r="F36" s="31">
        <v>155.87454297515859</v>
      </c>
    </row>
    <row r="37" spans="1:16" x14ac:dyDescent="0.25">
      <c r="A37">
        <v>8</v>
      </c>
      <c r="B37" t="s">
        <v>50</v>
      </c>
      <c r="C37" s="86" t="s">
        <v>54</v>
      </c>
      <c r="D37" s="86">
        <v>2016</v>
      </c>
      <c r="E37" s="31">
        <v>869.49228086494861</v>
      </c>
      <c r="F37" s="31">
        <v>153.61603851808923</v>
      </c>
    </row>
    <row r="38" spans="1:16" x14ac:dyDescent="0.25">
      <c r="A38">
        <v>8</v>
      </c>
      <c r="B38" t="s">
        <v>50</v>
      </c>
      <c r="C38" s="86" t="s">
        <v>53</v>
      </c>
      <c r="D38" s="86">
        <v>2020</v>
      </c>
      <c r="E38" s="31">
        <v>1016.4147829519595</v>
      </c>
      <c r="F38" s="31">
        <v>154.92478856913525</v>
      </c>
    </row>
    <row r="39" spans="1:16" x14ac:dyDescent="0.25">
      <c r="A39">
        <v>6</v>
      </c>
      <c r="B39" t="s">
        <v>35</v>
      </c>
      <c r="C39" s="86" t="s">
        <v>44</v>
      </c>
      <c r="D39" s="86">
        <v>1983</v>
      </c>
      <c r="E39" s="14">
        <v>617.20878774740709</v>
      </c>
      <c r="F39" s="31">
        <v>50.322414393181241</v>
      </c>
      <c r="G39" s="31">
        <f>AVERAGE(E39:E46)</f>
        <v>666.61698749645427</v>
      </c>
      <c r="H39" s="31">
        <f>AVERAGE(F39:F46)</f>
        <v>40.481143807420452</v>
      </c>
      <c r="I39" s="31">
        <v>350</v>
      </c>
    </row>
    <row r="40" spans="1:16" x14ac:dyDescent="0.25">
      <c r="A40">
        <v>6</v>
      </c>
      <c r="B40" t="s">
        <v>35</v>
      </c>
      <c r="C40" s="86" t="s">
        <v>49</v>
      </c>
      <c r="D40" s="86">
        <v>1985</v>
      </c>
      <c r="E40" s="14">
        <v>696.47299680870356</v>
      </c>
      <c r="F40" s="31">
        <v>46.660261043259311</v>
      </c>
    </row>
    <row r="41" spans="1:16" x14ac:dyDescent="0.25">
      <c r="A41">
        <v>6</v>
      </c>
      <c r="B41" t="s">
        <v>35</v>
      </c>
      <c r="C41" s="86" t="s">
        <v>37</v>
      </c>
      <c r="D41" s="86">
        <v>1998</v>
      </c>
      <c r="E41" s="14">
        <v>697.57010511213855</v>
      </c>
      <c r="F41" s="31">
        <v>37.442923298242931</v>
      </c>
      <c r="O41" s="200" t="s">
        <v>1069</v>
      </c>
      <c r="P41">
        <v>127</v>
      </c>
    </row>
    <row r="42" spans="1:16" x14ac:dyDescent="0.25">
      <c r="A42">
        <v>6</v>
      </c>
      <c r="B42" t="s">
        <v>35</v>
      </c>
      <c r="C42" s="86" t="s">
        <v>46</v>
      </c>
      <c r="D42" s="86">
        <v>1999</v>
      </c>
      <c r="E42" s="14">
        <v>649.42527694666012</v>
      </c>
      <c r="F42" s="31">
        <v>33.037881119998332</v>
      </c>
      <c r="O42" s="200" t="s">
        <v>1070</v>
      </c>
      <c r="P42">
        <v>208</v>
      </c>
    </row>
    <row r="43" spans="1:16" x14ac:dyDescent="0.25">
      <c r="A43">
        <v>6</v>
      </c>
      <c r="B43" t="s">
        <v>35</v>
      </c>
      <c r="C43" s="86" t="s">
        <v>39</v>
      </c>
      <c r="D43" s="86">
        <v>2002</v>
      </c>
      <c r="E43" s="14">
        <v>610.89278409589724</v>
      </c>
      <c r="F43" s="31">
        <v>30.276819679847101</v>
      </c>
      <c r="O43" s="200"/>
      <c r="P43">
        <f>SUM(P41:P42)</f>
        <v>335</v>
      </c>
    </row>
    <row r="44" spans="1:16" x14ac:dyDescent="0.25">
      <c r="A44">
        <v>6</v>
      </c>
      <c r="B44" t="s">
        <v>35</v>
      </c>
      <c r="C44" s="86" t="s">
        <v>41</v>
      </c>
      <c r="D44" s="86">
        <v>2016</v>
      </c>
      <c r="E44" s="14">
        <v>672.91448617784897</v>
      </c>
      <c r="F44" s="31">
        <v>38.489227700605653</v>
      </c>
      <c r="O44" s="200"/>
    </row>
    <row r="45" spans="1:16" x14ac:dyDescent="0.25">
      <c r="A45">
        <v>6</v>
      </c>
      <c r="B45" t="s">
        <v>35</v>
      </c>
      <c r="C45" s="86" t="s">
        <v>48</v>
      </c>
      <c r="D45" s="86">
        <v>2018</v>
      </c>
      <c r="E45" s="14">
        <v>745.43280281134571</v>
      </c>
      <c r="F45" s="31">
        <v>54.595464549415837</v>
      </c>
      <c r="O45" s="200" t="s">
        <v>1071</v>
      </c>
      <c r="P45">
        <f>P43-45</f>
        <v>290</v>
      </c>
    </row>
    <row r="46" spans="1:16" x14ac:dyDescent="0.25">
      <c r="A46">
        <v>6</v>
      </c>
      <c r="B46" t="s">
        <v>35</v>
      </c>
      <c r="C46" s="86" t="s">
        <v>42</v>
      </c>
      <c r="D46" s="86">
        <v>2023</v>
      </c>
      <c r="E46" s="14">
        <v>643.01866027163283</v>
      </c>
      <c r="F46" s="31">
        <v>33.024158674813172</v>
      </c>
      <c r="O46" s="200" t="s">
        <v>1072</v>
      </c>
      <c r="P46">
        <f>10750/P45</f>
        <v>37.068965517241381</v>
      </c>
    </row>
    <row r="47" spans="1:16" x14ac:dyDescent="0.25">
      <c r="A47">
        <v>8</v>
      </c>
      <c r="B47" t="s">
        <v>35</v>
      </c>
      <c r="C47" s="86" t="s">
        <v>44</v>
      </c>
      <c r="D47" s="86">
        <v>1983</v>
      </c>
      <c r="E47" s="31">
        <v>837.05605501404852</v>
      </c>
      <c r="F47" s="31">
        <v>137.76821007521022</v>
      </c>
      <c r="G47" s="31">
        <f>AVERAGE(E47:E54)</f>
        <v>991.73069474748718</v>
      </c>
      <c r="H47" s="31">
        <f>AVERAGE(F47:F54)</f>
        <v>165.09679618586983</v>
      </c>
      <c r="I47" s="31">
        <v>569</v>
      </c>
      <c r="O47" s="200"/>
    </row>
    <row r="48" spans="1:16" x14ac:dyDescent="0.25">
      <c r="A48">
        <v>8</v>
      </c>
      <c r="B48" t="s">
        <v>35</v>
      </c>
      <c r="C48" s="86" t="s">
        <v>49</v>
      </c>
      <c r="D48" s="86">
        <v>1985</v>
      </c>
      <c r="E48" s="31">
        <v>1102.9406040602698</v>
      </c>
      <c r="F48" s="31">
        <v>170.00439958530148</v>
      </c>
      <c r="O48" s="200" t="s">
        <v>1073</v>
      </c>
      <c r="P48" s="31">
        <f>10750/55</f>
        <v>195.45454545454547</v>
      </c>
    </row>
    <row r="49" spans="1:16" x14ac:dyDescent="0.25">
      <c r="A49">
        <v>8</v>
      </c>
      <c r="B49" t="s">
        <v>35</v>
      </c>
      <c r="C49" s="86" t="s">
        <v>37</v>
      </c>
      <c r="D49" s="86">
        <v>1998</v>
      </c>
      <c r="E49" s="31">
        <v>1069.6318236934276</v>
      </c>
      <c r="F49" s="31">
        <v>188.62571517438056</v>
      </c>
      <c r="O49" s="200"/>
    </row>
    <row r="50" spans="1:16" x14ac:dyDescent="0.25">
      <c r="A50">
        <v>8</v>
      </c>
      <c r="B50" t="s">
        <v>35</v>
      </c>
      <c r="C50" s="86" t="s">
        <v>46</v>
      </c>
      <c r="D50" s="86">
        <v>1999</v>
      </c>
      <c r="E50" s="31">
        <v>958.65911741701427</v>
      </c>
      <c r="F50" s="31">
        <v>160.84545419952141</v>
      </c>
      <c r="O50" s="200"/>
      <c r="P50">
        <f>(5130/25)+45</f>
        <v>250.2</v>
      </c>
    </row>
    <row r="51" spans="1:16" x14ac:dyDescent="0.25">
      <c r="A51">
        <v>8</v>
      </c>
      <c r="B51" t="s">
        <v>35</v>
      </c>
      <c r="C51" s="86" t="s">
        <v>39</v>
      </c>
      <c r="D51" s="86">
        <v>2002</v>
      </c>
      <c r="E51" s="31">
        <v>961.31262339421608</v>
      </c>
      <c r="F51" s="31">
        <v>163.69579409470535</v>
      </c>
      <c r="O51" s="200"/>
    </row>
    <row r="52" spans="1:16" x14ac:dyDescent="0.25">
      <c r="A52">
        <v>8</v>
      </c>
      <c r="B52" t="s">
        <v>35</v>
      </c>
      <c r="C52" s="86" t="s">
        <v>41</v>
      </c>
      <c r="D52" s="86">
        <v>2016</v>
      </c>
      <c r="E52" s="31">
        <v>910.48461673124666</v>
      </c>
      <c r="F52" s="31">
        <v>150.12104962936397</v>
      </c>
    </row>
    <row r="53" spans="1:16" x14ac:dyDescent="0.25">
      <c r="A53">
        <v>8</v>
      </c>
      <c r="B53" t="s">
        <v>35</v>
      </c>
      <c r="C53" s="86" t="s">
        <v>48</v>
      </c>
      <c r="D53" s="86">
        <v>2018</v>
      </c>
      <c r="E53" s="31">
        <v>991.64003505722701</v>
      </c>
      <c r="F53" s="31">
        <v>177.58881145065953</v>
      </c>
    </row>
    <row r="54" spans="1:16" x14ac:dyDescent="0.25">
      <c r="A54">
        <v>8</v>
      </c>
      <c r="B54" t="s">
        <v>35</v>
      </c>
      <c r="C54" s="86" t="s">
        <v>42</v>
      </c>
      <c r="D54" s="86">
        <v>2023</v>
      </c>
      <c r="E54" s="31">
        <v>1102.120682612448</v>
      </c>
      <c r="F54" s="31">
        <v>172.12493527781618</v>
      </c>
    </row>
  </sheetData>
  <autoFilter ref="A22:F54" xr:uid="{92DB98CE-DEB6-4107-B842-E5E6267EC01A}">
    <sortState xmlns:xlrd2="http://schemas.microsoft.com/office/spreadsheetml/2017/richdata2" ref="A23:F54">
      <sortCondition ref="B22:B54"/>
    </sortState>
  </autoFilter>
  <sortState xmlns:xlrd2="http://schemas.microsoft.com/office/spreadsheetml/2017/richdata2" ref="A2:F17">
    <sortCondition ref="A2:A17"/>
    <sortCondition ref="C2:C17"/>
  </sortState>
  <pageMargins left="0.7" right="0.7" top="0.75" bottom="0.75" header="0.3" footer="0.3"/>
  <pageSetup paperSize="9" orientation="portrait" horizontalDpi="360" verticalDpi="360"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887-ADBB-41FF-A916-70AEAC1C8B55}">
  <dimension ref="A1:AY66"/>
  <sheetViews>
    <sheetView workbookViewId="0">
      <pane xSplit="5" ySplit="2" topLeftCell="F3" activePane="bottomRight" state="frozen"/>
      <selection pane="topRight" activeCell="F1" sqref="F1"/>
      <selection pane="bottomLeft" activeCell="A3" sqref="A3"/>
      <selection pane="bottomRight" activeCell="S19" sqref="S19"/>
    </sheetView>
  </sheetViews>
  <sheetFormatPr defaultRowHeight="15" x14ac:dyDescent="0.25"/>
  <cols>
    <col min="3" max="3" width="9.140625" style="7" bestFit="1"/>
    <col min="4" max="4" width="13.5703125" customWidth="1"/>
    <col min="6" max="10" width="9.140625" style="7" bestFit="1"/>
    <col min="11" max="11" width="8.85546875" style="213"/>
    <col min="12" max="12" width="12.42578125" style="92" customWidth="1"/>
    <col min="13" max="21" width="8.85546875" style="92"/>
    <col min="22" max="22" width="13.85546875" style="92" customWidth="1"/>
    <col min="23" max="31" width="8.85546875" style="92"/>
    <col min="32" max="41" width="8.85546875" style="106"/>
    <col min="42" max="42" width="10.42578125" style="92" customWidth="1"/>
    <col min="44" max="44" width="27.5703125" bestFit="1" customWidth="1"/>
    <col min="45" max="45" width="15.5703125" bestFit="1" customWidth="1"/>
    <col min="46" max="46" width="15.42578125" bestFit="1" customWidth="1"/>
    <col min="47" max="51" width="12" bestFit="1" customWidth="1"/>
    <col min="52" max="52" width="10.5703125" bestFit="1" customWidth="1"/>
  </cols>
  <sheetData>
    <row r="1" spans="1:51" ht="58.5" customHeight="1" x14ac:dyDescent="0.25">
      <c r="A1" s="5" t="s">
        <v>23</v>
      </c>
      <c r="B1" s="5" t="s">
        <v>24</v>
      </c>
      <c r="C1" s="6" t="s">
        <v>25</v>
      </c>
      <c r="D1" s="5" t="s">
        <v>31</v>
      </c>
      <c r="E1" s="5" t="s">
        <v>32</v>
      </c>
      <c r="F1" s="6" t="s">
        <v>26</v>
      </c>
      <c r="G1" s="6" t="s">
        <v>27</v>
      </c>
      <c r="H1" s="6" t="s">
        <v>28</v>
      </c>
      <c r="I1" s="6" t="s">
        <v>29</v>
      </c>
      <c r="J1" s="6" t="s">
        <v>30</v>
      </c>
      <c r="K1" s="73" t="s">
        <v>1013</v>
      </c>
      <c r="L1" s="204" t="s">
        <v>1101</v>
      </c>
      <c r="M1" s="204" t="s">
        <v>1102</v>
      </c>
      <c r="N1" s="204" t="s">
        <v>1103</v>
      </c>
      <c r="O1" s="204" t="s">
        <v>1104</v>
      </c>
      <c r="P1" s="204" t="s">
        <v>1105</v>
      </c>
      <c r="Q1" s="204" t="s">
        <v>1106</v>
      </c>
      <c r="R1" s="204" t="s">
        <v>1107</v>
      </c>
      <c r="S1" s="204" t="s">
        <v>1108</v>
      </c>
      <c r="T1" s="204" t="s">
        <v>1109</v>
      </c>
      <c r="U1" s="204" t="s">
        <v>1110</v>
      </c>
      <c r="V1" s="204" t="s">
        <v>1111</v>
      </c>
      <c r="W1" s="204" t="s">
        <v>1112</v>
      </c>
      <c r="X1" s="204" t="s">
        <v>1113</v>
      </c>
      <c r="Y1" s="204" t="s">
        <v>1114</v>
      </c>
      <c r="Z1" s="204" t="s">
        <v>1115</v>
      </c>
      <c r="AA1" s="204" t="s">
        <v>1116</v>
      </c>
      <c r="AB1" s="204" t="s">
        <v>1117</v>
      </c>
      <c r="AC1" s="204" t="s">
        <v>1118</v>
      </c>
      <c r="AD1" s="204" t="s">
        <v>1119</v>
      </c>
      <c r="AE1" s="204" t="s">
        <v>1120</v>
      </c>
      <c r="AF1" s="212" t="s">
        <v>1121</v>
      </c>
      <c r="AG1" s="212" t="s">
        <v>1122</v>
      </c>
      <c r="AH1" s="212" t="s">
        <v>1123</v>
      </c>
      <c r="AI1" s="212" t="s">
        <v>1124</v>
      </c>
      <c r="AJ1" s="212" t="s">
        <v>1125</v>
      </c>
      <c r="AK1" s="212" t="s">
        <v>1126</v>
      </c>
      <c r="AL1" s="212" t="s">
        <v>1127</v>
      </c>
      <c r="AM1" s="212" t="s">
        <v>1128</v>
      </c>
      <c r="AN1" s="212" t="s">
        <v>1129</v>
      </c>
      <c r="AO1" s="212" t="s">
        <v>1130</v>
      </c>
      <c r="AP1" s="92" t="s">
        <v>1052</v>
      </c>
    </row>
    <row r="2" spans="1:51" ht="19.5" customHeight="1" x14ac:dyDescent="0.25">
      <c r="A2" t="s">
        <v>35</v>
      </c>
      <c r="B2" t="s">
        <v>36</v>
      </c>
      <c r="C2" s="7">
        <v>1</v>
      </c>
      <c r="D2" t="s">
        <v>37</v>
      </c>
      <c r="E2">
        <v>1998</v>
      </c>
      <c r="F2" s="7">
        <v>1</v>
      </c>
      <c r="G2" s="7">
        <v>1</v>
      </c>
      <c r="H2" s="7">
        <v>1</v>
      </c>
      <c r="I2" s="7">
        <v>1</v>
      </c>
      <c r="J2" s="7">
        <v>101</v>
      </c>
      <c r="K2" s="213">
        <v>1</v>
      </c>
      <c r="L2" s="92">
        <v>20</v>
      </c>
      <c r="M2" s="92">
        <v>17</v>
      </c>
      <c r="N2" s="92">
        <v>15</v>
      </c>
      <c r="O2" s="92">
        <v>13</v>
      </c>
      <c r="P2" s="92">
        <v>17</v>
      </c>
      <c r="Q2" s="92">
        <v>17</v>
      </c>
      <c r="R2" s="92">
        <v>15</v>
      </c>
      <c r="S2" s="92">
        <v>19</v>
      </c>
      <c r="T2" s="92">
        <v>18</v>
      </c>
      <c r="U2" s="92">
        <v>17</v>
      </c>
      <c r="V2" s="92">
        <v>0</v>
      </c>
      <c r="W2" s="92">
        <v>0</v>
      </c>
      <c r="X2" s="92">
        <v>0</v>
      </c>
      <c r="Y2" s="92">
        <v>0</v>
      </c>
      <c r="Z2" s="92">
        <v>0</v>
      </c>
      <c r="AA2" s="92">
        <v>0</v>
      </c>
      <c r="AB2" s="92">
        <v>1</v>
      </c>
      <c r="AC2" s="92">
        <v>0</v>
      </c>
      <c r="AD2" s="92">
        <v>0</v>
      </c>
      <c r="AE2" s="92">
        <v>0</v>
      </c>
      <c r="AF2" s="107">
        <f t="shared" ref="AF2:AF8" si="0">(V2/L2)*100</f>
        <v>0</v>
      </c>
      <c r="AG2" s="107">
        <f t="shared" ref="AG2:AO11" si="1">(W2/M2)*100</f>
        <v>0</v>
      </c>
      <c r="AH2" s="107">
        <f t="shared" si="1"/>
        <v>0</v>
      </c>
      <c r="AI2" s="107">
        <f t="shared" si="1"/>
        <v>0</v>
      </c>
      <c r="AJ2" s="107">
        <f t="shared" si="1"/>
        <v>0</v>
      </c>
      <c r="AK2" s="107">
        <f t="shared" si="1"/>
        <v>0</v>
      </c>
      <c r="AL2" s="107">
        <f t="shared" si="1"/>
        <v>6.666666666666667</v>
      </c>
      <c r="AM2" s="107">
        <f t="shared" si="1"/>
        <v>0</v>
      </c>
      <c r="AN2" s="107">
        <f t="shared" si="1"/>
        <v>0</v>
      </c>
      <c r="AO2" s="107">
        <f t="shared" si="1"/>
        <v>0</v>
      </c>
      <c r="AP2" s="108">
        <f>AVERAGE(AF2:AO2)</f>
        <v>0.66666666666666674</v>
      </c>
    </row>
    <row r="3" spans="1:51" x14ac:dyDescent="0.25">
      <c r="A3" t="s">
        <v>35</v>
      </c>
      <c r="B3" t="s">
        <v>36</v>
      </c>
      <c r="C3" s="7">
        <v>1</v>
      </c>
      <c r="D3" t="s">
        <v>44</v>
      </c>
      <c r="E3">
        <v>1983</v>
      </c>
      <c r="F3" s="7">
        <v>1</v>
      </c>
      <c r="G3" s="7">
        <v>2</v>
      </c>
      <c r="H3" s="7">
        <v>2</v>
      </c>
      <c r="I3" s="7">
        <v>8</v>
      </c>
      <c r="J3" s="7">
        <v>102</v>
      </c>
      <c r="K3" s="213">
        <v>2</v>
      </c>
      <c r="L3" s="92">
        <v>20</v>
      </c>
      <c r="M3" s="92">
        <v>21</v>
      </c>
      <c r="N3" s="92">
        <v>17</v>
      </c>
      <c r="O3" s="92">
        <v>19</v>
      </c>
      <c r="P3" s="92">
        <v>19</v>
      </c>
      <c r="Q3" s="92">
        <v>20</v>
      </c>
      <c r="R3" s="92">
        <v>20</v>
      </c>
      <c r="S3" s="92">
        <v>20</v>
      </c>
      <c r="T3" s="92">
        <v>22</v>
      </c>
      <c r="U3" s="92">
        <v>17</v>
      </c>
      <c r="V3" s="92">
        <v>2</v>
      </c>
      <c r="W3" s="92">
        <v>0</v>
      </c>
      <c r="X3" s="92">
        <v>0</v>
      </c>
      <c r="Y3" s="92">
        <v>0</v>
      </c>
      <c r="Z3" s="92">
        <v>0</v>
      </c>
      <c r="AA3" s="92">
        <v>0</v>
      </c>
      <c r="AB3" s="92">
        <v>0</v>
      </c>
      <c r="AC3" s="92">
        <v>0</v>
      </c>
      <c r="AD3" s="92">
        <v>0</v>
      </c>
      <c r="AE3" s="92">
        <v>1</v>
      </c>
      <c r="AF3" s="107">
        <f t="shared" si="0"/>
        <v>10</v>
      </c>
      <c r="AG3" s="107">
        <f t="shared" si="1"/>
        <v>0</v>
      </c>
      <c r="AH3" s="107">
        <f t="shared" si="1"/>
        <v>0</v>
      </c>
      <c r="AI3" s="107">
        <f t="shared" si="1"/>
        <v>0</v>
      </c>
      <c r="AJ3" s="107">
        <f t="shared" si="1"/>
        <v>0</v>
      </c>
      <c r="AK3" s="107">
        <f t="shared" si="1"/>
        <v>0</v>
      </c>
      <c r="AL3" s="107">
        <f t="shared" si="1"/>
        <v>0</v>
      </c>
      <c r="AM3" s="107">
        <f t="shared" si="1"/>
        <v>0</v>
      </c>
      <c r="AN3" s="107">
        <f t="shared" si="1"/>
        <v>0</v>
      </c>
      <c r="AO3" s="107">
        <f t="shared" si="1"/>
        <v>5.8823529411764701</v>
      </c>
      <c r="AP3" s="108">
        <f t="shared" ref="AP3:AP11" si="2">AVERAGE(AF3:AO3)</f>
        <v>1.5882352941176472</v>
      </c>
      <c r="AQ3" s="202"/>
    </row>
    <row r="4" spans="1:51" x14ac:dyDescent="0.25">
      <c r="A4" t="s">
        <v>50</v>
      </c>
      <c r="B4" t="s">
        <v>51</v>
      </c>
      <c r="C4" s="7">
        <v>2</v>
      </c>
      <c r="D4" t="s">
        <v>52</v>
      </c>
      <c r="E4">
        <v>1999</v>
      </c>
      <c r="F4" s="7">
        <v>1</v>
      </c>
      <c r="G4" s="7">
        <v>3</v>
      </c>
      <c r="H4" s="7">
        <v>3</v>
      </c>
      <c r="I4" s="7">
        <v>9</v>
      </c>
      <c r="J4" s="7">
        <v>103</v>
      </c>
      <c r="K4" s="213">
        <v>3</v>
      </c>
      <c r="L4" s="92">
        <v>13</v>
      </c>
      <c r="M4" s="92">
        <v>13</v>
      </c>
      <c r="N4" s="92">
        <v>15</v>
      </c>
      <c r="O4" s="92">
        <v>14</v>
      </c>
      <c r="P4" s="92">
        <v>17</v>
      </c>
      <c r="Q4" s="92">
        <v>14</v>
      </c>
      <c r="R4" s="92">
        <v>13</v>
      </c>
      <c r="S4" s="92">
        <v>15</v>
      </c>
      <c r="T4" s="92">
        <v>14</v>
      </c>
      <c r="U4" s="92">
        <v>14</v>
      </c>
      <c r="V4" s="92">
        <v>1</v>
      </c>
      <c r="W4" s="92">
        <v>2</v>
      </c>
      <c r="X4" s="92">
        <v>1</v>
      </c>
      <c r="Y4" s="92">
        <v>0</v>
      </c>
      <c r="Z4" s="92">
        <v>0</v>
      </c>
      <c r="AA4" s="92">
        <v>0</v>
      </c>
      <c r="AB4" s="92">
        <v>0</v>
      </c>
      <c r="AC4" s="92">
        <v>0</v>
      </c>
      <c r="AD4" s="92">
        <v>1</v>
      </c>
      <c r="AE4" s="92">
        <v>0</v>
      </c>
      <c r="AF4" s="107">
        <f t="shared" si="0"/>
        <v>7.6923076923076925</v>
      </c>
      <c r="AG4" s="107">
        <f t="shared" si="1"/>
        <v>15.384615384615385</v>
      </c>
      <c r="AH4" s="107">
        <f t="shared" si="1"/>
        <v>6.666666666666667</v>
      </c>
      <c r="AI4" s="107">
        <f t="shared" si="1"/>
        <v>0</v>
      </c>
      <c r="AJ4" s="107">
        <f t="shared" si="1"/>
        <v>0</v>
      </c>
      <c r="AK4" s="107">
        <f t="shared" si="1"/>
        <v>0</v>
      </c>
      <c r="AL4" s="107">
        <f t="shared" si="1"/>
        <v>0</v>
      </c>
      <c r="AM4" s="107">
        <f t="shared" si="1"/>
        <v>0</v>
      </c>
      <c r="AN4" s="107">
        <f t="shared" si="1"/>
        <v>7.1428571428571423</v>
      </c>
      <c r="AO4" s="107">
        <f t="shared" si="1"/>
        <v>0</v>
      </c>
      <c r="AP4" s="108">
        <f t="shared" si="2"/>
        <v>3.6886446886446889</v>
      </c>
      <c r="AQ4" s="202"/>
    </row>
    <row r="5" spans="1:51" x14ac:dyDescent="0.25">
      <c r="A5" t="s">
        <v>50</v>
      </c>
      <c r="B5" t="s">
        <v>51</v>
      </c>
      <c r="C5" s="7">
        <v>2</v>
      </c>
      <c r="D5" t="s">
        <v>56</v>
      </c>
      <c r="E5">
        <v>1984</v>
      </c>
      <c r="F5" s="7">
        <v>1</v>
      </c>
      <c r="G5" s="7">
        <v>4</v>
      </c>
      <c r="H5" s="7">
        <v>4</v>
      </c>
      <c r="I5" s="7">
        <v>16</v>
      </c>
      <c r="J5" s="7">
        <v>104</v>
      </c>
      <c r="K5" s="213">
        <v>4</v>
      </c>
      <c r="L5" s="92">
        <v>15</v>
      </c>
      <c r="M5" s="92">
        <v>15</v>
      </c>
      <c r="N5" s="92">
        <v>13</v>
      </c>
      <c r="O5" s="92">
        <v>19</v>
      </c>
      <c r="P5" s="92">
        <v>19</v>
      </c>
      <c r="Q5" s="92">
        <v>18</v>
      </c>
      <c r="R5" s="92">
        <v>16</v>
      </c>
      <c r="S5" s="92">
        <v>16</v>
      </c>
      <c r="T5" s="92">
        <v>17</v>
      </c>
      <c r="U5" s="92">
        <v>14</v>
      </c>
      <c r="V5" s="92">
        <v>0</v>
      </c>
      <c r="W5" s="92">
        <v>0</v>
      </c>
      <c r="X5" s="92">
        <v>0</v>
      </c>
      <c r="Y5" s="92">
        <v>0</v>
      </c>
      <c r="Z5" s="92">
        <v>0</v>
      </c>
      <c r="AA5" s="92">
        <v>0</v>
      </c>
      <c r="AB5" s="92">
        <v>0</v>
      </c>
      <c r="AC5" s="92">
        <v>0</v>
      </c>
      <c r="AD5" s="92">
        <v>0</v>
      </c>
      <c r="AE5" s="92">
        <v>0</v>
      </c>
      <c r="AF5" s="107">
        <f t="shared" si="0"/>
        <v>0</v>
      </c>
      <c r="AG5" s="107">
        <f t="shared" si="1"/>
        <v>0</v>
      </c>
      <c r="AH5" s="107">
        <f t="shared" si="1"/>
        <v>0</v>
      </c>
      <c r="AI5" s="107">
        <f t="shared" si="1"/>
        <v>0</v>
      </c>
      <c r="AJ5" s="107">
        <f t="shared" si="1"/>
        <v>0</v>
      </c>
      <c r="AK5" s="107">
        <f t="shared" si="1"/>
        <v>0</v>
      </c>
      <c r="AL5" s="107">
        <f t="shared" si="1"/>
        <v>0</v>
      </c>
      <c r="AM5" s="107">
        <f t="shared" si="1"/>
        <v>0</v>
      </c>
      <c r="AN5" s="107">
        <f t="shared" si="1"/>
        <v>0</v>
      </c>
      <c r="AO5" s="107">
        <f t="shared" si="1"/>
        <v>0</v>
      </c>
      <c r="AP5" s="108">
        <f t="shared" si="2"/>
        <v>0</v>
      </c>
      <c r="AQ5" s="202"/>
    </row>
    <row r="6" spans="1:51" x14ac:dyDescent="0.25">
      <c r="A6" t="s">
        <v>35</v>
      </c>
      <c r="B6" t="s">
        <v>36</v>
      </c>
      <c r="C6" s="7">
        <v>3</v>
      </c>
      <c r="D6" t="s">
        <v>48</v>
      </c>
      <c r="E6">
        <v>2018</v>
      </c>
      <c r="F6" s="7">
        <v>1</v>
      </c>
      <c r="G6" s="7">
        <v>5</v>
      </c>
      <c r="H6" s="7">
        <v>5</v>
      </c>
      <c r="I6" s="7">
        <v>17</v>
      </c>
      <c r="J6" s="7">
        <v>105</v>
      </c>
      <c r="K6" s="213">
        <v>5</v>
      </c>
      <c r="L6" s="92">
        <v>18</v>
      </c>
      <c r="M6" s="92">
        <v>19</v>
      </c>
      <c r="N6" s="92">
        <v>21</v>
      </c>
      <c r="O6" s="92">
        <v>18</v>
      </c>
      <c r="P6" s="92">
        <v>18</v>
      </c>
      <c r="Q6" s="92">
        <v>17</v>
      </c>
      <c r="R6" s="92">
        <v>18</v>
      </c>
      <c r="S6" s="92">
        <v>14</v>
      </c>
      <c r="T6" s="92">
        <v>19</v>
      </c>
      <c r="U6" s="92">
        <v>19</v>
      </c>
      <c r="V6" s="92">
        <v>1</v>
      </c>
      <c r="W6" s="92">
        <v>0</v>
      </c>
      <c r="X6" s="92">
        <v>1</v>
      </c>
      <c r="Y6" s="92">
        <v>1</v>
      </c>
      <c r="Z6" s="92">
        <v>0</v>
      </c>
      <c r="AA6" s="92">
        <v>0</v>
      </c>
      <c r="AB6" s="92">
        <v>0</v>
      </c>
      <c r="AC6" s="92">
        <v>0</v>
      </c>
      <c r="AD6" s="92">
        <v>0</v>
      </c>
      <c r="AE6" s="92">
        <v>0</v>
      </c>
      <c r="AF6" s="107">
        <f t="shared" si="0"/>
        <v>5.5555555555555554</v>
      </c>
      <c r="AG6" s="107">
        <f t="shared" si="1"/>
        <v>0</v>
      </c>
      <c r="AH6" s="107">
        <f t="shared" si="1"/>
        <v>4.7619047619047619</v>
      </c>
      <c r="AI6" s="107">
        <f t="shared" si="1"/>
        <v>5.5555555555555554</v>
      </c>
      <c r="AJ6" s="107">
        <f t="shared" si="1"/>
        <v>0</v>
      </c>
      <c r="AK6" s="107">
        <f t="shared" si="1"/>
        <v>0</v>
      </c>
      <c r="AL6" s="107">
        <f t="shared" si="1"/>
        <v>0</v>
      </c>
      <c r="AM6" s="107">
        <f t="shared" si="1"/>
        <v>0</v>
      </c>
      <c r="AN6" s="107">
        <f t="shared" si="1"/>
        <v>0</v>
      </c>
      <c r="AO6" s="107">
        <f t="shared" si="1"/>
        <v>0</v>
      </c>
      <c r="AP6" s="108">
        <f t="shared" si="2"/>
        <v>1.5873015873015872</v>
      </c>
      <c r="AQ6" s="202"/>
    </row>
    <row r="7" spans="1:51" x14ac:dyDescent="0.25">
      <c r="A7" t="s">
        <v>35</v>
      </c>
      <c r="B7" t="s">
        <v>36</v>
      </c>
      <c r="C7" s="7">
        <v>3</v>
      </c>
      <c r="D7" t="s">
        <v>41</v>
      </c>
      <c r="E7">
        <v>2016</v>
      </c>
      <c r="F7" s="7">
        <v>1</v>
      </c>
      <c r="G7" s="7">
        <v>6</v>
      </c>
      <c r="H7" s="7">
        <v>6</v>
      </c>
      <c r="I7" s="7">
        <v>24</v>
      </c>
      <c r="J7" s="7">
        <v>106</v>
      </c>
      <c r="K7" s="213">
        <v>6</v>
      </c>
      <c r="L7" s="92">
        <v>19</v>
      </c>
      <c r="M7" s="92">
        <v>23</v>
      </c>
      <c r="N7" s="92">
        <v>24</v>
      </c>
      <c r="O7" s="92">
        <v>18</v>
      </c>
      <c r="P7" s="92">
        <v>20</v>
      </c>
      <c r="Q7" s="92">
        <v>21</v>
      </c>
      <c r="R7" s="92">
        <v>19</v>
      </c>
      <c r="S7" s="92">
        <v>23</v>
      </c>
      <c r="T7" s="92">
        <v>20</v>
      </c>
      <c r="U7" s="92">
        <v>18</v>
      </c>
      <c r="V7" s="92">
        <v>0</v>
      </c>
      <c r="W7" s="92">
        <v>1</v>
      </c>
      <c r="X7" s="92">
        <v>1</v>
      </c>
      <c r="Y7" s="92">
        <v>0</v>
      </c>
      <c r="Z7" s="92">
        <v>1</v>
      </c>
      <c r="AA7" s="92">
        <v>1</v>
      </c>
      <c r="AB7" s="92">
        <v>1</v>
      </c>
      <c r="AC7" s="92">
        <v>0</v>
      </c>
      <c r="AD7" s="92">
        <v>0</v>
      </c>
      <c r="AE7" s="92">
        <v>1</v>
      </c>
      <c r="AF7" s="107">
        <f t="shared" si="0"/>
        <v>0</v>
      </c>
      <c r="AG7" s="107">
        <f t="shared" si="1"/>
        <v>4.3478260869565215</v>
      </c>
      <c r="AH7" s="107">
        <f t="shared" si="1"/>
        <v>4.1666666666666661</v>
      </c>
      <c r="AI7" s="107">
        <f t="shared" si="1"/>
        <v>0</v>
      </c>
      <c r="AJ7" s="107">
        <f t="shared" si="1"/>
        <v>5</v>
      </c>
      <c r="AK7" s="107">
        <f t="shared" si="1"/>
        <v>4.7619047619047619</v>
      </c>
      <c r="AL7" s="107">
        <f t="shared" si="1"/>
        <v>5.2631578947368416</v>
      </c>
      <c r="AM7" s="107">
        <f t="shared" si="1"/>
        <v>0</v>
      </c>
      <c r="AN7" s="107">
        <f t="shared" si="1"/>
        <v>0</v>
      </c>
      <c r="AO7" s="107">
        <f t="shared" si="1"/>
        <v>5.5555555555555554</v>
      </c>
      <c r="AP7" s="108">
        <f t="shared" si="2"/>
        <v>2.9095110965820346</v>
      </c>
      <c r="AQ7" s="202"/>
      <c r="AR7" s="65" t="s">
        <v>1053</v>
      </c>
      <c r="AS7" s="18"/>
      <c r="AT7" s="18"/>
      <c r="AU7" s="65" t="s">
        <v>26</v>
      </c>
      <c r="AV7" s="18"/>
      <c r="AW7" s="18"/>
      <c r="AX7" s="18"/>
      <c r="AY7" s="18"/>
    </row>
    <row r="8" spans="1:51" x14ac:dyDescent="0.25">
      <c r="A8" t="s">
        <v>50</v>
      </c>
      <c r="B8" t="s">
        <v>51</v>
      </c>
      <c r="C8" s="7">
        <v>4</v>
      </c>
      <c r="D8" t="s">
        <v>60</v>
      </c>
      <c r="E8">
        <v>2001</v>
      </c>
      <c r="F8" s="7">
        <v>1</v>
      </c>
      <c r="G8" s="7">
        <v>7</v>
      </c>
      <c r="H8" s="7">
        <v>7</v>
      </c>
      <c r="I8" s="7">
        <v>25</v>
      </c>
      <c r="J8" s="7">
        <v>107</v>
      </c>
      <c r="K8" s="213">
        <v>7</v>
      </c>
      <c r="L8" s="92">
        <v>17</v>
      </c>
      <c r="M8" s="92">
        <v>15</v>
      </c>
      <c r="N8" s="92">
        <v>17</v>
      </c>
      <c r="O8" s="92">
        <v>16</v>
      </c>
      <c r="P8" s="92">
        <v>18</v>
      </c>
      <c r="Q8" s="92">
        <v>15</v>
      </c>
      <c r="R8" s="92">
        <v>18</v>
      </c>
      <c r="S8" s="92">
        <v>19</v>
      </c>
      <c r="T8" s="92">
        <v>16</v>
      </c>
      <c r="U8" s="92">
        <v>16</v>
      </c>
      <c r="V8" s="92">
        <v>0</v>
      </c>
      <c r="W8" s="92">
        <v>0</v>
      </c>
      <c r="X8" s="92">
        <v>1</v>
      </c>
      <c r="Y8" s="92">
        <v>3</v>
      </c>
      <c r="Z8" s="92">
        <v>1</v>
      </c>
      <c r="AA8" s="92">
        <v>0</v>
      </c>
      <c r="AB8" s="92">
        <v>0</v>
      </c>
      <c r="AC8" s="92">
        <v>0</v>
      </c>
      <c r="AD8" s="92">
        <v>1</v>
      </c>
      <c r="AE8" s="92">
        <v>1</v>
      </c>
      <c r="AF8" s="107">
        <f t="shared" si="0"/>
        <v>0</v>
      </c>
      <c r="AG8" s="107">
        <f t="shared" si="1"/>
        <v>0</v>
      </c>
      <c r="AH8" s="107">
        <f t="shared" si="1"/>
        <v>5.8823529411764701</v>
      </c>
      <c r="AI8" s="107">
        <f t="shared" si="1"/>
        <v>18.75</v>
      </c>
      <c r="AJ8" s="107">
        <f t="shared" si="1"/>
        <v>5.5555555555555554</v>
      </c>
      <c r="AK8" s="107">
        <f t="shared" si="1"/>
        <v>0</v>
      </c>
      <c r="AL8" s="107">
        <f t="shared" si="1"/>
        <v>0</v>
      </c>
      <c r="AM8" s="107">
        <f t="shared" si="1"/>
        <v>0</v>
      </c>
      <c r="AN8" s="107">
        <f t="shared" si="1"/>
        <v>6.25</v>
      </c>
      <c r="AO8" s="107">
        <f t="shared" si="1"/>
        <v>6.25</v>
      </c>
      <c r="AP8" s="108">
        <f t="shared" si="2"/>
        <v>4.268790849673203</v>
      </c>
      <c r="AQ8" s="202"/>
      <c r="AR8" s="65" t="s">
        <v>23</v>
      </c>
      <c r="AS8" s="30" t="s">
        <v>31</v>
      </c>
      <c r="AT8" s="30" t="s">
        <v>32</v>
      </c>
      <c r="AU8" s="18">
        <v>1</v>
      </c>
      <c r="AV8" s="18">
        <v>2</v>
      </c>
      <c r="AW8" s="18">
        <v>3</v>
      </c>
      <c r="AX8" s="18">
        <v>4</v>
      </c>
      <c r="AY8" s="18" t="s">
        <v>801</v>
      </c>
    </row>
    <row r="9" spans="1:51" x14ac:dyDescent="0.25">
      <c r="A9" t="s">
        <v>50</v>
      </c>
      <c r="B9" t="s">
        <v>51</v>
      </c>
      <c r="C9" s="7">
        <v>4</v>
      </c>
      <c r="D9" t="s">
        <v>53</v>
      </c>
      <c r="E9">
        <v>2020</v>
      </c>
      <c r="F9" s="7">
        <v>1</v>
      </c>
      <c r="G9" s="7">
        <v>8</v>
      </c>
      <c r="H9" s="7">
        <v>8</v>
      </c>
      <c r="I9" s="7">
        <v>32</v>
      </c>
      <c r="J9" s="7">
        <v>108</v>
      </c>
      <c r="K9" s="213">
        <v>8</v>
      </c>
      <c r="L9" s="92">
        <v>19</v>
      </c>
      <c r="M9" s="92">
        <v>18</v>
      </c>
      <c r="N9" s="92">
        <v>19</v>
      </c>
      <c r="O9" s="92">
        <v>20</v>
      </c>
      <c r="P9" s="92">
        <v>20</v>
      </c>
      <c r="Q9" s="92">
        <v>20</v>
      </c>
      <c r="R9" s="92">
        <v>18</v>
      </c>
      <c r="S9" s="92">
        <v>19</v>
      </c>
      <c r="T9" s="92">
        <v>18</v>
      </c>
      <c r="U9" s="92">
        <v>20</v>
      </c>
      <c r="V9" s="92">
        <v>1</v>
      </c>
      <c r="W9" s="92">
        <v>0</v>
      </c>
      <c r="X9" s="92">
        <v>0</v>
      </c>
      <c r="Y9" s="92">
        <v>0</v>
      </c>
      <c r="Z9" s="92">
        <v>0</v>
      </c>
      <c r="AA9" s="92">
        <v>1</v>
      </c>
      <c r="AB9" s="92">
        <v>0</v>
      </c>
      <c r="AC9" s="92">
        <v>1</v>
      </c>
      <c r="AD9" s="92">
        <v>0</v>
      </c>
      <c r="AE9" s="92">
        <v>0</v>
      </c>
      <c r="AF9" s="107">
        <f>(V9/L9)*100</f>
        <v>5.2631578947368416</v>
      </c>
      <c r="AG9" s="107">
        <f t="shared" si="1"/>
        <v>0</v>
      </c>
      <c r="AH9" s="107">
        <f t="shared" si="1"/>
        <v>0</v>
      </c>
      <c r="AI9" s="107">
        <f t="shared" si="1"/>
        <v>0</v>
      </c>
      <c r="AJ9" s="107">
        <f t="shared" si="1"/>
        <v>0</v>
      </c>
      <c r="AK9" s="107">
        <f t="shared" si="1"/>
        <v>5</v>
      </c>
      <c r="AL9" s="107">
        <f t="shared" si="1"/>
        <v>0</v>
      </c>
      <c r="AM9" s="107">
        <f t="shared" si="1"/>
        <v>5.2631578947368416</v>
      </c>
      <c r="AN9" s="107">
        <f t="shared" si="1"/>
        <v>0</v>
      </c>
      <c r="AO9" s="107">
        <f t="shared" si="1"/>
        <v>0</v>
      </c>
      <c r="AP9" s="108">
        <f t="shared" si="2"/>
        <v>1.5526315789473686</v>
      </c>
      <c r="AQ9" s="202"/>
      <c r="AR9" s="18" t="s">
        <v>50</v>
      </c>
      <c r="AS9" s="18" t="s">
        <v>57</v>
      </c>
      <c r="AT9" s="31">
        <v>2004</v>
      </c>
      <c r="AU9" s="18">
        <v>6.1258169934640527</v>
      </c>
      <c r="AV9" s="18">
        <v>2.5465686274509802</v>
      </c>
      <c r="AW9" s="18">
        <v>1.8799019607843139</v>
      </c>
      <c r="AX9" s="18">
        <v>0.71428571428571419</v>
      </c>
      <c r="AY9" s="18">
        <v>2.8166433239962654</v>
      </c>
    </row>
    <row r="10" spans="1:51" x14ac:dyDescent="0.25">
      <c r="A10" t="s">
        <v>35</v>
      </c>
      <c r="B10" t="s">
        <v>36</v>
      </c>
      <c r="C10" s="7">
        <v>5</v>
      </c>
      <c r="D10" t="s">
        <v>39</v>
      </c>
      <c r="E10">
        <v>2002</v>
      </c>
      <c r="F10" s="7">
        <v>1</v>
      </c>
      <c r="G10" s="7">
        <v>9</v>
      </c>
      <c r="H10" s="7">
        <v>9</v>
      </c>
      <c r="I10" s="7">
        <v>33</v>
      </c>
      <c r="J10" s="7">
        <v>109</v>
      </c>
      <c r="K10" s="213">
        <v>9</v>
      </c>
      <c r="L10" s="92">
        <v>17</v>
      </c>
      <c r="M10" s="92">
        <v>19</v>
      </c>
      <c r="N10" s="92">
        <v>20</v>
      </c>
      <c r="O10" s="92">
        <v>19</v>
      </c>
      <c r="P10" s="92">
        <v>19</v>
      </c>
      <c r="Q10" s="92">
        <v>17</v>
      </c>
      <c r="R10" s="92">
        <v>15</v>
      </c>
      <c r="S10" s="92">
        <v>18</v>
      </c>
      <c r="T10" s="92">
        <v>15</v>
      </c>
      <c r="U10" s="92">
        <v>18</v>
      </c>
      <c r="V10" s="92">
        <v>1</v>
      </c>
      <c r="W10" s="92">
        <v>0</v>
      </c>
      <c r="X10" s="92">
        <v>1</v>
      </c>
      <c r="Y10" s="92">
        <v>0</v>
      </c>
      <c r="Z10" s="92">
        <v>1</v>
      </c>
      <c r="AA10" s="92">
        <v>0</v>
      </c>
      <c r="AB10" s="92">
        <v>2</v>
      </c>
      <c r="AC10" s="92">
        <v>2</v>
      </c>
      <c r="AD10" s="92">
        <v>1</v>
      </c>
      <c r="AE10" s="92">
        <v>0</v>
      </c>
      <c r="AF10" s="107">
        <f>(V10/L10)*100</f>
        <v>5.8823529411764701</v>
      </c>
      <c r="AG10" s="107">
        <f t="shared" si="1"/>
        <v>0</v>
      </c>
      <c r="AH10" s="107">
        <f t="shared" si="1"/>
        <v>5</v>
      </c>
      <c r="AI10" s="107">
        <f t="shared" si="1"/>
        <v>0</v>
      </c>
      <c r="AJ10" s="107">
        <f t="shared" si="1"/>
        <v>5.2631578947368416</v>
      </c>
      <c r="AK10" s="107">
        <f t="shared" si="1"/>
        <v>0</v>
      </c>
      <c r="AL10" s="107">
        <f t="shared" si="1"/>
        <v>13.333333333333334</v>
      </c>
      <c r="AM10" s="107">
        <f t="shared" si="1"/>
        <v>11.111111111111111</v>
      </c>
      <c r="AN10" s="107">
        <f t="shared" si="1"/>
        <v>6.666666666666667</v>
      </c>
      <c r="AO10" s="107">
        <f t="shared" si="1"/>
        <v>0</v>
      </c>
      <c r="AP10" s="108">
        <f t="shared" si="2"/>
        <v>4.7256621947024424</v>
      </c>
      <c r="AQ10" s="202"/>
      <c r="AR10" s="18"/>
      <c r="AS10" s="18" t="s">
        <v>59</v>
      </c>
      <c r="AT10" s="31">
        <v>1989</v>
      </c>
      <c r="AU10" s="18">
        <v>6.9494990303813822</v>
      </c>
      <c r="AV10" s="18">
        <v>1.25</v>
      </c>
      <c r="AW10" s="18">
        <v>2.625</v>
      </c>
      <c r="AX10" s="18">
        <v>1.3392857142857142</v>
      </c>
      <c r="AY10" s="18">
        <v>3.0409461861667739</v>
      </c>
    </row>
    <row r="11" spans="1:51" x14ac:dyDescent="0.25">
      <c r="A11" t="s">
        <v>35</v>
      </c>
      <c r="B11" t="s">
        <v>36</v>
      </c>
      <c r="C11" s="7">
        <v>5</v>
      </c>
      <c r="D11" t="s">
        <v>46</v>
      </c>
      <c r="E11">
        <v>1999</v>
      </c>
      <c r="F11" s="7">
        <v>1</v>
      </c>
      <c r="G11" s="7">
        <v>10</v>
      </c>
      <c r="H11" s="7">
        <v>10</v>
      </c>
      <c r="I11" s="7">
        <v>40</v>
      </c>
      <c r="J11" s="7">
        <v>110</v>
      </c>
      <c r="K11" s="213">
        <v>10</v>
      </c>
      <c r="L11" s="92">
        <v>16</v>
      </c>
      <c r="M11" s="92">
        <v>18</v>
      </c>
      <c r="N11" s="92">
        <v>16</v>
      </c>
      <c r="O11" s="92">
        <v>17</v>
      </c>
      <c r="P11" s="92">
        <v>16</v>
      </c>
      <c r="Q11" s="92">
        <v>19</v>
      </c>
      <c r="R11" s="92">
        <v>18</v>
      </c>
      <c r="S11" s="92">
        <v>17</v>
      </c>
      <c r="T11" s="92">
        <v>13</v>
      </c>
      <c r="U11" s="92">
        <v>13</v>
      </c>
      <c r="V11" s="92">
        <v>0</v>
      </c>
      <c r="W11" s="92">
        <v>0</v>
      </c>
      <c r="X11" s="92">
        <v>0</v>
      </c>
      <c r="Y11" s="92">
        <v>0</v>
      </c>
      <c r="Z11" s="92">
        <v>0</v>
      </c>
      <c r="AA11" s="92">
        <v>0</v>
      </c>
      <c r="AB11" s="92">
        <v>0</v>
      </c>
      <c r="AC11" s="92">
        <v>0</v>
      </c>
      <c r="AD11" s="92">
        <v>0</v>
      </c>
      <c r="AE11" s="92">
        <v>0</v>
      </c>
      <c r="AF11" s="107">
        <f>(V11/L11)*100</f>
        <v>0</v>
      </c>
      <c r="AG11" s="107">
        <f t="shared" si="1"/>
        <v>0</v>
      </c>
      <c r="AH11" s="107">
        <f t="shared" si="1"/>
        <v>0</v>
      </c>
      <c r="AI11" s="107">
        <f t="shared" si="1"/>
        <v>0</v>
      </c>
      <c r="AJ11" s="107">
        <f t="shared" si="1"/>
        <v>0</v>
      </c>
      <c r="AK11" s="107">
        <f t="shared" si="1"/>
        <v>0</v>
      </c>
      <c r="AL11" s="107">
        <f t="shared" si="1"/>
        <v>0</v>
      </c>
      <c r="AM11" s="107">
        <f t="shared" si="1"/>
        <v>0</v>
      </c>
      <c r="AN11" s="107">
        <f t="shared" si="1"/>
        <v>0</v>
      </c>
      <c r="AO11" s="107">
        <f t="shared" si="1"/>
        <v>0</v>
      </c>
      <c r="AP11" s="108">
        <f t="shared" si="2"/>
        <v>0</v>
      </c>
      <c r="AQ11" s="202"/>
      <c r="AR11" s="18"/>
      <c r="AS11" s="85" t="s">
        <v>55</v>
      </c>
      <c r="AT11" s="79">
        <v>2008</v>
      </c>
      <c r="AU11" s="85">
        <v>8.3333333333333339</v>
      </c>
      <c r="AV11" s="85">
        <v>4.3480392156862742</v>
      </c>
      <c r="AW11" s="85">
        <v>4.8173374613003102</v>
      </c>
      <c r="AX11" s="85">
        <v>2.4830765639589165</v>
      </c>
      <c r="AY11" s="85">
        <v>4.9954466435697089</v>
      </c>
    </row>
    <row r="12" spans="1:51" x14ac:dyDescent="0.25">
      <c r="A12" t="s">
        <v>50</v>
      </c>
      <c r="B12" t="s">
        <v>51</v>
      </c>
      <c r="C12" s="7">
        <v>6</v>
      </c>
      <c r="D12" t="s">
        <v>59</v>
      </c>
      <c r="E12">
        <v>1989</v>
      </c>
      <c r="F12" s="7">
        <v>1</v>
      </c>
      <c r="G12" s="7">
        <v>11</v>
      </c>
      <c r="H12" s="7">
        <v>11</v>
      </c>
      <c r="I12" s="7">
        <v>41</v>
      </c>
      <c r="J12" s="7">
        <v>111</v>
      </c>
      <c r="K12" s="213">
        <v>11</v>
      </c>
      <c r="L12" s="92">
        <v>15</v>
      </c>
      <c r="M12" s="92">
        <v>14</v>
      </c>
      <c r="N12" s="92">
        <v>10</v>
      </c>
      <c r="O12" s="92">
        <v>14</v>
      </c>
      <c r="P12" s="92">
        <v>16</v>
      </c>
      <c r="Q12" s="92">
        <v>15</v>
      </c>
      <c r="R12" s="92">
        <v>13</v>
      </c>
      <c r="S12" s="92">
        <v>15</v>
      </c>
      <c r="T12" s="92">
        <v>15</v>
      </c>
      <c r="U12" s="92">
        <v>17</v>
      </c>
      <c r="V12" s="92">
        <v>3</v>
      </c>
      <c r="W12" s="92">
        <v>0</v>
      </c>
      <c r="X12" s="92">
        <v>2</v>
      </c>
      <c r="Y12" s="92">
        <v>0</v>
      </c>
      <c r="Z12" s="92">
        <v>1</v>
      </c>
      <c r="AA12" s="92">
        <v>0</v>
      </c>
      <c r="AB12" s="92">
        <v>3</v>
      </c>
      <c r="AC12" s="92">
        <v>0</v>
      </c>
      <c r="AD12" s="92">
        <v>0</v>
      </c>
      <c r="AE12" s="92">
        <v>1</v>
      </c>
      <c r="AF12" s="106">
        <f>(V12/L12)*100</f>
        <v>20</v>
      </c>
      <c r="AG12" s="106">
        <v>0</v>
      </c>
      <c r="AH12" s="107">
        <f>(X12/M12)*100</f>
        <v>14.285714285714285</v>
      </c>
      <c r="AI12" s="106">
        <v>0</v>
      </c>
      <c r="AJ12" s="107">
        <f>(Z12/P12)*100</f>
        <v>6.25</v>
      </c>
      <c r="AK12" s="106">
        <v>0</v>
      </c>
      <c r="AL12" s="107">
        <f>(AB12/R12)*100</f>
        <v>23.076923076923077</v>
      </c>
      <c r="AM12" s="106">
        <v>0</v>
      </c>
      <c r="AN12" s="106">
        <v>0</v>
      </c>
      <c r="AO12" s="107">
        <f>(AE12/U12)*100</f>
        <v>5.8823529411764701</v>
      </c>
      <c r="AP12" s="108">
        <f t="shared" ref="AP12:AP65" si="3">AVERAGE(AF12:AO12)</f>
        <v>6.9494990303813822</v>
      </c>
      <c r="AQ12" s="202"/>
      <c r="AR12" s="18"/>
      <c r="AS12" s="85" t="s">
        <v>56</v>
      </c>
      <c r="AT12" s="31">
        <v>1984</v>
      </c>
      <c r="AU12" s="85">
        <v>0</v>
      </c>
      <c r="AV12" s="85">
        <v>1.1111111111111112</v>
      </c>
      <c r="AW12" s="85">
        <v>3.7361111111111107</v>
      </c>
      <c r="AX12" s="85">
        <v>0.58823529411764697</v>
      </c>
      <c r="AY12" s="85">
        <v>1.358864379084967</v>
      </c>
    </row>
    <row r="13" spans="1:51" x14ac:dyDescent="0.25">
      <c r="A13" t="s">
        <v>50</v>
      </c>
      <c r="B13" t="s">
        <v>51</v>
      </c>
      <c r="C13" s="7">
        <v>6</v>
      </c>
      <c r="D13" t="s">
        <v>54</v>
      </c>
      <c r="E13">
        <v>2016</v>
      </c>
      <c r="F13" s="7">
        <v>1</v>
      </c>
      <c r="G13" s="7">
        <v>12</v>
      </c>
      <c r="H13" s="7">
        <v>12</v>
      </c>
      <c r="I13" s="7">
        <v>48</v>
      </c>
      <c r="J13" s="7">
        <v>112</v>
      </c>
      <c r="K13" s="213">
        <v>12</v>
      </c>
      <c r="L13" s="92">
        <v>15</v>
      </c>
      <c r="M13" s="92">
        <v>16</v>
      </c>
      <c r="N13" s="92">
        <v>15</v>
      </c>
      <c r="O13" s="92">
        <v>19</v>
      </c>
      <c r="P13" s="92">
        <v>15</v>
      </c>
      <c r="Q13" s="92">
        <v>17</v>
      </c>
      <c r="R13" s="92">
        <v>13</v>
      </c>
      <c r="S13" s="92">
        <v>17</v>
      </c>
      <c r="T13" s="92">
        <v>14</v>
      </c>
      <c r="U13" s="92">
        <v>15</v>
      </c>
      <c r="V13" s="92">
        <v>0</v>
      </c>
      <c r="W13" s="92">
        <v>2</v>
      </c>
      <c r="X13" s="92">
        <v>1</v>
      </c>
      <c r="Y13" s="92">
        <v>0</v>
      </c>
      <c r="Z13" s="92">
        <v>0</v>
      </c>
      <c r="AA13" s="92">
        <v>2</v>
      </c>
      <c r="AB13" s="92">
        <v>3</v>
      </c>
      <c r="AC13" s="92">
        <v>3</v>
      </c>
      <c r="AD13" s="92">
        <v>3</v>
      </c>
      <c r="AE13" s="92">
        <v>1</v>
      </c>
      <c r="AF13" s="106">
        <v>0</v>
      </c>
      <c r="AG13" s="107">
        <f>(W13/M13)*100</f>
        <v>12.5</v>
      </c>
      <c r="AH13" s="107">
        <f>(X13/N13)*100</f>
        <v>6.666666666666667</v>
      </c>
      <c r="AI13" s="106">
        <v>0</v>
      </c>
      <c r="AJ13" s="106">
        <v>0</v>
      </c>
      <c r="AK13" s="107">
        <f>(AA13/Q13)*100</f>
        <v>11.76470588235294</v>
      </c>
      <c r="AL13" s="107">
        <f>(AB13/R13)*100</f>
        <v>23.076923076923077</v>
      </c>
      <c r="AM13" s="107">
        <f>(AC13/S13)*100</f>
        <v>17.647058823529413</v>
      </c>
      <c r="AN13" s="107">
        <f>(AD13/T13)*100</f>
        <v>21.428571428571427</v>
      </c>
      <c r="AO13" s="107">
        <f>(AE13/U13)*100</f>
        <v>6.666666666666667</v>
      </c>
      <c r="AP13" s="108">
        <f t="shared" si="3"/>
        <v>9.9750592544710202</v>
      </c>
      <c r="AQ13" s="202"/>
      <c r="AR13" s="18"/>
      <c r="AS13" s="85" t="s">
        <v>54</v>
      </c>
      <c r="AT13" s="31">
        <v>2016</v>
      </c>
      <c r="AU13" s="85">
        <v>9.9750592544710202</v>
      </c>
      <c r="AV13" s="85">
        <v>1.9166666666666667</v>
      </c>
      <c r="AW13" s="85">
        <v>1.1145510835913313</v>
      </c>
      <c r="AX13" s="85">
        <v>2.0535714285714284</v>
      </c>
      <c r="AY13" s="85">
        <v>3.7649621083251117</v>
      </c>
    </row>
    <row r="14" spans="1:51" x14ac:dyDescent="0.25">
      <c r="A14" t="s">
        <v>35</v>
      </c>
      <c r="B14" t="s">
        <v>36</v>
      </c>
      <c r="C14" s="7">
        <v>7</v>
      </c>
      <c r="D14" t="s">
        <v>49</v>
      </c>
      <c r="E14">
        <v>1985</v>
      </c>
      <c r="F14" s="7">
        <v>1</v>
      </c>
      <c r="G14" s="7">
        <v>13</v>
      </c>
      <c r="H14" s="7">
        <v>13</v>
      </c>
      <c r="I14" s="7">
        <v>49</v>
      </c>
      <c r="J14" s="7">
        <v>113</v>
      </c>
      <c r="K14" s="213">
        <v>13</v>
      </c>
      <c r="L14" s="92">
        <v>23</v>
      </c>
      <c r="M14" s="92">
        <v>23</v>
      </c>
      <c r="N14" s="92">
        <v>19</v>
      </c>
      <c r="O14" s="92">
        <v>21</v>
      </c>
      <c r="P14" s="92">
        <v>23</v>
      </c>
      <c r="Q14" s="92">
        <v>22</v>
      </c>
      <c r="R14" s="92">
        <v>21</v>
      </c>
      <c r="S14" s="92">
        <v>19</v>
      </c>
      <c r="T14" s="92">
        <v>20</v>
      </c>
      <c r="U14" s="92">
        <v>20</v>
      </c>
      <c r="V14" s="92">
        <v>0</v>
      </c>
      <c r="W14" s="92">
        <v>0</v>
      </c>
      <c r="X14" s="92">
        <v>0</v>
      </c>
      <c r="Y14" s="92">
        <v>0</v>
      </c>
      <c r="Z14" s="92">
        <v>0</v>
      </c>
      <c r="AA14" s="92">
        <v>0</v>
      </c>
      <c r="AB14" s="92">
        <v>0</v>
      </c>
      <c r="AC14" s="92">
        <v>1</v>
      </c>
      <c r="AD14" s="92">
        <v>0</v>
      </c>
      <c r="AE14" s="92">
        <v>0</v>
      </c>
      <c r="AF14" s="106">
        <v>0</v>
      </c>
      <c r="AG14" s="106">
        <v>0</v>
      </c>
      <c r="AH14" s="107">
        <f t="shared" ref="AH14:AH65" si="4">(X14/N14)*100</f>
        <v>0</v>
      </c>
      <c r="AI14" s="106">
        <v>0</v>
      </c>
      <c r="AJ14" s="106">
        <v>0</v>
      </c>
      <c r="AK14" s="106">
        <v>0</v>
      </c>
      <c r="AL14" s="106">
        <v>0</v>
      </c>
      <c r="AM14" s="107">
        <f>(AC14/S14)*100</f>
        <v>5.2631578947368416</v>
      </c>
      <c r="AN14" s="106">
        <v>0</v>
      </c>
      <c r="AO14" s="106">
        <v>0</v>
      </c>
      <c r="AP14" s="108">
        <f t="shared" si="3"/>
        <v>0.52631578947368418</v>
      </c>
      <c r="AQ14" s="202"/>
      <c r="AR14" s="18"/>
      <c r="AS14" s="85" t="s">
        <v>53</v>
      </c>
      <c r="AT14">
        <v>2020</v>
      </c>
      <c r="AU14" s="85">
        <v>1.5526315789473686</v>
      </c>
      <c r="AV14" s="85">
        <v>1.1437908496732025</v>
      </c>
      <c r="AW14" s="85">
        <v>1.8431372549019607</v>
      </c>
      <c r="AX14" s="85">
        <v>1.9215686274509802</v>
      </c>
      <c r="AY14" s="85">
        <v>1.6152820777433781</v>
      </c>
    </row>
    <row r="15" spans="1:51" x14ac:dyDescent="0.25">
      <c r="A15" t="s">
        <v>35</v>
      </c>
      <c r="B15" t="s">
        <v>36</v>
      </c>
      <c r="C15" s="7">
        <v>7</v>
      </c>
      <c r="D15" t="s">
        <v>42</v>
      </c>
      <c r="E15">
        <v>2023</v>
      </c>
      <c r="F15" s="7">
        <v>1</v>
      </c>
      <c r="G15" s="7">
        <v>14</v>
      </c>
      <c r="H15" s="7">
        <v>14</v>
      </c>
      <c r="I15" s="7">
        <v>56</v>
      </c>
      <c r="J15" s="7">
        <v>114</v>
      </c>
      <c r="K15" s="213">
        <v>14</v>
      </c>
      <c r="L15" s="92">
        <v>18</v>
      </c>
      <c r="M15" s="92">
        <v>15</v>
      </c>
      <c r="N15" s="92">
        <v>17</v>
      </c>
      <c r="O15" s="92">
        <v>18</v>
      </c>
      <c r="P15" s="92">
        <v>15</v>
      </c>
      <c r="Q15" s="92">
        <v>17</v>
      </c>
      <c r="R15" s="92">
        <v>17</v>
      </c>
      <c r="S15" s="92">
        <v>17</v>
      </c>
      <c r="T15" s="92">
        <v>15</v>
      </c>
      <c r="U15" s="92">
        <v>16</v>
      </c>
      <c r="V15" s="92">
        <v>1</v>
      </c>
      <c r="W15" s="92">
        <v>1</v>
      </c>
      <c r="X15" s="92">
        <v>0</v>
      </c>
      <c r="Y15" s="92">
        <v>0</v>
      </c>
      <c r="Z15" s="92">
        <v>0</v>
      </c>
      <c r="AA15" s="92">
        <v>1</v>
      </c>
      <c r="AB15" s="92">
        <v>0</v>
      </c>
      <c r="AC15" s="92">
        <v>0</v>
      </c>
      <c r="AD15" s="92">
        <v>1</v>
      </c>
      <c r="AE15" s="92">
        <v>0</v>
      </c>
      <c r="AF15" s="107">
        <f>(V15/L15)*100</f>
        <v>5.5555555555555554</v>
      </c>
      <c r="AG15" s="107">
        <f>(W15/M15)*100</f>
        <v>6.666666666666667</v>
      </c>
      <c r="AH15" s="107">
        <f t="shared" si="4"/>
        <v>0</v>
      </c>
      <c r="AI15" s="106">
        <v>0</v>
      </c>
      <c r="AJ15" s="106">
        <v>0</v>
      </c>
      <c r="AK15" s="107">
        <f>(AA15/Q15)*100</f>
        <v>5.8823529411764701</v>
      </c>
      <c r="AL15" s="106">
        <v>0</v>
      </c>
      <c r="AM15" s="106">
        <v>0</v>
      </c>
      <c r="AN15" s="107">
        <f>(AD15/T15)*100</f>
        <v>6.666666666666667</v>
      </c>
      <c r="AO15" s="106">
        <v>0</v>
      </c>
      <c r="AP15" s="108">
        <f t="shared" si="3"/>
        <v>2.477124183006536</v>
      </c>
      <c r="AQ15" s="202"/>
      <c r="AR15" s="18"/>
      <c r="AS15" s="85" t="s">
        <v>60</v>
      </c>
      <c r="AT15" s="31">
        <v>2001</v>
      </c>
      <c r="AU15" s="85">
        <v>4.268790849673203</v>
      </c>
      <c r="AV15" s="85">
        <v>3.9467517776341303</v>
      </c>
      <c r="AW15" s="85">
        <v>12.727296181630546</v>
      </c>
      <c r="AX15" s="85">
        <v>7.7664027149321271</v>
      </c>
      <c r="AY15" s="85">
        <v>7.1773103809675014</v>
      </c>
    </row>
    <row r="16" spans="1:51" x14ac:dyDescent="0.25">
      <c r="A16" t="s">
        <v>50</v>
      </c>
      <c r="B16" t="s">
        <v>51</v>
      </c>
      <c r="C16" s="7">
        <v>8</v>
      </c>
      <c r="D16" t="s">
        <v>55</v>
      </c>
      <c r="E16">
        <v>2008</v>
      </c>
      <c r="F16" s="7">
        <v>1</v>
      </c>
      <c r="G16" s="7">
        <v>15</v>
      </c>
      <c r="H16" s="7">
        <v>15</v>
      </c>
      <c r="I16" s="7">
        <v>57</v>
      </c>
      <c r="J16" s="7">
        <v>115</v>
      </c>
      <c r="K16" s="213">
        <v>15</v>
      </c>
      <c r="L16" s="92">
        <v>18</v>
      </c>
      <c r="M16" s="92">
        <v>15</v>
      </c>
      <c r="N16" s="92">
        <v>14</v>
      </c>
      <c r="O16" s="92">
        <v>16</v>
      </c>
      <c r="P16" s="92">
        <v>16</v>
      </c>
      <c r="Q16" s="92">
        <v>16</v>
      </c>
      <c r="R16" s="92">
        <v>15</v>
      </c>
      <c r="S16" s="92">
        <v>18</v>
      </c>
      <c r="T16" s="92">
        <v>18</v>
      </c>
      <c r="U16" s="92">
        <v>16</v>
      </c>
      <c r="V16" s="92">
        <v>0</v>
      </c>
      <c r="W16" s="92">
        <v>0</v>
      </c>
      <c r="X16" s="92">
        <v>0</v>
      </c>
      <c r="Y16" s="92">
        <v>2</v>
      </c>
      <c r="Z16" s="92">
        <v>1</v>
      </c>
      <c r="AA16" s="92">
        <v>2</v>
      </c>
      <c r="AB16" s="92">
        <v>3</v>
      </c>
      <c r="AC16" s="92">
        <v>0</v>
      </c>
      <c r="AD16" s="92">
        <v>0</v>
      </c>
      <c r="AE16" s="92">
        <v>5</v>
      </c>
      <c r="AF16" s="107">
        <f t="shared" ref="AF16:AF65" si="5">(V16/L16)*100</f>
        <v>0</v>
      </c>
      <c r="AG16" s="106">
        <v>0</v>
      </c>
      <c r="AH16" s="107">
        <f t="shared" si="4"/>
        <v>0</v>
      </c>
      <c r="AI16" s="107">
        <f>(Y16/M16)*100</f>
        <v>13.333333333333334</v>
      </c>
      <c r="AJ16" s="107">
        <f>(Z16/P16)*100</f>
        <v>6.25</v>
      </c>
      <c r="AK16" s="107">
        <f>(AA16/Q16)*100</f>
        <v>12.5</v>
      </c>
      <c r="AL16" s="106">
        <f>(AB16/R16)*100</f>
        <v>20</v>
      </c>
      <c r="AM16" s="106">
        <v>0</v>
      </c>
      <c r="AN16" s="106">
        <v>0</v>
      </c>
      <c r="AO16" s="107">
        <f>(AE16/U16)*100</f>
        <v>31.25</v>
      </c>
      <c r="AP16" s="108">
        <f t="shared" si="3"/>
        <v>8.3333333333333339</v>
      </c>
      <c r="AQ16" s="202"/>
      <c r="AR16" s="18"/>
      <c r="AS16" s="18" t="s">
        <v>52</v>
      </c>
      <c r="AT16" s="31">
        <v>1999</v>
      </c>
      <c r="AU16" s="85">
        <v>3.6886446886446889</v>
      </c>
      <c r="AV16" s="85">
        <v>1.2132352941176472</v>
      </c>
      <c r="AW16" s="85">
        <v>6.1620879120879124</v>
      </c>
      <c r="AX16" s="85">
        <v>0.58823529411764697</v>
      </c>
      <c r="AY16" s="85">
        <v>2.9130507972419739</v>
      </c>
    </row>
    <row r="17" spans="1:51" x14ac:dyDescent="0.25">
      <c r="A17" t="s">
        <v>50</v>
      </c>
      <c r="B17" t="s">
        <v>51</v>
      </c>
      <c r="C17" s="7">
        <v>8</v>
      </c>
      <c r="D17" t="s">
        <v>57</v>
      </c>
      <c r="E17">
        <v>2004</v>
      </c>
      <c r="F17" s="7">
        <v>1</v>
      </c>
      <c r="G17" s="7">
        <v>16</v>
      </c>
      <c r="H17" s="7">
        <v>16</v>
      </c>
      <c r="I17" s="7">
        <v>64</v>
      </c>
      <c r="J17" s="7">
        <v>116</v>
      </c>
      <c r="K17" s="213">
        <v>16</v>
      </c>
      <c r="L17" s="92">
        <v>17</v>
      </c>
      <c r="M17" s="92">
        <v>15</v>
      </c>
      <c r="N17" s="92">
        <v>19</v>
      </c>
      <c r="O17" s="92">
        <v>16</v>
      </c>
      <c r="P17" s="92">
        <v>18</v>
      </c>
      <c r="Q17" s="92">
        <v>16</v>
      </c>
      <c r="R17" s="92">
        <v>15</v>
      </c>
      <c r="S17" s="92">
        <v>17</v>
      </c>
      <c r="T17" s="92">
        <v>16</v>
      </c>
      <c r="U17" s="92">
        <v>17</v>
      </c>
      <c r="V17" s="92">
        <v>0</v>
      </c>
      <c r="W17" s="92">
        <v>1</v>
      </c>
      <c r="X17" s="92">
        <v>0</v>
      </c>
      <c r="Y17" s="92">
        <v>0</v>
      </c>
      <c r="Z17" s="92">
        <v>2</v>
      </c>
      <c r="AA17" s="92">
        <v>1</v>
      </c>
      <c r="AB17" s="92">
        <v>2</v>
      </c>
      <c r="AC17" s="92">
        <v>1</v>
      </c>
      <c r="AD17" s="92">
        <v>1</v>
      </c>
      <c r="AE17" s="92">
        <v>2</v>
      </c>
      <c r="AF17" s="107">
        <f t="shared" si="5"/>
        <v>0</v>
      </c>
      <c r="AG17" s="107">
        <f>(W17/M17)*100</f>
        <v>6.666666666666667</v>
      </c>
      <c r="AH17" s="107">
        <f t="shared" si="4"/>
        <v>0</v>
      </c>
      <c r="AI17" s="107">
        <f t="shared" ref="AI17:AI65" si="6">(Y17/M17)*100</f>
        <v>0</v>
      </c>
      <c r="AJ17" s="107">
        <f>(Z17/P17)*100</f>
        <v>11.111111111111111</v>
      </c>
      <c r="AK17" s="107">
        <f t="shared" ref="AK17:AK65" si="7">(AA17/Q17)*100</f>
        <v>6.25</v>
      </c>
      <c r="AL17" s="107">
        <f>(AB17/R17)*100</f>
        <v>13.333333333333334</v>
      </c>
      <c r="AM17" s="107">
        <f>(AC17/S17)*100</f>
        <v>5.8823529411764701</v>
      </c>
      <c r="AN17" s="107">
        <f>(AD17/T17)*100</f>
        <v>6.25</v>
      </c>
      <c r="AO17" s="107">
        <f>(AE17/U17)*100</f>
        <v>11.76470588235294</v>
      </c>
      <c r="AP17" s="108">
        <f t="shared" si="3"/>
        <v>6.1258169934640527</v>
      </c>
      <c r="AQ17" s="202"/>
      <c r="AR17" s="31" t="s">
        <v>827</v>
      </c>
      <c r="AS17" s="31"/>
      <c r="AT17" s="31"/>
      <c r="AU17" s="85">
        <v>5.1117219661143807</v>
      </c>
      <c r="AV17" s="85">
        <v>2.1845204427925018</v>
      </c>
      <c r="AW17" s="85">
        <v>4.3631778706759352</v>
      </c>
      <c r="AX17" s="85">
        <v>2.181832668965022</v>
      </c>
      <c r="AY17" s="85">
        <v>3.46031323713696</v>
      </c>
    </row>
    <row r="18" spans="1:51" x14ac:dyDescent="0.25">
      <c r="A18" t="s">
        <v>35</v>
      </c>
      <c r="B18" t="s">
        <v>36</v>
      </c>
      <c r="C18" s="7">
        <v>1</v>
      </c>
      <c r="D18" t="s">
        <v>39</v>
      </c>
      <c r="E18">
        <v>2002</v>
      </c>
      <c r="F18" s="7">
        <v>2</v>
      </c>
      <c r="G18" s="7">
        <v>1</v>
      </c>
      <c r="H18" s="7">
        <v>32</v>
      </c>
      <c r="I18" s="7">
        <v>2</v>
      </c>
      <c r="J18" s="7">
        <v>201</v>
      </c>
      <c r="K18" s="213">
        <v>17</v>
      </c>
      <c r="L18" s="92">
        <v>21</v>
      </c>
      <c r="M18" s="92">
        <v>18</v>
      </c>
      <c r="N18" s="92">
        <v>18</v>
      </c>
      <c r="O18" s="92">
        <v>22</v>
      </c>
      <c r="P18" s="92">
        <v>19</v>
      </c>
      <c r="Q18" s="92">
        <v>20</v>
      </c>
      <c r="R18" s="92">
        <v>19</v>
      </c>
      <c r="S18" s="92">
        <v>21</v>
      </c>
      <c r="T18" s="92">
        <v>20</v>
      </c>
      <c r="U18" s="92">
        <v>19</v>
      </c>
      <c r="V18" s="92">
        <v>0</v>
      </c>
      <c r="W18" s="92">
        <v>0</v>
      </c>
      <c r="X18" s="92">
        <v>0</v>
      </c>
      <c r="Y18" s="92">
        <v>0</v>
      </c>
      <c r="Z18" s="92">
        <v>0</v>
      </c>
      <c r="AA18" s="92">
        <v>0</v>
      </c>
      <c r="AB18" s="92">
        <v>0</v>
      </c>
      <c r="AC18" s="92">
        <v>1</v>
      </c>
      <c r="AD18" s="92">
        <v>0</v>
      </c>
      <c r="AE18" s="92">
        <v>0</v>
      </c>
      <c r="AF18" s="107">
        <f t="shared" si="5"/>
        <v>0</v>
      </c>
      <c r="AG18" s="107">
        <f t="shared" ref="AG18:AG65" si="8">(W18/M18)*100</f>
        <v>0</v>
      </c>
      <c r="AH18" s="107">
        <f t="shared" si="4"/>
        <v>0</v>
      </c>
      <c r="AI18" s="107">
        <f t="shared" si="6"/>
        <v>0</v>
      </c>
      <c r="AJ18" s="107">
        <f t="shared" ref="AJ18:AJ65" si="9">(Z18/P18)*100</f>
        <v>0</v>
      </c>
      <c r="AK18" s="107">
        <f t="shared" si="7"/>
        <v>0</v>
      </c>
      <c r="AL18" s="107">
        <f t="shared" ref="AL18:AL65" si="10">(AB18/R18)*100</f>
        <v>0</v>
      </c>
      <c r="AM18" s="107">
        <f t="shared" ref="AM18:AM65" si="11">(AC18/S18)*100</f>
        <v>4.7619047619047619</v>
      </c>
      <c r="AN18" s="107">
        <f t="shared" ref="AN18:AN65" si="12">(AD18/T18)*100</f>
        <v>0</v>
      </c>
      <c r="AO18" s="107">
        <f t="shared" ref="AO18:AO65" si="13">(AE18/U18)*100</f>
        <v>0</v>
      </c>
      <c r="AP18" s="108">
        <f t="shared" si="3"/>
        <v>0.47619047619047616</v>
      </c>
      <c r="AQ18" s="202"/>
      <c r="AR18" s="18" t="s">
        <v>35</v>
      </c>
      <c r="AS18" s="18" t="s">
        <v>39</v>
      </c>
      <c r="AT18" s="31">
        <v>2002</v>
      </c>
      <c r="AU18" s="85">
        <v>4.7256621947024424</v>
      </c>
      <c r="AV18" s="85">
        <v>0.47619047619047616</v>
      </c>
      <c r="AW18" s="85">
        <v>1.7222222222222221</v>
      </c>
      <c r="AX18" s="85">
        <v>3.0485527544351072</v>
      </c>
      <c r="AY18" s="85">
        <v>2.4931569118875618</v>
      </c>
    </row>
    <row r="19" spans="1:51" x14ac:dyDescent="0.25">
      <c r="A19" t="s">
        <v>35</v>
      </c>
      <c r="B19" t="s">
        <v>36</v>
      </c>
      <c r="C19" s="7">
        <v>1</v>
      </c>
      <c r="D19" t="s">
        <v>46</v>
      </c>
      <c r="E19">
        <v>1999</v>
      </c>
      <c r="F19" s="7">
        <v>2</v>
      </c>
      <c r="G19" s="7">
        <v>2</v>
      </c>
      <c r="H19" s="7">
        <v>31</v>
      </c>
      <c r="I19" s="7">
        <v>7</v>
      </c>
      <c r="J19" s="7">
        <v>202</v>
      </c>
      <c r="K19" s="213">
        <v>18</v>
      </c>
      <c r="L19" s="92">
        <v>21</v>
      </c>
      <c r="M19" s="92">
        <v>19</v>
      </c>
      <c r="N19" s="92">
        <v>18</v>
      </c>
      <c r="O19" s="92">
        <v>19</v>
      </c>
      <c r="P19" s="92">
        <v>18</v>
      </c>
      <c r="Q19" s="92">
        <v>20</v>
      </c>
      <c r="R19" s="92">
        <v>19</v>
      </c>
      <c r="S19" s="92">
        <v>16</v>
      </c>
      <c r="T19" s="92">
        <v>16</v>
      </c>
      <c r="U19" s="92">
        <v>18</v>
      </c>
      <c r="V19" s="92">
        <v>0</v>
      </c>
      <c r="W19" s="92">
        <v>1</v>
      </c>
      <c r="X19" s="92">
        <v>1</v>
      </c>
      <c r="Y19" s="92">
        <v>0</v>
      </c>
      <c r="Z19" s="92">
        <v>1</v>
      </c>
      <c r="AA19" s="92">
        <v>0</v>
      </c>
      <c r="AB19" s="92">
        <v>0</v>
      </c>
      <c r="AC19" s="92">
        <v>0</v>
      </c>
      <c r="AD19" s="92">
        <v>0</v>
      </c>
      <c r="AE19" s="92">
        <v>0</v>
      </c>
      <c r="AF19" s="107">
        <f t="shared" si="5"/>
        <v>0</v>
      </c>
      <c r="AG19" s="107">
        <f t="shared" si="8"/>
        <v>5.2631578947368416</v>
      </c>
      <c r="AH19" s="107">
        <f t="shared" si="4"/>
        <v>5.5555555555555554</v>
      </c>
      <c r="AI19" s="107">
        <f t="shared" si="6"/>
        <v>0</v>
      </c>
      <c r="AJ19" s="107">
        <f t="shared" si="9"/>
        <v>5.5555555555555554</v>
      </c>
      <c r="AK19" s="107">
        <f t="shared" si="7"/>
        <v>0</v>
      </c>
      <c r="AL19" s="107">
        <f t="shared" si="10"/>
        <v>0</v>
      </c>
      <c r="AM19" s="107">
        <f t="shared" si="11"/>
        <v>0</v>
      </c>
      <c r="AN19" s="107">
        <f t="shared" si="12"/>
        <v>0</v>
      </c>
      <c r="AO19" s="107">
        <f t="shared" si="13"/>
        <v>0</v>
      </c>
      <c r="AP19" s="108">
        <f t="shared" si="3"/>
        <v>1.637426900584795</v>
      </c>
      <c r="AQ19" s="202"/>
      <c r="AR19" s="18"/>
      <c r="AS19" s="18" t="s">
        <v>48</v>
      </c>
      <c r="AT19" s="31">
        <v>2018</v>
      </c>
      <c r="AU19" s="85">
        <v>1.5873015873015872</v>
      </c>
      <c r="AV19" s="85">
        <v>2.8758169934640518</v>
      </c>
      <c r="AW19" s="85">
        <v>0.55555555555555558</v>
      </c>
      <c r="AX19" s="85">
        <v>1.3333333333333335</v>
      </c>
      <c r="AY19" s="85">
        <v>1.5880018674136318</v>
      </c>
    </row>
    <row r="20" spans="1:51" x14ac:dyDescent="0.25">
      <c r="A20" t="s">
        <v>50</v>
      </c>
      <c r="B20" t="s">
        <v>51</v>
      </c>
      <c r="C20" s="7">
        <v>2</v>
      </c>
      <c r="D20" t="s">
        <v>53</v>
      </c>
      <c r="E20">
        <v>2020</v>
      </c>
      <c r="F20" s="7">
        <v>2</v>
      </c>
      <c r="G20" s="7">
        <v>3</v>
      </c>
      <c r="H20" s="7">
        <v>30</v>
      </c>
      <c r="I20" s="7">
        <v>10</v>
      </c>
      <c r="J20" s="7">
        <v>203</v>
      </c>
      <c r="K20" s="213">
        <v>19</v>
      </c>
      <c r="L20" s="92">
        <v>18</v>
      </c>
      <c r="M20" s="92">
        <v>18</v>
      </c>
      <c r="N20" s="92">
        <v>18</v>
      </c>
      <c r="O20" s="92">
        <v>16</v>
      </c>
      <c r="P20" s="92">
        <v>20</v>
      </c>
      <c r="Q20" s="92">
        <v>17</v>
      </c>
      <c r="R20" s="92">
        <v>18</v>
      </c>
      <c r="S20" s="92">
        <v>18</v>
      </c>
      <c r="T20" s="92">
        <v>18</v>
      </c>
      <c r="U20" s="92">
        <v>16</v>
      </c>
      <c r="V20" s="92">
        <v>0</v>
      </c>
      <c r="W20" s="92">
        <v>1</v>
      </c>
      <c r="X20" s="92">
        <v>0</v>
      </c>
      <c r="Y20" s="92">
        <v>0</v>
      </c>
      <c r="Z20" s="92">
        <v>0</v>
      </c>
      <c r="AA20" s="92">
        <v>1</v>
      </c>
      <c r="AB20" s="92">
        <v>0</v>
      </c>
      <c r="AC20" s="92">
        <v>0</v>
      </c>
      <c r="AD20" s="92">
        <v>0</v>
      </c>
      <c r="AE20" s="92">
        <v>0</v>
      </c>
      <c r="AF20" s="107">
        <f t="shared" si="5"/>
        <v>0</v>
      </c>
      <c r="AG20" s="107">
        <f t="shared" si="8"/>
        <v>5.5555555555555554</v>
      </c>
      <c r="AH20" s="107">
        <f t="shared" si="4"/>
        <v>0</v>
      </c>
      <c r="AI20" s="107">
        <f t="shared" si="6"/>
        <v>0</v>
      </c>
      <c r="AJ20" s="107">
        <f t="shared" si="9"/>
        <v>0</v>
      </c>
      <c r="AK20" s="107">
        <f t="shared" si="7"/>
        <v>5.8823529411764701</v>
      </c>
      <c r="AL20" s="107">
        <f t="shared" si="10"/>
        <v>0</v>
      </c>
      <c r="AM20" s="107">
        <f t="shared" si="11"/>
        <v>0</v>
      </c>
      <c r="AN20" s="107">
        <f t="shared" si="12"/>
        <v>0</v>
      </c>
      <c r="AO20" s="107">
        <f t="shared" si="13"/>
        <v>0</v>
      </c>
      <c r="AP20" s="108">
        <f t="shared" si="3"/>
        <v>1.1437908496732025</v>
      </c>
      <c r="AQ20" s="202"/>
      <c r="AR20" s="18"/>
      <c r="AS20" s="18" t="s">
        <v>41</v>
      </c>
      <c r="AT20" s="31">
        <v>2016</v>
      </c>
      <c r="AU20" s="85">
        <v>2.9095110965820346</v>
      </c>
      <c r="AV20" s="85">
        <v>4.9862745098039216</v>
      </c>
      <c r="AW20" s="85">
        <v>3.8824082264484736</v>
      </c>
      <c r="AX20" s="85">
        <v>3.644603934077618</v>
      </c>
      <c r="AY20" s="85">
        <v>3.8556994417280119</v>
      </c>
    </row>
    <row r="21" spans="1:51" x14ac:dyDescent="0.25">
      <c r="A21" t="s">
        <v>50</v>
      </c>
      <c r="B21" t="s">
        <v>51</v>
      </c>
      <c r="C21" s="7">
        <v>2</v>
      </c>
      <c r="D21" t="s">
        <v>57</v>
      </c>
      <c r="E21">
        <v>2004</v>
      </c>
      <c r="F21" s="7">
        <v>2</v>
      </c>
      <c r="G21" s="7">
        <v>4</v>
      </c>
      <c r="H21" s="7">
        <v>29</v>
      </c>
      <c r="I21" s="7">
        <v>15</v>
      </c>
      <c r="J21" s="7">
        <v>204</v>
      </c>
      <c r="K21" s="213">
        <v>20</v>
      </c>
      <c r="L21" s="92">
        <v>17</v>
      </c>
      <c r="M21" s="92">
        <v>16</v>
      </c>
      <c r="N21" s="92">
        <v>17</v>
      </c>
      <c r="O21" s="92">
        <v>16</v>
      </c>
      <c r="P21" s="92">
        <v>16</v>
      </c>
      <c r="Q21" s="92">
        <v>14</v>
      </c>
      <c r="R21" s="92">
        <v>15</v>
      </c>
      <c r="S21" s="92">
        <v>15</v>
      </c>
      <c r="T21" s="92">
        <v>16</v>
      </c>
      <c r="U21" s="92">
        <v>16</v>
      </c>
      <c r="V21" s="92">
        <v>0</v>
      </c>
      <c r="W21" s="92">
        <v>0</v>
      </c>
      <c r="X21" s="92">
        <v>1</v>
      </c>
      <c r="Y21" s="92">
        <v>0</v>
      </c>
      <c r="Z21" s="92">
        <v>0</v>
      </c>
      <c r="AA21" s="92">
        <v>0</v>
      </c>
      <c r="AB21" s="92">
        <v>1</v>
      </c>
      <c r="AC21" s="92">
        <v>1</v>
      </c>
      <c r="AD21" s="92">
        <v>1</v>
      </c>
      <c r="AE21" s="92">
        <v>0</v>
      </c>
      <c r="AF21" s="107">
        <f t="shared" si="5"/>
        <v>0</v>
      </c>
      <c r="AG21" s="107">
        <f t="shared" si="8"/>
        <v>0</v>
      </c>
      <c r="AH21" s="107">
        <f t="shared" si="4"/>
        <v>5.8823529411764701</v>
      </c>
      <c r="AI21" s="107">
        <f t="shared" si="6"/>
        <v>0</v>
      </c>
      <c r="AJ21" s="107">
        <f t="shared" si="9"/>
        <v>0</v>
      </c>
      <c r="AK21" s="107">
        <f t="shared" si="7"/>
        <v>0</v>
      </c>
      <c r="AL21" s="107">
        <f t="shared" si="10"/>
        <v>6.666666666666667</v>
      </c>
      <c r="AM21" s="107">
        <f t="shared" si="11"/>
        <v>6.666666666666667</v>
      </c>
      <c r="AN21" s="107">
        <f t="shared" si="12"/>
        <v>6.25</v>
      </c>
      <c r="AO21" s="107">
        <f t="shared" si="13"/>
        <v>0</v>
      </c>
      <c r="AP21" s="108">
        <f t="shared" si="3"/>
        <v>2.5465686274509802</v>
      </c>
      <c r="AQ21" s="202"/>
      <c r="AR21" s="18"/>
      <c r="AS21" s="18" t="s">
        <v>42</v>
      </c>
      <c r="AT21" s="31">
        <v>2023</v>
      </c>
      <c r="AU21" s="85">
        <v>2.477124183006536</v>
      </c>
      <c r="AV21" s="85">
        <v>4.0901027077497663</v>
      </c>
      <c r="AW21" s="85">
        <v>2.327786377708978</v>
      </c>
      <c r="AX21" s="85">
        <v>1.2222222222222221</v>
      </c>
      <c r="AY21" s="85">
        <v>2.5293088726718755</v>
      </c>
    </row>
    <row r="22" spans="1:51" x14ac:dyDescent="0.25">
      <c r="A22" t="s">
        <v>35</v>
      </c>
      <c r="B22" t="s">
        <v>36</v>
      </c>
      <c r="C22" s="7">
        <v>3</v>
      </c>
      <c r="D22" t="s">
        <v>42</v>
      </c>
      <c r="E22">
        <v>2023</v>
      </c>
      <c r="F22" s="7">
        <v>2</v>
      </c>
      <c r="G22" s="7">
        <v>5</v>
      </c>
      <c r="H22" s="7">
        <v>28</v>
      </c>
      <c r="I22" s="7">
        <v>18</v>
      </c>
      <c r="J22" s="7">
        <v>205</v>
      </c>
      <c r="K22" s="213">
        <v>21</v>
      </c>
      <c r="L22" s="92">
        <v>17</v>
      </c>
      <c r="M22" s="92">
        <v>17</v>
      </c>
      <c r="N22" s="92">
        <v>14</v>
      </c>
      <c r="O22" s="92">
        <v>18</v>
      </c>
      <c r="P22" s="92">
        <v>19</v>
      </c>
      <c r="Q22" s="92">
        <v>18</v>
      </c>
      <c r="R22" s="92">
        <v>17</v>
      </c>
      <c r="S22" s="92">
        <v>14</v>
      </c>
      <c r="T22" s="92">
        <v>14</v>
      </c>
      <c r="U22" s="92">
        <v>20</v>
      </c>
      <c r="V22" s="92">
        <v>0</v>
      </c>
      <c r="W22" s="92">
        <v>1</v>
      </c>
      <c r="X22" s="92">
        <v>0</v>
      </c>
      <c r="Y22" s="92">
        <v>0</v>
      </c>
      <c r="Z22" s="92">
        <v>0</v>
      </c>
      <c r="AA22" s="92">
        <v>2</v>
      </c>
      <c r="AB22" s="92">
        <v>2</v>
      </c>
      <c r="AC22" s="92">
        <v>1</v>
      </c>
      <c r="AD22" s="92">
        <v>0</v>
      </c>
      <c r="AE22" s="92">
        <v>1</v>
      </c>
      <c r="AF22" s="107">
        <f t="shared" si="5"/>
        <v>0</v>
      </c>
      <c r="AG22" s="107">
        <f t="shared" si="8"/>
        <v>5.8823529411764701</v>
      </c>
      <c r="AH22" s="107">
        <f t="shared" si="4"/>
        <v>0</v>
      </c>
      <c r="AI22" s="107">
        <f t="shared" si="6"/>
        <v>0</v>
      </c>
      <c r="AJ22" s="107">
        <f t="shared" si="9"/>
        <v>0</v>
      </c>
      <c r="AK22" s="107">
        <f t="shared" si="7"/>
        <v>11.111111111111111</v>
      </c>
      <c r="AL22" s="107">
        <f t="shared" si="10"/>
        <v>11.76470588235294</v>
      </c>
      <c r="AM22" s="107">
        <f t="shared" si="11"/>
        <v>7.1428571428571423</v>
      </c>
      <c r="AN22" s="107">
        <f t="shared" si="12"/>
        <v>0</v>
      </c>
      <c r="AO22" s="107">
        <f t="shared" si="13"/>
        <v>5</v>
      </c>
      <c r="AP22" s="108">
        <f t="shared" si="3"/>
        <v>4.0901027077497663</v>
      </c>
      <c r="AQ22" s="202"/>
      <c r="AR22" s="18"/>
      <c r="AS22" s="18" t="s">
        <v>44</v>
      </c>
      <c r="AT22" s="31">
        <v>1983</v>
      </c>
      <c r="AU22" s="85">
        <v>1.5882352941176472</v>
      </c>
      <c r="AV22" s="85">
        <v>4.2748538011695905</v>
      </c>
      <c r="AW22" s="85">
        <v>1</v>
      </c>
      <c r="AX22" s="85">
        <v>1.0555555555555556</v>
      </c>
      <c r="AY22" s="85">
        <v>1.9796611627106984</v>
      </c>
    </row>
    <row r="23" spans="1:51" x14ac:dyDescent="0.25">
      <c r="A23" t="s">
        <v>35</v>
      </c>
      <c r="B23" t="s">
        <v>36</v>
      </c>
      <c r="C23" s="7">
        <v>3</v>
      </c>
      <c r="D23" t="s">
        <v>37</v>
      </c>
      <c r="E23">
        <v>1998</v>
      </c>
      <c r="F23" s="7">
        <v>2</v>
      </c>
      <c r="G23" s="7">
        <v>6</v>
      </c>
      <c r="H23" s="7">
        <v>27</v>
      </c>
      <c r="I23" s="7">
        <v>23</v>
      </c>
      <c r="J23" s="7">
        <v>206</v>
      </c>
      <c r="K23" s="213">
        <v>22</v>
      </c>
      <c r="L23" s="92">
        <v>22</v>
      </c>
      <c r="M23" s="92">
        <v>20</v>
      </c>
      <c r="N23" s="92">
        <v>21</v>
      </c>
      <c r="O23" s="92">
        <v>18</v>
      </c>
      <c r="P23" s="92">
        <v>21</v>
      </c>
      <c r="Q23" s="92">
        <v>19</v>
      </c>
      <c r="R23" s="92">
        <v>16</v>
      </c>
      <c r="S23" s="92">
        <v>21</v>
      </c>
      <c r="T23" s="92">
        <v>15</v>
      </c>
      <c r="U23" s="92">
        <v>17</v>
      </c>
      <c r="V23" s="92">
        <v>0</v>
      </c>
      <c r="W23" s="92">
        <v>0</v>
      </c>
      <c r="X23" s="92">
        <v>0</v>
      </c>
      <c r="Y23" s="92">
        <v>0</v>
      </c>
      <c r="Z23" s="92">
        <v>2</v>
      </c>
      <c r="AA23" s="92">
        <v>2</v>
      </c>
      <c r="AB23" s="92">
        <v>1</v>
      </c>
      <c r="AC23" s="92">
        <v>1</v>
      </c>
      <c r="AD23" s="92">
        <v>2</v>
      </c>
      <c r="AE23" s="92">
        <v>2</v>
      </c>
      <c r="AF23" s="107">
        <f t="shared" si="5"/>
        <v>0</v>
      </c>
      <c r="AG23" s="107">
        <f t="shared" si="8"/>
        <v>0</v>
      </c>
      <c r="AH23" s="107">
        <f t="shared" si="4"/>
        <v>0</v>
      </c>
      <c r="AI23" s="107">
        <f t="shared" si="6"/>
        <v>0</v>
      </c>
      <c r="AJ23" s="107">
        <f t="shared" si="9"/>
        <v>9.5238095238095237</v>
      </c>
      <c r="AK23" s="107">
        <f t="shared" si="7"/>
        <v>10.526315789473683</v>
      </c>
      <c r="AL23" s="107">
        <f t="shared" si="10"/>
        <v>6.25</v>
      </c>
      <c r="AM23" s="107">
        <f t="shared" si="11"/>
        <v>4.7619047619047619</v>
      </c>
      <c r="AN23" s="107">
        <f t="shared" si="12"/>
        <v>13.333333333333334</v>
      </c>
      <c r="AO23" s="107">
        <f t="shared" si="13"/>
        <v>11.76470588235294</v>
      </c>
      <c r="AP23" s="108">
        <f t="shared" si="3"/>
        <v>5.6160069290874244</v>
      </c>
      <c r="AQ23" s="202"/>
      <c r="AR23" s="18"/>
      <c r="AS23" s="18" t="s">
        <v>49</v>
      </c>
      <c r="AT23" s="31">
        <v>1985</v>
      </c>
      <c r="AU23" s="85">
        <v>0.52631578947368418</v>
      </c>
      <c r="AV23" s="85">
        <v>1.702786377708978</v>
      </c>
      <c r="AW23" s="85">
        <v>2.8823350562480998</v>
      </c>
      <c r="AX23" s="85">
        <v>4.7041316526610641</v>
      </c>
      <c r="AY23" s="85">
        <v>2.4538922190229568</v>
      </c>
    </row>
    <row r="24" spans="1:51" x14ac:dyDescent="0.25">
      <c r="A24" t="s">
        <v>50</v>
      </c>
      <c r="B24" t="s">
        <v>51</v>
      </c>
      <c r="C24" s="7">
        <v>4</v>
      </c>
      <c r="D24" t="s">
        <v>54</v>
      </c>
      <c r="E24">
        <v>2016</v>
      </c>
      <c r="F24" s="7">
        <v>2</v>
      </c>
      <c r="G24" s="7">
        <v>7</v>
      </c>
      <c r="H24" s="7">
        <v>26</v>
      </c>
      <c r="I24" s="7">
        <v>26</v>
      </c>
      <c r="J24" s="7">
        <v>207</v>
      </c>
      <c r="K24" s="213">
        <v>23</v>
      </c>
      <c r="L24" s="92">
        <v>15</v>
      </c>
      <c r="M24" s="92">
        <v>16</v>
      </c>
      <c r="N24" s="92">
        <v>13</v>
      </c>
      <c r="O24" s="92">
        <v>14</v>
      </c>
      <c r="P24" s="92">
        <v>18</v>
      </c>
      <c r="Q24" s="92">
        <v>15</v>
      </c>
      <c r="R24" s="92">
        <v>16</v>
      </c>
      <c r="S24" s="92">
        <v>16</v>
      </c>
      <c r="T24" s="92">
        <v>15</v>
      </c>
      <c r="U24" s="92">
        <v>19</v>
      </c>
      <c r="V24" s="92">
        <v>1</v>
      </c>
      <c r="W24" s="92">
        <v>0</v>
      </c>
      <c r="X24" s="92">
        <v>0</v>
      </c>
      <c r="Y24" s="92">
        <v>0</v>
      </c>
      <c r="Z24" s="92">
        <v>0</v>
      </c>
      <c r="AA24" s="92">
        <v>0</v>
      </c>
      <c r="AB24" s="92">
        <v>1</v>
      </c>
      <c r="AC24" s="92">
        <v>1</v>
      </c>
      <c r="AD24" s="92">
        <v>0</v>
      </c>
      <c r="AE24" s="92">
        <v>0</v>
      </c>
      <c r="AF24" s="107">
        <f t="shared" si="5"/>
        <v>6.666666666666667</v>
      </c>
      <c r="AG24" s="107">
        <f t="shared" si="8"/>
        <v>0</v>
      </c>
      <c r="AH24" s="107">
        <f t="shared" si="4"/>
        <v>0</v>
      </c>
      <c r="AI24" s="107">
        <f t="shared" si="6"/>
        <v>0</v>
      </c>
      <c r="AJ24" s="107">
        <f t="shared" si="9"/>
        <v>0</v>
      </c>
      <c r="AK24" s="107">
        <f t="shared" si="7"/>
        <v>0</v>
      </c>
      <c r="AL24" s="107">
        <f t="shared" si="10"/>
        <v>6.25</v>
      </c>
      <c r="AM24" s="107">
        <f t="shared" si="11"/>
        <v>6.25</v>
      </c>
      <c r="AN24" s="107">
        <f t="shared" si="12"/>
        <v>0</v>
      </c>
      <c r="AO24" s="107">
        <f t="shared" si="13"/>
        <v>0</v>
      </c>
      <c r="AP24" s="108">
        <f t="shared" si="3"/>
        <v>1.9166666666666667</v>
      </c>
      <c r="AQ24" s="202"/>
      <c r="AR24" s="18"/>
      <c r="AS24" s="18" t="s">
        <v>37</v>
      </c>
      <c r="AT24" s="31">
        <v>1998</v>
      </c>
      <c r="AU24" s="85">
        <v>0.66666666666666674</v>
      </c>
      <c r="AV24" s="85">
        <v>5.6160069290874244</v>
      </c>
      <c r="AW24" s="85">
        <v>2.9084967320261432</v>
      </c>
      <c r="AX24" s="85">
        <v>1.1764705882352939</v>
      </c>
      <c r="AY24" s="85">
        <v>2.591910229003882</v>
      </c>
    </row>
    <row r="25" spans="1:51" x14ac:dyDescent="0.25">
      <c r="A25" t="s">
        <v>50</v>
      </c>
      <c r="B25" t="s">
        <v>51</v>
      </c>
      <c r="C25" s="7">
        <v>4</v>
      </c>
      <c r="D25" t="s">
        <v>56</v>
      </c>
      <c r="E25">
        <v>1984</v>
      </c>
      <c r="F25" s="7">
        <v>2</v>
      </c>
      <c r="G25" s="7">
        <v>8</v>
      </c>
      <c r="H25" s="7">
        <v>25</v>
      </c>
      <c r="I25" s="7">
        <v>31</v>
      </c>
      <c r="J25" s="7">
        <v>208</v>
      </c>
      <c r="K25" s="213">
        <v>24</v>
      </c>
      <c r="L25" s="92">
        <v>18</v>
      </c>
      <c r="M25" s="92">
        <v>18</v>
      </c>
      <c r="N25" s="92">
        <v>19</v>
      </c>
      <c r="O25" s="92">
        <v>15</v>
      </c>
      <c r="P25" s="92">
        <v>18</v>
      </c>
      <c r="Q25" s="92">
        <v>18</v>
      </c>
      <c r="R25" s="92">
        <v>18</v>
      </c>
      <c r="S25" s="92">
        <v>18</v>
      </c>
      <c r="T25" s="92">
        <v>16</v>
      </c>
      <c r="U25" s="92">
        <v>18</v>
      </c>
      <c r="V25" s="92">
        <v>1</v>
      </c>
      <c r="W25" s="92">
        <v>0</v>
      </c>
      <c r="X25" s="92">
        <v>0</v>
      </c>
      <c r="Y25" s="92">
        <v>1</v>
      </c>
      <c r="Z25" s="92">
        <v>0</v>
      </c>
      <c r="AA25" s="92">
        <v>0</v>
      </c>
      <c r="AB25" s="92">
        <v>0</v>
      </c>
      <c r="AC25" s="92">
        <v>0</v>
      </c>
      <c r="AD25" s="92">
        <v>0</v>
      </c>
      <c r="AE25" s="92">
        <v>0</v>
      </c>
      <c r="AF25" s="107">
        <f t="shared" si="5"/>
        <v>5.5555555555555554</v>
      </c>
      <c r="AG25" s="107">
        <f t="shared" si="8"/>
        <v>0</v>
      </c>
      <c r="AH25" s="107">
        <f t="shared" si="4"/>
        <v>0</v>
      </c>
      <c r="AI25" s="107">
        <f t="shared" si="6"/>
        <v>5.5555555555555554</v>
      </c>
      <c r="AJ25" s="107">
        <f t="shared" si="9"/>
        <v>0</v>
      </c>
      <c r="AK25" s="107">
        <f t="shared" si="7"/>
        <v>0</v>
      </c>
      <c r="AL25" s="107">
        <f t="shared" si="10"/>
        <v>0</v>
      </c>
      <c r="AM25" s="107">
        <f t="shared" si="11"/>
        <v>0</v>
      </c>
      <c r="AN25" s="107">
        <f t="shared" si="12"/>
        <v>0</v>
      </c>
      <c r="AO25" s="107">
        <f t="shared" si="13"/>
        <v>0</v>
      </c>
      <c r="AP25" s="108">
        <f t="shared" si="3"/>
        <v>1.1111111111111112</v>
      </c>
      <c r="AQ25" s="202"/>
      <c r="AR25" s="18"/>
      <c r="AS25" s="18" t="s">
        <v>46</v>
      </c>
      <c r="AT25" s="31">
        <v>1999</v>
      </c>
      <c r="AU25" s="85">
        <v>0</v>
      </c>
      <c r="AV25" s="85">
        <v>1.637426900584795</v>
      </c>
      <c r="AW25" s="85">
        <v>5.6087229763700357</v>
      </c>
      <c r="AX25" s="85">
        <v>0.625</v>
      </c>
      <c r="AY25" s="85">
        <v>1.9677874692387076</v>
      </c>
    </row>
    <row r="26" spans="1:51" x14ac:dyDescent="0.25">
      <c r="A26" t="s">
        <v>35</v>
      </c>
      <c r="B26" t="s">
        <v>36</v>
      </c>
      <c r="C26" s="7">
        <v>5</v>
      </c>
      <c r="D26" t="s">
        <v>41</v>
      </c>
      <c r="E26">
        <v>2016</v>
      </c>
      <c r="F26" s="7">
        <v>2</v>
      </c>
      <c r="G26" s="7">
        <v>9</v>
      </c>
      <c r="H26" s="7">
        <v>24</v>
      </c>
      <c r="I26" s="7">
        <v>34</v>
      </c>
      <c r="J26" s="7">
        <v>209</v>
      </c>
      <c r="K26" s="213">
        <v>25</v>
      </c>
      <c r="L26" s="92">
        <v>20</v>
      </c>
      <c r="M26" s="92">
        <v>21</v>
      </c>
      <c r="N26" s="92">
        <v>15</v>
      </c>
      <c r="O26" s="92">
        <v>20</v>
      </c>
      <c r="P26" s="92">
        <v>17</v>
      </c>
      <c r="Q26" s="92">
        <v>25</v>
      </c>
      <c r="R26" s="92">
        <v>24</v>
      </c>
      <c r="S26" s="92">
        <v>20</v>
      </c>
      <c r="T26" s="92">
        <v>17</v>
      </c>
      <c r="U26" s="92">
        <v>17</v>
      </c>
      <c r="V26" s="92">
        <v>0</v>
      </c>
      <c r="W26" s="92">
        <v>0</v>
      </c>
      <c r="X26" s="92">
        <v>2</v>
      </c>
      <c r="Y26" s="92">
        <v>0</v>
      </c>
      <c r="Z26" s="92">
        <v>1</v>
      </c>
      <c r="AA26" s="92">
        <v>2</v>
      </c>
      <c r="AB26" s="92">
        <v>0</v>
      </c>
      <c r="AC26" s="92">
        <v>1</v>
      </c>
      <c r="AD26" s="92">
        <v>1</v>
      </c>
      <c r="AE26" s="92">
        <v>2</v>
      </c>
      <c r="AF26" s="107">
        <f t="shared" si="5"/>
        <v>0</v>
      </c>
      <c r="AG26" s="107">
        <f t="shared" si="8"/>
        <v>0</v>
      </c>
      <c r="AH26" s="107">
        <f t="shared" si="4"/>
        <v>13.333333333333334</v>
      </c>
      <c r="AI26" s="107">
        <f t="shared" si="6"/>
        <v>0</v>
      </c>
      <c r="AJ26" s="107">
        <f t="shared" si="9"/>
        <v>5.8823529411764701</v>
      </c>
      <c r="AK26" s="107">
        <f t="shared" si="7"/>
        <v>8</v>
      </c>
      <c r="AL26" s="107">
        <f t="shared" si="10"/>
        <v>0</v>
      </c>
      <c r="AM26" s="107">
        <f t="shared" si="11"/>
        <v>5</v>
      </c>
      <c r="AN26" s="107">
        <f t="shared" si="12"/>
        <v>5.8823529411764701</v>
      </c>
      <c r="AO26" s="107">
        <f t="shared" si="13"/>
        <v>11.76470588235294</v>
      </c>
      <c r="AP26" s="108">
        <f t="shared" si="3"/>
        <v>4.9862745098039216</v>
      </c>
      <c r="AQ26" s="202"/>
      <c r="AR26" t="s">
        <v>828</v>
      </c>
      <c r="AU26" s="85">
        <v>1.8101021014813248</v>
      </c>
      <c r="AV26" s="85">
        <v>3.2074323369698754</v>
      </c>
      <c r="AW26" s="85">
        <v>2.6109408933224385</v>
      </c>
      <c r="AX26" s="85">
        <v>2.101233755065024</v>
      </c>
      <c r="AY26" s="85">
        <v>2.432427271709666</v>
      </c>
    </row>
    <row r="27" spans="1:51" x14ac:dyDescent="0.25">
      <c r="A27" t="s">
        <v>35</v>
      </c>
      <c r="B27" t="s">
        <v>36</v>
      </c>
      <c r="C27" s="7">
        <v>5</v>
      </c>
      <c r="D27" t="s">
        <v>49</v>
      </c>
      <c r="E27">
        <v>1985</v>
      </c>
      <c r="F27" s="7">
        <v>2</v>
      </c>
      <c r="G27" s="7">
        <v>10</v>
      </c>
      <c r="H27" s="7">
        <v>23</v>
      </c>
      <c r="I27" s="7">
        <v>39</v>
      </c>
      <c r="J27" s="7">
        <v>210</v>
      </c>
      <c r="K27" s="213">
        <v>26</v>
      </c>
      <c r="L27" s="92">
        <v>17</v>
      </c>
      <c r="M27" s="92">
        <v>19</v>
      </c>
      <c r="N27" s="92">
        <v>20</v>
      </c>
      <c r="O27" s="92">
        <v>24</v>
      </c>
      <c r="P27" s="92">
        <v>20</v>
      </c>
      <c r="Q27" s="92">
        <v>21</v>
      </c>
      <c r="R27" s="92">
        <v>24</v>
      </c>
      <c r="S27" s="92">
        <v>18</v>
      </c>
      <c r="T27" s="92">
        <v>21</v>
      </c>
      <c r="U27" s="92">
        <v>19</v>
      </c>
      <c r="V27" s="92">
        <v>2</v>
      </c>
      <c r="W27" s="92">
        <v>0</v>
      </c>
      <c r="X27" s="92">
        <v>0</v>
      </c>
      <c r="Y27" s="92">
        <v>0</v>
      </c>
      <c r="Z27" s="92">
        <v>0</v>
      </c>
      <c r="AA27" s="92">
        <v>0</v>
      </c>
      <c r="AB27" s="92">
        <v>0</v>
      </c>
      <c r="AC27" s="92">
        <v>0</v>
      </c>
      <c r="AD27" s="92">
        <v>0</v>
      </c>
      <c r="AE27" s="92">
        <v>1</v>
      </c>
      <c r="AF27" s="107">
        <f t="shared" si="5"/>
        <v>11.76470588235294</v>
      </c>
      <c r="AG27" s="107">
        <f t="shared" si="8"/>
        <v>0</v>
      </c>
      <c r="AH27" s="107">
        <f t="shared" si="4"/>
        <v>0</v>
      </c>
      <c r="AI27" s="107">
        <f t="shared" si="6"/>
        <v>0</v>
      </c>
      <c r="AJ27" s="107">
        <f t="shared" si="9"/>
        <v>0</v>
      </c>
      <c r="AK27" s="107">
        <f t="shared" si="7"/>
        <v>0</v>
      </c>
      <c r="AL27" s="107">
        <f t="shared" si="10"/>
        <v>0</v>
      </c>
      <c r="AM27" s="107">
        <f t="shared" si="11"/>
        <v>0</v>
      </c>
      <c r="AN27" s="107">
        <f t="shared" si="12"/>
        <v>0</v>
      </c>
      <c r="AO27" s="107">
        <f t="shared" si="13"/>
        <v>5.2631578947368416</v>
      </c>
      <c r="AP27" s="108">
        <f t="shared" si="3"/>
        <v>1.702786377708978</v>
      </c>
      <c r="AQ27" s="202"/>
    </row>
    <row r="28" spans="1:51" x14ac:dyDescent="0.25">
      <c r="A28" t="s">
        <v>50</v>
      </c>
      <c r="B28" t="s">
        <v>51</v>
      </c>
      <c r="C28" s="7">
        <v>6</v>
      </c>
      <c r="D28" t="s">
        <v>52</v>
      </c>
      <c r="E28">
        <v>1999</v>
      </c>
      <c r="F28" s="7">
        <v>2</v>
      </c>
      <c r="G28" s="7">
        <v>11</v>
      </c>
      <c r="H28" s="7">
        <v>22</v>
      </c>
      <c r="I28" s="7">
        <v>42</v>
      </c>
      <c r="J28" s="7">
        <v>211</v>
      </c>
      <c r="K28" s="213">
        <v>27</v>
      </c>
      <c r="L28" s="92">
        <v>14</v>
      </c>
      <c r="M28" s="92">
        <v>17</v>
      </c>
      <c r="N28" s="92">
        <v>13</v>
      </c>
      <c r="O28" s="92">
        <v>15</v>
      </c>
      <c r="P28" s="92">
        <v>16</v>
      </c>
      <c r="Q28" s="92">
        <v>16</v>
      </c>
      <c r="R28" s="92">
        <v>16</v>
      </c>
      <c r="S28" s="92">
        <v>14</v>
      </c>
      <c r="T28" s="92">
        <v>15</v>
      </c>
      <c r="U28" s="92">
        <v>16</v>
      </c>
      <c r="V28" s="92">
        <v>0</v>
      </c>
      <c r="W28" s="92">
        <v>0</v>
      </c>
      <c r="X28" s="92">
        <v>0</v>
      </c>
      <c r="Y28" s="92">
        <v>1</v>
      </c>
      <c r="Z28" s="92">
        <v>0</v>
      </c>
      <c r="AA28" s="92">
        <v>0</v>
      </c>
      <c r="AB28" s="92">
        <v>0</v>
      </c>
      <c r="AC28" s="92">
        <v>0</v>
      </c>
      <c r="AD28" s="92">
        <v>0</v>
      </c>
      <c r="AE28" s="92">
        <v>1</v>
      </c>
      <c r="AF28" s="107">
        <f t="shared" si="5"/>
        <v>0</v>
      </c>
      <c r="AG28" s="107">
        <f t="shared" si="8"/>
        <v>0</v>
      </c>
      <c r="AH28" s="107">
        <f t="shared" si="4"/>
        <v>0</v>
      </c>
      <c r="AI28" s="107">
        <f t="shared" si="6"/>
        <v>5.8823529411764701</v>
      </c>
      <c r="AJ28" s="107">
        <f t="shared" si="9"/>
        <v>0</v>
      </c>
      <c r="AK28" s="107">
        <f t="shared" si="7"/>
        <v>0</v>
      </c>
      <c r="AL28" s="107">
        <f t="shared" si="10"/>
        <v>0</v>
      </c>
      <c r="AM28" s="107">
        <f t="shared" si="11"/>
        <v>0</v>
      </c>
      <c r="AN28" s="107">
        <f t="shared" si="12"/>
        <v>0</v>
      </c>
      <c r="AO28" s="107">
        <f t="shared" si="13"/>
        <v>6.25</v>
      </c>
      <c r="AP28" s="108">
        <f t="shared" si="3"/>
        <v>1.2132352941176472</v>
      </c>
      <c r="AQ28" s="202"/>
    </row>
    <row r="29" spans="1:51" x14ac:dyDescent="0.25">
      <c r="A29" t="s">
        <v>50</v>
      </c>
      <c r="B29" t="s">
        <v>51</v>
      </c>
      <c r="C29" s="7">
        <v>6</v>
      </c>
      <c r="D29" t="s">
        <v>55</v>
      </c>
      <c r="E29">
        <v>2008</v>
      </c>
      <c r="F29" s="7">
        <v>2</v>
      </c>
      <c r="G29" s="7">
        <v>12</v>
      </c>
      <c r="H29" s="7">
        <v>21</v>
      </c>
      <c r="I29" s="7">
        <v>47</v>
      </c>
      <c r="J29" s="7">
        <v>212</v>
      </c>
      <c r="K29" s="213">
        <v>28</v>
      </c>
      <c r="L29" s="92">
        <v>17</v>
      </c>
      <c r="M29" s="92">
        <v>15</v>
      </c>
      <c r="N29" s="92">
        <v>17</v>
      </c>
      <c r="O29" s="92">
        <v>16</v>
      </c>
      <c r="P29" s="92">
        <v>15</v>
      </c>
      <c r="Q29" s="92">
        <v>19</v>
      </c>
      <c r="R29" s="92">
        <v>15</v>
      </c>
      <c r="S29" s="92">
        <v>16</v>
      </c>
      <c r="T29" s="92">
        <v>16</v>
      </c>
      <c r="U29" s="92">
        <v>16</v>
      </c>
      <c r="V29" s="92">
        <v>1</v>
      </c>
      <c r="W29" s="92">
        <v>2</v>
      </c>
      <c r="X29" s="92">
        <v>2</v>
      </c>
      <c r="Y29" s="92">
        <v>0</v>
      </c>
      <c r="Z29" s="92">
        <v>0</v>
      </c>
      <c r="AA29" s="92">
        <v>0</v>
      </c>
      <c r="AB29" s="92">
        <v>0</v>
      </c>
      <c r="AC29" s="92">
        <v>0</v>
      </c>
      <c r="AD29" s="92">
        <v>2</v>
      </c>
      <c r="AE29" s="92">
        <v>0</v>
      </c>
      <c r="AF29" s="107">
        <f t="shared" si="5"/>
        <v>5.8823529411764701</v>
      </c>
      <c r="AG29" s="107">
        <f t="shared" si="8"/>
        <v>13.333333333333334</v>
      </c>
      <c r="AH29" s="107">
        <f t="shared" si="4"/>
        <v>11.76470588235294</v>
      </c>
      <c r="AI29" s="107">
        <f t="shared" si="6"/>
        <v>0</v>
      </c>
      <c r="AJ29" s="107">
        <f t="shared" si="9"/>
        <v>0</v>
      </c>
      <c r="AK29" s="107">
        <f t="shared" si="7"/>
        <v>0</v>
      </c>
      <c r="AL29" s="107">
        <f t="shared" si="10"/>
        <v>0</v>
      </c>
      <c r="AM29" s="107">
        <f t="shared" si="11"/>
        <v>0</v>
      </c>
      <c r="AN29" s="107">
        <f t="shared" si="12"/>
        <v>12.5</v>
      </c>
      <c r="AO29" s="107">
        <f t="shared" si="13"/>
        <v>0</v>
      </c>
      <c r="AP29" s="108">
        <f t="shared" si="3"/>
        <v>4.3480392156862742</v>
      </c>
      <c r="AQ29" s="202"/>
    </row>
    <row r="30" spans="1:51" x14ac:dyDescent="0.25">
      <c r="A30" t="s">
        <v>35</v>
      </c>
      <c r="B30" t="s">
        <v>36</v>
      </c>
      <c r="C30" s="7">
        <v>7</v>
      </c>
      <c r="D30" t="s">
        <v>44</v>
      </c>
      <c r="E30">
        <v>1983</v>
      </c>
      <c r="F30" s="7">
        <v>2</v>
      </c>
      <c r="G30" s="7">
        <v>13</v>
      </c>
      <c r="H30" s="7">
        <v>20</v>
      </c>
      <c r="I30" s="7">
        <v>50</v>
      </c>
      <c r="J30" s="7">
        <v>213</v>
      </c>
      <c r="K30" s="213">
        <v>29</v>
      </c>
      <c r="L30" s="92">
        <v>22</v>
      </c>
      <c r="M30" s="92">
        <v>20</v>
      </c>
      <c r="N30" s="92">
        <v>21</v>
      </c>
      <c r="O30" s="92">
        <v>19</v>
      </c>
      <c r="P30" s="92">
        <v>18</v>
      </c>
      <c r="Q30" s="92">
        <v>18</v>
      </c>
      <c r="R30" s="92">
        <v>19</v>
      </c>
      <c r="S30" s="92">
        <v>15</v>
      </c>
      <c r="T30" s="92">
        <v>18</v>
      </c>
      <c r="U30" s="92">
        <v>18</v>
      </c>
      <c r="V30" s="92">
        <v>0</v>
      </c>
      <c r="W30" s="92">
        <v>1</v>
      </c>
      <c r="X30" s="92">
        <v>0</v>
      </c>
      <c r="Y30" s="92">
        <v>1</v>
      </c>
      <c r="Z30" s="92">
        <v>1</v>
      </c>
      <c r="AA30" s="92">
        <v>1</v>
      </c>
      <c r="AB30" s="92">
        <v>2</v>
      </c>
      <c r="AC30" s="92">
        <v>0</v>
      </c>
      <c r="AD30" s="92">
        <v>1</v>
      </c>
      <c r="AE30" s="92">
        <v>1</v>
      </c>
      <c r="AF30" s="107">
        <f t="shared" si="5"/>
        <v>0</v>
      </c>
      <c r="AG30" s="107">
        <f t="shared" si="8"/>
        <v>5</v>
      </c>
      <c r="AH30" s="107">
        <f t="shared" si="4"/>
        <v>0</v>
      </c>
      <c r="AI30" s="107">
        <f t="shared" si="6"/>
        <v>5</v>
      </c>
      <c r="AJ30" s="107">
        <f t="shared" si="9"/>
        <v>5.5555555555555554</v>
      </c>
      <c r="AK30" s="107">
        <f t="shared" si="7"/>
        <v>5.5555555555555554</v>
      </c>
      <c r="AL30" s="107">
        <f t="shared" si="10"/>
        <v>10.526315789473683</v>
      </c>
      <c r="AM30" s="107">
        <f t="shared" si="11"/>
        <v>0</v>
      </c>
      <c r="AN30" s="107">
        <f t="shared" si="12"/>
        <v>5.5555555555555554</v>
      </c>
      <c r="AO30" s="107">
        <f t="shared" si="13"/>
        <v>5.5555555555555554</v>
      </c>
      <c r="AP30" s="108">
        <f t="shared" si="3"/>
        <v>4.2748538011695905</v>
      </c>
      <c r="AQ30" s="202"/>
    </row>
    <row r="31" spans="1:51" x14ac:dyDescent="0.25">
      <c r="A31" t="s">
        <v>35</v>
      </c>
      <c r="B31" t="s">
        <v>36</v>
      </c>
      <c r="C31" s="7">
        <v>7</v>
      </c>
      <c r="D31" t="s">
        <v>48</v>
      </c>
      <c r="E31">
        <v>2018</v>
      </c>
      <c r="F31" s="7">
        <v>2</v>
      </c>
      <c r="G31" s="7">
        <v>14</v>
      </c>
      <c r="H31" s="7">
        <v>19</v>
      </c>
      <c r="I31" s="7">
        <v>55</v>
      </c>
      <c r="J31" s="7">
        <v>214</v>
      </c>
      <c r="K31" s="213">
        <v>30</v>
      </c>
      <c r="L31" s="92">
        <v>20</v>
      </c>
      <c r="M31" s="92">
        <v>19</v>
      </c>
      <c r="N31" s="92">
        <v>17</v>
      </c>
      <c r="O31" s="92">
        <v>19</v>
      </c>
      <c r="P31" s="92">
        <v>18</v>
      </c>
      <c r="Q31" s="92">
        <v>17</v>
      </c>
      <c r="R31" s="92">
        <v>17</v>
      </c>
      <c r="S31" s="92">
        <v>18</v>
      </c>
      <c r="T31" s="92">
        <v>18</v>
      </c>
      <c r="U31" s="92">
        <v>18</v>
      </c>
      <c r="V31" s="92">
        <v>0</v>
      </c>
      <c r="W31" s="92">
        <v>0</v>
      </c>
      <c r="X31" s="92">
        <v>1</v>
      </c>
      <c r="Y31" s="92">
        <v>0</v>
      </c>
      <c r="Z31" s="92">
        <v>0</v>
      </c>
      <c r="AA31" s="92">
        <v>1</v>
      </c>
      <c r="AB31" s="92">
        <v>1</v>
      </c>
      <c r="AC31" s="92">
        <v>2</v>
      </c>
      <c r="AD31" s="92">
        <v>0</v>
      </c>
      <c r="AE31" s="92">
        <v>0</v>
      </c>
      <c r="AF31" s="107">
        <f t="shared" si="5"/>
        <v>0</v>
      </c>
      <c r="AG31" s="107">
        <f t="shared" si="8"/>
        <v>0</v>
      </c>
      <c r="AH31" s="107">
        <f t="shared" si="4"/>
        <v>5.8823529411764701</v>
      </c>
      <c r="AI31" s="107">
        <f t="shared" si="6"/>
        <v>0</v>
      </c>
      <c r="AJ31" s="107">
        <f t="shared" si="9"/>
        <v>0</v>
      </c>
      <c r="AK31" s="107">
        <f t="shared" si="7"/>
        <v>5.8823529411764701</v>
      </c>
      <c r="AL31" s="107">
        <f t="shared" si="10"/>
        <v>5.8823529411764701</v>
      </c>
      <c r="AM31" s="107">
        <f t="shared" si="11"/>
        <v>11.111111111111111</v>
      </c>
      <c r="AN31" s="107">
        <f t="shared" si="12"/>
        <v>0</v>
      </c>
      <c r="AO31" s="107">
        <f t="shared" si="13"/>
        <v>0</v>
      </c>
      <c r="AP31" s="108">
        <f t="shared" si="3"/>
        <v>2.8758169934640518</v>
      </c>
      <c r="AQ31" s="202"/>
    </row>
    <row r="32" spans="1:51" x14ac:dyDescent="0.25">
      <c r="A32" t="s">
        <v>50</v>
      </c>
      <c r="B32" t="s">
        <v>51</v>
      </c>
      <c r="C32" s="7">
        <v>8</v>
      </c>
      <c r="D32" t="s">
        <v>59</v>
      </c>
      <c r="E32">
        <v>1989</v>
      </c>
      <c r="F32" s="7">
        <v>2</v>
      </c>
      <c r="G32" s="7">
        <v>15</v>
      </c>
      <c r="H32" s="7">
        <v>18</v>
      </c>
      <c r="I32" s="7">
        <v>58</v>
      </c>
      <c r="J32" s="7">
        <v>215</v>
      </c>
      <c r="K32" s="213">
        <v>31</v>
      </c>
      <c r="L32" s="92">
        <v>15</v>
      </c>
      <c r="M32" s="92">
        <v>16</v>
      </c>
      <c r="N32" s="92">
        <v>15</v>
      </c>
      <c r="O32" s="92">
        <v>17</v>
      </c>
      <c r="P32" s="92">
        <v>16</v>
      </c>
      <c r="Q32" s="92">
        <v>16</v>
      </c>
      <c r="R32" s="92">
        <v>16</v>
      </c>
      <c r="S32" s="92">
        <v>13</v>
      </c>
      <c r="T32" s="92">
        <v>16</v>
      </c>
      <c r="U32" s="92">
        <v>14</v>
      </c>
      <c r="V32" s="92">
        <v>0</v>
      </c>
      <c r="W32" s="92">
        <v>0</v>
      </c>
      <c r="X32" s="92">
        <v>0</v>
      </c>
      <c r="Y32" s="92">
        <v>0</v>
      </c>
      <c r="Z32" s="92">
        <v>1</v>
      </c>
      <c r="AA32" s="92">
        <v>0</v>
      </c>
      <c r="AB32" s="92">
        <v>1</v>
      </c>
      <c r="AC32" s="92">
        <v>0</v>
      </c>
      <c r="AD32" s="92">
        <v>0</v>
      </c>
      <c r="AE32" s="92">
        <v>0</v>
      </c>
      <c r="AF32" s="107">
        <f t="shared" si="5"/>
        <v>0</v>
      </c>
      <c r="AG32" s="107">
        <f t="shared" si="8"/>
        <v>0</v>
      </c>
      <c r="AH32" s="107">
        <f t="shared" si="4"/>
        <v>0</v>
      </c>
      <c r="AI32" s="107">
        <f t="shared" si="6"/>
        <v>0</v>
      </c>
      <c r="AJ32" s="107">
        <f t="shared" si="9"/>
        <v>6.25</v>
      </c>
      <c r="AK32" s="107">
        <f t="shared" si="7"/>
        <v>0</v>
      </c>
      <c r="AL32" s="107">
        <f t="shared" si="10"/>
        <v>6.25</v>
      </c>
      <c r="AM32" s="107">
        <f t="shared" si="11"/>
        <v>0</v>
      </c>
      <c r="AN32" s="107">
        <f t="shared" si="12"/>
        <v>0</v>
      </c>
      <c r="AO32" s="107">
        <f t="shared" si="13"/>
        <v>0</v>
      </c>
      <c r="AP32" s="108">
        <f t="shared" si="3"/>
        <v>1.25</v>
      </c>
      <c r="AQ32" s="202"/>
    </row>
    <row r="33" spans="1:43" x14ac:dyDescent="0.25">
      <c r="A33" t="s">
        <v>50</v>
      </c>
      <c r="B33" t="s">
        <v>51</v>
      </c>
      <c r="C33" s="7">
        <v>8</v>
      </c>
      <c r="D33" t="s">
        <v>60</v>
      </c>
      <c r="E33">
        <v>2001</v>
      </c>
      <c r="F33" s="7">
        <v>2</v>
      </c>
      <c r="G33" s="7">
        <v>16</v>
      </c>
      <c r="H33" s="7">
        <v>17</v>
      </c>
      <c r="I33" s="7">
        <v>63</v>
      </c>
      <c r="J33" s="7">
        <v>216</v>
      </c>
      <c r="K33" s="213">
        <v>32</v>
      </c>
      <c r="L33" s="92">
        <v>13</v>
      </c>
      <c r="M33" s="92">
        <v>16</v>
      </c>
      <c r="N33" s="92">
        <v>15</v>
      </c>
      <c r="O33" s="92">
        <v>19</v>
      </c>
      <c r="P33" s="92">
        <v>14</v>
      </c>
      <c r="Q33" s="92">
        <v>13</v>
      </c>
      <c r="R33" s="92">
        <v>14</v>
      </c>
      <c r="S33" s="92">
        <v>16</v>
      </c>
      <c r="T33" s="92">
        <v>17</v>
      </c>
      <c r="U33" s="92">
        <v>16</v>
      </c>
      <c r="V33" s="92">
        <v>0</v>
      </c>
      <c r="W33" s="92">
        <v>3</v>
      </c>
      <c r="X33" s="92">
        <v>0</v>
      </c>
      <c r="Y33" s="92">
        <v>0</v>
      </c>
      <c r="Z33" s="92">
        <v>0</v>
      </c>
      <c r="AA33" s="92">
        <v>1</v>
      </c>
      <c r="AB33" s="92">
        <v>1</v>
      </c>
      <c r="AC33" s="92">
        <v>0</v>
      </c>
      <c r="AD33" s="92">
        <v>1</v>
      </c>
      <c r="AE33" s="92">
        <v>0</v>
      </c>
      <c r="AF33" s="107">
        <f t="shared" si="5"/>
        <v>0</v>
      </c>
      <c r="AG33" s="107">
        <f t="shared" si="8"/>
        <v>18.75</v>
      </c>
      <c r="AH33" s="107">
        <f t="shared" si="4"/>
        <v>0</v>
      </c>
      <c r="AI33" s="107">
        <f t="shared" si="6"/>
        <v>0</v>
      </c>
      <c r="AJ33" s="107">
        <f t="shared" si="9"/>
        <v>0</v>
      </c>
      <c r="AK33" s="107">
        <f t="shared" si="7"/>
        <v>7.6923076923076925</v>
      </c>
      <c r="AL33" s="107">
        <f t="shared" si="10"/>
        <v>7.1428571428571423</v>
      </c>
      <c r="AM33" s="107">
        <f t="shared" si="11"/>
        <v>0</v>
      </c>
      <c r="AN33" s="107">
        <f t="shared" si="12"/>
        <v>5.8823529411764701</v>
      </c>
      <c r="AO33" s="107">
        <f t="shared" si="13"/>
        <v>0</v>
      </c>
      <c r="AP33" s="108">
        <f t="shared" si="3"/>
        <v>3.9467517776341303</v>
      </c>
      <c r="AQ33" s="202"/>
    </row>
    <row r="34" spans="1:43" x14ac:dyDescent="0.25">
      <c r="A34" t="s">
        <v>35</v>
      </c>
      <c r="B34" t="s">
        <v>36</v>
      </c>
      <c r="C34" s="7">
        <v>1</v>
      </c>
      <c r="D34" t="s">
        <v>41</v>
      </c>
      <c r="E34">
        <v>2016</v>
      </c>
      <c r="F34" s="7">
        <v>3</v>
      </c>
      <c r="G34" s="7">
        <v>1</v>
      </c>
      <c r="H34" s="7">
        <v>33</v>
      </c>
      <c r="I34" s="7">
        <v>3</v>
      </c>
      <c r="J34" s="7">
        <v>301</v>
      </c>
      <c r="K34" s="213">
        <v>33</v>
      </c>
      <c r="L34" s="92">
        <v>18</v>
      </c>
      <c r="M34" s="92">
        <v>18</v>
      </c>
      <c r="N34" s="92">
        <v>19</v>
      </c>
      <c r="O34" s="92">
        <v>18</v>
      </c>
      <c r="P34" s="92">
        <v>18</v>
      </c>
      <c r="Q34" s="92">
        <v>16</v>
      </c>
      <c r="R34" s="92">
        <v>21</v>
      </c>
      <c r="S34" s="92">
        <v>17</v>
      </c>
      <c r="T34" s="92">
        <v>15</v>
      </c>
      <c r="U34" s="92">
        <v>18</v>
      </c>
      <c r="V34" s="92">
        <v>1</v>
      </c>
      <c r="W34" s="92">
        <v>1</v>
      </c>
      <c r="X34" s="92">
        <v>1</v>
      </c>
      <c r="Y34" s="92">
        <v>0</v>
      </c>
      <c r="Z34" s="92">
        <v>1</v>
      </c>
      <c r="AA34" s="92">
        <v>1</v>
      </c>
      <c r="AB34" s="92">
        <v>1</v>
      </c>
      <c r="AC34" s="92">
        <v>1</v>
      </c>
      <c r="AD34" s="92">
        <v>0</v>
      </c>
      <c r="AE34" s="92">
        <v>0</v>
      </c>
      <c r="AF34" s="107">
        <f t="shared" si="5"/>
        <v>5.5555555555555554</v>
      </c>
      <c r="AG34" s="107">
        <f t="shared" si="8"/>
        <v>5.5555555555555554</v>
      </c>
      <c r="AH34" s="107">
        <f t="shared" si="4"/>
        <v>5.2631578947368416</v>
      </c>
      <c r="AI34" s="107">
        <f t="shared" si="6"/>
        <v>0</v>
      </c>
      <c r="AJ34" s="107">
        <f t="shared" si="9"/>
        <v>5.5555555555555554</v>
      </c>
      <c r="AK34" s="107">
        <f t="shared" si="7"/>
        <v>6.25</v>
      </c>
      <c r="AL34" s="107">
        <f t="shared" si="10"/>
        <v>4.7619047619047619</v>
      </c>
      <c r="AM34" s="107">
        <f t="shared" si="11"/>
        <v>5.8823529411764701</v>
      </c>
      <c r="AN34" s="107">
        <f t="shared" si="12"/>
        <v>0</v>
      </c>
      <c r="AO34" s="107">
        <f t="shared" si="13"/>
        <v>0</v>
      </c>
      <c r="AP34" s="108">
        <f t="shared" si="3"/>
        <v>3.8824082264484736</v>
      </c>
      <c r="AQ34" s="202"/>
    </row>
    <row r="35" spans="1:43" x14ac:dyDescent="0.25">
      <c r="A35" t="s">
        <v>35</v>
      </c>
      <c r="B35" t="s">
        <v>36</v>
      </c>
      <c r="C35" s="7">
        <v>1</v>
      </c>
      <c r="D35" t="s">
        <v>48</v>
      </c>
      <c r="E35">
        <v>2018</v>
      </c>
      <c r="F35" s="7">
        <v>3</v>
      </c>
      <c r="G35" s="7">
        <v>2</v>
      </c>
      <c r="H35" s="7">
        <v>34</v>
      </c>
      <c r="I35" s="7">
        <v>6</v>
      </c>
      <c r="J35" s="7">
        <v>302</v>
      </c>
      <c r="K35" s="213">
        <v>34</v>
      </c>
      <c r="L35" s="92">
        <v>18</v>
      </c>
      <c r="M35" s="92">
        <v>20</v>
      </c>
      <c r="N35" s="92">
        <v>19</v>
      </c>
      <c r="O35" s="92">
        <v>16</v>
      </c>
      <c r="P35" s="92">
        <v>17</v>
      </c>
      <c r="Q35" s="92">
        <v>18</v>
      </c>
      <c r="R35" s="92">
        <v>17</v>
      </c>
      <c r="S35" s="92">
        <v>16</v>
      </c>
      <c r="T35" s="92">
        <v>18</v>
      </c>
      <c r="U35" s="92">
        <v>16</v>
      </c>
      <c r="V35" s="92">
        <v>0</v>
      </c>
      <c r="W35" s="92">
        <v>0</v>
      </c>
      <c r="X35" s="92">
        <v>0</v>
      </c>
      <c r="Y35" s="92">
        <v>0</v>
      </c>
      <c r="Z35" s="92">
        <v>0</v>
      </c>
      <c r="AA35" s="92">
        <v>0</v>
      </c>
      <c r="AB35" s="92">
        <v>0</v>
      </c>
      <c r="AC35" s="92">
        <v>0</v>
      </c>
      <c r="AD35" s="92">
        <v>1</v>
      </c>
      <c r="AE35" s="92">
        <v>0</v>
      </c>
      <c r="AF35" s="107">
        <f t="shared" si="5"/>
        <v>0</v>
      </c>
      <c r="AG35" s="107">
        <f t="shared" si="8"/>
        <v>0</v>
      </c>
      <c r="AH35" s="107">
        <f t="shared" si="4"/>
        <v>0</v>
      </c>
      <c r="AI35" s="107">
        <f t="shared" si="6"/>
        <v>0</v>
      </c>
      <c r="AJ35" s="107">
        <f t="shared" si="9"/>
        <v>0</v>
      </c>
      <c r="AK35" s="107">
        <f t="shared" si="7"/>
        <v>0</v>
      </c>
      <c r="AL35" s="107">
        <f t="shared" si="10"/>
        <v>0</v>
      </c>
      <c r="AM35" s="107">
        <f t="shared" si="11"/>
        <v>0</v>
      </c>
      <c r="AN35" s="107">
        <f t="shared" si="12"/>
        <v>5.5555555555555554</v>
      </c>
      <c r="AO35" s="107">
        <f t="shared" si="13"/>
        <v>0</v>
      </c>
      <c r="AP35" s="108">
        <f t="shared" si="3"/>
        <v>0.55555555555555558</v>
      </c>
      <c r="AQ35" s="202"/>
    </row>
    <row r="36" spans="1:43" x14ac:dyDescent="0.25">
      <c r="A36" t="s">
        <v>50</v>
      </c>
      <c r="B36" t="s">
        <v>51</v>
      </c>
      <c r="C36" s="7">
        <v>2</v>
      </c>
      <c r="D36" t="s">
        <v>54</v>
      </c>
      <c r="E36">
        <v>2016</v>
      </c>
      <c r="F36" s="7">
        <v>3</v>
      </c>
      <c r="G36" s="7">
        <v>3</v>
      </c>
      <c r="H36" s="7">
        <v>35</v>
      </c>
      <c r="I36" s="7">
        <v>11</v>
      </c>
      <c r="J36" s="7">
        <v>303</v>
      </c>
      <c r="K36" s="213">
        <v>35</v>
      </c>
      <c r="L36" s="92">
        <v>16</v>
      </c>
      <c r="M36" s="92">
        <v>18</v>
      </c>
      <c r="N36" s="92">
        <v>16</v>
      </c>
      <c r="O36" s="92">
        <v>17</v>
      </c>
      <c r="P36" s="92">
        <v>17</v>
      </c>
      <c r="Q36" s="92">
        <v>19</v>
      </c>
      <c r="R36" s="92">
        <v>17</v>
      </c>
      <c r="S36" s="92">
        <v>19</v>
      </c>
      <c r="T36" s="92">
        <v>16</v>
      </c>
      <c r="U36" s="92">
        <v>17</v>
      </c>
      <c r="V36" s="92">
        <v>0</v>
      </c>
      <c r="W36" s="92">
        <v>0</v>
      </c>
      <c r="X36" s="92">
        <v>0</v>
      </c>
      <c r="Y36" s="92">
        <v>0</v>
      </c>
      <c r="Z36" s="92">
        <v>0</v>
      </c>
      <c r="AA36" s="92">
        <v>1</v>
      </c>
      <c r="AB36" s="92">
        <v>0</v>
      </c>
      <c r="AC36" s="92">
        <v>0</v>
      </c>
      <c r="AD36" s="92">
        <v>0</v>
      </c>
      <c r="AE36" s="92">
        <v>1</v>
      </c>
      <c r="AF36" s="107">
        <f t="shared" si="5"/>
        <v>0</v>
      </c>
      <c r="AG36" s="107">
        <f t="shared" si="8"/>
        <v>0</v>
      </c>
      <c r="AH36" s="107">
        <f t="shared" si="4"/>
        <v>0</v>
      </c>
      <c r="AI36" s="107">
        <f t="shared" si="6"/>
        <v>0</v>
      </c>
      <c r="AJ36" s="107">
        <f t="shared" si="9"/>
        <v>0</v>
      </c>
      <c r="AK36" s="107">
        <f t="shared" si="7"/>
        <v>5.2631578947368416</v>
      </c>
      <c r="AL36" s="107">
        <f t="shared" si="10"/>
        <v>0</v>
      </c>
      <c r="AM36" s="107">
        <f t="shared" si="11"/>
        <v>0</v>
      </c>
      <c r="AN36" s="107">
        <f t="shared" si="12"/>
        <v>0</v>
      </c>
      <c r="AO36" s="107">
        <f t="shared" si="13"/>
        <v>5.8823529411764701</v>
      </c>
      <c r="AP36" s="108">
        <f t="shared" si="3"/>
        <v>1.1145510835913313</v>
      </c>
      <c r="AQ36" s="202"/>
    </row>
    <row r="37" spans="1:43" x14ac:dyDescent="0.25">
      <c r="A37" t="s">
        <v>50</v>
      </c>
      <c r="B37" t="s">
        <v>51</v>
      </c>
      <c r="C37" s="7">
        <v>2</v>
      </c>
      <c r="D37" t="s">
        <v>59</v>
      </c>
      <c r="E37">
        <v>1989</v>
      </c>
      <c r="F37" s="7">
        <v>3</v>
      </c>
      <c r="G37" s="7">
        <v>4</v>
      </c>
      <c r="H37" s="7">
        <v>36</v>
      </c>
      <c r="I37" s="7">
        <v>14</v>
      </c>
      <c r="J37" s="7">
        <v>304</v>
      </c>
      <c r="K37" s="213">
        <v>36</v>
      </c>
      <c r="L37" s="92">
        <v>15</v>
      </c>
      <c r="M37" s="92">
        <v>15</v>
      </c>
      <c r="N37" s="92">
        <v>18</v>
      </c>
      <c r="O37" s="92">
        <v>17</v>
      </c>
      <c r="P37" s="92">
        <v>16</v>
      </c>
      <c r="Q37" s="92">
        <v>15</v>
      </c>
      <c r="R37" s="92">
        <v>19</v>
      </c>
      <c r="S37" s="92">
        <v>17</v>
      </c>
      <c r="T37" s="92">
        <v>17</v>
      </c>
      <c r="U37" s="92">
        <v>16</v>
      </c>
      <c r="V37" s="92">
        <v>1</v>
      </c>
      <c r="W37" s="92">
        <v>1</v>
      </c>
      <c r="X37" s="92">
        <v>0</v>
      </c>
      <c r="Y37" s="92">
        <v>0</v>
      </c>
      <c r="Z37" s="92">
        <v>0</v>
      </c>
      <c r="AA37" s="92">
        <v>1</v>
      </c>
      <c r="AB37" s="92">
        <v>0</v>
      </c>
      <c r="AC37" s="92">
        <v>0</v>
      </c>
      <c r="AD37" s="92">
        <v>0</v>
      </c>
      <c r="AE37" s="92">
        <v>1</v>
      </c>
      <c r="AF37" s="107">
        <f t="shared" si="5"/>
        <v>6.666666666666667</v>
      </c>
      <c r="AG37" s="107">
        <f t="shared" si="8"/>
        <v>6.666666666666667</v>
      </c>
      <c r="AH37" s="107">
        <f t="shared" si="4"/>
        <v>0</v>
      </c>
      <c r="AI37" s="107">
        <f t="shared" si="6"/>
        <v>0</v>
      </c>
      <c r="AJ37" s="107">
        <f t="shared" si="9"/>
        <v>0</v>
      </c>
      <c r="AK37" s="107">
        <f t="shared" si="7"/>
        <v>6.666666666666667</v>
      </c>
      <c r="AL37" s="107">
        <f t="shared" si="10"/>
        <v>0</v>
      </c>
      <c r="AM37" s="107">
        <f t="shared" si="11"/>
        <v>0</v>
      </c>
      <c r="AN37" s="107">
        <f t="shared" si="12"/>
        <v>0</v>
      </c>
      <c r="AO37" s="107">
        <f t="shared" si="13"/>
        <v>6.25</v>
      </c>
      <c r="AP37" s="108">
        <f t="shared" si="3"/>
        <v>2.625</v>
      </c>
      <c r="AQ37" s="202"/>
    </row>
    <row r="38" spans="1:43" x14ac:dyDescent="0.25">
      <c r="A38" t="s">
        <v>35</v>
      </c>
      <c r="B38" t="s">
        <v>36</v>
      </c>
      <c r="C38" s="7">
        <v>3</v>
      </c>
      <c r="D38" t="s">
        <v>39</v>
      </c>
      <c r="E38">
        <v>2002</v>
      </c>
      <c r="F38" s="7">
        <v>3</v>
      </c>
      <c r="G38" s="7">
        <v>5</v>
      </c>
      <c r="H38" s="7">
        <v>37</v>
      </c>
      <c r="I38" s="7">
        <v>19</v>
      </c>
      <c r="J38" s="7">
        <v>305</v>
      </c>
      <c r="K38" s="213">
        <v>37</v>
      </c>
      <c r="L38" s="92">
        <v>15</v>
      </c>
      <c r="M38" s="92">
        <v>20</v>
      </c>
      <c r="N38" s="92">
        <v>18</v>
      </c>
      <c r="O38" s="92">
        <v>18</v>
      </c>
      <c r="P38" s="92">
        <v>20</v>
      </c>
      <c r="Q38" s="92">
        <v>18</v>
      </c>
      <c r="R38" s="92">
        <v>18</v>
      </c>
      <c r="S38" s="92">
        <v>20</v>
      </c>
      <c r="T38" s="92">
        <v>20</v>
      </c>
      <c r="U38" s="92">
        <v>15</v>
      </c>
      <c r="V38" s="92">
        <v>1</v>
      </c>
      <c r="W38" s="92">
        <v>0</v>
      </c>
      <c r="X38" s="92">
        <v>0</v>
      </c>
      <c r="Y38" s="92">
        <v>0</v>
      </c>
      <c r="Z38" s="92">
        <v>1</v>
      </c>
      <c r="AA38" s="92">
        <v>0</v>
      </c>
      <c r="AB38" s="92">
        <v>1</v>
      </c>
      <c r="AC38" s="92">
        <v>0</v>
      </c>
      <c r="AD38" s="92">
        <v>0</v>
      </c>
      <c r="AE38" s="106">
        <v>0</v>
      </c>
      <c r="AF38" s="107">
        <f t="shared" si="5"/>
        <v>6.666666666666667</v>
      </c>
      <c r="AG38" s="107">
        <f t="shared" si="8"/>
        <v>0</v>
      </c>
      <c r="AH38" s="107">
        <f t="shared" si="4"/>
        <v>0</v>
      </c>
      <c r="AI38" s="107">
        <f t="shared" si="6"/>
        <v>0</v>
      </c>
      <c r="AJ38" s="107">
        <f t="shared" si="9"/>
        <v>5</v>
      </c>
      <c r="AK38" s="107">
        <f t="shared" si="7"/>
        <v>0</v>
      </c>
      <c r="AL38" s="107">
        <f t="shared" si="10"/>
        <v>5.5555555555555554</v>
      </c>
      <c r="AM38" s="107">
        <f t="shared" si="11"/>
        <v>0</v>
      </c>
      <c r="AN38" s="107">
        <f t="shared" si="12"/>
        <v>0</v>
      </c>
      <c r="AO38" s="107">
        <f t="shared" si="13"/>
        <v>0</v>
      </c>
      <c r="AP38" s="108">
        <f t="shared" si="3"/>
        <v>1.7222222222222221</v>
      </c>
      <c r="AQ38" s="202"/>
    </row>
    <row r="39" spans="1:43" x14ac:dyDescent="0.25">
      <c r="A39" t="s">
        <v>35</v>
      </c>
      <c r="B39" t="s">
        <v>36</v>
      </c>
      <c r="C39" s="7">
        <v>3</v>
      </c>
      <c r="D39" t="s">
        <v>49</v>
      </c>
      <c r="E39">
        <v>1985</v>
      </c>
      <c r="F39" s="7">
        <v>3</v>
      </c>
      <c r="G39" s="7">
        <v>6</v>
      </c>
      <c r="H39" s="7">
        <v>38</v>
      </c>
      <c r="I39" s="7">
        <v>22</v>
      </c>
      <c r="J39" s="7">
        <v>306</v>
      </c>
      <c r="K39" s="213">
        <v>38</v>
      </c>
      <c r="L39" s="92">
        <v>23</v>
      </c>
      <c r="M39" s="92">
        <v>22</v>
      </c>
      <c r="N39" s="92">
        <v>20</v>
      </c>
      <c r="O39" s="92">
        <v>18</v>
      </c>
      <c r="P39" s="92">
        <v>22</v>
      </c>
      <c r="Q39" s="92">
        <v>22</v>
      </c>
      <c r="R39" s="92">
        <v>17</v>
      </c>
      <c r="S39" s="92">
        <v>17</v>
      </c>
      <c r="T39" s="92">
        <v>14</v>
      </c>
      <c r="U39" s="92">
        <v>13</v>
      </c>
      <c r="V39" s="92">
        <v>1</v>
      </c>
      <c r="W39" s="92">
        <v>0</v>
      </c>
      <c r="X39" s="92">
        <v>0</v>
      </c>
      <c r="Y39" s="92">
        <v>2</v>
      </c>
      <c r="Z39" s="92">
        <v>0</v>
      </c>
      <c r="AA39" s="92">
        <v>0</v>
      </c>
      <c r="AB39" s="92">
        <v>0</v>
      </c>
      <c r="AC39" s="92">
        <v>0</v>
      </c>
      <c r="AD39" s="92">
        <v>0</v>
      </c>
      <c r="AE39" s="92">
        <v>2</v>
      </c>
      <c r="AF39" s="107">
        <f t="shared" si="5"/>
        <v>4.3478260869565215</v>
      </c>
      <c r="AG39" s="107">
        <f t="shared" si="8"/>
        <v>0</v>
      </c>
      <c r="AH39" s="107">
        <f t="shared" si="4"/>
        <v>0</v>
      </c>
      <c r="AI39" s="107">
        <f t="shared" si="6"/>
        <v>9.0909090909090917</v>
      </c>
      <c r="AJ39" s="107">
        <f t="shared" si="9"/>
        <v>0</v>
      </c>
      <c r="AK39" s="107">
        <f t="shared" si="7"/>
        <v>0</v>
      </c>
      <c r="AL39" s="107">
        <f t="shared" si="10"/>
        <v>0</v>
      </c>
      <c r="AM39" s="107">
        <f t="shared" si="11"/>
        <v>0</v>
      </c>
      <c r="AN39" s="107">
        <f t="shared" si="12"/>
        <v>0</v>
      </c>
      <c r="AO39" s="107">
        <f t="shared" si="13"/>
        <v>15.384615384615385</v>
      </c>
      <c r="AP39" s="108">
        <f t="shared" si="3"/>
        <v>2.8823350562480998</v>
      </c>
      <c r="AQ39" s="202"/>
    </row>
    <row r="40" spans="1:43" x14ac:dyDescent="0.25">
      <c r="A40" t="s">
        <v>50</v>
      </c>
      <c r="B40" t="s">
        <v>51</v>
      </c>
      <c r="C40" s="7">
        <v>4</v>
      </c>
      <c r="D40" t="s">
        <v>55</v>
      </c>
      <c r="E40">
        <v>2008</v>
      </c>
      <c r="F40" s="7">
        <v>3</v>
      </c>
      <c r="G40" s="7">
        <v>7</v>
      </c>
      <c r="H40" s="7">
        <v>39</v>
      </c>
      <c r="I40" s="7">
        <v>27</v>
      </c>
      <c r="J40" s="7">
        <v>307</v>
      </c>
      <c r="K40" s="213">
        <v>39</v>
      </c>
      <c r="L40" s="92">
        <v>12</v>
      </c>
      <c r="M40" s="92">
        <v>19</v>
      </c>
      <c r="N40" s="92">
        <v>15</v>
      </c>
      <c r="O40" s="92">
        <v>14</v>
      </c>
      <c r="P40" s="92">
        <v>17</v>
      </c>
      <c r="Q40" s="92">
        <v>15</v>
      </c>
      <c r="R40" s="92">
        <v>17</v>
      </c>
      <c r="S40" s="92">
        <v>17</v>
      </c>
      <c r="T40" s="92">
        <v>13</v>
      </c>
      <c r="U40" s="92">
        <v>17</v>
      </c>
      <c r="V40" s="92">
        <v>0</v>
      </c>
      <c r="W40" s="92">
        <v>0</v>
      </c>
      <c r="X40" s="92">
        <v>1</v>
      </c>
      <c r="Y40" s="92">
        <v>2</v>
      </c>
      <c r="Z40" s="92">
        <v>1</v>
      </c>
      <c r="AA40" s="92">
        <v>2</v>
      </c>
      <c r="AB40" s="92">
        <v>1</v>
      </c>
      <c r="AC40" s="92">
        <v>0</v>
      </c>
      <c r="AD40" s="92">
        <v>0</v>
      </c>
      <c r="AE40" s="92">
        <v>1</v>
      </c>
      <c r="AF40" s="107">
        <f t="shared" si="5"/>
        <v>0</v>
      </c>
      <c r="AG40" s="107">
        <f t="shared" si="8"/>
        <v>0</v>
      </c>
      <c r="AH40" s="107">
        <f t="shared" si="4"/>
        <v>6.666666666666667</v>
      </c>
      <c r="AI40" s="107">
        <f t="shared" si="6"/>
        <v>10.526315789473683</v>
      </c>
      <c r="AJ40" s="107">
        <f t="shared" si="9"/>
        <v>5.8823529411764701</v>
      </c>
      <c r="AK40" s="107">
        <f t="shared" si="7"/>
        <v>13.333333333333334</v>
      </c>
      <c r="AL40" s="107">
        <f t="shared" si="10"/>
        <v>5.8823529411764701</v>
      </c>
      <c r="AM40" s="107">
        <f t="shared" si="11"/>
        <v>0</v>
      </c>
      <c r="AN40" s="107">
        <f t="shared" si="12"/>
        <v>0</v>
      </c>
      <c r="AO40" s="107">
        <f t="shared" si="13"/>
        <v>5.8823529411764701</v>
      </c>
      <c r="AP40" s="108">
        <f t="shared" si="3"/>
        <v>4.8173374613003102</v>
      </c>
      <c r="AQ40" s="202"/>
    </row>
    <row r="41" spans="1:43" x14ac:dyDescent="0.25">
      <c r="A41" t="s">
        <v>50</v>
      </c>
      <c r="B41" t="s">
        <v>51</v>
      </c>
      <c r="C41" s="7">
        <v>4</v>
      </c>
      <c r="D41" t="s">
        <v>57</v>
      </c>
      <c r="E41">
        <v>2004</v>
      </c>
      <c r="F41" s="7">
        <v>3</v>
      </c>
      <c r="G41" s="7">
        <v>8</v>
      </c>
      <c r="H41" s="7">
        <v>40</v>
      </c>
      <c r="I41" s="7">
        <v>30</v>
      </c>
      <c r="J41" s="7">
        <v>308</v>
      </c>
      <c r="K41" s="213">
        <v>40</v>
      </c>
      <c r="L41" s="92">
        <v>16</v>
      </c>
      <c r="M41" s="92">
        <v>16</v>
      </c>
      <c r="N41" s="92">
        <v>18</v>
      </c>
      <c r="O41" s="92">
        <v>14</v>
      </c>
      <c r="P41" s="92">
        <v>15</v>
      </c>
      <c r="Q41" s="92">
        <v>14</v>
      </c>
      <c r="R41" s="92">
        <v>16</v>
      </c>
      <c r="S41" s="92">
        <v>18</v>
      </c>
      <c r="T41" s="92">
        <v>17</v>
      </c>
      <c r="U41" s="92">
        <v>15</v>
      </c>
      <c r="V41" s="92">
        <v>0</v>
      </c>
      <c r="W41" s="92">
        <v>0</v>
      </c>
      <c r="X41" s="92">
        <v>0</v>
      </c>
      <c r="Y41" s="92">
        <v>1</v>
      </c>
      <c r="Z41" s="92">
        <v>1</v>
      </c>
      <c r="AA41" s="92">
        <v>0</v>
      </c>
      <c r="AB41" s="92">
        <v>0</v>
      </c>
      <c r="AC41" s="92">
        <v>0</v>
      </c>
      <c r="AD41" s="92">
        <v>1</v>
      </c>
      <c r="AE41" s="92">
        <v>0</v>
      </c>
      <c r="AF41" s="107">
        <f t="shared" si="5"/>
        <v>0</v>
      </c>
      <c r="AG41" s="107">
        <f t="shared" si="8"/>
        <v>0</v>
      </c>
      <c r="AH41" s="107">
        <f t="shared" si="4"/>
        <v>0</v>
      </c>
      <c r="AI41" s="107">
        <f t="shared" si="6"/>
        <v>6.25</v>
      </c>
      <c r="AJ41" s="107">
        <f t="shared" si="9"/>
        <v>6.666666666666667</v>
      </c>
      <c r="AK41" s="107">
        <f t="shared" si="7"/>
        <v>0</v>
      </c>
      <c r="AL41" s="107">
        <f t="shared" si="10"/>
        <v>0</v>
      </c>
      <c r="AM41" s="107">
        <f t="shared" si="11"/>
        <v>0</v>
      </c>
      <c r="AN41" s="107">
        <f t="shared" si="12"/>
        <v>5.8823529411764701</v>
      </c>
      <c r="AO41" s="107">
        <f t="shared" si="13"/>
        <v>0</v>
      </c>
      <c r="AP41" s="108">
        <f t="shared" si="3"/>
        <v>1.8799019607843139</v>
      </c>
      <c r="AQ41" s="202"/>
    </row>
    <row r="42" spans="1:43" x14ac:dyDescent="0.25">
      <c r="A42" t="s">
        <v>35</v>
      </c>
      <c r="B42" t="s">
        <v>36</v>
      </c>
      <c r="C42" s="7">
        <v>5</v>
      </c>
      <c r="D42" t="s">
        <v>42</v>
      </c>
      <c r="E42">
        <v>2023</v>
      </c>
      <c r="F42" s="7">
        <v>3</v>
      </c>
      <c r="G42" s="7">
        <v>9</v>
      </c>
      <c r="H42" s="7">
        <v>41</v>
      </c>
      <c r="I42" s="7">
        <v>35</v>
      </c>
      <c r="J42" s="7">
        <v>309</v>
      </c>
      <c r="K42" s="213">
        <v>41</v>
      </c>
      <c r="L42" s="92">
        <v>19</v>
      </c>
      <c r="M42" s="92">
        <v>19</v>
      </c>
      <c r="N42" s="92">
        <v>17</v>
      </c>
      <c r="O42" s="92">
        <v>17</v>
      </c>
      <c r="P42" s="92">
        <v>14</v>
      </c>
      <c r="Q42" s="92">
        <v>17</v>
      </c>
      <c r="R42" s="92">
        <v>17</v>
      </c>
      <c r="S42" s="92">
        <v>16</v>
      </c>
      <c r="T42" s="92">
        <v>14</v>
      </c>
      <c r="U42" s="92">
        <v>20</v>
      </c>
      <c r="V42" s="92">
        <v>1</v>
      </c>
      <c r="W42" s="92">
        <v>0</v>
      </c>
      <c r="X42" s="92">
        <v>0</v>
      </c>
      <c r="Y42" s="92">
        <v>0</v>
      </c>
      <c r="Z42" s="92">
        <v>0</v>
      </c>
      <c r="AA42" s="92">
        <v>0</v>
      </c>
      <c r="AB42" s="92">
        <v>2</v>
      </c>
      <c r="AC42" s="92">
        <v>1</v>
      </c>
      <c r="AD42" s="92">
        <v>0</v>
      </c>
      <c r="AE42" s="92">
        <v>0</v>
      </c>
      <c r="AF42" s="107">
        <f t="shared" si="5"/>
        <v>5.2631578947368416</v>
      </c>
      <c r="AG42" s="107">
        <f t="shared" si="8"/>
        <v>0</v>
      </c>
      <c r="AH42" s="107">
        <f t="shared" si="4"/>
        <v>0</v>
      </c>
      <c r="AI42" s="107">
        <f t="shared" si="6"/>
        <v>0</v>
      </c>
      <c r="AJ42" s="107">
        <f t="shared" si="9"/>
        <v>0</v>
      </c>
      <c r="AK42" s="107">
        <f t="shared" si="7"/>
        <v>0</v>
      </c>
      <c r="AL42" s="107">
        <f t="shared" si="10"/>
        <v>11.76470588235294</v>
      </c>
      <c r="AM42" s="107">
        <f t="shared" si="11"/>
        <v>6.25</v>
      </c>
      <c r="AN42" s="107">
        <f t="shared" si="12"/>
        <v>0</v>
      </c>
      <c r="AO42" s="107">
        <f t="shared" si="13"/>
        <v>0</v>
      </c>
      <c r="AP42" s="108">
        <f t="shared" si="3"/>
        <v>2.327786377708978</v>
      </c>
      <c r="AQ42" s="202"/>
    </row>
    <row r="43" spans="1:43" x14ac:dyDescent="0.25">
      <c r="A43" t="s">
        <v>35</v>
      </c>
      <c r="B43" t="s">
        <v>36</v>
      </c>
      <c r="C43" s="7">
        <v>5</v>
      </c>
      <c r="D43" t="s">
        <v>44</v>
      </c>
      <c r="E43">
        <v>1983</v>
      </c>
      <c r="F43" s="7">
        <v>3</v>
      </c>
      <c r="G43" s="7">
        <v>10</v>
      </c>
      <c r="H43" s="7">
        <v>42</v>
      </c>
      <c r="I43" s="7">
        <v>38</v>
      </c>
      <c r="J43" s="7">
        <v>310</v>
      </c>
      <c r="K43" s="213">
        <v>42</v>
      </c>
      <c r="L43" s="92">
        <v>20</v>
      </c>
      <c r="M43" s="92">
        <v>20</v>
      </c>
      <c r="N43" s="92">
        <v>19</v>
      </c>
      <c r="O43" s="92">
        <v>18</v>
      </c>
      <c r="P43" s="92">
        <v>18</v>
      </c>
      <c r="Q43" s="92">
        <v>20</v>
      </c>
      <c r="R43" s="92">
        <v>17</v>
      </c>
      <c r="S43" s="92">
        <v>20</v>
      </c>
      <c r="T43" s="92">
        <v>16</v>
      </c>
      <c r="U43" s="92">
        <v>18</v>
      </c>
      <c r="V43" s="92">
        <v>0</v>
      </c>
      <c r="W43" s="92">
        <v>1</v>
      </c>
      <c r="X43" s="92">
        <v>0</v>
      </c>
      <c r="Y43" s="92">
        <v>0</v>
      </c>
      <c r="Z43" s="92">
        <v>0</v>
      </c>
      <c r="AA43" s="92">
        <v>0</v>
      </c>
      <c r="AB43" s="92">
        <v>0</v>
      </c>
      <c r="AC43" s="92">
        <v>1</v>
      </c>
      <c r="AD43" s="92">
        <v>0</v>
      </c>
      <c r="AE43" s="92">
        <v>0</v>
      </c>
      <c r="AF43" s="107">
        <f t="shared" si="5"/>
        <v>0</v>
      </c>
      <c r="AG43" s="107">
        <f t="shared" si="8"/>
        <v>5</v>
      </c>
      <c r="AH43" s="107">
        <f t="shared" si="4"/>
        <v>0</v>
      </c>
      <c r="AI43" s="107">
        <f t="shared" si="6"/>
        <v>0</v>
      </c>
      <c r="AJ43" s="107">
        <f t="shared" si="9"/>
        <v>0</v>
      </c>
      <c r="AK43" s="107">
        <f t="shared" si="7"/>
        <v>0</v>
      </c>
      <c r="AL43" s="107">
        <f t="shared" si="10"/>
        <v>0</v>
      </c>
      <c r="AM43" s="107">
        <f t="shared" si="11"/>
        <v>5</v>
      </c>
      <c r="AN43" s="107">
        <f t="shared" si="12"/>
        <v>0</v>
      </c>
      <c r="AO43" s="107">
        <f t="shared" si="13"/>
        <v>0</v>
      </c>
      <c r="AP43" s="108">
        <f t="shared" si="3"/>
        <v>1</v>
      </c>
      <c r="AQ43" s="202"/>
    </row>
    <row r="44" spans="1:43" x14ac:dyDescent="0.25">
      <c r="A44" t="s">
        <v>50</v>
      </c>
      <c r="B44" t="s">
        <v>51</v>
      </c>
      <c r="C44" s="7">
        <v>6</v>
      </c>
      <c r="D44" t="s">
        <v>56</v>
      </c>
      <c r="E44">
        <v>1984</v>
      </c>
      <c r="F44" s="7">
        <v>3</v>
      </c>
      <c r="G44" s="7">
        <v>11</v>
      </c>
      <c r="H44" s="7">
        <v>43</v>
      </c>
      <c r="I44" s="7">
        <v>43</v>
      </c>
      <c r="J44" s="7">
        <v>311</v>
      </c>
      <c r="K44" s="213">
        <v>43</v>
      </c>
      <c r="L44" s="92">
        <v>18</v>
      </c>
      <c r="M44" s="92">
        <v>18</v>
      </c>
      <c r="N44" s="92">
        <v>18</v>
      </c>
      <c r="O44" s="92">
        <v>17</v>
      </c>
      <c r="P44" s="92">
        <v>16</v>
      </c>
      <c r="Q44" s="92">
        <v>16</v>
      </c>
      <c r="R44" s="92">
        <v>15</v>
      </c>
      <c r="S44" s="92">
        <v>18</v>
      </c>
      <c r="T44" s="92">
        <v>19</v>
      </c>
      <c r="U44" s="92">
        <v>15</v>
      </c>
      <c r="V44" s="92">
        <v>2</v>
      </c>
      <c r="W44" s="92">
        <v>0</v>
      </c>
      <c r="X44" s="92">
        <v>0</v>
      </c>
      <c r="Y44" s="92">
        <v>0</v>
      </c>
      <c r="Z44" s="92">
        <v>1</v>
      </c>
      <c r="AA44" s="92">
        <v>0</v>
      </c>
      <c r="AB44" s="92">
        <v>2</v>
      </c>
      <c r="AC44" s="92">
        <v>0</v>
      </c>
      <c r="AD44" s="92">
        <v>0</v>
      </c>
      <c r="AE44" s="92">
        <v>1</v>
      </c>
      <c r="AF44" s="107">
        <f t="shared" si="5"/>
        <v>11.111111111111111</v>
      </c>
      <c r="AG44" s="107">
        <f t="shared" si="8"/>
        <v>0</v>
      </c>
      <c r="AH44" s="107">
        <f t="shared" si="4"/>
        <v>0</v>
      </c>
      <c r="AI44" s="107">
        <f t="shared" si="6"/>
        <v>0</v>
      </c>
      <c r="AJ44" s="107">
        <f t="shared" si="9"/>
        <v>6.25</v>
      </c>
      <c r="AK44" s="107">
        <f t="shared" si="7"/>
        <v>0</v>
      </c>
      <c r="AL44" s="107">
        <f t="shared" si="10"/>
        <v>13.333333333333334</v>
      </c>
      <c r="AM44" s="107">
        <f t="shared" si="11"/>
        <v>0</v>
      </c>
      <c r="AN44" s="107">
        <f t="shared" si="12"/>
        <v>0</v>
      </c>
      <c r="AO44" s="107">
        <f t="shared" si="13"/>
        <v>6.666666666666667</v>
      </c>
      <c r="AP44" s="108">
        <f t="shared" si="3"/>
        <v>3.7361111111111107</v>
      </c>
      <c r="AQ44" s="202"/>
    </row>
    <row r="45" spans="1:43" x14ac:dyDescent="0.25">
      <c r="A45" t="s">
        <v>50</v>
      </c>
      <c r="B45" t="s">
        <v>51</v>
      </c>
      <c r="C45" s="7">
        <v>6</v>
      </c>
      <c r="D45" t="s">
        <v>60</v>
      </c>
      <c r="E45">
        <v>2001</v>
      </c>
      <c r="F45" s="7">
        <v>3</v>
      </c>
      <c r="G45" s="7">
        <v>12</v>
      </c>
      <c r="H45" s="7">
        <v>44</v>
      </c>
      <c r="I45" s="7">
        <v>46</v>
      </c>
      <c r="J45" s="7">
        <v>312</v>
      </c>
      <c r="K45" s="213">
        <v>44</v>
      </c>
      <c r="L45" s="92">
        <v>19</v>
      </c>
      <c r="M45" s="92">
        <v>17</v>
      </c>
      <c r="N45" s="92">
        <v>17</v>
      </c>
      <c r="O45" s="92">
        <v>14</v>
      </c>
      <c r="P45" s="92">
        <v>15</v>
      </c>
      <c r="Q45" s="92">
        <v>18</v>
      </c>
      <c r="R45" s="92">
        <v>16</v>
      </c>
      <c r="S45" s="92">
        <v>16</v>
      </c>
      <c r="T45" s="92">
        <v>17</v>
      </c>
      <c r="U45" s="92">
        <v>15</v>
      </c>
      <c r="V45" s="92">
        <v>1</v>
      </c>
      <c r="W45" s="92">
        <v>0</v>
      </c>
      <c r="X45" s="92">
        <v>2</v>
      </c>
      <c r="Y45" s="92">
        <v>4</v>
      </c>
      <c r="Z45" s="92">
        <v>3</v>
      </c>
      <c r="AA45" s="92">
        <v>3</v>
      </c>
      <c r="AB45" s="92">
        <v>2</v>
      </c>
      <c r="AC45" s="92">
        <v>4</v>
      </c>
      <c r="AD45" s="92">
        <v>1</v>
      </c>
      <c r="AE45" s="92">
        <v>1</v>
      </c>
      <c r="AF45" s="107">
        <f t="shared" si="5"/>
        <v>5.2631578947368416</v>
      </c>
      <c r="AG45" s="107">
        <f t="shared" si="8"/>
        <v>0</v>
      </c>
      <c r="AH45" s="107">
        <f t="shared" si="4"/>
        <v>11.76470588235294</v>
      </c>
      <c r="AI45" s="107">
        <f t="shared" si="6"/>
        <v>23.52941176470588</v>
      </c>
      <c r="AJ45" s="107">
        <f t="shared" si="9"/>
        <v>20</v>
      </c>
      <c r="AK45" s="107">
        <f t="shared" si="7"/>
        <v>16.666666666666664</v>
      </c>
      <c r="AL45" s="107">
        <f t="shared" si="10"/>
        <v>12.5</v>
      </c>
      <c r="AM45" s="107">
        <f t="shared" si="11"/>
        <v>25</v>
      </c>
      <c r="AN45" s="107">
        <f t="shared" si="12"/>
        <v>5.8823529411764701</v>
      </c>
      <c r="AO45" s="107">
        <f t="shared" si="13"/>
        <v>6.666666666666667</v>
      </c>
      <c r="AP45" s="108">
        <f t="shared" si="3"/>
        <v>12.727296181630546</v>
      </c>
      <c r="AQ45" s="202"/>
    </row>
    <row r="46" spans="1:43" x14ac:dyDescent="0.25">
      <c r="A46" t="s">
        <v>35</v>
      </c>
      <c r="B46" t="s">
        <v>36</v>
      </c>
      <c r="C46" s="7">
        <v>7</v>
      </c>
      <c r="D46" t="s">
        <v>46</v>
      </c>
      <c r="E46">
        <v>1999</v>
      </c>
      <c r="F46" s="7">
        <v>3</v>
      </c>
      <c r="G46" s="7">
        <v>13</v>
      </c>
      <c r="H46" s="7">
        <v>45</v>
      </c>
      <c r="I46" s="7">
        <v>51</v>
      </c>
      <c r="J46" s="7">
        <v>313</v>
      </c>
      <c r="K46" s="213">
        <v>45</v>
      </c>
      <c r="L46" s="92">
        <v>20</v>
      </c>
      <c r="M46" s="92">
        <v>22</v>
      </c>
      <c r="N46" s="92">
        <v>21</v>
      </c>
      <c r="O46" s="92">
        <v>21</v>
      </c>
      <c r="P46" s="92">
        <v>18</v>
      </c>
      <c r="Q46" s="92">
        <v>16</v>
      </c>
      <c r="R46" s="92">
        <v>17</v>
      </c>
      <c r="S46" s="92">
        <v>16</v>
      </c>
      <c r="T46" s="92">
        <v>17</v>
      </c>
      <c r="U46" s="92">
        <v>13</v>
      </c>
      <c r="V46" s="92">
        <v>1</v>
      </c>
      <c r="W46" s="92">
        <v>0</v>
      </c>
      <c r="X46" s="92">
        <v>0</v>
      </c>
      <c r="Y46" s="92">
        <v>0</v>
      </c>
      <c r="Z46" s="92">
        <v>1</v>
      </c>
      <c r="AA46" s="92">
        <v>1</v>
      </c>
      <c r="AB46" s="92">
        <v>0</v>
      </c>
      <c r="AC46" s="92">
        <v>1</v>
      </c>
      <c r="AD46" s="92">
        <v>3</v>
      </c>
      <c r="AE46" s="92">
        <v>2</v>
      </c>
      <c r="AF46" s="107">
        <f t="shared" si="5"/>
        <v>5</v>
      </c>
      <c r="AG46" s="107">
        <f t="shared" si="8"/>
        <v>0</v>
      </c>
      <c r="AH46" s="107">
        <f t="shared" si="4"/>
        <v>0</v>
      </c>
      <c r="AI46" s="107">
        <f t="shared" si="6"/>
        <v>0</v>
      </c>
      <c r="AJ46" s="107">
        <f t="shared" si="9"/>
        <v>5.5555555555555554</v>
      </c>
      <c r="AK46" s="107">
        <f t="shared" si="7"/>
        <v>6.25</v>
      </c>
      <c r="AL46" s="107">
        <f t="shared" si="10"/>
        <v>0</v>
      </c>
      <c r="AM46" s="107">
        <f t="shared" si="11"/>
        <v>6.25</v>
      </c>
      <c r="AN46" s="107">
        <f t="shared" si="12"/>
        <v>17.647058823529413</v>
      </c>
      <c r="AO46" s="107">
        <f t="shared" si="13"/>
        <v>15.384615384615385</v>
      </c>
      <c r="AP46" s="108">
        <f t="shared" si="3"/>
        <v>5.6087229763700357</v>
      </c>
      <c r="AQ46" s="202"/>
    </row>
    <row r="47" spans="1:43" x14ac:dyDescent="0.25">
      <c r="A47" t="s">
        <v>35</v>
      </c>
      <c r="B47" t="s">
        <v>36</v>
      </c>
      <c r="C47" s="7">
        <v>7</v>
      </c>
      <c r="D47" t="s">
        <v>37</v>
      </c>
      <c r="E47">
        <v>1998</v>
      </c>
      <c r="F47" s="7">
        <v>3</v>
      </c>
      <c r="G47" s="7">
        <v>14</v>
      </c>
      <c r="H47" s="7">
        <v>46</v>
      </c>
      <c r="I47" s="7">
        <v>54</v>
      </c>
      <c r="J47" s="7">
        <v>314</v>
      </c>
      <c r="K47" s="213">
        <v>46</v>
      </c>
      <c r="L47" s="92">
        <v>17</v>
      </c>
      <c r="M47" s="92">
        <v>17</v>
      </c>
      <c r="N47" s="92">
        <v>17</v>
      </c>
      <c r="O47" s="92">
        <v>19</v>
      </c>
      <c r="P47" s="92">
        <v>21</v>
      </c>
      <c r="Q47" s="92">
        <v>20</v>
      </c>
      <c r="R47" s="92">
        <v>16</v>
      </c>
      <c r="S47" s="92">
        <v>20</v>
      </c>
      <c r="T47" s="92">
        <v>18</v>
      </c>
      <c r="U47" s="92">
        <v>15</v>
      </c>
      <c r="V47" s="92">
        <v>2</v>
      </c>
      <c r="W47" s="92">
        <v>0</v>
      </c>
      <c r="X47" s="92">
        <v>0</v>
      </c>
      <c r="Y47" s="92">
        <v>2</v>
      </c>
      <c r="Z47" s="92">
        <v>0</v>
      </c>
      <c r="AA47" s="92">
        <v>0</v>
      </c>
      <c r="AB47" s="92">
        <v>0</v>
      </c>
      <c r="AC47" s="92">
        <v>0</v>
      </c>
      <c r="AD47" s="92">
        <v>1</v>
      </c>
      <c r="AE47" s="92">
        <v>0</v>
      </c>
      <c r="AF47" s="107">
        <f t="shared" si="5"/>
        <v>11.76470588235294</v>
      </c>
      <c r="AG47" s="107">
        <f t="shared" si="8"/>
        <v>0</v>
      </c>
      <c r="AH47" s="107">
        <f t="shared" si="4"/>
        <v>0</v>
      </c>
      <c r="AI47" s="107">
        <f t="shared" si="6"/>
        <v>11.76470588235294</v>
      </c>
      <c r="AJ47" s="107">
        <f t="shared" si="9"/>
        <v>0</v>
      </c>
      <c r="AK47" s="107">
        <f t="shared" si="7"/>
        <v>0</v>
      </c>
      <c r="AL47" s="107">
        <f t="shared" si="10"/>
        <v>0</v>
      </c>
      <c r="AM47" s="107">
        <f t="shared" si="11"/>
        <v>0</v>
      </c>
      <c r="AN47" s="107">
        <f t="shared" si="12"/>
        <v>5.5555555555555554</v>
      </c>
      <c r="AO47" s="107">
        <f t="shared" si="13"/>
        <v>0</v>
      </c>
      <c r="AP47" s="108">
        <f t="shared" si="3"/>
        <v>2.9084967320261432</v>
      </c>
      <c r="AQ47" s="202"/>
    </row>
    <row r="48" spans="1:43" x14ac:dyDescent="0.25">
      <c r="A48" t="s">
        <v>50</v>
      </c>
      <c r="B48" t="s">
        <v>51</v>
      </c>
      <c r="C48" s="7">
        <v>8</v>
      </c>
      <c r="D48" t="s">
        <v>52</v>
      </c>
      <c r="E48">
        <v>1999</v>
      </c>
      <c r="F48" s="7">
        <v>3</v>
      </c>
      <c r="G48" s="7">
        <v>15</v>
      </c>
      <c r="H48" s="7">
        <v>47</v>
      </c>
      <c r="I48" s="7">
        <v>59</v>
      </c>
      <c r="J48" s="7">
        <v>315</v>
      </c>
      <c r="K48" s="213">
        <v>47</v>
      </c>
      <c r="L48" s="92">
        <v>16</v>
      </c>
      <c r="M48" s="92">
        <v>14</v>
      </c>
      <c r="N48" s="92">
        <v>15</v>
      </c>
      <c r="O48" s="92">
        <v>13</v>
      </c>
      <c r="P48" s="92">
        <v>15</v>
      </c>
      <c r="Q48" s="92">
        <v>16</v>
      </c>
      <c r="R48" s="92">
        <v>15</v>
      </c>
      <c r="S48" s="92">
        <v>17</v>
      </c>
      <c r="T48" s="92">
        <v>15</v>
      </c>
      <c r="U48" s="92">
        <v>13</v>
      </c>
      <c r="V48" s="92">
        <v>2</v>
      </c>
      <c r="W48" s="92">
        <v>1</v>
      </c>
      <c r="X48" s="92">
        <v>0</v>
      </c>
      <c r="Y48" s="92">
        <v>2</v>
      </c>
      <c r="Z48" s="92">
        <v>0</v>
      </c>
      <c r="AA48" s="92">
        <v>0</v>
      </c>
      <c r="AB48" s="92">
        <v>1</v>
      </c>
      <c r="AC48" s="92">
        <v>0</v>
      </c>
      <c r="AD48" s="92">
        <v>2</v>
      </c>
      <c r="AE48" s="92">
        <v>1</v>
      </c>
      <c r="AF48" s="107">
        <f t="shared" si="5"/>
        <v>12.5</v>
      </c>
      <c r="AG48" s="107">
        <f t="shared" si="8"/>
        <v>7.1428571428571423</v>
      </c>
      <c r="AH48" s="107">
        <f t="shared" si="4"/>
        <v>0</v>
      </c>
      <c r="AI48" s="107">
        <f t="shared" si="6"/>
        <v>14.285714285714285</v>
      </c>
      <c r="AJ48" s="107">
        <f t="shared" si="9"/>
        <v>0</v>
      </c>
      <c r="AK48" s="107">
        <f t="shared" si="7"/>
        <v>0</v>
      </c>
      <c r="AL48" s="107">
        <f t="shared" si="10"/>
        <v>6.666666666666667</v>
      </c>
      <c r="AM48" s="107">
        <f t="shared" si="11"/>
        <v>0</v>
      </c>
      <c r="AN48" s="107">
        <f t="shared" si="12"/>
        <v>13.333333333333334</v>
      </c>
      <c r="AO48" s="107">
        <f t="shared" si="13"/>
        <v>7.6923076923076925</v>
      </c>
      <c r="AP48" s="108">
        <f t="shared" si="3"/>
        <v>6.1620879120879124</v>
      </c>
      <c r="AQ48" s="202"/>
    </row>
    <row r="49" spans="1:43" x14ac:dyDescent="0.25">
      <c r="A49" t="s">
        <v>50</v>
      </c>
      <c r="B49" t="s">
        <v>51</v>
      </c>
      <c r="C49" s="7">
        <v>8</v>
      </c>
      <c r="D49" t="s">
        <v>53</v>
      </c>
      <c r="E49">
        <v>2020</v>
      </c>
      <c r="F49" s="7">
        <v>3</v>
      </c>
      <c r="G49" s="7">
        <v>16</v>
      </c>
      <c r="H49" s="7">
        <v>48</v>
      </c>
      <c r="I49" s="7">
        <v>62</v>
      </c>
      <c r="J49" s="7">
        <v>316</v>
      </c>
      <c r="K49" s="213">
        <v>48</v>
      </c>
      <c r="L49" s="92">
        <v>15</v>
      </c>
      <c r="M49" s="92">
        <v>17</v>
      </c>
      <c r="N49" s="92">
        <v>17</v>
      </c>
      <c r="O49" s="92">
        <v>17</v>
      </c>
      <c r="P49" s="92">
        <v>17</v>
      </c>
      <c r="Q49" s="92">
        <v>17</v>
      </c>
      <c r="R49" s="92">
        <v>19</v>
      </c>
      <c r="S49" s="92">
        <v>19</v>
      </c>
      <c r="T49" s="92">
        <v>17</v>
      </c>
      <c r="U49" s="92">
        <v>17</v>
      </c>
      <c r="V49" s="92">
        <v>1</v>
      </c>
      <c r="W49" s="92">
        <v>1</v>
      </c>
      <c r="X49" s="92">
        <v>0</v>
      </c>
      <c r="Y49" s="92">
        <v>0</v>
      </c>
      <c r="Z49" s="92">
        <v>0</v>
      </c>
      <c r="AA49" s="92">
        <v>1</v>
      </c>
      <c r="AB49" s="92">
        <v>0</v>
      </c>
      <c r="AC49" s="92">
        <v>0</v>
      </c>
      <c r="AD49" s="92">
        <v>0</v>
      </c>
      <c r="AE49" s="92">
        <v>0</v>
      </c>
      <c r="AF49" s="107">
        <f t="shared" si="5"/>
        <v>6.666666666666667</v>
      </c>
      <c r="AG49" s="107">
        <f t="shared" si="8"/>
        <v>5.8823529411764701</v>
      </c>
      <c r="AH49" s="107">
        <f t="shared" si="4"/>
        <v>0</v>
      </c>
      <c r="AI49" s="107">
        <f t="shared" si="6"/>
        <v>0</v>
      </c>
      <c r="AJ49" s="107">
        <f t="shared" si="9"/>
        <v>0</v>
      </c>
      <c r="AK49" s="107">
        <f t="shared" si="7"/>
        <v>5.8823529411764701</v>
      </c>
      <c r="AL49" s="107">
        <f t="shared" si="10"/>
        <v>0</v>
      </c>
      <c r="AM49" s="107">
        <f t="shared" si="11"/>
        <v>0</v>
      </c>
      <c r="AN49" s="107">
        <f t="shared" si="12"/>
        <v>0</v>
      </c>
      <c r="AO49" s="107">
        <f t="shared" si="13"/>
        <v>0</v>
      </c>
      <c r="AP49" s="108">
        <f t="shared" si="3"/>
        <v>1.8431372549019607</v>
      </c>
      <c r="AQ49" s="202"/>
    </row>
    <row r="50" spans="1:43" x14ac:dyDescent="0.25">
      <c r="A50" t="s">
        <v>35</v>
      </c>
      <c r="B50" t="s">
        <v>36</v>
      </c>
      <c r="C50" s="7">
        <v>1</v>
      </c>
      <c r="D50" t="s">
        <v>42</v>
      </c>
      <c r="E50">
        <v>2023</v>
      </c>
      <c r="F50" s="7">
        <v>4</v>
      </c>
      <c r="G50" s="7">
        <v>1</v>
      </c>
      <c r="H50" s="7">
        <v>64</v>
      </c>
      <c r="I50" s="7">
        <v>4</v>
      </c>
      <c r="J50" s="7">
        <v>401</v>
      </c>
      <c r="K50" s="213">
        <v>49</v>
      </c>
      <c r="L50" s="92">
        <v>18</v>
      </c>
      <c r="M50" s="92">
        <v>16</v>
      </c>
      <c r="N50" s="92">
        <v>18</v>
      </c>
      <c r="O50" s="92">
        <v>14</v>
      </c>
      <c r="P50" s="92">
        <v>15</v>
      </c>
      <c r="Q50" s="92">
        <v>18</v>
      </c>
      <c r="R50" s="92">
        <v>16</v>
      </c>
      <c r="S50" s="92">
        <v>15</v>
      </c>
      <c r="T50" s="92">
        <v>17</v>
      </c>
      <c r="U50" s="92">
        <v>17</v>
      </c>
      <c r="V50" s="92">
        <v>0</v>
      </c>
      <c r="W50" s="92">
        <v>0</v>
      </c>
      <c r="X50" s="92">
        <v>1</v>
      </c>
      <c r="Y50" s="92">
        <v>0</v>
      </c>
      <c r="Z50" s="92">
        <v>0</v>
      </c>
      <c r="AA50" s="92">
        <v>0</v>
      </c>
      <c r="AB50" s="92">
        <v>0</v>
      </c>
      <c r="AC50" s="92">
        <v>1</v>
      </c>
      <c r="AD50" s="92">
        <v>0</v>
      </c>
      <c r="AE50" s="92">
        <v>0</v>
      </c>
      <c r="AF50" s="107">
        <f t="shared" si="5"/>
        <v>0</v>
      </c>
      <c r="AG50" s="107">
        <f t="shared" si="8"/>
        <v>0</v>
      </c>
      <c r="AH50" s="107">
        <f t="shared" si="4"/>
        <v>5.5555555555555554</v>
      </c>
      <c r="AI50" s="107">
        <f t="shared" si="6"/>
        <v>0</v>
      </c>
      <c r="AJ50" s="107">
        <f t="shared" si="9"/>
        <v>0</v>
      </c>
      <c r="AK50" s="107">
        <f t="shared" si="7"/>
        <v>0</v>
      </c>
      <c r="AL50" s="107">
        <f t="shared" si="10"/>
        <v>0</v>
      </c>
      <c r="AM50" s="107">
        <f t="shared" si="11"/>
        <v>6.666666666666667</v>
      </c>
      <c r="AN50" s="107">
        <f t="shared" si="12"/>
        <v>0</v>
      </c>
      <c r="AO50" s="107">
        <f t="shared" si="13"/>
        <v>0</v>
      </c>
      <c r="AP50" s="108">
        <f t="shared" si="3"/>
        <v>1.2222222222222221</v>
      </c>
      <c r="AQ50" s="202"/>
    </row>
    <row r="51" spans="1:43" x14ac:dyDescent="0.25">
      <c r="A51" t="s">
        <v>35</v>
      </c>
      <c r="B51" t="s">
        <v>36</v>
      </c>
      <c r="C51" s="7">
        <v>1</v>
      </c>
      <c r="D51" t="s">
        <v>49</v>
      </c>
      <c r="E51">
        <v>1985</v>
      </c>
      <c r="F51" s="7">
        <v>4</v>
      </c>
      <c r="G51" s="7">
        <v>2</v>
      </c>
      <c r="H51" s="7">
        <v>63</v>
      </c>
      <c r="I51" s="7">
        <v>5</v>
      </c>
      <c r="J51" s="7">
        <v>402</v>
      </c>
      <c r="K51" s="213">
        <v>50</v>
      </c>
      <c r="L51" s="92">
        <v>17</v>
      </c>
      <c r="M51" s="92">
        <v>16</v>
      </c>
      <c r="N51" s="92">
        <v>21</v>
      </c>
      <c r="O51" s="92">
        <v>21</v>
      </c>
      <c r="P51" s="92">
        <v>19</v>
      </c>
      <c r="Q51" s="92">
        <v>21</v>
      </c>
      <c r="R51" s="92">
        <v>19</v>
      </c>
      <c r="S51" s="92">
        <v>17</v>
      </c>
      <c r="T51" s="92">
        <v>16</v>
      </c>
      <c r="U51" s="92">
        <v>19</v>
      </c>
      <c r="V51" s="92">
        <v>2</v>
      </c>
      <c r="W51" s="92">
        <v>2</v>
      </c>
      <c r="X51" s="92">
        <v>0</v>
      </c>
      <c r="Y51" s="92">
        <v>1</v>
      </c>
      <c r="Z51" s="92">
        <v>0</v>
      </c>
      <c r="AA51" s="92">
        <v>1</v>
      </c>
      <c r="AB51" s="92">
        <v>0</v>
      </c>
      <c r="AC51" s="92">
        <v>2</v>
      </c>
      <c r="AD51" s="92">
        <v>0</v>
      </c>
      <c r="AE51" s="92">
        <v>0</v>
      </c>
      <c r="AF51" s="107">
        <f t="shared" si="5"/>
        <v>11.76470588235294</v>
      </c>
      <c r="AG51" s="107">
        <f t="shared" si="8"/>
        <v>12.5</v>
      </c>
      <c r="AH51" s="107">
        <f t="shared" si="4"/>
        <v>0</v>
      </c>
      <c r="AI51" s="107">
        <f t="shared" si="6"/>
        <v>6.25</v>
      </c>
      <c r="AJ51" s="107">
        <f t="shared" si="9"/>
        <v>0</v>
      </c>
      <c r="AK51" s="107">
        <f t="shared" si="7"/>
        <v>4.7619047619047619</v>
      </c>
      <c r="AL51" s="107">
        <f t="shared" si="10"/>
        <v>0</v>
      </c>
      <c r="AM51" s="107">
        <f t="shared" si="11"/>
        <v>11.76470588235294</v>
      </c>
      <c r="AN51" s="107">
        <f t="shared" si="12"/>
        <v>0</v>
      </c>
      <c r="AO51" s="107">
        <f t="shared" si="13"/>
        <v>0</v>
      </c>
      <c r="AP51" s="108">
        <f t="shared" si="3"/>
        <v>4.7041316526610641</v>
      </c>
      <c r="AQ51" s="202"/>
    </row>
    <row r="52" spans="1:43" x14ac:dyDescent="0.25">
      <c r="A52" t="s">
        <v>50</v>
      </c>
      <c r="B52" t="s">
        <v>51</v>
      </c>
      <c r="C52" s="7">
        <v>2</v>
      </c>
      <c r="D52" t="s">
        <v>55</v>
      </c>
      <c r="E52">
        <v>2008</v>
      </c>
      <c r="F52" s="7">
        <v>4</v>
      </c>
      <c r="G52" s="7">
        <v>3</v>
      </c>
      <c r="H52" s="7">
        <v>62</v>
      </c>
      <c r="I52" s="7">
        <v>12</v>
      </c>
      <c r="J52" s="7">
        <v>403</v>
      </c>
      <c r="K52" s="213">
        <v>51</v>
      </c>
      <c r="L52" s="92">
        <v>16</v>
      </c>
      <c r="M52" s="92">
        <v>14</v>
      </c>
      <c r="N52" s="92">
        <v>14</v>
      </c>
      <c r="O52" s="92">
        <v>15</v>
      </c>
      <c r="P52" s="92">
        <v>16</v>
      </c>
      <c r="Q52" s="92">
        <v>18</v>
      </c>
      <c r="R52" s="92">
        <v>17</v>
      </c>
      <c r="S52" s="92">
        <v>17</v>
      </c>
      <c r="T52" s="92">
        <v>15</v>
      </c>
      <c r="U52" s="92">
        <v>17</v>
      </c>
      <c r="V52" s="92">
        <v>1</v>
      </c>
      <c r="W52" s="92">
        <v>1</v>
      </c>
      <c r="X52" s="92">
        <v>0</v>
      </c>
      <c r="Y52" s="92">
        <v>0</v>
      </c>
      <c r="Z52" s="92">
        <v>0</v>
      </c>
      <c r="AA52" s="92">
        <v>1</v>
      </c>
      <c r="AB52" s="92">
        <v>0</v>
      </c>
      <c r="AC52" s="92">
        <v>1</v>
      </c>
      <c r="AD52" s="92">
        <v>0</v>
      </c>
      <c r="AE52" s="92">
        <v>0</v>
      </c>
      <c r="AF52" s="107">
        <f t="shared" si="5"/>
        <v>6.25</v>
      </c>
      <c r="AG52" s="107">
        <f t="shared" si="8"/>
        <v>7.1428571428571423</v>
      </c>
      <c r="AH52" s="107">
        <f t="shared" si="4"/>
        <v>0</v>
      </c>
      <c r="AI52" s="107">
        <f t="shared" si="6"/>
        <v>0</v>
      </c>
      <c r="AJ52" s="107">
        <f t="shared" si="9"/>
        <v>0</v>
      </c>
      <c r="AK52" s="107">
        <f t="shared" si="7"/>
        <v>5.5555555555555554</v>
      </c>
      <c r="AL52" s="107">
        <f t="shared" si="10"/>
        <v>0</v>
      </c>
      <c r="AM52" s="107">
        <f t="shared" si="11"/>
        <v>5.8823529411764701</v>
      </c>
      <c r="AN52" s="107">
        <f t="shared" si="12"/>
        <v>0</v>
      </c>
      <c r="AO52" s="107">
        <f t="shared" si="13"/>
        <v>0</v>
      </c>
      <c r="AP52" s="108">
        <f t="shared" si="3"/>
        <v>2.4830765639589165</v>
      </c>
      <c r="AQ52" s="202"/>
    </row>
    <row r="53" spans="1:43" x14ac:dyDescent="0.25">
      <c r="A53" t="s">
        <v>50</v>
      </c>
      <c r="B53" t="s">
        <v>51</v>
      </c>
      <c r="C53" s="7">
        <v>2</v>
      </c>
      <c r="D53" t="s">
        <v>60</v>
      </c>
      <c r="E53">
        <v>2001</v>
      </c>
      <c r="F53" s="7">
        <v>4</v>
      </c>
      <c r="G53" s="7">
        <v>4</v>
      </c>
      <c r="H53" s="7">
        <v>61</v>
      </c>
      <c r="I53" s="7">
        <v>13</v>
      </c>
      <c r="J53" s="7">
        <v>404</v>
      </c>
      <c r="K53" s="213">
        <v>52</v>
      </c>
      <c r="L53" s="92">
        <v>16</v>
      </c>
      <c r="M53" s="92">
        <v>17</v>
      </c>
      <c r="N53" s="92">
        <v>15</v>
      </c>
      <c r="O53" s="92">
        <v>15</v>
      </c>
      <c r="P53" s="92">
        <v>17</v>
      </c>
      <c r="Q53" s="92">
        <v>16</v>
      </c>
      <c r="R53" s="92">
        <v>13</v>
      </c>
      <c r="S53" s="92">
        <v>15</v>
      </c>
      <c r="T53" s="92">
        <v>16</v>
      </c>
      <c r="U53" s="92">
        <v>16</v>
      </c>
      <c r="V53" s="92">
        <v>1</v>
      </c>
      <c r="W53" s="92">
        <v>2</v>
      </c>
      <c r="X53" s="92">
        <v>1</v>
      </c>
      <c r="Y53" s="92">
        <v>1</v>
      </c>
      <c r="Z53" s="92">
        <v>1</v>
      </c>
      <c r="AA53" s="92">
        <v>0</v>
      </c>
      <c r="AB53" s="92">
        <v>2</v>
      </c>
      <c r="AC53" s="92">
        <v>2</v>
      </c>
      <c r="AD53" s="92">
        <v>0</v>
      </c>
      <c r="AE53" s="92">
        <v>2</v>
      </c>
      <c r="AF53" s="107">
        <f t="shared" si="5"/>
        <v>6.25</v>
      </c>
      <c r="AG53" s="107">
        <f t="shared" si="8"/>
        <v>11.76470588235294</v>
      </c>
      <c r="AH53" s="107">
        <f t="shared" si="4"/>
        <v>6.666666666666667</v>
      </c>
      <c r="AI53" s="107">
        <f t="shared" si="6"/>
        <v>5.8823529411764701</v>
      </c>
      <c r="AJ53" s="107">
        <f t="shared" si="9"/>
        <v>5.8823529411764701</v>
      </c>
      <c r="AK53" s="107">
        <f t="shared" si="7"/>
        <v>0</v>
      </c>
      <c r="AL53" s="107">
        <f t="shared" si="10"/>
        <v>15.384615384615385</v>
      </c>
      <c r="AM53" s="107">
        <f t="shared" si="11"/>
        <v>13.333333333333334</v>
      </c>
      <c r="AN53" s="107">
        <f t="shared" si="12"/>
        <v>0</v>
      </c>
      <c r="AO53" s="107">
        <f t="shared" si="13"/>
        <v>12.5</v>
      </c>
      <c r="AP53" s="108">
        <f t="shared" si="3"/>
        <v>7.7664027149321271</v>
      </c>
      <c r="AQ53" s="202"/>
    </row>
    <row r="54" spans="1:43" x14ac:dyDescent="0.25">
      <c r="A54" t="s">
        <v>35</v>
      </c>
      <c r="B54" t="s">
        <v>36</v>
      </c>
      <c r="C54" s="7">
        <v>3</v>
      </c>
      <c r="D54" t="s">
        <v>46</v>
      </c>
      <c r="E54">
        <v>1999</v>
      </c>
      <c r="F54" s="7">
        <v>4</v>
      </c>
      <c r="G54" s="7">
        <v>5</v>
      </c>
      <c r="H54" s="7">
        <v>60</v>
      </c>
      <c r="I54" s="7">
        <v>20</v>
      </c>
      <c r="J54" s="7">
        <v>405</v>
      </c>
      <c r="K54" s="213">
        <v>53</v>
      </c>
      <c r="L54" s="92">
        <v>17</v>
      </c>
      <c r="M54" s="92">
        <v>14</v>
      </c>
      <c r="N54" s="92">
        <v>16</v>
      </c>
      <c r="O54" s="92">
        <v>18</v>
      </c>
      <c r="P54" s="92">
        <v>16</v>
      </c>
      <c r="Q54" s="92">
        <v>17</v>
      </c>
      <c r="R54" s="92">
        <v>14</v>
      </c>
      <c r="S54" s="92">
        <v>14</v>
      </c>
      <c r="T54" s="92">
        <v>16</v>
      </c>
      <c r="U54" s="92">
        <v>14</v>
      </c>
      <c r="V54" s="92">
        <v>0</v>
      </c>
      <c r="W54" s="92">
        <v>0</v>
      </c>
      <c r="X54" s="92">
        <v>0</v>
      </c>
      <c r="Y54" s="92">
        <v>0</v>
      </c>
      <c r="Z54" s="92">
        <v>0</v>
      </c>
      <c r="AA54" s="92">
        <v>0</v>
      </c>
      <c r="AB54" s="92">
        <v>0</v>
      </c>
      <c r="AC54" s="92">
        <v>0</v>
      </c>
      <c r="AD54" s="92">
        <v>1</v>
      </c>
      <c r="AE54" s="92">
        <v>0</v>
      </c>
      <c r="AF54" s="107">
        <f t="shared" si="5"/>
        <v>0</v>
      </c>
      <c r="AG54" s="107">
        <f t="shared" si="8"/>
        <v>0</v>
      </c>
      <c r="AH54" s="107">
        <f t="shared" si="4"/>
        <v>0</v>
      </c>
      <c r="AI54" s="107">
        <f t="shared" si="6"/>
        <v>0</v>
      </c>
      <c r="AJ54" s="107">
        <f t="shared" si="9"/>
        <v>0</v>
      </c>
      <c r="AK54" s="107">
        <f t="shared" si="7"/>
        <v>0</v>
      </c>
      <c r="AL54" s="107">
        <f t="shared" si="10"/>
        <v>0</v>
      </c>
      <c r="AM54" s="107">
        <f t="shared" si="11"/>
        <v>0</v>
      </c>
      <c r="AN54" s="107">
        <f t="shared" si="12"/>
        <v>6.25</v>
      </c>
      <c r="AO54" s="107">
        <f t="shared" si="13"/>
        <v>0</v>
      </c>
      <c r="AP54" s="108">
        <f t="shared" si="3"/>
        <v>0.625</v>
      </c>
      <c r="AQ54" s="202"/>
    </row>
    <row r="55" spans="1:43" x14ac:dyDescent="0.25">
      <c r="A55" t="s">
        <v>35</v>
      </c>
      <c r="B55" t="s">
        <v>36</v>
      </c>
      <c r="C55" s="7">
        <v>3</v>
      </c>
      <c r="D55" t="s">
        <v>44</v>
      </c>
      <c r="E55">
        <v>1983</v>
      </c>
      <c r="F55" s="7">
        <v>4</v>
      </c>
      <c r="G55" s="7">
        <v>6</v>
      </c>
      <c r="H55" s="7">
        <v>59</v>
      </c>
      <c r="I55" s="7">
        <v>21</v>
      </c>
      <c r="J55" s="7">
        <v>406</v>
      </c>
      <c r="K55" s="213">
        <v>54</v>
      </c>
      <c r="L55" s="92">
        <v>19</v>
      </c>
      <c r="M55" s="92">
        <v>20</v>
      </c>
      <c r="N55" s="92">
        <v>22</v>
      </c>
      <c r="O55" s="92">
        <v>16</v>
      </c>
      <c r="P55" s="92">
        <v>18</v>
      </c>
      <c r="Q55" s="92">
        <v>19</v>
      </c>
      <c r="R55" s="92">
        <v>18</v>
      </c>
      <c r="S55" s="92">
        <v>18</v>
      </c>
      <c r="T55" s="92">
        <v>15</v>
      </c>
      <c r="U55" s="92">
        <v>15</v>
      </c>
      <c r="V55" s="92">
        <v>0</v>
      </c>
      <c r="W55" s="92">
        <v>0</v>
      </c>
      <c r="X55" s="92">
        <v>0</v>
      </c>
      <c r="Y55" s="92">
        <v>1</v>
      </c>
      <c r="Z55" s="92">
        <v>0</v>
      </c>
      <c r="AA55" s="92">
        <v>0</v>
      </c>
      <c r="AB55" s="92">
        <v>1</v>
      </c>
      <c r="AC55" s="92">
        <v>0</v>
      </c>
      <c r="AD55" s="92">
        <v>0</v>
      </c>
      <c r="AE55" s="92">
        <v>0</v>
      </c>
      <c r="AF55" s="107">
        <f t="shared" si="5"/>
        <v>0</v>
      </c>
      <c r="AG55" s="107">
        <f t="shared" si="8"/>
        <v>0</v>
      </c>
      <c r="AH55" s="107">
        <f t="shared" si="4"/>
        <v>0</v>
      </c>
      <c r="AI55" s="107">
        <f t="shared" si="6"/>
        <v>5</v>
      </c>
      <c r="AJ55" s="107">
        <f t="shared" si="9"/>
        <v>0</v>
      </c>
      <c r="AK55" s="107">
        <f t="shared" si="7"/>
        <v>0</v>
      </c>
      <c r="AL55" s="107">
        <f t="shared" si="10"/>
        <v>5.5555555555555554</v>
      </c>
      <c r="AM55" s="107">
        <f t="shared" si="11"/>
        <v>0</v>
      </c>
      <c r="AN55" s="107">
        <f t="shared" si="12"/>
        <v>0</v>
      </c>
      <c r="AO55" s="107">
        <f t="shared" si="13"/>
        <v>0</v>
      </c>
      <c r="AP55" s="108">
        <f t="shared" si="3"/>
        <v>1.0555555555555556</v>
      </c>
      <c r="AQ55" s="202"/>
    </row>
    <row r="56" spans="1:43" x14ac:dyDescent="0.25">
      <c r="A56" t="s">
        <v>50</v>
      </c>
      <c r="B56" t="s">
        <v>51</v>
      </c>
      <c r="C56" s="7">
        <v>4</v>
      </c>
      <c r="D56" t="s">
        <v>59</v>
      </c>
      <c r="E56">
        <v>1989</v>
      </c>
      <c r="F56" s="7">
        <v>4</v>
      </c>
      <c r="G56" s="7">
        <v>7</v>
      </c>
      <c r="H56" s="7">
        <v>58</v>
      </c>
      <c r="I56" s="7">
        <v>28</v>
      </c>
      <c r="J56" s="7">
        <v>407</v>
      </c>
      <c r="K56" s="213">
        <v>55</v>
      </c>
      <c r="L56" s="92">
        <v>16</v>
      </c>
      <c r="M56" s="92">
        <v>16</v>
      </c>
      <c r="N56" s="92">
        <v>14</v>
      </c>
      <c r="O56" s="92">
        <v>15</v>
      </c>
      <c r="P56" s="92">
        <v>16</v>
      </c>
      <c r="Q56" s="92">
        <v>18</v>
      </c>
      <c r="R56" s="92">
        <v>16</v>
      </c>
      <c r="S56" s="92">
        <v>14</v>
      </c>
      <c r="T56" s="92">
        <v>15</v>
      </c>
      <c r="U56" s="92">
        <v>16</v>
      </c>
      <c r="V56" s="92">
        <v>0</v>
      </c>
      <c r="W56" s="92">
        <v>0</v>
      </c>
      <c r="X56" s="92">
        <v>1</v>
      </c>
      <c r="Y56" s="92">
        <v>0</v>
      </c>
      <c r="Z56" s="92">
        <v>0</v>
      </c>
      <c r="AA56" s="92">
        <v>0</v>
      </c>
      <c r="AB56" s="92">
        <v>1</v>
      </c>
      <c r="AC56" s="92">
        <v>0</v>
      </c>
      <c r="AD56" s="92">
        <v>0</v>
      </c>
      <c r="AE56" s="92">
        <v>0</v>
      </c>
      <c r="AF56" s="107">
        <f t="shared" si="5"/>
        <v>0</v>
      </c>
      <c r="AG56" s="107">
        <f t="shared" si="8"/>
        <v>0</v>
      </c>
      <c r="AH56" s="107">
        <f t="shared" si="4"/>
        <v>7.1428571428571423</v>
      </c>
      <c r="AI56" s="107">
        <f t="shared" si="6"/>
        <v>0</v>
      </c>
      <c r="AJ56" s="107">
        <f t="shared" si="9"/>
        <v>0</v>
      </c>
      <c r="AK56" s="107">
        <f t="shared" si="7"/>
        <v>0</v>
      </c>
      <c r="AL56" s="107">
        <f t="shared" si="10"/>
        <v>6.25</v>
      </c>
      <c r="AM56" s="107">
        <f t="shared" si="11"/>
        <v>0</v>
      </c>
      <c r="AN56" s="107">
        <f t="shared" si="12"/>
        <v>0</v>
      </c>
      <c r="AO56" s="107">
        <f t="shared" si="13"/>
        <v>0</v>
      </c>
      <c r="AP56" s="108">
        <f t="shared" si="3"/>
        <v>1.3392857142857142</v>
      </c>
      <c r="AQ56" s="202"/>
    </row>
    <row r="57" spans="1:43" x14ac:dyDescent="0.25">
      <c r="A57" t="s">
        <v>50</v>
      </c>
      <c r="B57" t="s">
        <v>51</v>
      </c>
      <c r="C57" s="7">
        <v>4</v>
      </c>
      <c r="D57" t="s">
        <v>52</v>
      </c>
      <c r="E57">
        <v>1999</v>
      </c>
      <c r="F57" s="7">
        <v>4</v>
      </c>
      <c r="G57" s="7">
        <v>8</v>
      </c>
      <c r="H57" s="7">
        <v>57</v>
      </c>
      <c r="I57" s="7">
        <v>29</v>
      </c>
      <c r="J57" s="7">
        <v>408</v>
      </c>
      <c r="K57" s="213">
        <v>56</v>
      </c>
      <c r="L57" s="92">
        <v>19</v>
      </c>
      <c r="M57" s="92">
        <v>17</v>
      </c>
      <c r="N57" s="92">
        <v>17</v>
      </c>
      <c r="O57" s="92">
        <v>15</v>
      </c>
      <c r="P57" s="92">
        <v>14</v>
      </c>
      <c r="Q57" s="92">
        <v>15</v>
      </c>
      <c r="R57" s="92">
        <v>14</v>
      </c>
      <c r="S57" s="92">
        <v>13</v>
      </c>
      <c r="T57" s="92">
        <v>16</v>
      </c>
      <c r="U57" s="92">
        <v>12</v>
      </c>
      <c r="V57" s="92">
        <v>0</v>
      </c>
      <c r="W57" s="92">
        <v>0</v>
      </c>
      <c r="X57" s="92">
        <v>1</v>
      </c>
      <c r="Y57" s="92">
        <v>0</v>
      </c>
      <c r="Z57" s="92">
        <v>0</v>
      </c>
      <c r="AA57" s="92">
        <v>0</v>
      </c>
      <c r="AB57" s="92">
        <v>0</v>
      </c>
      <c r="AC57" s="92">
        <v>0</v>
      </c>
      <c r="AD57" s="92">
        <v>0</v>
      </c>
      <c r="AE57" s="92">
        <v>0</v>
      </c>
      <c r="AF57" s="107">
        <f t="shared" si="5"/>
        <v>0</v>
      </c>
      <c r="AG57" s="107">
        <f t="shared" si="8"/>
        <v>0</v>
      </c>
      <c r="AH57" s="107">
        <f t="shared" si="4"/>
        <v>5.8823529411764701</v>
      </c>
      <c r="AI57" s="107">
        <f t="shared" si="6"/>
        <v>0</v>
      </c>
      <c r="AJ57" s="107">
        <f t="shared" si="9"/>
        <v>0</v>
      </c>
      <c r="AK57" s="107">
        <f t="shared" si="7"/>
        <v>0</v>
      </c>
      <c r="AL57" s="107">
        <f t="shared" si="10"/>
        <v>0</v>
      </c>
      <c r="AM57" s="107">
        <f t="shared" si="11"/>
        <v>0</v>
      </c>
      <c r="AN57" s="107">
        <f t="shared" si="12"/>
        <v>0</v>
      </c>
      <c r="AO57" s="107">
        <f t="shared" si="13"/>
        <v>0</v>
      </c>
      <c r="AP57" s="108">
        <f t="shared" si="3"/>
        <v>0.58823529411764697</v>
      </c>
      <c r="AQ57" s="202"/>
    </row>
    <row r="58" spans="1:43" x14ac:dyDescent="0.25">
      <c r="A58" t="s">
        <v>35</v>
      </c>
      <c r="B58" t="s">
        <v>36</v>
      </c>
      <c r="C58" s="7">
        <v>5</v>
      </c>
      <c r="D58" t="s">
        <v>37</v>
      </c>
      <c r="E58">
        <v>1998</v>
      </c>
      <c r="F58" s="7">
        <v>4</v>
      </c>
      <c r="G58" s="7">
        <v>9</v>
      </c>
      <c r="H58" s="7">
        <v>56</v>
      </c>
      <c r="I58" s="7">
        <v>37</v>
      </c>
      <c r="J58" s="7">
        <v>409</v>
      </c>
      <c r="K58" s="213">
        <v>57</v>
      </c>
      <c r="L58" s="92">
        <v>18</v>
      </c>
      <c r="M58" s="92">
        <v>17</v>
      </c>
      <c r="N58" s="92">
        <v>16</v>
      </c>
      <c r="O58" s="92">
        <v>15</v>
      </c>
      <c r="P58" s="92">
        <v>18</v>
      </c>
      <c r="Q58" s="92">
        <v>14</v>
      </c>
      <c r="R58" s="92">
        <v>18</v>
      </c>
      <c r="S58" s="92">
        <v>16</v>
      </c>
      <c r="T58" s="92">
        <v>20</v>
      </c>
      <c r="U58" s="92">
        <v>18</v>
      </c>
      <c r="V58" s="92">
        <v>0</v>
      </c>
      <c r="W58" s="92">
        <v>0</v>
      </c>
      <c r="X58" s="92">
        <v>0</v>
      </c>
      <c r="Y58" s="92">
        <v>2</v>
      </c>
      <c r="Z58" s="92">
        <v>0</v>
      </c>
      <c r="AA58" s="92">
        <v>0</v>
      </c>
      <c r="AB58" s="92">
        <v>0</v>
      </c>
      <c r="AC58" s="92">
        <v>0</v>
      </c>
      <c r="AD58" s="92">
        <v>0</v>
      </c>
      <c r="AE58" s="92">
        <v>0</v>
      </c>
      <c r="AF58" s="107">
        <f t="shared" si="5"/>
        <v>0</v>
      </c>
      <c r="AG58" s="107">
        <f t="shared" si="8"/>
        <v>0</v>
      </c>
      <c r="AH58" s="107">
        <f t="shared" si="4"/>
        <v>0</v>
      </c>
      <c r="AI58" s="107">
        <f t="shared" si="6"/>
        <v>11.76470588235294</v>
      </c>
      <c r="AJ58" s="107">
        <f t="shared" si="9"/>
        <v>0</v>
      </c>
      <c r="AK58" s="107">
        <f t="shared" si="7"/>
        <v>0</v>
      </c>
      <c r="AL58" s="107">
        <f t="shared" si="10"/>
        <v>0</v>
      </c>
      <c r="AM58" s="107">
        <f t="shared" si="11"/>
        <v>0</v>
      </c>
      <c r="AN58" s="107">
        <f t="shared" si="12"/>
        <v>0</v>
      </c>
      <c r="AO58" s="107">
        <f t="shared" si="13"/>
        <v>0</v>
      </c>
      <c r="AP58" s="108">
        <f t="shared" si="3"/>
        <v>1.1764705882352939</v>
      </c>
      <c r="AQ58" s="202"/>
    </row>
    <row r="59" spans="1:43" x14ac:dyDescent="0.25">
      <c r="A59" t="s">
        <v>35</v>
      </c>
      <c r="B59" t="s">
        <v>36</v>
      </c>
      <c r="C59" s="7">
        <v>5</v>
      </c>
      <c r="D59" t="s">
        <v>48</v>
      </c>
      <c r="E59">
        <v>2018</v>
      </c>
      <c r="F59" s="7">
        <v>4</v>
      </c>
      <c r="G59" s="7">
        <v>10</v>
      </c>
      <c r="H59" s="7">
        <v>55</v>
      </c>
      <c r="I59" s="7">
        <v>37</v>
      </c>
      <c r="J59" s="7">
        <v>410</v>
      </c>
      <c r="K59" s="213">
        <v>58</v>
      </c>
      <c r="L59" s="92">
        <v>12</v>
      </c>
      <c r="M59" s="92">
        <v>15</v>
      </c>
      <c r="N59" s="92">
        <v>18</v>
      </c>
      <c r="O59" s="92">
        <v>17</v>
      </c>
      <c r="P59" s="92">
        <v>17</v>
      </c>
      <c r="Q59" s="92">
        <v>16</v>
      </c>
      <c r="R59" s="92">
        <v>15</v>
      </c>
      <c r="S59" s="92">
        <v>16</v>
      </c>
      <c r="T59" s="92">
        <v>15</v>
      </c>
      <c r="U59" s="92">
        <v>15</v>
      </c>
      <c r="V59" s="92">
        <v>0</v>
      </c>
      <c r="W59" s="92">
        <v>1</v>
      </c>
      <c r="X59" s="92">
        <v>0</v>
      </c>
      <c r="Y59" s="92">
        <v>0</v>
      </c>
      <c r="Z59" s="92">
        <v>0</v>
      </c>
      <c r="AA59" s="92">
        <v>0</v>
      </c>
      <c r="AB59" s="92">
        <v>0</v>
      </c>
      <c r="AC59" s="92">
        <v>0</v>
      </c>
      <c r="AD59" s="92">
        <v>0</v>
      </c>
      <c r="AE59" s="92">
        <v>1</v>
      </c>
      <c r="AF59" s="107">
        <f t="shared" si="5"/>
        <v>0</v>
      </c>
      <c r="AG59" s="107">
        <f t="shared" si="8"/>
        <v>6.666666666666667</v>
      </c>
      <c r="AH59" s="107">
        <f t="shared" si="4"/>
        <v>0</v>
      </c>
      <c r="AI59" s="107">
        <f t="shared" si="6"/>
        <v>0</v>
      </c>
      <c r="AJ59" s="107">
        <f t="shared" si="9"/>
        <v>0</v>
      </c>
      <c r="AK59" s="107">
        <f t="shared" si="7"/>
        <v>0</v>
      </c>
      <c r="AL59" s="107">
        <f t="shared" si="10"/>
        <v>0</v>
      </c>
      <c r="AM59" s="107">
        <f t="shared" si="11"/>
        <v>0</v>
      </c>
      <c r="AN59" s="107">
        <f t="shared" si="12"/>
        <v>0</v>
      </c>
      <c r="AO59" s="107">
        <f t="shared" si="13"/>
        <v>6.666666666666667</v>
      </c>
      <c r="AP59" s="108">
        <f t="shared" si="3"/>
        <v>1.3333333333333335</v>
      </c>
      <c r="AQ59" s="202"/>
    </row>
    <row r="60" spans="1:43" x14ac:dyDescent="0.25">
      <c r="A60" t="s">
        <v>50</v>
      </c>
      <c r="B60" t="s">
        <v>51</v>
      </c>
      <c r="C60" s="7">
        <v>6</v>
      </c>
      <c r="D60" t="s">
        <v>57</v>
      </c>
      <c r="E60">
        <v>2004</v>
      </c>
      <c r="F60" s="7">
        <v>4</v>
      </c>
      <c r="G60" s="7">
        <v>11</v>
      </c>
      <c r="H60" s="7">
        <v>54</v>
      </c>
      <c r="I60" s="7">
        <v>44</v>
      </c>
      <c r="J60" s="7">
        <v>411</v>
      </c>
      <c r="K60" s="213">
        <v>59</v>
      </c>
      <c r="L60" s="92">
        <v>16</v>
      </c>
      <c r="M60" s="92">
        <v>15</v>
      </c>
      <c r="N60" s="92">
        <v>16</v>
      </c>
      <c r="O60" s="92">
        <v>14</v>
      </c>
      <c r="P60" s="92">
        <v>12</v>
      </c>
      <c r="Q60" s="92">
        <v>15</v>
      </c>
      <c r="R60" s="92">
        <v>13</v>
      </c>
      <c r="S60" s="92">
        <v>15</v>
      </c>
      <c r="T60" s="92">
        <v>14</v>
      </c>
      <c r="U60" s="92">
        <v>12</v>
      </c>
      <c r="V60" s="92">
        <v>0</v>
      </c>
      <c r="W60" s="92">
        <v>0</v>
      </c>
      <c r="X60" s="92">
        <v>0</v>
      </c>
      <c r="Y60" s="92">
        <v>0</v>
      </c>
      <c r="Z60" s="92">
        <v>0</v>
      </c>
      <c r="AA60" s="92">
        <v>0</v>
      </c>
      <c r="AB60" s="92">
        <v>0</v>
      </c>
      <c r="AC60" s="92">
        <v>0</v>
      </c>
      <c r="AD60" s="92">
        <v>1</v>
      </c>
      <c r="AE60" s="92">
        <v>0</v>
      </c>
      <c r="AF60" s="107">
        <f t="shared" si="5"/>
        <v>0</v>
      </c>
      <c r="AG60" s="107">
        <f t="shared" si="8"/>
        <v>0</v>
      </c>
      <c r="AH60" s="107">
        <f t="shared" si="4"/>
        <v>0</v>
      </c>
      <c r="AI60" s="107">
        <f t="shared" si="6"/>
        <v>0</v>
      </c>
      <c r="AJ60" s="107">
        <f t="shared" si="9"/>
        <v>0</v>
      </c>
      <c r="AK60" s="107">
        <f t="shared" si="7"/>
        <v>0</v>
      </c>
      <c r="AL60" s="107">
        <f t="shared" si="10"/>
        <v>0</v>
      </c>
      <c r="AM60" s="107">
        <f t="shared" si="11"/>
        <v>0</v>
      </c>
      <c r="AN60" s="107">
        <f t="shared" si="12"/>
        <v>7.1428571428571423</v>
      </c>
      <c r="AO60" s="107">
        <f t="shared" si="13"/>
        <v>0</v>
      </c>
      <c r="AP60" s="108">
        <f t="shared" si="3"/>
        <v>0.71428571428571419</v>
      </c>
      <c r="AQ60" s="202"/>
    </row>
    <row r="61" spans="1:43" x14ac:dyDescent="0.25">
      <c r="A61" t="s">
        <v>50</v>
      </c>
      <c r="B61" t="s">
        <v>51</v>
      </c>
      <c r="C61" s="7">
        <v>6</v>
      </c>
      <c r="D61" t="s">
        <v>53</v>
      </c>
      <c r="E61">
        <v>2020</v>
      </c>
      <c r="F61" s="7">
        <v>4</v>
      </c>
      <c r="G61" s="7">
        <v>12</v>
      </c>
      <c r="H61" s="7">
        <v>53</v>
      </c>
      <c r="I61" s="7">
        <v>45</v>
      </c>
      <c r="J61" s="7">
        <v>412</v>
      </c>
      <c r="K61" s="213">
        <v>60</v>
      </c>
      <c r="L61" s="92">
        <v>18</v>
      </c>
      <c r="M61" s="92">
        <v>18</v>
      </c>
      <c r="N61" s="92">
        <v>17</v>
      </c>
      <c r="O61" s="92">
        <v>16</v>
      </c>
      <c r="P61" s="92">
        <v>18</v>
      </c>
      <c r="Q61" s="92">
        <v>19</v>
      </c>
      <c r="R61" s="92">
        <v>17</v>
      </c>
      <c r="S61" s="92">
        <v>17</v>
      </c>
      <c r="T61" s="92">
        <v>15</v>
      </c>
      <c r="U61" s="92">
        <v>15</v>
      </c>
      <c r="V61" s="92">
        <v>0</v>
      </c>
      <c r="W61" s="92">
        <v>0</v>
      </c>
      <c r="X61" s="92">
        <v>1</v>
      </c>
      <c r="Y61" s="92">
        <v>0</v>
      </c>
      <c r="Z61" s="92">
        <v>0</v>
      </c>
      <c r="AA61" s="92">
        <v>0</v>
      </c>
      <c r="AB61" s="92">
        <v>0</v>
      </c>
      <c r="AC61" s="92">
        <v>0</v>
      </c>
      <c r="AD61" s="92">
        <v>1</v>
      </c>
      <c r="AE61" s="92">
        <v>1</v>
      </c>
      <c r="AF61" s="107">
        <f t="shared" si="5"/>
        <v>0</v>
      </c>
      <c r="AG61" s="107">
        <f t="shared" si="8"/>
        <v>0</v>
      </c>
      <c r="AH61" s="107">
        <f t="shared" si="4"/>
        <v>5.8823529411764701</v>
      </c>
      <c r="AI61" s="107">
        <f t="shared" si="6"/>
        <v>0</v>
      </c>
      <c r="AJ61" s="107">
        <f t="shared" si="9"/>
        <v>0</v>
      </c>
      <c r="AK61" s="107">
        <f t="shared" si="7"/>
        <v>0</v>
      </c>
      <c r="AL61" s="107">
        <f t="shared" si="10"/>
        <v>0</v>
      </c>
      <c r="AM61" s="107">
        <f t="shared" si="11"/>
        <v>0</v>
      </c>
      <c r="AN61" s="107">
        <f t="shared" si="12"/>
        <v>6.666666666666667</v>
      </c>
      <c r="AO61" s="107">
        <f t="shared" si="13"/>
        <v>6.666666666666667</v>
      </c>
      <c r="AP61" s="108">
        <f t="shared" si="3"/>
        <v>1.9215686274509802</v>
      </c>
      <c r="AQ61" s="202"/>
    </row>
    <row r="62" spans="1:43" x14ac:dyDescent="0.25">
      <c r="A62" t="s">
        <v>35</v>
      </c>
      <c r="B62" t="s">
        <v>36</v>
      </c>
      <c r="C62" s="7">
        <v>7</v>
      </c>
      <c r="D62" t="s">
        <v>41</v>
      </c>
      <c r="E62">
        <v>2016</v>
      </c>
      <c r="F62" s="7">
        <v>4</v>
      </c>
      <c r="G62" s="7">
        <v>13</v>
      </c>
      <c r="H62" s="7">
        <v>52</v>
      </c>
      <c r="I62" s="7">
        <v>52</v>
      </c>
      <c r="J62" s="7">
        <v>413</v>
      </c>
      <c r="K62" s="213">
        <v>61</v>
      </c>
      <c r="L62" s="92">
        <v>18</v>
      </c>
      <c r="M62" s="92">
        <v>22</v>
      </c>
      <c r="N62" s="92">
        <v>19</v>
      </c>
      <c r="O62" s="92">
        <v>17</v>
      </c>
      <c r="P62" s="92">
        <v>20</v>
      </c>
      <c r="Q62" s="92">
        <v>15</v>
      </c>
      <c r="R62" s="92">
        <v>19</v>
      </c>
      <c r="S62" s="92">
        <v>21</v>
      </c>
      <c r="T62" s="92">
        <v>17</v>
      </c>
      <c r="U62" s="92">
        <v>16</v>
      </c>
      <c r="V62" s="92">
        <v>2</v>
      </c>
      <c r="W62" s="92">
        <v>0</v>
      </c>
      <c r="X62" s="92">
        <v>2</v>
      </c>
      <c r="Y62" s="92">
        <v>1</v>
      </c>
      <c r="Z62" s="92">
        <v>1</v>
      </c>
      <c r="AA62" s="92">
        <v>0</v>
      </c>
      <c r="AB62" s="92">
        <v>1</v>
      </c>
      <c r="AC62" s="92">
        <v>0</v>
      </c>
      <c r="AD62" s="92">
        <v>0</v>
      </c>
      <c r="AE62" s="92">
        <v>0</v>
      </c>
      <c r="AF62" s="107">
        <f t="shared" si="5"/>
        <v>11.111111111111111</v>
      </c>
      <c r="AG62" s="107">
        <f t="shared" si="8"/>
        <v>0</v>
      </c>
      <c r="AH62" s="107">
        <f t="shared" si="4"/>
        <v>10.526315789473683</v>
      </c>
      <c r="AI62" s="107">
        <f t="shared" si="6"/>
        <v>4.5454545454545459</v>
      </c>
      <c r="AJ62" s="107">
        <f t="shared" si="9"/>
        <v>5</v>
      </c>
      <c r="AK62" s="107">
        <f t="shared" si="7"/>
        <v>0</v>
      </c>
      <c r="AL62" s="107">
        <f t="shared" si="10"/>
        <v>5.2631578947368416</v>
      </c>
      <c r="AM62" s="107">
        <f t="shared" si="11"/>
        <v>0</v>
      </c>
      <c r="AN62" s="107">
        <f t="shared" si="12"/>
        <v>0</v>
      </c>
      <c r="AO62" s="107">
        <f t="shared" si="13"/>
        <v>0</v>
      </c>
      <c r="AP62" s="108">
        <f t="shared" si="3"/>
        <v>3.644603934077618</v>
      </c>
      <c r="AQ62" s="202"/>
    </row>
    <row r="63" spans="1:43" x14ac:dyDescent="0.25">
      <c r="A63" t="s">
        <v>35</v>
      </c>
      <c r="B63" t="s">
        <v>36</v>
      </c>
      <c r="C63" s="7">
        <v>7</v>
      </c>
      <c r="D63" t="s">
        <v>39</v>
      </c>
      <c r="E63">
        <v>2002</v>
      </c>
      <c r="F63" s="7">
        <v>4</v>
      </c>
      <c r="G63" s="7">
        <v>14</v>
      </c>
      <c r="H63" s="7">
        <v>51</v>
      </c>
      <c r="I63" s="7">
        <v>53</v>
      </c>
      <c r="J63" s="7">
        <v>414</v>
      </c>
      <c r="K63" s="213">
        <v>62</v>
      </c>
      <c r="L63" s="92">
        <v>18</v>
      </c>
      <c r="M63" s="92">
        <v>16</v>
      </c>
      <c r="N63" s="92">
        <v>21</v>
      </c>
      <c r="O63" s="92">
        <v>13</v>
      </c>
      <c r="P63" s="92">
        <v>19</v>
      </c>
      <c r="Q63" s="92">
        <v>14</v>
      </c>
      <c r="R63" s="92">
        <v>17</v>
      </c>
      <c r="S63" s="92">
        <v>14</v>
      </c>
      <c r="T63" s="92">
        <v>17</v>
      </c>
      <c r="U63" s="92">
        <v>17</v>
      </c>
      <c r="V63" s="92">
        <v>1</v>
      </c>
      <c r="W63" s="92">
        <v>0</v>
      </c>
      <c r="X63" s="92">
        <v>1</v>
      </c>
      <c r="Y63" s="92">
        <v>0</v>
      </c>
      <c r="Z63" s="92">
        <v>0</v>
      </c>
      <c r="AA63" s="92">
        <v>1</v>
      </c>
      <c r="AB63" s="92">
        <v>0</v>
      </c>
      <c r="AC63" s="92">
        <v>1</v>
      </c>
      <c r="AD63" s="92">
        <v>0</v>
      </c>
      <c r="AE63" s="92">
        <v>1</v>
      </c>
      <c r="AF63" s="107">
        <f t="shared" si="5"/>
        <v>5.5555555555555554</v>
      </c>
      <c r="AG63" s="107">
        <f t="shared" si="8"/>
        <v>0</v>
      </c>
      <c r="AH63" s="107">
        <f t="shared" si="4"/>
        <v>4.7619047619047619</v>
      </c>
      <c r="AI63" s="107">
        <f t="shared" si="6"/>
        <v>0</v>
      </c>
      <c r="AJ63" s="107">
        <f t="shared" si="9"/>
        <v>0</v>
      </c>
      <c r="AK63" s="107">
        <f t="shared" si="7"/>
        <v>7.1428571428571423</v>
      </c>
      <c r="AL63" s="107">
        <f t="shared" si="10"/>
        <v>0</v>
      </c>
      <c r="AM63" s="107">
        <f t="shared" si="11"/>
        <v>7.1428571428571423</v>
      </c>
      <c r="AN63" s="107">
        <f t="shared" si="12"/>
        <v>0</v>
      </c>
      <c r="AO63" s="107">
        <f t="shared" si="13"/>
        <v>5.8823529411764701</v>
      </c>
      <c r="AP63" s="108">
        <f t="shared" si="3"/>
        <v>3.0485527544351072</v>
      </c>
      <c r="AQ63" s="202"/>
    </row>
    <row r="64" spans="1:43" x14ac:dyDescent="0.25">
      <c r="A64" t="s">
        <v>50</v>
      </c>
      <c r="B64" t="s">
        <v>51</v>
      </c>
      <c r="C64" s="7">
        <v>8</v>
      </c>
      <c r="D64" t="s">
        <v>54</v>
      </c>
      <c r="E64">
        <v>2016</v>
      </c>
      <c r="F64" s="7">
        <v>4</v>
      </c>
      <c r="G64" s="7">
        <v>15</v>
      </c>
      <c r="H64" s="7">
        <v>50</v>
      </c>
      <c r="I64" s="7">
        <v>60</v>
      </c>
      <c r="J64" s="7">
        <v>415</v>
      </c>
      <c r="K64" s="213">
        <v>63</v>
      </c>
      <c r="L64" s="92">
        <v>18</v>
      </c>
      <c r="M64" s="92">
        <v>14</v>
      </c>
      <c r="N64" s="92">
        <v>13</v>
      </c>
      <c r="O64" s="92">
        <v>14</v>
      </c>
      <c r="P64" s="92">
        <v>15</v>
      </c>
      <c r="Q64" s="92">
        <v>14</v>
      </c>
      <c r="R64" s="92">
        <v>16</v>
      </c>
      <c r="S64" s="92">
        <v>16</v>
      </c>
      <c r="T64" s="92">
        <v>16</v>
      </c>
      <c r="U64" s="92">
        <v>15</v>
      </c>
      <c r="V64" s="92">
        <v>0</v>
      </c>
      <c r="W64" s="92">
        <v>0</v>
      </c>
      <c r="X64" s="92">
        <v>0</v>
      </c>
      <c r="Y64" s="92">
        <v>0</v>
      </c>
      <c r="Z64" s="92">
        <v>0</v>
      </c>
      <c r="AA64" s="92">
        <v>2</v>
      </c>
      <c r="AB64" s="92">
        <v>0</v>
      </c>
      <c r="AC64" s="92">
        <v>1</v>
      </c>
      <c r="AD64" s="92">
        <v>0</v>
      </c>
      <c r="AE64" s="92">
        <v>0</v>
      </c>
      <c r="AF64" s="107">
        <f t="shared" si="5"/>
        <v>0</v>
      </c>
      <c r="AG64" s="107">
        <f t="shared" si="8"/>
        <v>0</v>
      </c>
      <c r="AH64" s="107">
        <f t="shared" si="4"/>
        <v>0</v>
      </c>
      <c r="AI64" s="107">
        <f t="shared" si="6"/>
        <v>0</v>
      </c>
      <c r="AJ64" s="107">
        <f t="shared" si="9"/>
        <v>0</v>
      </c>
      <c r="AK64" s="107">
        <f t="shared" si="7"/>
        <v>14.285714285714285</v>
      </c>
      <c r="AL64" s="107">
        <f t="shared" si="10"/>
        <v>0</v>
      </c>
      <c r="AM64" s="107">
        <f t="shared" si="11"/>
        <v>6.25</v>
      </c>
      <c r="AN64" s="107">
        <f t="shared" si="12"/>
        <v>0</v>
      </c>
      <c r="AO64" s="107">
        <f t="shared" si="13"/>
        <v>0</v>
      </c>
      <c r="AP64" s="108">
        <f t="shared" si="3"/>
        <v>2.0535714285714284</v>
      </c>
      <c r="AQ64" s="202"/>
    </row>
    <row r="65" spans="1:43" x14ac:dyDescent="0.25">
      <c r="A65" t="s">
        <v>50</v>
      </c>
      <c r="B65" t="s">
        <v>51</v>
      </c>
      <c r="C65" s="7">
        <v>8</v>
      </c>
      <c r="D65" t="s">
        <v>56</v>
      </c>
      <c r="E65">
        <v>1984</v>
      </c>
      <c r="F65" s="7">
        <v>4</v>
      </c>
      <c r="G65" s="7">
        <v>16</v>
      </c>
      <c r="H65" s="7">
        <v>49</v>
      </c>
      <c r="I65" s="7">
        <v>61</v>
      </c>
      <c r="J65" s="7">
        <v>416</v>
      </c>
      <c r="K65" s="213">
        <v>64</v>
      </c>
      <c r="L65" s="92">
        <v>17</v>
      </c>
      <c r="M65" s="92">
        <v>17</v>
      </c>
      <c r="N65" s="92">
        <v>16</v>
      </c>
      <c r="O65" s="92">
        <v>16</v>
      </c>
      <c r="P65" s="92">
        <v>17</v>
      </c>
      <c r="Q65" s="92">
        <v>17</v>
      </c>
      <c r="R65" s="92">
        <v>17</v>
      </c>
      <c r="S65" s="92">
        <v>17</v>
      </c>
      <c r="T65" s="92">
        <v>20</v>
      </c>
      <c r="U65" s="92">
        <v>16</v>
      </c>
      <c r="V65" s="92">
        <v>0</v>
      </c>
      <c r="W65" s="92">
        <v>0</v>
      </c>
      <c r="X65" s="92">
        <v>0</v>
      </c>
      <c r="Y65" s="92">
        <v>1</v>
      </c>
      <c r="Z65" s="92">
        <v>0</v>
      </c>
      <c r="AA65" s="92">
        <v>0</v>
      </c>
      <c r="AB65" s="92">
        <v>0</v>
      </c>
      <c r="AC65" s="92">
        <v>0</v>
      </c>
      <c r="AD65" s="92">
        <v>0</v>
      </c>
      <c r="AE65" s="92">
        <v>0</v>
      </c>
      <c r="AF65" s="107">
        <f t="shared" si="5"/>
        <v>0</v>
      </c>
      <c r="AG65" s="107">
        <f t="shared" si="8"/>
        <v>0</v>
      </c>
      <c r="AH65" s="107">
        <f t="shared" si="4"/>
        <v>0</v>
      </c>
      <c r="AI65" s="107">
        <f t="shared" si="6"/>
        <v>5.8823529411764701</v>
      </c>
      <c r="AJ65" s="107">
        <f t="shared" si="9"/>
        <v>0</v>
      </c>
      <c r="AK65" s="107">
        <f t="shared" si="7"/>
        <v>0</v>
      </c>
      <c r="AL65" s="107">
        <f t="shared" si="10"/>
        <v>0</v>
      </c>
      <c r="AM65" s="107">
        <f t="shared" si="11"/>
        <v>0</v>
      </c>
      <c r="AN65" s="107">
        <f t="shared" si="12"/>
        <v>0</v>
      </c>
      <c r="AO65" s="107">
        <f t="shared" si="13"/>
        <v>0</v>
      </c>
      <c r="AP65" s="108">
        <f t="shared" si="3"/>
        <v>0.58823529411764697</v>
      </c>
      <c r="AQ65" s="202"/>
    </row>
    <row r="66" spans="1:43" x14ac:dyDescent="0.25">
      <c r="AQ66" s="202"/>
    </row>
  </sheetData>
  <pageMargins left="0.7" right="0.7" top="0.75" bottom="0.75" header="0.3" footer="0.3"/>
  <pageSetup paperSize="9" orientation="portrait" r:id="rId2"/>
  <ignoredErrors>
    <ignoredError sqref="AI16:AI36 AH12 AI37:AI57 AI58:AI65" formula="1"/>
  </ignoredErrors>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3B75-707E-48D2-A571-BFDFDE3171C1}">
  <dimension ref="A1:AC67"/>
  <sheetViews>
    <sheetView topLeftCell="O1" workbookViewId="0">
      <selection activeCell="AG7" sqref="AG7"/>
    </sheetView>
  </sheetViews>
  <sheetFormatPr defaultRowHeight="15" x14ac:dyDescent="0.25"/>
  <cols>
    <col min="1" max="2" width="9.140625" style="75"/>
    <col min="3" max="3" width="8.5703125" style="74"/>
    <col min="4" max="4" width="13.5703125" style="75" customWidth="1"/>
    <col min="5" max="5" width="9.140625" style="75"/>
    <col min="6" max="10" width="8.5703125" style="74"/>
    <col min="11" max="11" width="10.5703125" style="74" bestFit="1" customWidth="1"/>
    <col min="12" max="12" width="13.140625" style="74" customWidth="1"/>
    <col min="13" max="13" width="13.42578125" style="74" customWidth="1"/>
    <col min="14" max="14" width="9.5703125" style="74" customWidth="1"/>
    <col min="15" max="15" width="9.5703125" style="77" customWidth="1"/>
    <col min="19" max="19" width="9.5703125" customWidth="1"/>
    <col min="21" max="21" width="11.5703125" customWidth="1"/>
    <col min="22" max="22" width="12.85546875" customWidth="1"/>
    <col min="23" max="23" width="14.7109375" bestFit="1" customWidth="1"/>
    <col min="24" max="24" width="9.140625" bestFit="1" customWidth="1"/>
    <col min="25" max="27" width="4.5703125" bestFit="1" customWidth="1"/>
    <col min="28" max="28" width="11.42578125" customWidth="1"/>
    <col min="29" max="29" width="11.42578125" bestFit="1" customWidth="1"/>
    <col min="30" max="30" width="19.85546875" bestFit="1" customWidth="1"/>
    <col min="31" max="31" width="33.42578125" bestFit="1" customWidth="1"/>
    <col min="32" max="32" width="24.85546875" bestFit="1" customWidth="1"/>
    <col min="33" max="33" width="38.5703125" bestFit="1" customWidth="1"/>
  </cols>
  <sheetData>
    <row r="1" spans="1:29" ht="75" x14ac:dyDescent="0.25">
      <c r="A1" s="115" t="s">
        <v>23</v>
      </c>
      <c r="B1" s="115" t="s">
        <v>24</v>
      </c>
      <c r="C1" s="73" t="s">
        <v>25</v>
      </c>
      <c r="D1" s="115" t="s">
        <v>31</v>
      </c>
      <c r="E1" s="115" t="s">
        <v>32</v>
      </c>
      <c r="F1" s="73" t="s">
        <v>26</v>
      </c>
      <c r="G1" s="73" t="s">
        <v>27</v>
      </c>
      <c r="H1" s="73" t="s">
        <v>28</v>
      </c>
      <c r="I1" s="73" t="s">
        <v>29</v>
      </c>
      <c r="J1" s="73" t="s">
        <v>30</v>
      </c>
      <c r="K1" s="73" t="s">
        <v>1014</v>
      </c>
      <c r="L1" s="73" t="s">
        <v>1054</v>
      </c>
      <c r="M1" s="73" t="s">
        <v>1055</v>
      </c>
      <c r="N1" s="73" t="s">
        <v>1056</v>
      </c>
      <c r="O1" s="116" t="s">
        <v>1057</v>
      </c>
      <c r="P1" s="6" t="s">
        <v>1058</v>
      </c>
      <c r="Q1" s="6" t="s">
        <v>1059</v>
      </c>
      <c r="R1" s="6" t="s">
        <v>1060</v>
      </c>
      <c r="S1" s="1" t="s">
        <v>1061</v>
      </c>
    </row>
    <row r="2" spans="1:29" x14ac:dyDescent="0.25">
      <c r="A2" s="75" t="s">
        <v>35</v>
      </c>
      <c r="B2" s="75" t="s">
        <v>36</v>
      </c>
      <c r="C2" s="74">
        <v>1</v>
      </c>
      <c r="D2" s="75" t="s">
        <v>37</v>
      </c>
      <c r="E2" s="75">
        <v>1998</v>
      </c>
      <c r="F2" s="74">
        <v>1</v>
      </c>
      <c r="G2" s="74">
        <v>1</v>
      </c>
      <c r="H2" s="74">
        <v>1</v>
      </c>
      <c r="I2" s="74">
        <v>1</v>
      </c>
      <c r="J2" s="74">
        <v>101</v>
      </c>
      <c r="K2" s="76">
        <v>45639</v>
      </c>
      <c r="L2" s="74">
        <v>3.71</v>
      </c>
      <c r="M2" s="74">
        <f t="shared" ref="M2:M33" si="0">1*L2</f>
        <v>3.71</v>
      </c>
      <c r="N2" s="75">
        <v>2.2599999999999998</v>
      </c>
      <c r="O2" s="77">
        <f>N2*10/M2</f>
        <v>6.0916442048517512</v>
      </c>
      <c r="P2" s="61">
        <v>10.11</v>
      </c>
      <c r="Q2" s="61">
        <v>12.8</v>
      </c>
      <c r="S2" s="56">
        <v>1.1499999999999999</v>
      </c>
      <c r="T2" s="202"/>
    </row>
    <row r="3" spans="1:29" x14ac:dyDescent="0.25">
      <c r="A3" s="75" t="s">
        <v>35</v>
      </c>
      <c r="B3" s="75" t="s">
        <v>36</v>
      </c>
      <c r="C3" s="74">
        <v>1</v>
      </c>
      <c r="D3" s="75" t="s">
        <v>39</v>
      </c>
      <c r="E3" s="75">
        <v>2002</v>
      </c>
      <c r="F3" s="74">
        <v>2</v>
      </c>
      <c r="G3" s="74">
        <v>1</v>
      </c>
      <c r="H3" s="74">
        <v>32</v>
      </c>
      <c r="I3" s="74">
        <v>2</v>
      </c>
      <c r="J3" s="74">
        <v>201</v>
      </c>
      <c r="K3" s="76">
        <v>45639</v>
      </c>
      <c r="L3" s="74">
        <v>2.82</v>
      </c>
      <c r="M3" s="74">
        <f t="shared" si="0"/>
        <v>2.82</v>
      </c>
      <c r="N3" s="75">
        <v>1.6</v>
      </c>
      <c r="O3" s="77">
        <f t="shared" ref="O3:O65" si="1">N3*10/M3</f>
        <v>5.6737588652482271</v>
      </c>
      <c r="P3" s="61">
        <v>9.84</v>
      </c>
      <c r="Q3" s="61">
        <v>13.14</v>
      </c>
      <c r="S3" s="56">
        <v>0.99</v>
      </c>
      <c r="T3" s="202"/>
    </row>
    <row r="4" spans="1:29" x14ac:dyDescent="0.25">
      <c r="A4" s="75" t="s">
        <v>35</v>
      </c>
      <c r="B4" s="75" t="s">
        <v>36</v>
      </c>
      <c r="C4" s="74">
        <v>1</v>
      </c>
      <c r="D4" s="75" t="s">
        <v>41</v>
      </c>
      <c r="E4" s="75">
        <v>2016</v>
      </c>
      <c r="F4" s="74">
        <v>3</v>
      </c>
      <c r="G4" s="74">
        <v>1</v>
      </c>
      <c r="H4" s="74">
        <v>33</v>
      </c>
      <c r="I4" s="74">
        <v>3</v>
      </c>
      <c r="J4" s="74">
        <v>301</v>
      </c>
      <c r="K4" s="76">
        <v>45639</v>
      </c>
      <c r="L4" s="74">
        <v>2.67</v>
      </c>
      <c r="M4" s="74">
        <f t="shared" si="0"/>
        <v>2.67</v>
      </c>
      <c r="N4" s="75">
        <v>1.3</v>
      </c>
      <c r="O4" s="77">
        <f t="shared" si="1"/>
        <v>4.868913857677903</v>
      </c>
      <c r="P4" s="61">
        <v>9.6</v>
      </c>
      <c r="Q4" s="61">
        <v>14.15</v>
      </c>
      <c r="S4" s="56">
        <v>1.1000000000000001</v>
      </c>
      <c r="T4" s="202"/>
    </row>
    <row r="5" spans="1:29" x14ac:dyDescent="0.25">
      <c r="A5" s="75" t="s">
        <v>35</v>
      </c>
      <c r="B5" s="75" t="s">
        <v>36</v>
      </c>
      <c r="C5" s="74">
        <v>1</v>
      </c>
      <c r="D5" s="75" t="s">
        <v>42</v>
      </c>
      <c r="E5" s="75">
        <v>2023</v>
      </c>
      <c r="F5" s="74">
        <v>4</v>
      </c>
      <c r="G5" s="74">
        <v>1</v>
      </c>
      <c r="H5" s="74">
        <v>64</v>
      </c>
      <c r="I5" s="74">
        <v>4</v>
      </c>
      <c r="J5" s="74">
        <v>401</v>
      </c>
      <c r="K5" s="76">
        <v>45639</v>
      </c>
      <c r="L5" s="74">
        <v>2.66</v>
      </c>
      <c r="M5" s="74">
        <f t="shared" si="0"/>
        <v>2.66</v>
      </c>
      <c r="N5" s="75">
        <v>1.46</v>
      </c>
      <c r="O5" s="77">
        <f t="shared" si="1"/>
        <v>5.488721804511278</v>
      </c>
      <c r="P5" s="61">
        <v>10</v>
      </c>
      <c r="Q5" s="61">
        <v>12.3</v>
      </c>
      <c r="S5" s="56">
        <v>1.24</v>
      </c>
      <c r="T5" s="202"/>
    </row>
    <row r="6" spans="1:29" s="109" customFormat="1" x14ac:dyDescent="0.25">
      <c r="A6" s="75" t="s">
        <v>35</v>
      </c>
      <c r="B6" s="75" t="s">
        <v>36</v>
      </c>
      <c r="C6" s="74">
        <v>1</v>
      </c>
      <c r="D6" s="75" t="s">
        <v>44</v>
      </c>
      <c r="E6" s="75">
        <v>1983</v>
      </c>
      <c r="F6" s="74">
        <v>1</v>
      </c>
      <c r="G6" s="74">
        <v>2</v>
      </c>
      <c r="H6" s="74">
        <v>2</v>
      </c>
      <c r="I6" s="74">
        <v>8</v>
      </c>
      <c r="J6" s="74">
        <v>102</v>
      </c>
      <c r="K6" s="76">
        <v>45639</v>
      </c>
      <c r="L6" s="74">
        <v>2.69</v>
      </c>
      <c r="M6" s="74">
        <f>1*L6</f>
        <v>2.69</v>
      </c>
      <c r="N6" s="75">
        <v>1.42</v>
      </c>
      <c r="O6" s="77">
        <f>N6*10/M6</f>
        <v>5.2788104089219328</v>
      </c>
      <c r="P6" s="61">
        <v>10.14</v>
      </c>
      <c r="Q6" s="61">
        <v>14.66</v>
      </c>
      <c r="S6" s="56">
        <v>0.85</v>
      </c>
      <c r="T6" s="202"/>
    </row>
    <row r="7" spans="1:29" s="109" customFormat="1" x14ac:dyDescent="0.25">
      <c r="A7" s="75" t="s">
        <v>35</v>
      </c>
      <c r="B7" s="75" t="s">
        <v>36</v>
      </c>
      <c r="C7" s="74">
        <v>1</v>
      </c>
      <c r="D7" s="75" t="s">
        <v>46</v>
      </c>
      <c r="E7" s="75">
        <v>1999</v>
      </c>
      <c r="F7" s="74">
        <v>2</v>
      </c>
      <c r="G7" s="74">
        <v>2</v>
      </c>
      <c r="H7" s="74">
        <v>31</v>
      </c>
      <c r="I7" s="74">
        <v>7</v>
      </c>
      <c r="J7" s="74">
        <v>202</v>
      </c>
      <c r="K7" s="76">
        <v>45639</v>
      </c>
      <c r="L7" s="74">
        <v>3.23</v>
      </c>
      <c r="M7" s="74">
        <f t="shared" si="0"/>
        <v>3.23</v>
      </c>
      <c r="N7" s="75">
        <v>1.44</v>
      </c>
      <c r="O7" s="77">
        <f t="shared" si="1"/>
        <v>4.458204334365325</v>
      </c>
      <c r="P7" s="61">
        <v>10.46</v>
      </c>
      <c r="Q7" s="61">
        <v>14.09</v>
      </c>
      <c r="S7" s="56">
        <v>0.89</v>
      </c>
      <c r="T7" s="202"/>
      <c r="U7" s="75"/>
      <c r="V7" s="75"/>
      <c r="W7" s="75"/>
      <c r="X7" s="75"/>
      <c r="Y7" s="75"/>
      <c r="Z7" s="75"/>
      <c r="AA7" s="75"/>
      <c r="AB7" s="75"/>
      <c r="AC7" s="75"/>
    </row>
    <row r="8" spans="1:29" s="109" customFormat="1" x14ac:dyDescent="0.25">
      <c r="A8" s="75" t="s">
        <v>35</v>
      </c>
      <c r="B8" s="75" t="s">
        <v>36</v>
      </c>
      <c r="C8" s="74">
        <v>1</v>
      </c>
      <c r="D8" s="75" t="s">
        <v>48</v>
      </c>
      <c r="E8" s="75">
        <v>2018</v>
      </c>
      <c r="F8" s="74">
        <v>3</v>
      </c>
      <c r="G8" s="74">
        <v>2</v>
      </c>
      <c r="H8" s="74">
        <v>34</v>
      </c>
      <c r="I8" s="74">
        <v>6</v>
      </c>
      <c r="J8" s="74">
        <v>302</v>
      </c>
      <c r="K8" s="76">
        <v>45639</v>
      </c>
      <c r="L8" s="74">
        <v>2.77</v>
      </c>
      <c r="M8" s="74">
        <f t="shared" si="0"/>
        <v>2.77</v>
      </c>
      <c r="N8" s="75">
        <v>1.8</v>
      </c>
      <c r="O8" s="77">
        <f t="shared" si="1"/>
        <v>6.4981949458483754</v>
      </c>
      <c r="P8" s="61">
        <v>10.199999999999999</v>
      </c>
      <c r="Q8" s="61">
        <v>12.63</v>
      </c>
      <c r="S8" s="56">
        <v>0.93</v>
      </c>
      <c r="T8" s="202"/>
      <c r="U8" s="113" t="s">
        <v>1062</v>
      </c>
      <c r="V8" s="75"/>
      <c r="W8" s="75"/>
      <c r="X8" s="113" t="s">
        <v>26</v>
      </c>
      <c r="Y8" s="75"/>
      <c r="Z8" s="75"/>
      <c r="AA8" s="75"/>
      <c r="AB8" s="75"/>
      <c r="AC8" s="75"/>
    </row>
    <row r="9" spans="1:29" s="109" customFormat="1" x14ac:dyDescent="0.25">
      <c r="A9" s="75" t="s">
        <v>35</v>
      </c>
      <c r="B9" s="75" t="s">
        <v>36</v>
      </c>
      <c r="C9" s="74">
        <v>1</v>
      </c>
      <c r="D9" s="75" t="s">
        <v>49</v>
      </c>
      <c r="E9" s="75">
        <v>1985</v>
      </c>
      <c r="F9" s="74">
        <v>4</v>
      </c>
      <c r="G9" s="74">
        <v>2</v>
      </c>
      <c r="H9" s="74">
        <v>63</v>
      </c>
      <c r="I9" s="74">
        <v>5</v>
      </c>
      <c r="J9" s="74">
        <v>402</v>
      </c>
      <c r="K9" s="76">
        <v>45639</v>
      </c>
      <c r="L9" s="74">
        <v>2.46</v>
      </c>
      <c r="M9" s="74">
        <f t="shared" si="0"/>
        <v>2.46</v>
      </c>
      <c r="N9" s="75">
        <v>1.04</v>
      </c>
      <c r="O9" s="77">
        <f t="shared" si="1"/>
        <v>4.2276422764227641</v>
      </c>
      <c r="P9" s="61">
        <v>10.17</v>
      </c>
      <c r="Q9" s="61">
        <v>14.15</v>
      </c>
      <c r="S9" s="56">
        <v>0.89</v>
      </c>
      <c r="T9" s="202"/>
      <c r="U9" s="113" t="s">
        <v>23</v>
      </c>
      <c r="V9" s="113" t="s">
        <v>32</v>
      </c>
      <c r="W9" s="113" t="s">
        <v>31</v>
      </c>
      <c r="X9" s="75">
        <v>1</v>
      </c>
      <c r="Y9" s="75">
        <v>2</v>
      </c>
      <c r="Z9" s="75">
        <v>3</v>
      </c>
      <c r="AA9" s="75">
        <v>4</v>
      </c>
      <c r="AB9" s="75"/>
      <c r="AC9" s="75"/>
    </row>
    <row r="10" spans="1:29" x14ac:dyDescent="0.25">
      <c r="A10" s="75" t="s">
        <v>50</v>
      </c>
      <c r="B10" s="75" t="s">
        <v>51</v>
      </c>
      <c r="C10" s="74">
        <v>2</v>
      </c>
      <c r="D10" s="75" t="s">
        <v>52</v>
      </c>
      <c r="E10" s="75">
        <v>1999</v>
      </c>
      <c r="F10" s="74">
        <v>1</v>
      </c>
      <c r="G10" s="74">
        <v>3</v>
      </c>
      <c r="H10" s="74">
        <v>3</v>
      </c>
      <c r="I10" s="74">
        <v>9</v>
      </c>
      <c r="J10" s="74">
        <v>103</v>
      </c>
      <c r="K10" s="76">
        <v>45639</v>
      </c>
      <c r="L10" s="74">
        <v>3.24</v>
      </c>
      <c r="M10" s="74">
        <f t="shared" si="0"/>
        <v>3.24</v>
      </c>
      <c r="N10" s="75">
        <v>2.12</v>
      </c>
      <c r="O10" s="77">
        <f t="shared" si="1"/>
        <v>6.5432098765432105</v>
      </c>
      <c r="P10" s="61">
        <v>10.19</v>
      </c>
      <c r="Q10" s="61">
        <v>13.49</v>
      </c>
      <c r="S10" s="56">
        <v>1.1399999999999999</v>
      </c>
      <c r="T10" s="202"/>
      <c r="U10" s="75" t="s">
        <v>50</v>
      </c>
      <c r="V10" s="75">
        <v>1984</v>
      </c>
      <c r="W10" s="75" t="s">
        <v>56</v>
      </c>
      <c r="X10" s="78">
        <v>5.3608247422680417</v>
      </c>
      <c r="Y10" s="78">
        <v>5.6862745098039209</v>
      </c>
      <c r="Z10" s="78">
        <v>5.0522648083623691</v>
      </c>
      <c r="AA10" s="78">
        <v>4.1596638655462188</v>
      </c>
      <c r="AB10" s="78">
        <f>AVERAGE(X10:AA10)</f>
        <v>5.0647569814951376</v>
      </c>
      <c r="AC10" s="31">
        <v>476.59000000000003</v>
      </c>
    </row>
    <row r="11" spans="1:29" x14ac:dyDescent="0.25">
      <c r="A11" s="75" t="s">
        <v>50</v>
      </c>
      <c r="B11" s="75" t="s">
        <v>51</v>
      </c>
      <c r="C11" s="74">
        <v>2</v>
      </c>
      <c r="D11" s="75" t="s">
        <v>53</v>
      </c>
      <c r="E11" s="75">
        <v>2020</v>
      </c>
      <c r="F11" s="74">
        <v>2</v>
      </c>
      <c r="G11" s="74">
        <v>3</v>
      </c>
      <c r="H11" s="74">
        <v>30</v>
      </c>
      <c r="I11" s="74">
        <v>10</v>
      </c>
      <c r="J11" s="74">
        <v>203</v>
      </c>
      <c r="K11" s="76">
        <v>45639</v>
      </c>
      <c r="L11" s="74">
        <v>3.41</v>
      </c>
      <c r="M11" s="74">
        <f t="shared" si="0"/>
        <v>3.41</v>
      </c>
      <c r="N11" s="75">
        <v>1.83</v>
      </c>
      <c r="O11" s="77">
        <f t="shared" si="1"/>
        <v>5.3665689149560114</v>
      </c>
      <c r="P11" s="61">
        <v>10.16</v>
      </c>
      <c r="Q11" s="61">
        <v>11.23</v>
      </c>
      <c r="S11" s="56">
        <v>1.1599999999999999</v>
      </c>
      <c r="T11" s="202"/>
      <c r="U11" s="75"/>
      <c r="V11" s="75">
        <v>1989</v>
      </c>
      <c r="W11" s="75" t="s">
        <v>59</v>
      </c>
      <c r="X11" s="78">
        <v>4.9079754601226995</v>
      </c>
      <c r="Y11" s="78">
        <v>4.7452229299363058</v>
      </c>
      <c r="Z11" s="78">
        <v>4.3421052631578947</v>
      </c>
      <c r="AA11" s="78">
        <v>4.4574780058651022</v>
      </c>
      <c r="AB11" s="78">
        <f t="shared" ref="AB11:AB27" si="2">AVERAGE(X11:AA11)</f>
        <v>4.6131954147705008</v>
      </c>
      <c r="AC11" s="31">
        <v>445.88</v>
      </c>
    </row>
    <row r="12" spans="1:29" x14ac:dyDescent="0.25">
      <c r="A12" s="75" t="s">
        <v>50</v>
      </c>
      <c r="B12" s="75" t="s">
        <v>51</v>
      </c>
      <c r="C12" s="74">
        <v>2</v>
      </c>
      <c r="D12" s="75" t="s">
        <v>54</v>
      </c>
      <c r="E12" s="75">
        <v>2016</v>
      </c>
      <c r="F12" s="74">
        <v>3</v>
      </c>
      <c r="G12" s="74">
        <v>3</v>
      </c>
      <c r="H12" s="74">
        <v>35</v>
      </c>
      <c r="I12" s="74">
        <v>11</v>
      </c>
      <c r="J12" s="74">
        <v>303</v>
      </c>
      <c r="K12" s="76">
        <v>45639</v>
      </c>
      <c r="L12" s="74">
        <v>2.81</v>
      </c>
      <c r="M12" s="74">
        <f t="shared" si="0"/>
        <v>2.81</v>
      </c>
      <c r="N12" s="75">
        <v>1.64</v>
      </c>
      <c r="O12" s="77">
        <f t="shared" si="1"/>
        <v>5.8362989323843406</v>
      </c>
      <c r="P12" s="61">
        <v>10</v>
      </c>
      <c r="Q12" s="61">
        <v>11.72</v>
      </c>
      <c r="S12" s="56">
        <v>1.2</v>
      </c>
      <c r="T12" s="202"/>
      <c r="U12" s="75"/>
      <c r="V12" s="75">
        <v>1999</v>
      </c>
      <c r="W12" s="75" t="s">
        <v>52</v>
      </c>
      <c r="X12" s="78">
        <v>6.5432098765432105</v>
      </c>
      <c r="Y12" s="78">
        <v>5.3753753753753752</v>
      </c>
      <c r="Z12" s="78">
        <v>4.7678018575851393</v>
      </c>
      <c r="AA12" s="78">
        <v>4.0101522842639596</v>
      </c>
      <c r="AB12" s="78">
        <f t="shared" si="2"/>
        <v>5.1741348484419216</v>
      </c>
      <c r="AC12" s="31">
        <v>475.58000000000004</v>
      </c>
    </row>
    <row r="13" spans="1:29" x14ac:dyDescent="0.25">
      <c r="A13" s="75" t="s">
        <v>50</v>
      </c>
      <c r="B13" s="75" t="s">
        <v>51</v>
      </c>
      <c r="C13" s="74">
        <v>2</v>
      </c>
      <c r="D13" s="75" t="s">
        <v>55</v>
      </c>
      <c r="E13" s="75">
        <v>2008</v>
      </c>
      <c r="F13" s="74">
        <v>4</v>
      </c>
      <c r="G13" s="74">
        <v>3</v>
      </c>
      <c r="H13" s="74">
        <v>62</v>
      </c>
      <c r="I13" s="74">
        <v>12</v>
      </c>
      <c r="J13" s="74">
        <v>403</v>
      </c>
      <c r="K13" s="76">
        <v>45639</v>
      </c>
      <c r="L13" s="74">
        <v>3.78</v>
      </c>
      <c r="M13" s="74">
        <f t="shared" si="0"/>
        <v>3.78</v>
      </c>
      <c r="N13" s="75">
        <v>2.06</v>
      </c>
      <c r="O13" s="77">
        <f t="shared" si="1"/>
        <v>5.4497354497354502</v>
      </c>
      <c r="P13" s="61">
        <v>10.49</v>
      </c>
      <c r="Q13" s="61">
        <v>11.22</v>
      </c>
      <c r="S13" s="56">
        <v>1.1399999999999999</v>
      </c>
      <c r="T13" s="202"/>
      <c r="U13" s="75"/>
      <c r="V13" s="75">
        <v>2001</v>
      </c>
      <c r="W13" s="75" t="s">
        <v>60</v>
      </c>
      <c r="X13" s="78">
        <v>6</v>
      </c>
      <c r="Y13" s="78">
        <v>4.7349823321554769</v>
      </c>
      <c r="Z13" s="78">
        <v>4.877384196185286</v>
      </c>
      <c r="AA13" s="78">
        <v>5.4285714285714288</v>
      </c>
      <c r="AB13" s="78">
        <f t="shared" si="2"/>
        <v>5.2602344892280479</v>
      </c>
      <c r="AC13" s="31">
        <v>482.71999999999991</v>
      </c>
    </row>
    <row r="14" spans="1:29" s="109" customFormat="1" x14ac:dyDescent="0.25">
      <c r="A14" s="75" t="s">
        <v>50</v>
      </c>
      <c r="B14" s="75" t="s">
        <v>51</v>
      </c>
      <c r="C14" s="74">
        <v>2</v>
      </c>
      <c r="D14" s="75" t="s">
        <v>56</v>
      </c>
      <c r="E14" s="75">
        <v>1984</v>
      </c>
      <c r="F14" s="74">
        <v>1</v>
      </c>
      <c r="G14" s="74">
        <v>4</v>
      </c>
      <c r="H14" s="74">
        <v>4</v>
      </c>
      <c r="I14" s="74">
        <v>16</v>
      </c>
      <c r="J14" s="74">
        <v>104</v>
      </c>
      <c r="K14" s="76">
        <v>45639</v>
      </c>
      <c r="L14" s="74">
        <v>2.91</v>
      </c>
      <c r="M14" s="74">
        <f t="shared" si="0"/>
        <v>2.91</v>
      </c>
      <c r="N14" s="75">
        <v>1.56</v>
      </c>
      <c r="O14" s="77">
        <f t="shared" si="1"/>
        <v>5.3608247422680417</v>
      </c>
      <c r="P14" s="61">
        <v>10.06</v>
      </c>
      <c r="Q14" s="61">
        <v>12.99</v>
      </c>
      <c r="S14" s="56">
        <v>0.95</v>
      </c>
      <c r="T14" s="202"/>
      <c r="U14" s="75"/>
      <c r="V14" s="75">
        <v>2004</v>
      </c>
      <c r="W14" s="75" t="s">
        <v>57</v>
      </c>
      <c r="X14" s="78">
        <v>4.370860927152318</v>
      </c>
      <c r="Y14" s="78">
        <v>4.5514950166112964</v>
      </c>
      <c r="Z14" s="78">
        <v>4.7272727272727266</v>
      </c>
      <c r="AA14" s="78">
        <v>4.1715976331360949</v>
      </c>
      <c r="AB14" s="78">
        <f t="shared" si="2"/>
        <v>4.4553065760431085</v>
      </c>
      <c r="AC14" s="31">
        <v>461.93</v>
      </c>
    </row>
    <row r="15" spans="1:29" s="109" customFormat="1" x14ac:dyDescent="0.25">
      <c r="A15" s="75" t="s">
        <v>50</v>
      </c>
      <c r="B15" s="75" t="s">
        <v>51</v>
      </c>
      <c r="C15" s="74">
        <v>2</v>
      </c>
      <c r="D15" s="75" t="s">
        <v>57</v>
      </c>
      <c r="E15" s="75">
        <v>2004</v>
      </c>
      <c r="F15" s="74">
        <v>2</v>
      </c>
      <c r="G15" s="74">
        <v>4</v>
      </c>
      <c r="H15" s="74">
        <v>29</v>
      </c>
      <c r="I15" s="74">
        <v>15</v>
      </c>
      <c r="J15" s="74">
        <v>204</v>
      </c>
      <c r="K15" s="76">
        <v>45639</v>
      </c>
      <c r="L15" s="74">
        <v>3.01</v>
      </c>
      <c r="M15" s="74">
        <f t="shared" si="0"/>
        <v>3.01</v>
      </c>
      <c r="N15" s="75">
        <v>1.37</v>
      </c>
      <c r="O15" s="77">
        <f t="shared" si="1"/>
        <v>4.5514950166112964</v>
      </c>
      <c r="P15" s="61">
        <v>10.050000000000001</v>
      </c>
      <c r="Q15" s="61">
        <v>11.13</v>
      </c>
      <c r="S15" s="56">
        <v>0.89</v>
      </c>
      <c r="T15" s="202"/>
      <c r="U15" s="75"/>
      <c r="V15" s="75">
        <v>2008</v>
      </c>
      <c r="W15" s="75" t="s">
        <v>55</v>
      </c>
      <c r="X15" s="78">
        <v>4.2244224422442249</v>
      </c>
      <c r="Y15" s="78">
        <v>5.7846153846153836</v>
      </c>
      <c r="Z15" s="78">
        <v>5.454545454545455</v>
      </c>
      <c r="AA15" s="78">
        <v>5.4497354497354502</v>
      </c>
      <c r="AB15" s="78">
        <f t="shared" si="2"/>
        <v>5.2283296827851284</v>
      </c>
      <c r="AC15" s="79">
        <v>542.125</v>
      </c>
    </row>
    <row r="16" spans="1:29" s="109" customFormat="1" x14ac:dyDescent="0.25">
      <c r="A16" s="75" t="s">
        <v>50</v>
      </c>
      <c r="B16" s="75" t="s">
        <v>51</v>
      </c>
      <c r="C16" s="74">
        <v>2</v>
      </c>
      <c r="D16" s="75" t="s">
        <v>59</v>
      </c>
      <c r="E16" s="75">
        <v>1989</v>
      </c>
      <c r="F16" s="74">
        <v>3</v>
      </c>
      <c r="G16" s="74">
        <v>4</v>
      </c>
      <c r="H16" s="74">
        <v>36</v>
      </c>
      <c r="I16" s="74">
        <v>14</v>
      </c>
      <c r="J16" s="74">
        <v>304</v>
      </c>
      <c r="K16" s="76">
        <v>45639</v>
      </c>
      <c r="L16" s="74">
        <v>3.04</v>
      </c>
      <c r="M16" s="74">
        <f t="shared" si="0"/>
        <v>3.04</v>
      </c>
      <c r="N16" s="75">
        <v>1.32</v>
      </c>
      <c r="O16" s="77">
        <f t="shared" si="1"/>
        <v>4.3421052631578947</v>
      </c>
      <c r="P16" s="61">
        <v>10.15</v>
      </c>
      <c r="Q16" s="61">
        <v>13.36</v>
      </c>
      <c r="S16" s="56">
        <v>0.86</v>
      </c>
      <c r="T16" s="202"/>
      <c r="U16" s="75"/>
      <c r="V16" s="75">
        <v>2016</v>
      </c>
      <c r="W16" s="75" t="s">
        <v>54</v>
      </c>
      <c r="X16" s="78">
        <v>4.953846153846154</v>
      </c>
      <c r="Y16" s="78">
        <v>6.0061919504643955</v>
      </c>
      <c r="Z16" s="78">
        <v>5.8362989323843406</v>
      </c>
      <c r="AA16" s="78">
        <v>4.8407643312101909</v>
      </c>
      <c r="AB16" s="78">
        <f t="shared" si="2"/>
        <v>5.4092753419762705</v>
      </c>
      <c r="AC16" s="31">
        <v>493.69</v>
      </c>
    </row>
    <row r="17" spans="1:29" s="109" customFormat="1" x14ac:dyDescent="0.25">
      <c r="A17" s="75" t="s">
        <v>50</v>
      </c>
      <c r="B17" s="75" t="s">
        <v>51</v>
      </c>
      <c r="C17" s="74">
        <v>2</v>
      </c>
      <c r="D17" s="75" t="s">
        <v>60</v>
      </c>
      <c r="E17" s="75">
        <v>2001</v>
      </c>
      <c r="F17" s="74">
        <v>4</v>
      </c>
      <c r="G17" s="74">
        <v>4</v>
      </c>
      <c r="H17" s="74">
        <v>61</v>
      </c>
      <c r="I17" s="74">
        <v>13</v>
      </c>
      <c r="J17" s="74">
        <v>404</v>
      </c>
      <c r="K17" s="76">
        <v>45639</v>
      </c>
      <c r="L17" s="74">
        <v>2.8</v>
      </c>
      <c r="M17" s="74">
        <f t="shared" si="0"/>
        <v>2.8</v>
      </c>
      <c r="N17" s="75">
        <v>1.52</v>
      </c>
      <c r="O17" s="77">
        <f t="shared" si="1"/>
        <v>5.4285714285714288</v>
      </c>
      <c r="P17" s="61">
        <v>10.34</v>
      </c>
      <c r="Q17" s="61">
        <v>12.94</v>
      </c>
      <c r="S17" s="56">
        <v>1.04</v>
      </c>
      <c r="T17" s="202"/>
      <c r="U17" s="75"/>
      <c r="V17" s="75">
        <v>2020</v>
      </c>
      <c r="W17" s="75" t="s">
        <v>53</v>
      </c>
      <c r="X17" s="78">
        <v>5.7467532467532463</v>
      </c>
      <c r="Y17" s="78">
        <v>5.3665689149560114</v>
      </c>
      <c r="Z17" s="78">
        <v>5.3979238754325261</v>
      </c>
      <c r="AA17" s="78">
        <v>5.0173010380622838</v>
      </c>
      <c r="AB17" s="78">
        <f t="shared" si="2"/>
        <v>5.3821367688010167</v>
      </c>
      <c r="AC17" s="31">
        <v>522.43499999999995</v>
      </c>
    </row>
    <row r="18" spans="1:29" x14ac:dyDescent="0.25">
      <c r="A18" s="75" t="s">
        <v>35</v>
      </c>
      <c r="B18" s="75" t="s">
        <v>36</v>
      </c>
      <c r="C18" s="74">
        <v>3</v>
      </c>
      <c r="D18" s="75" t="s">
        <v>48</v>
      </c>
      <c r="E18" s="75">
        <v>2018</v>
      </c>
      <c r="F18" s="74">
        <v>1</v>
      </c>
      <c r="G18" s="74">
        <v>5</v>
      </c>
      <c r="H18" s="74">
        <v>5</v>
      </c>
      <c r="I18" s="74">
        <v>17</v>
      </c>
      <c r="J18" s="74">
        <v>105</v>
      </c>
      <c r="K18" s="76">
        <v>45639</v>
      </c>
      <c r="L18" s="74">
        <v>3.7</v>
      </c>
      <c r="M18" s="74">
        <f t="shared" si="0"/>
        <v>3.7</v>
      </c>
      <c r="N18" s="75">
        <v>2.12</v>
      </c>
      <c r="O18" s="77">
        <f t="shared" si="1"/>
        <v>5.7297297297297298</v>
      </c>
      <c r="P18" s="61">
        <v>10.17</v>
      </c>
      <c r="Q18" s="61">
        <v>13.8</v>
      </c>
      <c r="S18" s="56">
        <v>1.0900000000000001</v>
      </c>
      <c r="T18" s="202"/>
      <c r="U18" s="75" t="s">
        <v>827</v>
      </c>
      <c r="V18" s="75"/>
      <c r="W18" s="75"/>
      <c r="X18" s="78">
        <v>5.2634866061162366</v>
      </c>
      <c r="Y18" s="78">
        <v>5.2813408017397716</v>
      </c>
      <c r="Z18" s="78">
        <v>5.0569496393657163</v>
      </c>
      <c r="AA18" s="78">
        <v>4.691908004548841</v>
      </c>
      <c r="AB18" s="114"/>
      <c r="AC18" s="31"/>
    </row>
    <row r="19" spans="1:29" x14ac:dyDescent="0.25">
      <c r="A19" s="75" t="s">
        <v>35</v>
      </c>
      <c r="B19" s="75" t="s">
        <v>36</v>
      </c>
      <c r="C19" s="74">
        <v>3</v>
      </c>
      <c r="D19" s="75" t="s">
        <v>42</v>
      </c>
      <c r="E19" s="75">
        <v>2023</v>
      </c>
      <c r="F19" s="74">
        <v>2</v>
      </c>
      <c r="G19" s="74">
        <v>5</v>
      </c>
      <c r="H19" s="74">
        <v>28</v>
      </c>
      <c r="I19" s="74">
        <v>18</v>
      </c>
      <c r="J19" s="74">
        <v>205</v>
      </c>
      <c r="K19" s="76">
        <v>45639</v>
      </c>
      <c r="L19" s="74">
        <v>3.09</v>
      </c>
      <c r="M19" s="74">
        <f t="shared" si="0"/>
        <v>3.09</v>
      </c>
      <c r="N19" s="75">
        <v>1.96</v>
      </c>
      <c r="O19" s="77">
        <f t="shared" si="1"/>
        <v>6.343042071197412</v>
      </c>
      <c r="P19" s="61">
        <v>9.73</v>
      </c>
      <c r="Q19" s="61">
        <v>11.32</v>
      </c>
      <c r="S19" s="56">
        <v>1.23</v>
      </c>
      <c r="T19" s="202"/>
      <c r="U19" s="75" t="s">
        <v>35</v>
      </c>
      <c r="V19" s="75">
        <v>1983</v>
      </c>
      <c r="W19" s="75" t="s">
        <v>44</v>
      </c>
      <c r="X19" s="78">
        <v>5.2788104089219328</v>
      </c>
      <c r="Y19" s="78">
        <v>4.4540229885057467</v>
      </c>
      <c r="Z19" s="78">
        <v>4.6052631578947372</v>
      </c>
      <c r="AA19" s="78">
        <v>4.6900269541778972</v>
      </c>
      <c r="AB19" s="78">
        <f t="shared" si="2"/>
        <v>4.7570308773750778</v>
      </c>
      <c r="AC19" s="31">
        <v>465.56</v>
      </c>
    </row>
    <row r="20" spans="1:29" x14ac:dyDescent="0.25">
      <c r="A20" s="75" t="s">
        <v>35</v>
      </c>
      <c r="B20" s="75" t="s">
        <v>36</v>
      </c>
      <c r="C20" s="74">
        <v>3</v>
      </c>
      <c r="D20" s="75" t="s">
        <v>39</v>
      </c>
      <c r="E20" s="75">
        <v>2002</v>
      </c>
      <c r="F20" s="74">
        <v>3</v>
      </c>
      <c r="G20" s="74">
        <v>5</v>
      </c>
      <c r="H20" s="74">
        <v>37</v>
      </c>
      <c r="I20" s="74">
        <v>19</v>
      </c>
      <c r="J20" s="74">
        <v>305</v>
      </c>
      <c r="K20" s="76">
        <v>45639</v>
      </c>
      <c r="L20" s="74">
        <v>3.25</v>
      </c>
      <c r="M20" s="74">
        <f t="shared" si="0"/>
        <v>3.25</v>
      </c>
      <c r="N20" s="75">
        <v>1.66</v>
      </c>
      <c r="O20" s="77">
        <f t="shared" si="1"/>
        <v>5.1076923076923073</v>
      </c>
      <c r="P20" s="61">
        <v>9.85</v>
      </c>
      <c r="Q20" s="61">
        <v>12.75</v>
      </c>
      <c r="S20" s="56">
        <v>0.99</v>
      </c>
      <c r="T20" s="202"/>
      <c r="U20" s="75"/>
      <c r="V20" s="75">
        <v>1985</v>
      </c>
      <c r="W20" s="75" t="s">
        <v>49</v>
      </c>
      <c r="X20" s="78">
        <v>5.2173913043478262</v>
      </c>
      <c r="Y20" s="78">
        <v>5.4662379421221869</v>
      </c>
      <c r="Z20" s="78">
        <v>6.103896103896103</v>
      </c>
      <c r="AA20" s="78">
        <v>4.2276422764227641</v>
      </c>
      <c r="AB20" s="78">
        <f t="shared" si="2"/>
        <v>5.2537919066972201</v>
      </c>
      <c r="AC20" s="31">
        <v>516.87</v>
      </c>
    </row>
    <row r="21" spans="1:29" x14ac:dyDescent="0.25">
      <c r="A21" s="75" t="s">
        <v>35</v>
      </c>
      <c r="B21" s="75" t="s">
        <v>36</v>
      </c>
      <c r="C21" s="74">
        <v>3</v>
      </c>
      <c r="D21" s="75" t="s">
        <v>46</v>
      </c>
      <c r="E21" s="75">
        <v>1999</v>
      </c>
      <c r="F21" s="74">
        <v>4</v>
      </c>
      <c r="G21" s="74">
        <v>5</v>
      </c>
      <c r="H21" s="74">
        <v>60</v>
      </c>
      <c r="I21" s="74">
        <v>20</v>
      </c>
      <c r="J21" s="74">
        <v>405</v>
      </c>
      <c r="K21" s="76">
        <v>45639</v>
      </c>
      <c r="L21" s="74">
        <v>3.39</v>
      </c>
      <c r="M21" s="74">
        <f t="shared" si="0"/>
        <v>3.39</v>
      </c>
      <c r="N21" s="75">
        <v>1.47</v>
      </c>
      <c r="O21" s="77">
        <f t="shared" si="1"/>
        <v>4.3362831858407072</v>
      </c>
      <c r="P21" s="61">
        <v>10.29</v>
      </c>
      <c r="Q21" s="61">
        <v>14.23</v>
      </c>
      <c r="S21" s="56">
        <v>1.02</v>
      </c>
      <c r="T21" s="202"/>
      <c r="U21" s="75"/>
      <c r="V21" s="75">
        <v>1998</v>
      </c>
      <c r="W21" s="75" t="s">
        <v>37</v>
      </c>
      <c r="X21" s="78">
        <v>6.0916442048517512</v>
      </c>
      <c r="Y21" s="78">
        <v>5.7234726688102899</v>
      </c>
      <c r="Z21" s="78">
        <v>6.2962962962962967</v>
      </c>
      <c r="AA21" s="78">
        <v>5.4938271604938267</v>
      </c>
      <c r="AB21" s="78">
        <f t="shared" si="2"/>
        <v>5.9013100826130414</v>
      </c>
      <c r="AC21" s="31">
        <v>556.22</v>
      </c>
    </row>
    <row r="22" spans="1:29" s="109" customFormat="1" x14ac:dyDescent="0.25">
      <c r="A22" s="75" t="s">
        <v>35</v>
      </c>
      <c r="B22" s="75" t="s">
        <v>36</v>
      </c>
      <c r="C22" s="74">
        <v>3</v>
      </c>
      <c r="D22" s="75" t="s">
        <v>41</v>
      </c>
      <c r="E22" s="75">
        <v>2016</v>
      </c>
      <c r="F22" s="74">
        <v>1</v>
      </c>
      <c r="G22" s="74">
        <v>6</v>
      </c>
      <c r="H22" s="74">
        <v>6</v>
      </c>
      <c r="I22" s="74">
        <v>24</v>
      </c>
      <c r="J22" s="74">
        <v>106</v>
      </c>
      <c r="K22" s="76">
        <v>45639</v>
      </c>
      <c r="L22" s="74">
        <v>3.12</v>
      </c>
      <c r="M22" s="74">
        <f t="shared" si="0"/>
        <v>3.12</v>
      </c>
      <c r="N22" s="75">
        <v>1.91</v>
      </c>
      <c r="O22" s="77">
        <f t="shared" si="1"/>
        <v>6.1217948717948705</v>
      </c>
      <c r="P22" s="61">
        <v>10.23</v>
      </c>
      <c r="Q22" s="61">
        <v>13.32</v>
      </c>
      <c r="S22" s="56">
        <v>0.33</v>
      </c>
      <c r="T22" s="202"/>
      <c r="U22" s="75"/>
      <c r="V22" s="75">
        <v>1999</v>
      </c>
      <c r="W22" s="75" t="s">
        <v>46</v>
      </c>
      <c r="X22" s="78">
        <v>4.833333333333333</v>
      </c>
      <c r="Y22" s="78">
        <v>4.458204334365325</v>
      </c>
      <c r="Z22" s="78">
        <v>4.4444444444444438</v>
      </c>
      <c r="AA22" s="78">
        <v>4.3362831858407072</v>
      </c>
      <c r="AB22" s="78">
        <f t="shared" si="2"/>
        <v>4.518066324495952</v>
      </c>
      <c r="AC22" s="31">
        <v>403.82500000000005</v>
      </c>
    </row>
    <row r="23" spans="1:29" s="109" customFormat="1" x14ac:dyDescent="0.25">
      <c r="A23" s="75" t="s">
        <v>35</v>
      </c>
      <c r="B23" s="75" t="s">
        <v>36</v>
      </c>
      <c r="C23" s="74">
        <v>3</v>
      </c>
      <c r="D23" s="75" t="s">
        <v>37</v>
      </c>
      <c r="E23" s="75">
        <v>1998</v>
      </c>
      <c r="F23" s="74">
        <v>2</v>
      </c>
      <c r="G23" s="74">
        <v>6</v>
      </c>
      <c r="H23" s="74">
        <v>27</v>
      </c>
      <c r="I23" s="74">
        <v>23</v>
      </c>
      <c r="J23" s="74">
        <v>206</v>
      </c>
      <c r="K23" s="76">
        <v>45639</v>
      </c>
      <c r="L23" s="74">
        <v>3.11</v>
      </c>
      <c r="M23" s="74">
        <f t="shared" si="0"/>
        <v>3.11</v>
      </c>
      <c r="N23" s="75">
        <v>1.78</v>
      </c>
      <c r="O23" s="77">
        <f t="shared" si="1"/>
        <v>5.7234726688102899</v>
      </c>
      <c r="P23" s="61">
        <v>10.07</v>
      </c>
      <c r="Q23" s="61">
        <v>11.91</v>
      </c>
      <c r="S23" s="56">
        <v>1</v>
      </c>
      <c r="T23" s="202"/>
      <c r="U23" s="75"/>
      <c r="V23" s="75">
        <v>2002</v>
      </c>
      <c r="W23" s="75" t="s">
        <v>39</v>
      </c>
      <c r="X23" s="78">
        <v>6.5319865319865311</v>
      </c>
      <c r="Y23" s="78">
        <v>5.6737588652482271</v>
      </c>
      <c r="Z23" s="78">
        <v>5.1076923076923073</v>
      </c>
      <c r="AA23" s="78">
        <v>4.3829787234042552</v>
      </c>
      <c r="AB23" s="78">
        <f t="shared" si="2"/>
        <v>5.4241041070828295</v>
      </c>
      <c r="AC23" s="31">
        <v>496.75999999999993</v>
      </c>
    </row>
    <row r="24" spans="1:29" s="109" customFormat="1" x14ac:dyDescent="0.25">
      <c r="A24" s="75" t="s">
        <v>35</v>
      </c>
      <c r="B24" s="75" t="s">
        <v>36</v>
      </c>
      <c r="C24" s="74">
        <v>3</v>
      </c>
      <c r="D24" s="75" t="s">
        <v>49</v>
      </c>
      <c r="E24" s="75">
        <v>1985</v>
      </c>
      <c r="F24" s="74">
        <v>3</v>
      </c>
      <c r="G24" s="74">
        <v>6</v>
      </c>
      <c r="H24" s="74">
        <v>38</v>
      </c>
      <c r="I24" s="74">
        <v>22</v>
      </c>
      <c r="J24" s="74">
        <v>306</v>
      </c>
      <c r="K24" s="76">
        <v>45639</v>
      </c>
      <c r="L24" s="74">
        <v>3.08</v>
      </c>
      <c r="M24" s="74">
        <f t="shared" si="0"/>
        <v>3.08</v>
      </c>
      <c r="N24" s="75">
        <v>1.88</v>
      </c>
      <c r="O24" s="77">
        <f t="shared" si="1"/>
        <v>6.103896103896103</v>
      </c>
      <c r="P24" s="61">
        <v>10.02</v>
      </c>
      <c r="Q24" s="61">
        <v>12.6</v>
      </c>
      <c r="S24" s="56">
        <v>1.05</v>
      </c>
      <c r="T24" s="202"/>
      <c r="U24" s="75"/>
      <c r="V24" s="75">
        <v>2016</v>
      </c>
      <c r="W24" s="75" t="s">
        <v>41</v>
      </c>
      <c r="X24" s="78">
        <v>6.1217948717948705</v>
      </c>
      <c r="Y24" s="78">
        <v>5.8934169278996853</v>
      </c>
      <c r="Z24" s="78">
        <v>4.868913857677903</v>
      </c>
      <c r="AA24" s="78">
        <v>5.0595238095238093</v>
      </c>
      <c r="AB24" s="78">
        <f t="shared" si="2"/>
        <v>5.485912366724067</v>
      </c>
      <c r="AC24" s="31">
        <v>533.55499999999995</v>
      </c>
    </row>
    <row r="25" spans="1:29" s="109" customFormat="1" x14ac:dyDescent="0.25">
      <c r="A25" s="75" t="s">
        <v>35</v>
      </c>
      <c r="B25" s="75" t="s">
        <v>36</v>
      </c>
      <c r="C25" s="74">
        <v>3</v>
      </c>
      <c r="D25" s="75" t="s">
        <v>44</v>
      </c>
      <c r="E25" s="75">
        <v>1983</v>
      </c>
      <c r="F25" s="74">
        <v>4</v>
      </c>
      <c r="G25" s="74">
        <v>6</v>
      </c>
      <c r="H25" s="74">
        <v>59</v>
      </c>
      <c r="I25" s="74">
        <v>21</v>
      </c>
      <c r="J25" s="74">
        <v>406</v>
      </c>
      <c r="K25" s="76">
        <v>45639</v>
      </c>
      <c r="L25" s="74">
        <v>3.71</v>
      </c>
      <c r="M25" s="74">
        <f t="shared" si="0"/>
        <v>3.71</v>
      </c>
      <c r="N25" s="75">
        <v>1.74</v>
      </c>
      <c r="O25" s="77">
        <f t="shared" si="1"/>
        <v>4.6900269541778972</v>
      </c>
      <c r="P25" s="61">
        <v>10.02</v>
      </c>
      <c r="Q25" s="61">
        <v>14.32</v>
      </c>
      <c r="S25" s="56">
        <v>0.92</v>
      </c>
      <c r="T25" s="202"/>
      <c r="U25" s="75"/>
      <c r="V25" s="75">
        <v>2018</v>
      </c>
      <c r="W25" s="75" t="s">
        <v>48</v>
      </c>
      <c r="X25" s="78">
        <v>5.7297297297297298</v>
      </c>
      <c r="Y25" s="78">
        <v>5.4362416107382563</v>
      </c>
      <c r="Z25" s="78">
        <v>6.4981949458483754</v>
      </c>
      <c r="AA25" s="78">
        <v>5.0847457627118642</v>
      </c>
      <c r="AB25" s="78">
        <f t="shared" si="2"/>
        <v>5.6872280122570569</v>
      </c>
      <c r="AC25" s="31">
        <v>537.41</v>
      </c>
    </row>
    <row r="26" spans="1:29" x14ac:dyDescent="0.25">
      <c r="A26" s="75" t="s">
        <v>50</v>
      </c>
      <c r="B26" s="75" t="s">
        <v>51</v>
      </c>
      <c r="C26" s="74">
        <v>4</v>
      </c>
      <c r="D26" s="75" t="s">
        <v>60</v>
      </c>
      <c r="E26" s="75">
        <v>2001</v>
      </c>
      <c r="F26" s="74">
        <v>1</v>
      </c>
      <c r="G26" s="74">
        <v>7</v>
      </c>
      <c r="H26" s="74">
        <v>7</v>
      </c>
      <c r="I26" s="74">
        <v>25</v>
      </c>
      <c r="J26" s="74">
        <v>107</v>
      </c>
      <c r="K26" s="76">
        <v>45639</v>
      </c>
      <c r="L26" s="74">
        <v>3.5</v>
      </c>
      <c r="M26" s="74">
        <f t="shared" si="0"/>
        <v>3.5</v>
      </c>
      <c r="N26" s="75">
        <v>2.1</v>
      </c>
      <c r="O26" s="77">
        <f t="shared" si="1"/>
        <v>6</v>
      </c>
      <c r="P26" s="61">
        <v>10.210000000000001</v>
      </c>
      <c r="Q26" s="61">
        <v>13.1</v>
      </c>
      <c r="S26" s="56">
        <v>1.18</v>
      </c>
      <c r="T26" s="202"/>
      <c r="U26" s="75"/>
      <c r="V26" s="75">
        <v>2023</v>
      </c>
      <c r="W26" s="75" t="s">
        <v>42</v>
      </c>
      <c r="X26" s="78">
        <v>6.8085106382978724</v>
      </c>
      <c r="Y26" s="78">
        <v>6.343042071197412</v>
      </c>
      <c r="Z26" s="78">
        <v>6.5259740259740253</v>
      </c>
      <c r="AA26" s="78">
        <v>5.488721804511278</v>
      </c>
      <c r="AB26" s="78">
        <f t="shared" si="2"/>
        <v>6.2915621349951474</v>
      </c>
      <c r="AC26" s="31">
        <v>614.55499999999995</v>
      </c>
    </row>
    <row r="27" spans="1:29" x14ac:dyDescent="0.25">
      <c r="A27" s="75" t="s">
        <v>50</v>
      </c>
      <c r="B27" s="75" t="s">
        <v>51</v>
      </c>
      <c r="C27" s="74">
        <v>4</v>
      </c>
      <c r="D27" s="75" t="s">
        <v>54</v>
      </c>
      <c r="E27" s="75">
        <v>2016</v>
      </c>
      <c r="F27" s="74">
        <v>2</v>
      </c>
      <c r="G27" s="74">
        <v>7</v>
      </c>
      <c r="H27" s="74">
        <v>26</v>
      </c>
      <c r="I27" s="74">
        <v>26</v>
      </c>
      <c r="J27" s="74">
        <v>207</v>
      </c>
      <c r="K27" s="76">
        <v>45639</v>
      </c>
      <c r="L27" s="74">
        <v>3.23</v>
      </c>
      <c r="M27" s="74">
        <f t="shared" si="0"/>
        <v>3.23</v>
      </c>
      <c r="N27" s="75">
        <v>1.94</v>
      </c>
      <c r="O27" s="77">
        <f t="shared" si="1"/>
        <v>6.0061919504643955</v>
      </c>
      <c r="P27" s="61">
        <v>10.130000000000001</v>
      </c>
      <c r="Q27" s="61">
        <v>11.22</v>
      </c>
      <c r="S27" s="56">
        <v>1.25</v>
      </c>
      <c r="T27" s="202"/>
      <c r="U27" s="75" t="s">
        <v>828</v>
      </c>
      <c r="V27" s="75"/>
      <c r="W27" s="75"/>
      <c r="X27" s="78">
        <v>5.8266501279079801</v>
      </c>
      <c r="Y27" s="78">
        <v>5.4310496761108906</v>
      </c>
      <c r="Z27" s="78">
        <v>5.5563343924655237</v>
      </c>
      <c r="AA27" s="78">
        <v>4.8454687096358002</v>
      </c>
      <c r="AB27" s="114">
        <f t="shared" si="2"/>
        <v>5.414875726530048</v>
      </c>
      <c r="AC27" s="31"/>
    </row>
    <row r="28" spans="1:29" x14ac:dyDescent="0.25">
      <c r="A28" s="75" t="s">
        <v>50</v>
      </c>
      <c r="B28" s="75" t="s">
        <v>51</v>
      </c>
      <c r="C28" s="74">
        <v>4</v>
      </c>
      <c r="D28" s="75" t="s">
        <v>55</v>
      </c>
      <c r="E28" s="75">
        <v>2008</v>
      </c>
      <c r="F28" s="74">
        <v>3</v>
      </c>
      <c r="G28" s="74">
        <v>7</v>
      </c>
      <c r="H28" s="74">
        <v>39</v>
      </c>
      <c r="I28" s="74">
        <v>27</v>
      </c>
      <c r="J28" s="74">
        <v>307</v>
      </c>
      <c r="K28" s="76">
        <v>45639</v>
      </c>
      <c r="L28" s="74">
        <v>3.3</v>
      </c>
      <c r="M28" s="74">
        <f t="shared" si="0"/>
        <v>3.3</v>
      </c>
      <c r="N28" s="75">
        <v>1.8</v>
      </c>
      <c r="O28" s="77">
        <f t="shared" si="1"/>
        <v>5.454545454545455</v>
      </c>
      <c r="P28" s="61">
        <v>10.37</v>
      </c>
      <c r="Q28" s="61">
        <v>11.73</v>
      </c>
      <c r="S28" s="56">
        <v>1.1299999999999999</v>
      </c>
      <c r="T28" s="202"/>
      <c r="AC28" s="75"/>
    </row>
    <row r="29" spans="1:29" x14ac:dyDescent="0.25">
      <c r="A29" s="75" t="s">
        <v>50</v>
      </c>
      <c r="B29" s="75" t="s">
        <v>51</v>
      </c>
      <c r="C29" s="74">
        <v>4</v>
      </c>
      <c r="D29" s="75" t="s">
        <v>59</v>
      </c>
      <c r="E29" s="75">
        <v>1989</v>
      </c>
      <c r="F29" s="74">
        <v>4</v>
      </c>
      <c r="G29" s="74">
        <v>7</v>
      </c>
      <c r="H29" s="74">
        <v>58</v>
      </c>
      <c r="I29" s="74">
        <v>28</v>
      </c>
      <c r="J29" s="74">
        <v>407</v>
      </c>
      <c r="K29" s="76">
        <v>45639</v>
      </c>
      <c r="L29" s="74">
        <v>3.41</v>
      </c>
      <c r="M29" s="74">
        <f t="shared" si="0"/>
        <v>3.41</v>
      </c>
      <c r="N29" s="75">
        <v>1.52</v>
      </c>
      <c r="O29" s="77">
        <f t="shared" si="1"/>
        <v>4.4574780058651022</v>
      </c>
      <c r="P29" s="61">
        <v>10.16</v>
      </c>
      <c r="Q29" s="61">
        <v>13.77</v>
      </c>
      <c r="S29" s="56">
        <v>1.08</v>
      </c>
      <c r="T29" s="202"/>
      <c r="AB29" s="78">
        <f>(0.0255/AB26)*100</f>
        <v>0.40530474710188436</v>
      </c>
      <c r="AC29" s="75"/>
    </row>
    <row r="30" spans="1:29" s="109" customFormat="1" x14ac:dyDescent="0.25">
      <c r="A30" s="75" t="s">
        <v>50</v>
      </c>
      <c r="B30" s="75" t="s">
        <v>51</v>
      </c>
      <c r="C30" s="74">
        <v>4</v>
      </c>
      <c r="D30" s="75" t="s">
        <v>53</v>
      </c>
      <c r="E30" s="75">
        <v>2020</v>
      </c>
      <c r="F30" s="74">
        <v>1</v>
      </c>
      <c r="G30" s="74">
        <v>8</v>
      </c>
      <c r="H30" s="74">
        <v>8</v>
      </c>
      <c r="I30" s="74">
        <v>32</v>
      </c>
      <c r="J30" s="74">
        <v>108</v>
      </c>
      <c r="K30" s="76">
        <v>45639</v>
      </c>
      <c r="L30" s="74">
        <v>3.08</v>
      </c>
      <c r="M30" s="74">
        <f t="shared" si="0"/>
        <v>3.08</v>
      </c>
      <c r="N30" s="75">
        <v>1.77</v>
      </c>
      <c r="O30" s="77">
        <f t="shared" si="1"/>
        <v>5.7467532467532463</v>
      </c>
      <c r="P30" s="61">
        <v>10.119999999999999</v>
      </c>
      <c r="Q30" s="61">
        <v>13.03</v>
      </c>
      <c r="S30" s="56">
        <v>1.05</v>
      </c>
      <c r="T30" s="202"/>
      <c r="U30"/>
      <c r="V30"/>
      <c r="W30"/>
      <c r="X30"/>
      <c r="Y30"/>
      <c r="Z30"/>
      <c r="AA30"/>
      <c r="AB30" s="61">
        <f>(0.0141/AB17)*100</f>
        <v>0.26197773497199828</v>
      </c>
      <c r="AC30"/>
    </row>
    <row r="31" spans="1:29" s="109" customFormat="1" x14ac:dyDescent="0.25">
      <c r="A31" s="75" t="s">
        <v>50</v>
      </c>
      <c r="B31" s="75" t="s">
        <v>51</v>
      </c>
      <c r="C31" s="74">
        <v>4</v>
      </c>
      <c r="D31" s="75" t="s">
        <v>56</v>
      </c>
      <c r="E31" s="75">
        <v>1984</v>
      </c>
      <c r="F31" s="74">
        <v>2</v>
      </c>
      <c r="G31" s="74">
        <v>8</v>
      </c>
      <c r="H31" s="74">
        <v>25</v>
      </c>
      <c r="I31" s="74">
        <v>31</v>
      </c>
      <c r="J31" s="74">
        <v>208</v>
      </c>
      <c r="K31" s="76">
        <v>45639</v>
      </c>
      <c r="L31" s="74">
        <v>3.06</v>
      </c>
      <c r="M31" s="74">
        <f t="shared" si="0"/>
        <v>3.06</v>
      </c>
      <c r="N31" s="75">
        <v>1.74</v>
      </c>
      <c r="O31" s="77">
        <f t="shared" si="1"/>
        <v>5.6862745098039209</v>
      </c>
      <c r="P31" s="61">
        <v>10.11</v>
      </c>
      <c r="Q31" s="61">
        <v>12.74</v>
      </c>
      <c r="S31" s="56">
        <v>1.05</v>
      </c>
      <c r="T31" s="202"/>
      <c r="U31"/>
      <c r="V31"/>
      <c r="W31"/>
      <c r="X31"/>
      <c r="Y31"/>
      <c r="Z31"/>
      <c r="AA31"/>
      <c r="AB31"/>
      <c r="AC31"/>
    </row>
    <row r="32" spans="1:29" s="109" customFormat="1" x14ac:dyDescent="0.25">
      <c r="A32" s="75" t="s">
        <v>50</v>
      </c>
      <c r="B32" s="75" t="s">
        <v>51</v>
      </c>
      <c r="C32" s="74">
        <v>4</v>
      </c>
      <c r="D32" s="75" t="s">
        <v>57</v>
      </c>
      <c r="E32" s="75">
        <v>2004</v>
      </c>
      <c r="F32" s="74">
        <v>3</v>
      </c>
      <c r="G32" s="74">
        <v>8</v>
      </c>
      <c r="H32" s="74">
        <v>40</v>
      </c>
      <c r="I32" s="74">
        <v>30</v>
      </c>
      <c r="J32" s="74">
        <v>308</v>
      </c>
      <c r="K32" s="76">
        <v>45639</v>
      </c>
      <c r="L32" s="74">
        <v>3.85</v>
      </c>
      <c r="M32" s="74">
        <f t="shared" si="0"/>
        <v>3.85</v>
      </c>
      <c r="N32" s="75">
        <v>1.82</v>
      </c>
      <c r="O32" s="77">
        <f t="shared" si="1"/>
        <v>4.7272727272727266</v>
      </c>
      <c r="P32" s="61">
        <v>10.08</v>
      </c>
      <c r="Q32" s="61">
        <v>12.64</v>
      </c>
      <c r="S32" s="56">
        <v>1.03</v>
      </c>
      <c r="T32" s="202"/>
      <c r="U32"/>
      <c r="V32"/>
      <c r="W32"/>
      <c r="X32"/>
      <c r="Y32"/>
      <c r="Z32"/>
      <c r="AA32"/>
      <c r="AB32"/>
    </row>
    <row r="33" spans="1:29" s="109" customFormat="1" x14ac:dyDescent="0.25">
      <c r="A33" s="75" t="s">
        <v>50</v>
      </c>
      <c r="B33" s="75" t="s">
        <v>51</v>
      </c>
      <c r="C33" s="74">
        <v>4</v>
      </c>
      <c r="D33" s="75" t="s">
        <v>52</v>
      </c>
      <c r="E33" s="75">
        <v>1999</v>
      </c>
      <c r="F33" s="74">
        <v>4</v>
      </c>
      <c r="G33" s="74">
        <v>8</v>
      </c>
      <c r="H33" s="74">
        <v>57</v>
      </c>
      <c r="I33" s="74">
        <v>29</v>
      </c>
      <c r="J33" s="74">
        <v>408</v>
      </c>
      <c r="K33" s="76">
        <v>45639</v>
      </c>
      <c r="L33" s="74">
        <v>1.97</v>
      </c>
      <c r="M33" s="74">
        <f t="shared" si="0"/>
        <v>1.97</v>
      </c>
      <c r="N33" s="75">
        <v>0.79</v>
      </c>
      <c r="O33" s="77">
        <f t="shared" si="1"/>
        <v>4.0101522842639596</v>
      </c>
      <c r="P33" s="61">
        <v>10.01</v>
      </c>
      <c r="Q33" s="61">
        <v>14.09</v>
      </c>
      <c r="S33" s="56">
        <v>0.78</v>
      </c>
      <c r="T33" s="202"/>
      <c r="U33"/>
      <c r="V33"/>
      <c r="W33"/>
      <c r="X33"/>
      <c r="Y33"/>
      <c r="Z33"/>
      <c r="AA33"/>
      <c r="AB33"/>
    </row>
    <row r="34" spans="1:29" x14ac:dyDescent="0.25">
      <c r="A34" s="75" t="s">
        <v>35</v>
      </c>
      <c r="B34" s="75" t="s">
        <v>36</v>
      </c>
      <c r="C34" s="74">
        <v>5</v>
      </c>
      <c r="D34" s="75" t="s">
        <v>39</v>
      </c>
      <c r="E34" s="75">
        <v>2002</v>
      </c>
      <c r="F34" s="74">
        <v>1</v>
      </c>
      <c r="G34" s="74">
        <v>9</v>
      </c>
      <c r="H34" s="74">
        <v>9</v>
      </c>
      <c r="I34" s="74">
        <v>33</v>
      </c>
      <c r="J34" s="74">
        <v>109</v>
      </c>
      <c r="K34" s="76">
        <v>45639</v>
      </c>
      <c r="L34" s="74">
        <v>2.97</v>
      </c>
      <c r="M34" s="74">
        <f t="shared" ref="M34:M65" si="3">1*L34</f>
        <v>2.97</v>
      </c>
      <c r="N34" s="75">
        <v>1.94</v>
      </c>
      <c r="O34" s="77">
        <f t="shared" si="1"/>
        <v>6.5319865319865311</v>
      </c>
      <c r="P34" s="61">
        <v>10.19</v>
      </c>
      <c r="Q34" s="61">
        <v>13.15</v>
      </c>
      <c r="S34" s="56">
        <v>1.04</v>
      </c>
      <c r="T34" s="202"/>
      <c r="AC34" s="109"/>
    </row>
    <row r="35" spans="1:29" x14ac:dyDescent="0.25">
      <c r="A35" s="75" t="s">
        <v>35</v>
      </c>
      <c r="B35" s="75" t="s">
        <v>36</v>
      </c>
      <c r="C35" s="74">
        <v>5</v>
      </c>
      <c r="D35" s="75" t="s">
        <v>41</v>
      </c>
      <c r="E35" s="75">
        <v>2016</v>
      </c>
      <c r="F35" s="74">
        <v>2</v>
      </c>
      <c r="G35" s="74">
        <v>9</v>
      </c>
      <c r="H35" s="74">
        <v>24</v>
      </c>
      <c r="I35" s="74">
        <v>34</v>
      </c>
      <c r="J35" s="74">
        <v>209</v>
      </c>
      <c r="K35" s="76">
        <v>45639</v>
      </c>
      <c r="L35" s="74">
        <v>3.19</v>
      </c>
      <c r="M35" s="74">
        <f t="shared" si="3"/>
        <v>3.19</v>
      </c>
      <c r="N35" s="75">
        <v>1.88</v>
      </c>
      <c r="O35" s="77">
        <f t="shared" si="1"/>
        <v>5.8934169278996853</v>
      </c>
      <c r="P35" s="61">
        <v>10.029999999999999</v>
      </c>
      <c r="Q35" s="61">
        <v>12.84</v>
      </c>
      <c r="S35" s="56">
        <v>1.21</v>
      </c>
      <c r="T35" s="202"/>
      <c r="AC35" s="109"/>
    </row>
    <row r="36" spans="1:29" x14ac:dyDescent="0.25">
      <c r="A36" s="75" t="s">
        <v>35</v>
      </c>
      <c r="B36" s="75" t="s">
        <v>36</v>
      </c>
      <c r="C36" s="74">
        <v>5</v>
      </c>
      <c r="D36" s="75" t="s">
        <v>42</v>
      </c>
      <c r="E36" s="75">
        <v>2023</v>
      </c>
      <c r="F36" s="74">
        <v>3</v>
      </c>
      <c r="G36" s="74">
        <v>9</v>
      </c>
      <c r="H36" s="74">
        <v>41</v>
      </c>
      <c r="I36" s="74">
        <v>35</v>
      </c>
      <c r="J36" s="74">
        <v>309</v>
      </c>
      <c r="K36" s="76">
        <v>45639</v>
      </c>
      <c r="L36" s="74">
        <v>3.08</v>
      </c>
      <c r="M36" s="74">
        <f t="shared" si="3"/>
        <v>3.08</v>
      </c>
      <c r="N36" s="75">
        <v>2.0099999999999998</v>
      </c>
      <c r="O36" s="77">
        <f t="shared" si="1"/>
        <v>6.5259740259740253</v>
      </c>
      <c r="P36" s="61">
        <v>9.9600000000000009</v>
      </c>
      <c r="Q36" s="61">
        <v>11.84</v>
      </c>
      <c r="S36" s="56">
        <v>1.26</v>
      </c>
      <c r="T36" s="202"/>
    </row>
    <row r="37" spans="1:29" x14ac:dyDescent="0.25">
      <c r="A37" s="75" t="s">
        <v>35</v>
      </c>
      <c r="B37" s="75" t="s">
        <v>36</v>
      </c>
      <c r="C37" s="74">
        <v>5</v>
      </c>
      <c r="D37" s="75" t="s">
        <v>37</v>
      </c>
      <c r="E37" s="75">
        <v>1998</v>
      </c>
      <c r="F37" s="74">
        <v>4</v>
      </c>
      <c r="G37" s="74">
        <v>9</v>
      </c>
      <c r="H37" s="74">
        <v>56</v>
      </c>
      <c r="I37" s="74">
        <v>37</v>
      </c>
      <c r="J37" s="74">
        <v>409</v>
      </c>
      <c r="K37" s="76">
        <v>45639</v>
      </c>
      <c r="L37" s="74">
        <v>3.24</v>
      </c>
      <c r="M37" s="74">
        <f t="shared" si="3"/>
        <v>3.24</v>
      </c>
      <c r="N37" s="75">
        <v>1.78</v>
      </c>
      <c r="O37" s="77">
        <f t="shared" si="1"/>
        <v>5.4938271604938267</v>
      </c>
      <c r="P37" s="61">
        <v>10</v>
      </c>
      <c r="Q37" s="61">
        <v>11.39</v>
      </c>
      <c r="S37" s="56">
        <v>1.1000000000000001</v>
      </c>
      <c r="T37" s="202"/>
    </row>
    <row r="38" spans="1:29" s="109" customFormat="1" x14ac:dyDescent="0.25">
      <c r="A38" s="75" t="s">
        <v>35</v>
      </c>
      <c r="B38" s="75" t="s">
        <v>36</v>
      </c>
      <c r="C38" s="74">
        <v>5</v>
      </c>
      <c r="D38" s="75" t="s">
        <v>46</v>
      </c>
      <c r="E38" s="75">
        <v>1999</v>
      </c>
      <c r="F38" s="74">
        <v>1</v>
      </c>
      <c r="G38" s="74">
        <v>10</v>
      </c>
      <c r="H38" s="74">
        <v>10</v>
      </c>
      <c r="I38" s="74">
        <v>40</v>
      </c>
      <c r="J38" s="74">
        <v>110</v>
      </c>
      <c r="K38" s="76">
        <v>45639</v>
      </c>
      <c r="L38" s="74">
        <v>2.4</v>
      </c>
      <c r="M38" s="74">
        <f t="shared" si="3"/>
        <v>2.4</v>
      </c>
      <c r="N38" s="75">
        <v>1.1599999999999999</v>
      </c>
      <c r="O38" s="77">
        <f t="shared" si="1"/>
        <v>4.833333333333333</v>
      </c>
      <c r="P38" s="61">
        <v>10.46</v>
      </c>
      <c r="Q38" s="61">
        <v>15.13</v>
      </c>
      <c r="S38" s="56">
        <v>0.83</v>
      </c>
      <c r="T38" s="202"/>
      <c r="U38"/>
      <c r="V38"/>
      <c r="W38"/>
      <c r="X38"/>
      <c r="Y38"/>
      <c r="Z38"/>
      <c r="AA38"/>
      <c r="AB38"/>
      <c r="AC38"/>
    </row>
    <row r="39" spans="1:29" s="109" customFormat="1" x14ac:dyDescent="0.25">
      <c r="A39" s="75" t="s">
        <v>35</v>
      </c>
      <c r="B39" s="75" t="s">
        <v>36</v>
      </c>
      <c r="C39" s="74">
        <v>5</v>
      </c>
      <c r="D39" s="75" t="s">
        <v>49</v>
      </c>
      <c r="E39" s="75">
        <v>1985</v>
      </c>
      <c r="F39" s="74">
        <v>2</v>
      </c>
      <c r="G39" s="74">
        <v>10</v>
      </c>
      <c r="H39" s="74">
        <v>23</v>
      </c>
      <c r="I39" s="74">
        <v>39</v>
      </c>
      <c r="J39" s="74">
        <v>210</v>
      </c>
      <c r="K39" s="76">
        <v>45639</v>
      </c>
      <c r="L39" s="74">
        <v>3.11</v>
      </c>
      <c r="M39" s="74">
        <f t="shared" si="3"/>
        <v>3.11</v>
      </c>
      <c r="N39" s="75">
        <v>1.7</v>
      </c>
      <c r="O39" s="77">
        <f t="shared" si="1"/>
        <v>5.4662379421221869</v>
      </c>
      <c r="P39" s="61">
        <v>10.15</v>
      </c>
      <c r="Q39" s="61">
        <v>13.3</v>
      </c>
      <c r="S39" s="56">
        <v>1.1299999999999999</v>
      </c>
      <c r="T39" s="202"/>
      <c r="U39"/>
      <c r="V39"/>
      <c r="W39"/>
      <c r="X39"/>
      <c r="Y39"/>
      <c r="Z39"/>
      <c r="AA39"/>
      <c r="AB39"/>
      <c r="AC39"/>
    </row>
    <row r="40" spans="1:29" s="109" customFormat="1" x14ac:dyDescent="0.25">
      <c r="A40" s="75" t="s">
        <v>35</v>
      </c>
      <c r="B40" s="75" t="s">
        <v>36</v>
      </c>
      <c r="C40" s="74">
        <v>5</v>
      </c>
      <c r="D40" s="75" t="s">
        <v>44</v>
      </c>
      <c r="E40" s="75">
        <v>1983</v>
      </c>
      <c r="F40" s="74">
        <v>3</v>
      </c>
      <c r="G40" s="74">
        <v>10</v>
      </c>
      <c r="H40" s="74">
        <v>42</v>
      </c>
      <c r="I40" s="74">
        <v>38</v>
      </c>
      <c r="J40" s="74">
        <v>310</v>
      </c>
      <c r="K40" s="76">
        <v>45639</v>
      </c>
      <c r="L40" s="74">
        <v>3.8</v>
      </c>
      <c r="M40" s="74">
        <f t="shared" si="3"/>
        <v>3.8</v>
      </c>
      <c r="N40" s="75">
        <v>1.75</v>
      </c>
      <c r="O40" s="77">
        <f t="shared" si="1"/>
        <v>4.6052631578947372</v>
      </c>
      <c r="P40" s="61">
        <v>9.9600000000000009</v>
      </c>
      <c r="Q40" s="61">
        <v>13.87</v>
      </c>
      <c r="S40" s="56">
        <v>0.9</v>
      </c>
      <c r="T40" s="202"/>
      <c r="U40"/>
      <c r="V40"/>
      <c r="W40"/>
      <c r="X40"/>
      <c r="Y40"/>
      <c r="Z40"/>
      <c r="AA40"/>
      <c r="AB40"/>
    </row>
    <row r="41" spans="1:29" s="109" customFormat="1" x14ac:dyDescent="0.25">
      <c r="A41" s="75" t="s">
        <v>35</v>
      </c>
      <c r="B41" s="75" t="s">
        <v>36</v>
      </c>
      <c r="C41" s="74">
        <v>5</v>
      </c>
      <c r="D41" s="75" t="s">
        <v>48</v>
      </c>
      <c r="E41" s="75">
        <v>2018</v>
      </c>
      <c r="F41" s="74">
        <v>4</v>
      </c>
      <c r="G41" s="74">
        <v>10</v>
      </c>
      <c r="H41" s="74">
        <v>55</v>
      </c>
      <c r="I41" s="74">
        <v>37</v>
      </c>
      <c r="J41" s="74">
        <v>410</v>
      </c>
      <c r="K41" s="76">
        <v>45639</v>
      </c>
      <c r="L41" s="74">
        <v>2.95</v>
      </c>
      <c r="M41" s="74">
        <f t="shared" si="3"/>
        <v>2.95</v>
      </c>
      <c r="N41" s="75">
        <v>1.5</v>
      </c>
      <c r="O41" s="77">
        <f t="shared" si="1"/>
        <v>5.0847457627118642</v>
      </c>
      <c r="P41" s="61">
        <v>9.9499999999999993</v>
      </c>
      <c r="Q41" s="61">
        <v>13.14</v>
      </c>
      <c r="S41" s="56">
        <v>0.82</v>
      </c>
      <c r="T41" s="202"/>
      <c r="U41"/>
      <c r="V41"/>
      <c r="W41"/>
      <c r="X41"/>
      <c r="Y41"/>
      <c r="Z41"/>
      <c r="AA41"/>
      <c r="AB41"/>
    </row>
    <row r="42" spans="1:29" x14ac:dyDescent="0.25">
      <c r="A42" s="75" t="s">
        <v>50</v>
      </c>
      <c r="B42" s="75" t="s">
        <v>51</v>
      </c>
      <c r="C42" s="74">
        <v>6</v>
      </c>
      <c r="D42" s="75" t="s">
        <v>59</v>
      </c>
      <c r="E42" s="75">
        <v>1989</v>
      </c>
      <c r="F42" s="74">
        <v>1</v>
      </c>
      <c r="G42" s="74">
        <v>11</v>
      </c>
      <c r="H42" s="74">
        <v>11</v>
      </c>
      <c r="I42" s="74">
        <v>41</v>
      </c>
      <c r="J42" s="74">
        <v>111</v>
      </c>
      <c r="K42" s="76">
        <v>45639</v>
      </c>
      <c r="L42" s="74">
        <v>3.26</v>
      </c>
      <c r="M42" s="74">
        <f t="shared" si="3"/>
        <v>3.26</v>
      </c>
      <c r="N42" s="75">
        <v>1.6</v>
      </c>
      <c r="O42" s="77">
        <f t="shared" si="1"/>
        <v>4.9079754601226995</v>
      </c>
      <c r="P42" s="61">
        <v>9.99</v>
      </c>
      <c r="Q42" s="61">
        <v>13.95</v>
      </c>
      <c r="S42" s="56">
        <v>1.1200000000000001</v>
      </c>
      <c r="T42" s="202"/>
      <c r="AC42" s="109"/>
    </row>
    <row r="43" spans="1:29" x14ac:dyDescent="0.25">
      <c r="A43" s="75" t="s">
        <v>50</v>
      </c>
      <c r="B43" s="75" t="s">
        <v>51</v>
      </c>
      <c r="C43" s="74">
        <v>6</v>
      </c>
      <c r="D43" s="75" t="s">
        <v>52</v>
      </c>
      <c r="E43" s="75">
        <v>1999</v>
      </c>
      <c r="F43" s="74">
        <v>2</v>
      </c>
      <c r="G43" s="74">
        <v>11</v>
      </c>
      <c r="H43" s="74">
        <v>22</v>
      </c>
      <c r="I43" s="74">
        <v>42</v>
      </c>
      <c r="J43" s="74">
        <v>211</v>
      </c>
      <c r="K43" s="76">
        <v>45639</v>
      </c>
      <c r="L43" s="74">
        <v>3.33</v>
      </c>
      <c r="M43" s="74">
        <f t="shared" si="3"/>
        <v>3.33</v>
      </c>
      <c r="N43" s="75">
        <v>1.79</v>
      </c>
      <c r="O43" s="77">
        <f t="shared" si="1"/>
        <v>5.3753753753753752</v>
      </c>
      <c r="P43" s="61">
        <v>10.3</v>
      </c>
      <c r="Q43" s="61">
        <v>13.02</v>
      </c>
      <c r="S43" s="56">
        <v>1.08</v>
      </c>
      <c r="T43" s="202"/>
      <c r="AC43" s="109"/>
    </row>
    <row r="44" spans="1:29" x14ac:dyDescent="0.25">
      <c r="A44" s="75" t="s">
        <v>50</v>
      </c>
      <c r="B44" s="75" t="s">
        <v>51</v>
      </c>
      <c r="C44" s="74">
        <v>6</v>
      </c>
      <c r="D44" s="75" t="s">
        <v>56</v>
      </c>
      <c r="E44" s="75">
        <v>1984</v>
      </c>
      <c r="F44" s="74">
        <v>3</v>
      </c>
      <c r="G44" s="74">
        <v>11</v>
      </c>
      <c r="H44" s="74">
        <v>43</v>
      </c>
      <c r="I44" s="74">
        <v>43</v>
      </c>
      <c r="J44" s="74">
        <v>311</v>
      </c>
      <c r="K44" s="76">
        <v>45639</v>
      </c>
      <c r="L44" s="74">
        <v>2.87</v>
      </c>
      <c r="M44" s="74">
        <f t="shared" si="3"/>
        <v>2.87</v>
      </c>
      <c r="N44" s="75">
        <v>1.45</v>
      </c>
      <c r="O44" s="77">
        <f t="shared" si="1"/>
        <v>5.0522648083623691</v>
      </c>
      <c r="P44" s="61">
        <v>10.1</v>
      </c>
      <c r="Q44" s="61">
        <v>13.09</v>
      </c>
      <c r="S44" s="56">
        <v>1.2</v>
      </c>
      <c r="T44" s="202"/>
    </row>
    <row r="45" spans="1:29" x14ac:dyDescent="0.25">
      <c r="A45" s="75" t="s">
        <v>50</v>
      </c>
      <c r="B45" s="75" t="s">
        <v>51</v>
      </c>
      <c r="C45" s="74">
        <v>6</v>
      </c>
      <c r="D45" s="75" t="s">
        <v>57</v>
      </c>
      <c r="E45" s="75">
        <v>2004</v>
      </c>
      <c r="F45" s="74">
        <v>4</v>
      </c>
      <c r="G45" s="74">
        <v>11</v>
      </c>
      <c r="H45" s="74">
        <v>54</v>
      </c>
      <c r="I45" s="74">
        <v>44</v>
      </c>
      <c r="J45" s="74">
        <v>411</v>
      </c>
      <c r="K45" s="76">
        <v>45639</v>
      </c>
      <c r="L45" s="74">
        <v>3.38</v>
      </c>
      <c r="M45" s="74">
        <f t="shared" si="3"/>
        <v>3.38</v>
      </c>
      <c r="N45" s="75">
        <v>1.41</v>
      </c>
      <c r="O45" s="77">
        <f t="shared" si="1"/>
        <v>4.1715976331360949</v>
      </c>
      <c r="P45" s="61">
        <v>10.119999999999999</v>
      </c>
      <c r="Q45" s="61">
        <v>13.6</v>
      </c>
      <c r="S45" s="56">
        <v>1.1399999999999999</v>
      </c>
      <c r="T45" s="202"/>
    </row>
    <row r="46" spans="1:29" s="109" customFormat="1" x14ac:dyDescent="0.25">
      <c r="A46" s="75" t="s">
        <v>50</v>
      </c>
      <c r="B46" s="75" t="s">
        <v>51</v>
      </c>
      <c r="C46" s="74">
        <v>6</v>
      </c>
      <c r="D46" s="75" t="s">
        <v>54</v>
      </c>
      <c r="E46" s="75">
        <v>2016</v>
      </c>
      <c r="F46" s="74">
        <v>1</v>
      </c>
      <c r="G46" s="74">
        <v>12</v>
      </c>
      <c r="H46" s="74">
        <v>12</v>
      </c>
      <c r="I46" s="74">
        <v>48</v>
      </c>
      <c r="J46" s="74">
        <v>112</v>
      </c>
      <c r="K46" s="76">
        <v>45639</v>
      </c>
      <c r="L46" s="74">
        <v>3.25</v>
      </c>
      <c r="M46" s="74">
        <f t="shared" si="3"/>
        <v>3.25</v>
      </c>
      <c r="N46" s="75">
        <v>1.61</v>
      </c>
      <c r="O46" s="77">
        <f t="shared" si="1"/>
        <v>4.953846153846154</v>
      </c>
      <c r="P46" s="61">
        <v>10.1</v>
      </c>
      <c r="Q46" s="61">
        <v>11.74</v>
      </c>
      <c r="S46" s="56">
        <v>1.1100000000000001</v>
      </c>
      <c r="T46" s="202"/>
      <c r="U46"/>
      <c r="V46"/>
      <c r="W46"/>
      <c r="X46"/>
      <c r="Y46"/>
      <c r="Z46"/>
      <c r="AA46"/>
      <c r="AB46"/>
      <c r="AC46"/>
    </row>
    <row r="47" spans="1:29" s="109" customFormat="1" x14ac:dyDescent="0.25">
      <c r="A47" s="75" t="s">
        <v>50</v>
      </c>
      <c r="B47" s="75" t="s">
        <v>51</v>
      </c>
      <c r="C47" s="74">
        <v>6</v>
      </c>
      <c r="D47" s="75" t="s">
        <v>55</v>
      </c>
      <c r="E47" s="75">
        <v>2008</v>
      </c>
      <c r="F47" s="74">
        <v>2</v>
      </c>
      <c r="G47" s="74">
        <v>12</v>
      </c>
      <c r="H47" s="74">
        <v>21</v>
      </c>
      <c r="I47" s="74">
        <v>47</v>
      </c>
      <c r="J47" s="74">
        <v>212</v>
      </c>
      <c r="K47" s="76">
        <v>45639</v>
      </c>
      <c r="L47" s="74">
        <v>3.25</v>
      </c>
      <c r="M47" s="74">
        <f t="shared" si="3"/>
        <v>3.25</v>
      </c>
      <c r="N47" s="75">
        <v>1.88</v>
      </c>
      <c r="O47" s="77">
        <f t="shared" si="1"/>
        <v>5.7846153846153836</v>
      </c>
      <c r="P47" s="61">
        <v>10.3</v>
      </c>
      <c r="Q47" s="61">
        <v>11.63</v>
      </c>
      <c r="S47" s="56">
        <v>1.0900000000000001</v>
      </c>
      <c r="T47" s="202"/>
      <c r="U47"/>
      <c r="V47"/>
      <c r="W47"/>
      <c r="X47"/>
      <c r="Y47"/>
      <c r="Z47"/>
      <c r="AA47"/>
      <c r="AB47"/>
      <c r="AC47"/>
    </row>
    <row r="48" spans="1:29" s="109" customFormat="1" x14ac:dyDescent="0.25">
      <c r="A48" s="75" t="s">
        <v>50</v>
      </c>
      <c r="B48" s="75" t="s">
        <v>51</v>
      </c>
      <c r="C48" s="74">
        <v>6</v>
      </c>
      <c r="D48" s="75" t="s">
        <v>60</v>
      </c>
      <c r="E48" s="75">
        <v>2001</v>
      </c>
      <c r="F48" s="74">
        <v>3</v>
      </c>
      <c r="G48" s="74">
        <v>12</v>
      </c>
      <c r="H48" s="74">
        <v>44</v>
      </c>
      <c r="I48" s="74">
        <v>46</v>
      </c>
      <c r="J48" s="74">
        <v>312</v>
      </c>
      <c r="K48" s="76">
        <v>45639</v>
      </c>
      <c r="L48" s="74">
        <v>3.67</v>
      </c>
      <c r="M48" s="74">
        <f t="shared" si="3"/>
        <v>3.67</v>
      </c>
      <c r="N48" s="75">
        <v>1.79</v>
      </c>
      <c r="O48" s="77">
        <f t="shared" si="1"/>
        <v>4.877384196185286</v>
      </c>
      <c r="P48" s="61">
        <v>10.14</v>
      </c>
      <c r="Q48" s="61">
        <v>12.33</v>
      </c>
      <c r="S48" s="56">
        <v>0.95</v>
      </c>
      <c r="T48" s="202"/>
      <c r="U48"/>
      <c r="V48"/>
      <c r="W48"/>
      <c r="X48"/>
      <c r="Y48"/>
      <c r="Z48"/>
      <c r="AA48"/>
      <c r="AB48"/>
    </row>
    <row r="49" spans="1:29" s="109" customFormat="1" x14ac:dyDescent="0.25">
      <c r="A49" s="75" t="s">
        <v>50</v>
      </c>
      <c r="B49" s="75" t="s">
        <v>51</v>
      </c>
      <c r="C49" s="74">
        <v>6</v>
      </c>
      <c r="D49" s="75" t="s">
        <v>53</v>
      </c>
      <c r="E49" s="75">
        <v>2020</v>
      </c>
      <c r="F49" s="74">
        <v>4</v>
      </c>
      <c r="G49" s="74">
        <v>12</v>
      </c>
      <c r="H49" s="74">
        <v>53</v>
      </c>
      <c r="I49" s="74">
        <v>45</v>
      </c>
      <c r="J49" s="74">
        <v>412</v>
      </c>
      <c r="K49" s="76">
        <v>45639</v>
      </c>
      <c r="L49" s="74">
        <v>2.89</v>
      </c>
      <c r="M49" s="74">
        <f t="shared" si="3"/>
        <v>2.89</v>
      </c>
      <c r="N49" s="75">
        <v>1.45</v>
      </c>
      <c r="O49" s="77">
        <f t="shared" si="1"/>
        <v>5.0173010380622838</v>
      </c>
      <c r="P49" s="61">
        <v>9.93</v>
      </c>
      <c r="Q49" s="61">
        <v>12.92</v>
      </c>
      <c r="S49" s="56">
        <v>1.01</v>
      </c>
      <c r="T49" s="202"/>
    </row>
    <row r="50" spans="1:29" x14ac:dyDescent="0.25">
      <c r="A50" s="75" t="s">
        <v>35</v>
      </c>
      <c r="B50" s="75" t="s">
        <v>36</v>
      </c>
      <c r="C50" s="74">
        <v>7</v>
      </c>
      <c r="D50" s="75" t="s">
        <v>49</v>
      </c>
      <c r="E50" s="75">
        <v>1985</v>
      </c>
      <c r="F50" s="74">
        <v>1</v>
      </c>
      <c r="G50" s="74">
        <v>13</v>
      </c>
      <c r="H50" s="74">
        <v>13</v>
      </c>
      <c r="I50" s="74">
        <v>49</v>
      </c>
      <c r="J50" s="74">
        <v>113</v>
      </c>
      <c r="K50" s="76">
        <v>45639</v>
      </c>
      <c r="L50" s="74">
        <v>3.45</v>
      </c>
      <c r="M50" s="74">
        <f t="shared" si="3"/>
        <v>3.45</v>
      </c>
      <c r="N50" s="75">
        <v>1.8</v>
      </c>
      <c r="O50" s="77">
        <f t="shared" si="1"/>
        <v>5.2173913043478262</v>
      </c>
      <c r="P50" s="61">
        <v>10.11</v>
      </c>
      <c r="Q50" s="61">
        <v>13.03</v>
      </c>
      <c r="S50" s="56">
        <v>1.19</v>
      </c>
      <c r="T50" s="202"/>
      <c r="AC50" s="109"/>
    </row>
    <row r="51" spans="1:29" x14ac:dyDescent="0.25">
      <c r="A51" s="75" t="s">
        <v>35</v>
      </c>
      <c r="B51" s="75" t="s">
        <v>36</v>
      </c>
      <c r="C51" s="74">
        <v>7</v>
      </c>
      <c r="D51" s="75" t="s">
        <v>44</v>
      </c>
      <c r="E51" s="75">
        <v>1983</v>
      </c>
      <c r="F51" s="74">
        <v>2</v>
      </c>
      <c r="G51" s="74">
        <v>13</v>
      </c>
      <c r="H51" s="74">
        <v>20</v>
      </c>
      <c r="I51" s="74">
        <v>50</v>
      </c>
      <c r="J51" s="74">
        <v>213</v>
      </c>
      <c r="K51" s="76">
        <v>45639</v>
      </c>
      <c r="L51" s="74">
        <v>3.48</v>
      </c>
      <c r="M51" s="74">
        <f t="shared" si="3"/>
        <v>3.48</v>
      </c>
      <c r="N51" s="75">
        <v>1.55</v>
      </c>
      <c r="O51" s="77">
        <f t="shared" si="1"/>
        <v>4.4540229885057467</v>
      </c>
      <c r="P51" s="61">
        <v>10.1</v>
      </c>
      <c r="Q51" s="61">
        <v>14.07</v>
      </c>
      <c r="S51" s="56">
        <v>1.05</v>
      </c>
      <c r="T51" s="202"/>
      <c r="AC51" s="109"/>
    </row>
    <row r="52" spans="1:29" x14ac:dyDescent="0.25">
      <c r="A52" s="75" t="s">
        <v>35</v>
      </c>
      <c r="B52" s="75" t="s">
        <v>36</v>
      </c>
      <c r="C52" s="74">
        <v>7</v>
      </c>
      <c r="D52" s="75" t="s">
        <v>46</v>
      </c>
      <c r="E52" s="75">
        <v>1999</v>
      </c>
      <c r="F52" s="74">
        <v>3</v>
      </c>
      <c r="G52" s="74">
        <v>13</v>
      </c>
      <c r="H52" s="74">
        <v>45</v>
      </c>
      <c r="I52" s="74">
        <v>51</v>
      </c>
      <c r="J52" s="74">
        <v>313</v>
      </c>
      <c r="K52" s="76">
        <v>45639</v>
      </c>
      <c r="L52" s="74">
        <v>2.16</v>
      </c>
      <c r="M52" s="74">
        <f t="shared" si="3"/>
        <v>2.16</v>
      </c>
      <c r="N52" s="75">
        <v>0.96</v>
      </c>
      <c r="O52" s="77">
        <f t="shared" si="1"/>
        <v>4.4444444444444438</v>
      </c>
      <c r="P52" s="61">
        <v>10.55</v>
      </c>
      <c r="Q52" s="61">
        <v>14.43</v>
      </c>
      <c r="S52" s="56">
        <v>0.93</v>
      </c>
      <c r="T52" s="202"/>
    </row>
    <row r="53" spans="1:29" x14ac:dyDescent="0.25">
      <c r="A53" s="75" t="s">
        <v>35</v>
      </c>
      <c r="B53" s="75" t="s">
        <v>36</v>
      </c>
      <c r="C53" s="74">
        <v>7</v>
      </c>
      <c r="D53" s="75" t="s">
        <v>41</v>
      </c>
      <c r="E53" s="75">
        <v>2016</v>
      </c>
      <c r="F53" s="74">
        <v>4</v>
      </c>
      <c r="G53" s="74">
        <v>13</v>
      </c>
      <c r="H53" s="74">
        <v>52</v>
      </c>
      <c r="I53" s="74">
        <v>52</v>
      </c>
      <c r="J53" s="74">
        <v>413</v>
      </c>
      <c r="K53" s="76">
        <v>45639</v>
      </c>
      <c r="L53" s="74">
        <v>3.36</v>
      </c>
      <c r="M53" s="74">
        <f t="shared" si="3"/>
        <v>3.36</v>
      </c>
      <c r="N53" s="75">
        <v>1.7</v>
      </c>
      <c r="O53" s="77">
        <f t="shared" si="1"/>
        <v>5.0595238095238093</v>
      </c>
      <c r="P53" s="61">
        <v>10.23</v>
      </c>
      <c r="Q53" s="61">
        <v>12.11</v>
      </c>
      <c r="S53" s="56">
        <v>1.29</v>
      </c>
      <c r="T53" s="202"/>
    </row>
    <row r="54" spans="1:29" s="109" customFormat="1" x14ac:dyDescent="0.25">
      <c r="A54" s="75" t="s">
        <v>35</v>
      </c>
      <c r="B54" s="75" t="s">
        <v>36</v>
      </c>
      <c r="C54" s="74">
        <v>7</v>
      </c>
      <c r="D54" s="75" t="s">
        <v>42</v>
      </c>
      <c r="E54" s="75">
        <v>2023</v>
      </c>
      <c r="F54" s="74">
        <v>1</v>
      </c>
      <c r="G54" s="74">
        <v>14</v>
      </c>
      <c r="H54" s="74">
        <v>14</v>
      </c>
      <c r="I54" s="74">
        <v>56</v>
      </c>
      <c r="J54" s="74">
        <v>114</v>
      </c>
      <c r="K54" s="76">
        <v>45639</v>
      </c>
      <c r="L54" s="74">
        <v>2.82</v>
      </c>
      <c r="M54" s="74">
        <f t="shared" si="3"/>
        <v>2.82</v>
      </c>
      <c r="N54" s="75">
        <v>1.92</v>
      </c>
      <c r="O54" s="77">
        <f t="shared" si="1"/>
        <v>6.8085106382978724</v>
      </c>
      <c r="P54" s="61">
        <v>10</v>
      </c>
      <c r="Q54" s="61">
        <v>11.27</v>
      </c>
      <c r="S54" s="56">
        <v>1.1100000000000001</v>
      </c>
      <c r="T54" s="202"/>
      <c r="AC54"/>
    </row>
    <row r="55" spans="1:29" s="109" customFormat="1" x14ac:dyDescent="0.25">
      <c r="A55" s="75" t="s">
        <v>35</v>
      </c>
      <c r="B55" s="75" t="s">
        <v>36</v>
      </c>
      <c r="C55" s="74">
        <v>7</v>
      </c>
      <c r="D55" s="75" t="s">
        <v>48</v>
      </c>
      <c r="E55" s="75">
        <v>2018</v>
      </c>
      <c r="F55" s="74">
        <v>2</v>
      </c>
      <c r="G55" s="74">
        <v>14</v>
      </c>
      <c r="H55" s="74">
        <v>19</v>
      </c>
      <c r="I55" s="74">
        <v>55</v>
      </c>
      <c r="J55" s="74">
        <v>214</v>
      </c>
      <c r="K55" s="76">
        <v>45639</v>
      </c>
      <c r="L55" s="74">
        <v>2.98</v>
      </c>
      <c r="M55" s="74">
        <f t="shared" si="3"/>
        <v>2.98</v>
      </c>
      <c r="N55" s="75">
        <v>1.62</v>
      </c>
      <c r="O55" s="77">
        <f t="shared" si="1"/>
        <v>5.4362416107382563</v>
      </c>
      <c r="P55" s="61">
        <v>10.18</v>
      </c>
      <c r="Q55" s="61">
        <v>12.51</v>
      </c>
      <c r="S55" s="56">
        <v>0.87</v>
      </c>
      <c r="T55" s="202"/>
      <c r="AC55"/>
    </row>
    <row r="56" spans="1:29" s="109" customFormat="1" x14ac:dyDescent="0.25">
      <c r="A56" s="75" t="s">
        <v>35</v>
      </c>
      <c r="B56" s="75" t="s">
        <v>36</v>
      </c>
      <c r="C56" s="74">
        <v>7</v>
      </c>
      <c r="D56" s="75" t="s">
        <v>37</v>
      </c>
      <c r="E56" s="75">
        <v>1998</v>
      </c>
      <c r="F56" s="74">
        <v>3</v>
      </c>
      <c r="G56" s="74">
        <v>14</v>
      </c>
      <c r="H56" s="74">
        <v>46</v>
      </c>
      <c r="I56" s="74">
        <v>54</v>
      </c>
      <c r="J56" s="74">
        <v>314</v>
      </c>
      <c r="K56" s="76">
        <v>45639</v>
      </c>
      <c r="L56" s="74">
        <v>2.16</v>
      </c>
      <c r="M56" s="74">
        <f t="shared" si="3"/>
        <v>2.16</v>
      </c>
      <c r="N56" s="75">
        <v>1.36</v>
      </c>
      <c r="O56" s="77">
        <f t="shared" si="1"/>
        <v>6.2962962962962967</v>
      </c>
      <c r="P56" s="61">
        <v>9.77</v>
      </c>
      <c r="Q56" s="61">
        <v>11.08</v>
      </c>
      <c r="S56" s="56">
        <v>0.85</v>
      </c>
      <c r="T56" s="202"/>
    </row>
    <row r="57" spans="1:29" s="109" customFormat="1" x14ac:dyDescent="0.25">
      <c r="A57" s="75" t="s">
        <v>35</v>
      </c>
      <c r="B57" s="75" t="s">
        <v>36</v>
      </c>
      <c r="C57" s="74">
        <v>7</v>
      </c>
      <c r="D57" s="75" t="s">
        <v>39</v>
      </c>
      <c r="E57" s="75">
        <v>2002</v>
      </c>
      <c r="F57" s="74">
        <v>4</v>
      </c>
      <c r="G57" s="74">
        <v>14</v>
      </c>
      <c r="H57" s="74">
        <v>51</v>
      </c>
      <c r="I57" s="74">
        <v>53</v>
      </c>
      <c r="J57" s="74">
        <v>414</v>
      </c>
      <c r="K57" s="76">
        <v>45639</v>
      </c>
      <c r="L57" s="74">
        <v>2.35</v>
      </c>
      <c r="M57" s="74">
        <f t="shared" si="3"/>
        <v>2.35</v>
      </c>
      <c r="N57" s="75">
        <v>1.03</v>
      </c>
      <c r="O57" s="77">
        <f t="shared" si="1"/>
        <v>4.3829787234042552</v>
      </c>
      <c r="P57" s="61">
        <v>10.039999999999999</v>
      </c>
      <c r="Q57" s="61">
        <v>14.37</v>
      </c>
      <c r="S57" s="56">
        <v>0.72</v>
      </c>
      <c r="T57" s="202"/>
    </row>
    <row r="58" spans="1:29" x14ac:dyDescent="0.25">
      <c r="A58" s="75" t="s">
        <v>50</v>
      </c>
      <c r="B58" s="75" t="s">
        <v>51</v>
      </c>
      <c r="C58" s="74">
        <v>8</v>
      </c>
      <c r="D58" s="75" t="s">
        <v>55</v>
      </c>
      <c r="E58" s="75">
        <v>2008</v>
      </c>
      <c r="F58" s="74">
        <v>1</v>
      </c>
      <c r="G58" s="74">
        <v>15</v>
      </c>
      <c r="H58" s="74">
        <v>15</v>
      </c>
      <c r="I58" s="74">
        <v>57</v>
      </c>
      <c r="J58" s="74">
        <v>115</v>
      </c>
      <c r="K58" s="76">
        <v>45639</v>
      </c>
      <c r="L58" s="74">
        <v>3.03</v>
      </c>
      <c r="M58" s="74">
        <f t="shared" si="3"/>
        <v>3.03</v>
      </c>
      <c r="N58" s="75">
        <v>1.28</v>
      </c>
      <c r="O58" s="77">
        <f t="shared" si="1"/>
        <v>4.2244224422442249</v>
      </c>
      <c r="P58" s="61">
        <v>9.9499999999999993</v>
      </c>
      <c r="Q58" s="61">
        <v>13.03</v>
      </c>
      <c r="S58" s="56">
        <v>1.1499999999999999</v>
      </c>
      <c r="T58" s="202"/>
      <c r="AC58" s="109"/>
    </row>
    <row r="59" spans="1:29" x14ac:dyDescent="0.25">
      <c r="A59" s="75" t="s">
        <v>50</v>
      </c>
      <c r="B59" s="75" t="s">
        <v>51</v>
      </c>
      <c r="C59" s="74">
        <v>8</v>
      </c>
      <c r="D59" s="75" t="s">
        <v>59</v>
      </c>
      <c r="E59" s="75">
        <v>1989</v>
      </c>
      <c r="F59" s="74">
        <v>2</v>
      </c>
      <c r="G59" s="74">
        <v>15</v>
      </c>
      <c r="H59" s="74">
        <v>18</v>
      </c>
      <c r="I59" s="74">
        <v>58</v>
      </c>
      <c r="J59" s="74">
        <v>215</v>
      </c>
      <c r="K59" s="76">
        <v>45639</v>
      </c>
      <c r="L59" s="74">
        <v>3.14</v>
      </c>
      <c r="M59" s="74">
        <f t="shared" si="3"/>
        <v>3.14</v>
      </c>
      <c r="N59" s="75">
        <v>1.49</v>
      </c>
      <c r="O59" s="77">
        <f t="shared" si="1"/>
        <v>4.7452229299363058</v>
      </c>
      <c r="P59" s="61">
        <v>10.19</v>
      </c>
      <c r="Q59" s="61">
        <v>13.01</v>
      </c>
      <c r="S59" s="56">
        <v>1.1100000000000001</v>
      </c>
      <c r="T59" s="202"/>
      <c r="AC59" s="109"/>
    </row>
    <row r="60" spans="1:29" x14ac:dyDescent="0.25">
      <c r="A60" s="75" t="s">
        <v>50</v>
      </c>
      <c r="B60" s="75" t="s">
        <v>51</v>
      </c>
      <c r="C60" s="74">
        <v>8</v>
      </c>
      <c r="D60" s="75" t="s">
        <v>52</v>
      </c>
      <c r="E60" s="75">
        <v>1999</v>
      </c>
      <c r="F60" s="74">
        <v>3</v>
      </c>
      <c r="G60" s="74">
        <v>15</v>
      </c>
      <c r="H60" s="74">
        <v>47</v>
      </c>
      <c r="I60" s="74">
        <v>59</v>
      </c>
      <c r="J60" s="74">
        <v>315</v>
      </c>
      <c r="K60" s="76">
        <v>45639</v>
      </c>
      <c r="L60" s="74">
        <v>3.23</v>
      </c>
      <c r="M60" s="74">
        <f t="shared" si="3"/>
        <v>3.23</v>
      </c>
      <c r="N60" s="75">
        <v>1.54</v>
      </c>
      <c r="O60" s="77">
        <f t="shared" si="1"/>
        <v>4.7678018575851393</v>
      </c>
      <c r="P60" s="61">
        <v>10.31</v>
      </c>
      <c r="Q60" s="61">
        <v>12.62</v>
      </c>
      <c r="S60" s="56">
        <v>1.0900000000000001</v>
      </c>
      <c r="T60" s="202"/>
    </row>
    <row r="61" spans="1:29" x14ac:dyDescent="0.25">
      <c r="A61" s="75" t="s">
        <v>50</v>
      </c>
      <c r="B61" s="75" t="s">
        <v>51</v>
      </c>
      <c r="C61" s="74">
        <v>8</v>
      </c>
      <c r="D61" s="75" t="s">
        <v>54</v>
      </c>
      <c r="E61" s="75">
        <v>2016</v>
      </c>
      <c r="F61" s="74">
        <v>4</v>
      </c>
      <c r="G61" s="74">
        <v>15</v>
      </c>
      <c r="H61" s="74">
        <v>50</v>
      </c>
      <c r="I61" s="74">
        <v>60</v>
      </c>
      <c r="J61" s="74">
        <v>415</v>
      </c>
      <c r="K61" s="76">
        <v>45639</v>
      </c>
      <c r="L61" s="74">
        <v>3.14</v>
      </c>
      <c r="M61" s="74">
        <f t="shared" si="3"/>
        <v>3.14</v>
      </c>
      <c r="N61" s="75">
        <v>1.52</v>
      </c>
      <c r="O61" s="77">
        <f t="shared" si="1"/>
        <v>4.8407643312101909</v>
      </c>
      <c r="P61" s="61">
        <v>10.37</v>
      </c>
      <c r="Q61" s="61">
        <v>12.03</v>
      </c>
      <c r="S61" s="56">
        <v>1.26</v>
      </c>
      <c r="T61" s="202"/>
    </row>
    <row r="62" spans="1:29" s="109" customFormat="1" x14ac:dyDescent="0.25">
      <c r="A62" s="75" t="s">
        <v>50</v>
      </c>
      <c r="B62" s="75" t="s">
        <v>51</v>
      </c>
      <c r="C62" s="74">
        <v>8</v>
      </c>
      <c r="D62" s="75" t="s">
        <v>57</v>
      </c>
      <c r="E62" s="75">
        <v>2004</v>
      </c>
      <c r="F62" s="74">
        <v>1</v>
      </c>
      <c r="G62" s="74">
        <v>16</v>
      </c>
      <c r="H62" s="74">
        <v>16</v>
      </c>
      <c r="I62" s="74">
        <v>64</v>
      </c>
      <c r="J62" s="74">
        <v>116</v>
      </c>
      <c r="K62" s="76">
        <v>45639</v>
      </c>
      <c r="L62" s="74">
        <v>3.02</v>
      </c>
      <c r="M62" s="74">
        <f t="shared" si="3"/>
        <v>3.02</v>
      </c>
      <c r="N62" s="75">
        <v>1.32</v>
      </c>
      <c r="O62" s="77">
        <f t="shared" si="1"/>
        <v>4.370860927152318</v>
      </c>
      <c r="P62" s="61">
        <v>9.91</v>
      </c>
      <c r="Q62" s="61">
        <v>13.38</v>
      </c>
      <c r="S62" s="56">
        <v>0.91</v>
      </c>
      <c r="T62" s="202"/>
      <c r="AC62"/>
    </row>
    <row r="63" spans="1:29" s="109" customFormat="1" x14ac:dyDescent="0.25">
      <c r="A63" s="75" t="s">
        <v>50</v>
      </c>
      <c r="B63" s="75" t="s">
        <v>51</v>
      </c>
      <c r="C63" s="74">
        <v>8</v>
      </c>
      <c r="D63" s="75" t="s">
        <v>60</v>
      </c>
      <c r="E63" s="75">
        <v>2001</v>
      </c>
      <c r="F63" s="74">
        <v>2</v>
      </c>
      <c r="G63" s="74">
        <v>16</v>
      </c>
      <c r="H63" s="74">
        <v>17</v>
      </c>
      <c r="I63" s="74">
        <v>63</v>
      </c>
      <c r="J63" s="74">
        <v>216</v>
      </c>
      <c r="K63" s="76">
        <v>45639</v>
      </c>
      <c r="L63" s="74">
        <v>2.83</v>
      </c>
      <c r="M63" s="74">
        <f t="shared" si="3"/>
        <v>2.83</v>
      </c>
      <c r="N63" s="75">
        <v>1.34</v>
      </c>
      <c r="O63" s="77">
        <f t="shared" si="1"/>
        <v>4.7349823321554769</v>
      </c>
      <c r="P63" s="61">
        <v>10.23</v>
      </c>
      <c r="Q63" s="61">
        <v>13.09</v>
      </c>
      <c r="S63" s="56">
        <v>0.94</v>
      </c>
      <c r="T63" s="202"/>
      <c r="AC63"/>
    </row>
    <row r="64" spans="1:29" s="109" customFormat="1" x14ac:dyDescent="0.25">
      <c r="A64" s="75" t="s">
        <v>50</v>
      </c>
      <c r="B64" s="75" t="s">
        <v>51</v>
      </c>
      <c r="C64" s="74">
        <v>8</v>
      </c>
      <c r="D64" s="75" t="s">
        <v>53</v>
      </c>
      <c r="E64" s="75">
        <v>2020</v>
      </c>
      <c r="F64" s="74">
        <v>3</v>
      </c>
      <c r="G64" s="74">
        <v>16</v>
      </c>
      <c r="H64" s="74">
        <v>48</v>
      </c>
      <c r="I64" s="74">
        <v>62</v>
      </c>
      <c r="J64" s="74">
        <v>316</v>
      </c>
      <c r="K64" s="76">
        <v>45639</v>
      </c>
      <c r="L64" s="74">
        <v>2.89</v>
      </c>
      <c r="M64" s="74">
        <f t="shared" si="3"/>
        <v>2.89</v>
      </c>
      <c r="N64" s="75">
        <v>1.56</v>
      </c>
      <c r="O64" s="77">
        <f t="shared" si="1"/>
        <v>5.3979238754325261</v>
      </c>
      <c r="P64" s="61">
        <v>10.24</v>
      </c>
      <c r="Q64" s="61">
        <v>12.41</v>
      </c>
      <c r="S64" s="56">
        <v>0.86</v>
      </c>
      <c r="T64" s="202"/>
    </row>
    <row r="65" spans="1:29" s="109" customFormat="1" x14ac:dyDescent="0.25">
      <c r="A65" s="75" t="s">
        <v>50</v>
      </c>
      <c r="B65" s="75" t="s">
        <v>51</v>
      </c>
      <c r="C65" s="74">
        <v>8</v>
      </c>
      <c r="D65" s="75" t="s">
        <v>56</v>
      </c>
      <c r="E65" s="75">
        <v>1984</v>
      </c>
      <c r="F65" s="74">
        <v>4</v>
      </c>
      <c r="G65" s="74">
        <v>16</v>
      </c>
      <c r="H65" s="74">
        <v>49</v>
      </c>
      <c r="I65" s="74">
        <v>61</v>
      </c>
      <c r="J65" s="74">
        <v>416</v>
      </c>
      <c r="K65" s="76">
        <v>45639</v>
      </c>
      <c r="L65" s="74">
        <v>2.38</v>
      </c>
      <c r="M65" s="74">
        <f t="shared" si="3"/>
        <v>2.38</v>
      </c>
      <c r="N65" s="75">
        <v>0.99</v>
      </c>
      <c r="O65" s="77">
        <f t="shared" si="1"/>
        <v>4.1596638655462188</v>
      </c>
      <c r="P65" s="61">
        <v>10.37</v>
      </c>
      <c r="Q65" s="61">
        <v>14.37</v>
      </c>
      <c r="S65" s="56">
        <v>0.82</v>
      </c>
      <c r="T65" s="202"/>
    </row>
    <row r="66" spans="1:29" x14ac:dyDescent="0.25">
      <c r="AC66" s="109"/>
    </row>
    <row r="67" spans="1:29" x14ac:dyDescent="0.25">
      <c r="AC67" s="109"/>
    </row>
  </sheetData>
  <pageMargins left="0.7" right="0.7" top="0.75" bottom="0.75" header="0.3" footer="0.3"/>
  <pageSetup paperSize="9" orientation="portrait" r:id="rId2"/>
  <drawing r:id="rId3"/>
  <legacyDrawing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BB96-88B8-44C2-A607-18E2FB107932}">
  <dimension ref="A1"/>
  <sheetViews>
    <sheetView workbookViewId="0">
      <selection activeCell="L18" sqref="L18"/>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f237d48f8fe8de6a2ae656e386233161">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084f2fc260468639ac304d44f69497d1"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F19431-B7BF-4C3A-B4B5-8A877F88C5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75c0a-66fe-41b2-b9b9-96fab4c03331"/>
    <ds:schemaRef ds:uri="7862ba92-1ed1-4299-8be4-2b023bdc0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4F460E-A821-45FA-ADAF-110259797661}">
  <ds:schemaRefs>
    <ds:schemaRef ds:uri="http://schemas.microsoft.com/sharepoint/v3/contenttype/forms"/>
  </ds:schemaRefs>
</ds:datastoreItem>
</file>

<file path=customXml/itemProps3.xml><?xml version="1.0" encoding="utf-8"?>
<ds:datastoreItem xmlns:ds="http://schemas.openxmlformats.org/officeDocument/2006/customXml" ds:itemID="{B7C2D374-EE1C-4AA4-B86F-4ECABEF512F3}">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e1075c0a-66fe-41b2-b9b9-96fab4c03331"/>
    <ds:schemaRef ds:uri="7862ba92-1ed1-4299-8be4-2b023bdc0104"/>
    <ds:schemaRef ds:uri="http://purl.org/dc/elements/1.1/"/>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vt:i4>
      </vt:variant>
    </vt:vector>
  </HeadingPairs>
  <TitlesOfParts>
    <vt:vector size="32" baseType="lpstr">
      <vt:lpstr>McPoyles 1 APSIM</vt:lpstr>
      <vt:lpstr>Site</vt:lpstr>
      <vt:lpstr>Design</vt:lpstr>
      <vt:lpstr>Experiment</vt:lpstr>
      <vt:lpstr>Plan</vt:lpstr>
      <vt:lpstr>Seed</vt:lpstr>
      <vt:lpstr>Diary</vt:lpstr>
      <vt:lpstr>Management</vt:lpstr>
      <vt:lpstr>Measurements</vt:lpstr>
      <vt:lpstr>Soil sample</vt:lpstr>
      <vt:lpstr>Predicta B</vt:lpstr>
      <vt:lpstr>Weather</vt:lpstr>
      <vt:lpstr>Weather2</vt:lpstr>
      <vt:lpstr>Emergence</vt:lpstr>
      <vt:lpstr>Population</vt:lpstr>
      <vt:lpstr>Bare soil NDVI</vt:lpstr>
      <vt:lpstr>NDVI &amp; height</vt:lpstr>
      <vt:lpstr>Haun stage</vt:lpstr>
      <vt:lpstr>Sheet1</vt:lpstr>
      <vt:lpstr>Leaf measurement</vt:lpstr>
      <vt:lpstr>PCDS 6.0</vt:lpstr>
      <vt:lpstr>PCDS 6.0 harvest</vt:lpstr>
      <vt:lpstr>Leaf angle measurement</vt:lpstr>
      <vt:lpstr>PCDS 8.0</vt:lpstr>
      <vt:lpstr>PCDS 8.0 harvest</vt:lpstr>
      <vt:lpstr>PCDS 10.0 harvest</vt:lpstr>
      <vt:lpstr>Intraspecific competition</vt:lpstr>
      <vt:lpstr>James play</vt:lpstr>
      <vt:lpstr>Sterility measurement (frost)</vt:lpstr>
      <vt:lpstr>Machine harvest</vt:lpstr>
      <vt:lpstr>Collated data</vt:lpstr>
      <vt:lpstr>Plan!Print_Area</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James Hunt</cp:lastModifiedBy>
  <cp:revision/>
  <dcterms:created xsi:type="dcterms:W3CDTF">2023-06-06T01:52:09Z</dcterms:created>
  <dcterms:modified xsi:type="dcterms:W3CDTF">2026-04-20T11:29:45Z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