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aaUnderVC\ApsimX\Tests\Simulation\SoilNitrogenPatch\"/>
    </mc:Choice>
  </mc:AlternateContent>
  <xr:revisionPtr revIDLastSave="0" documentId="13_ncr:1_{77007BF5-1EF6-43EE-A59A-02C803C777ED}" xr6:coauthVersionLast="47" xr6:coauthVersionMax="47" xr10:uidLastSave="{00000000-0000-0000-0000-000000000000}"/>
  <bookViews>
    <workbookView xWindow="2400" yWindow="3255" windowWidth="18945" windowHeight="16860" activeTab="3" xr2:uid="{4D7A34B9-F399-49ED-8EFB-93F74E449795}"/>
  </bookViews>
  <sheets>
    <sheet name="Woods Parameter" sheetId="1" r:id="rId1"/>
    <sheet name="Prgnancy parameter" sheetId="2" r:id="rId2"/>
    <sheet name="Sheet3" sheetId="3" r:id="rId3"/>
    <sheet name="Sheet1" sheetId="4" r:id="rId4"/>
  </sheets>
  <definedNames>
    <definedName name="solver_adj" localSheetId="1" hidden="1">'Prgnancy parameter'!$T$2:$U$2,'Prgnancy parameter'!$N$4</definedName>
    <definedName name="solver_cvg" localSheetId="1" hidden="1">0.0001</definedName>
    <definedName name="solver_drv" localSheetId="1" hidden="1">2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2</definedName>
    <definedName name="solver_nod" localSheetId="1" hidden="1">2147483647</definedName>
    <definedName name="solver_num" localSheetId="1" hidden="1">0</definedName>
    <definedName name="solver_nwt" localSheetId="1" hidden="1">1</definedName>
    <definedName name="solver_opt" localSheetId="1" hidden="1">'Prgnancy parameter'!$S$22</definedName>
    <definedName name="solver_pre" localSheetId="1" hidden="1">0.000001</definedName>
    <definedName name="solver_rbv" localSheetId="1" hidden="1">2</definedName>
    <definedName name="solver_rlx" localSheetId="1" hidden="1">2</definedName>
    <definedName name="solver_rsd" localSheetId="1" hidden="1">0</definedName>
    <definedName name="solver_scl" localSheetId="1" hidden="1">2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5" i="3" l="1"/>
  <c r="C44" i="3"/>
  <c r="E32" i="3"/>
  <c r="D19" i="3"/>
  <c r="D17" i="3"/>
  <c r="E64" i="2"/>
  <c r="E63" i="2"/>
  <c r="E62" i="2"/>
  <c r="E61" i="2"/>
  <c r="E60" i="2"/>
  <c r="E59" i="2"/>
  <c r="E58" i="2"/>
  <c r="E57" i="2"/>
  <c r="E55" i="2"/>
  <c r="E56" i="2"/>
  <c r="Q28" i="2"/>
  <c r="P28" i="2"/>
  <c r="O28" i="2"/>
  <c r="N28" i="2"/>
  <c r="N30" i="2"/>
  <c r="O30" i="2"/>
  <c r="P30" i="2"/>
  <c r="Q30" i="2"/>
  <c r="N31" i="2"/>
  <c r="O31" i="2"/>
  <c r="P31" i="2"/>
  <c r="Q31" i="2"/>
  <c r="N32" i="2"/>
  <c r="O32" i="2"/>
  <c r="P32" i="2"/>
  <c r="Q32" i="2"/>
  <c r="N33" i="2"/>
  <c r="O33" i="2"/>
  <c r="P33" i="2"/>
  <c r="Q33" i="2"/>
  <c r="N34" i="2"/>
  <c r="O34" i="2"/>
  <c r="P34" i="2"/>
  <c r="Q34" i="2"/>
  <c r="N35" i="2"/>
  <c r="O35" i="2"/>
  <c r="P35" i="2"/>
  <c r="Q35" i="2"/>
  <c r="N36" i="2"/>
  <c r="O36" i="2"/>
  <c r="P36" i="2"/>
  <c r="Q36" i="2"/>
  <c r="N37" i="2"/>
  <c r="O37" i="2"/>
  <c r="P37" i="2"/>
  <c r="Q37" i="2"/>
  <c r="N38" i="2"/>
  <c r="O38" i="2"/>
  <c r="P38" i="2"/>
  <c r="Q38" i="2"/>
  <c r="N39" i="2"/>
  <c r="O39" i="2"/>
  <c r="P39" i="2"/>
  <c r="Q39" i="2"/>
  <c r="N40" i="2"/>
  <c r="O40" i="2"/>
  <c r="P40" i="2"/>
  <c r="Q40" i="2"/>
  <c r="N41" i="2"/>
  <c r="O41" i="2"/>
  <c r="P41" i="2"/>
  <c r="Q41" i="2"/>
  <c r="N42" i="2"/>
  <c r="O42" i="2"/>
  <c r="P42" i="2"/>
  <c r="Q42" i="2"/>
  <c r="N43" i="2"/>
  <c r="O43" i="2"/>
  <c r="P43" i="2"/>
  <c r="Q43" i="2"/>
  <c r="N44" i="2"/>
  <c r="O44" i="2"/>
  <c r="P44" i="2"/>
  <c r="Q44" i="2"/>
  <c r="N45" i="2"/>
  <c r="O45" i="2"/>
  <c r="P45" i="2"/>
  <c r="Q45" i="2"/>
  <c r="N46" i="2"/>
  <c r="O46" i="2"/>
  <c r="P46" i="2"/>
  <c r="Q46" i="2"/>
  <c r="N47" i="2"/>
  <c r="O47" i="2"/>
  <c r="P47" i="2"/>
  <c r="Q47" i="2"/>
  <c r="N48" i="2"/>
  <c r="O48" i="2"/>
  <c r="P48" i="2"/>
  <c r="Q48" i="2"/>
  <c r="N49" i="2"/>
  <c r="O49" i="2"/>
  <c r="P49" i="2"/>
  <c r="Q49" i="2"/>
  <c r="N50" i="2"/>
  <c r="O50" i="2"/>
  <c r="P50" i="2"/>
  <c r="Q50" i="2"/>
  <c r="N51" i="2"/>
  <c r="O51" i="2"/>
  <c r="P51" i="2"/>
  <c r="Q51" i="2"/>
  <c r="N52" i="2"/>
  <c r="O52" i="2"/>
  <c r="P52" i="2"/>
  <c r="Q52" i="2"/>
  <c r="N53" i="2"/>
  <c r="O53" i="2"/>
  <c r="P53" i="2"/>
  <c r="Q53" i="2"/>
  <c r="N54" i="2"/>
  <c r="O54" i="2"/>
  <c r="P54" i="2"/>
  <c r="Q54" i="2"/>
  <c r="N55" i="2"/>
  <c r="O55" i="2"/>
  <c r="P55" i="2"/>
  <c r="Q55" i="2"/>
  <c r="N56" i="2"/>
  <c r="O56" i="2"/>
  <c r="P56" i="2"/>
  <c r="Q56" i="2"/>
  <c r="N57" i="2"/>
  <c r="O57" i="2"/>
  <c r="P57" i="2"/>
  <c r="Q57" i="2"/>
  <c r="N58" i="2"/>
  <c r="O58" i="2"/>
  <c r="P58" i="2"/>
  <c r="Q58" i="2"/>
  <c r="N59" i="2"/>
  <c r="O59" i="2"/>
  <c r="P59" i="2"/>
  <c r="Q59" i="2"/>
  <c r="N60" i="2"/>
  <c r="O60" i="2"/>
  <c r="P60" i="2"/>
  <c r="Q60" i="2"/>
  <c r="N61" i="2"/>
  <c r="O61" i="2"/>
  <c r="P61" i="2"/>
  <c r="Q61" i="2"/>
  <c r="N62" i="2"/>
  <c r="O62" i="2"/>
  <c r="P62" i="2"/>
  <c r="Q62" i="2"/>
  <c r="N63" i="2"/>
  <c r="O63" i="2"/>
  <c r="P63" i="2"/>
  <c r="Q63" i="2"/>
  <c r="N64" i="2"/>
  <c r="O64" i="2"/>
  <c r="P64" i="2"/>
  <c r="Q64" i="2"/>
  <c r="N65" i="2"/>
  <c r="O65" i="2"/>
  <c r="P65" i="2"/>
  <c r="Q65" i="2"/>
  <c r="N66" i="2"/>
  <c r="O66" i="2"/>
  <c r="P66" i="2"/>
  <c r="Q66" i="2"/>
  <c r="N67" i="2"/>
  <c r="O67" i="2"/>
  <c r="P67" i="2"/>
  <c r="Q67" i="2"/>
  <c r="N68" i="2"/>
  <c r="O68" i="2"/>
  <c r="P68" i="2"/>
  <c r="Q68" i="2"/>
  <c r="N69" i="2"/>
  <c r="O69" i="2"/>
  <c r="P69" i="2"/>
  <c r="Q69" i="2"/>
  <c r="Q29" i="2"/>
  <c r="P29" i="2"/>
  <c r="O29" i="2"/>
  <c r="N29" i="2"/>
  <c r="N4" i="2"/>
  <c r="O4" i="2" s="1"/>
  <c r="P4" i="2" s="1"/>
  <c r="Q4" i="2" s="1"/>
  <c r="U2" i="2"/>
  <c r="T2" i="2"/>
  <c r="R25" i="1"/>
  <c r="O3" i="1"/>
  <c r="H48" i="2"/>
  <c r="G48" i="2"/>
  <c r="F48" i="2"/>
  <c r="H47" i="2"/>
  <c r="G47" i="2"/>
  <c r="F47" i="2"/>
  <c r="H46" i="2"/>
  <c r="G46" i="2"/>
  <c r="F46" i="2"/>
  <c r="H45" i="2"/>
  <c r="G45" i="2"/>
  <c r="F45" i="2"/>
  <c r="H44" i="2"/>
  <c r="G44" i="2"/>
  <c r="F44" i="2"/>
  <c r="H43" i="2"/>
  <c r="G43" i="2"/>
  <c r="F43" i="2"/>
  <c r="H42" i="2"/>
  <c r="G42" i="2"/>
  <c r="F42" i="2"/>
  <c r="H41" i="2"/>
  <c r="G41" i="2"/>
  <c r="F41" i="2"/>
  <c r="H40" i="2"/>
  <c r="G40" i="2"/>
  <c r="F40" i="2"/>
  <c r="H39" i="2"/>
  <c r="G39" i="2"/>
  <c r="F39" i="2"/>
  <c r="H38" i="2"/>
  <c r="G38" i="2"/>
  <c r="F38" i="2"/>
  <c r="H37" i="2"/>
  <c r="G37" i="2"/>
  <c r="F37" i="2"/>
  <c r="H36" i="2"/>
  <c r="G36" i="2"/>
  <c r="F36" i="2"/>
  <c r="H35" i="2"/>
  <c r="G35" i="2"/>
  <c r="F35" i="2"/>
  <c r="H34" i="2"/>
  <c r="G34" i="2"/>
  <c r="F34" i="2"/>
  <c r="H33" i="2"/>
  <c r="G33" i="2"/>
  <c r="F33" i="2"/>
  <c r="H32" i="2"/>
  <c r="G32" i="2"/>
  <c r="F32" i="2"/>
  <c r="H31" i="2"/>
  <c r="G31" i="2"/>
  <c r="F31" i="2"/>
  <c r="H30" i="2"/>
  <c r="G30" i="2"/>
  <c r="F30" i="2"/>
  <c r="H29" i="2"/>
  <c r="G29" i="2"/>
  <c r="F29" i="2"/>
  <c r="H28" i="2"/>
  <c r="G28" i="2"/>
  <c r="F28" i="2"/>
  <c r="H27" i="2"/>
  <c r="G27" i="2"/>
  <c r="F27" i="2"/>
  <c r="H26" i="2"/>
  <c r="G26" i="2"/>
  <c r="F26" i="2"/>
  <c r="H25" i="2"/>
  <c r="G25" i="2"/>
  <c r="F25" i="2"/>
  <c r="H24" i="2"/>
  <c r="G24" i="2"/>
  <c r="F24" i="2"/>
  <c r="H23" i="2"/>
  <c r="G23" i="2"/>
  <c r="F23" i="2"/>
  <c r="H22" i="2"/>
  <c r="G22" i="2"/>
  <c r="F22" i="2"/>
  <c r="H21" i="2"/>
  <c r="G21" i="2"/>
  <c r="F21" i="2"/>
  <c r="H20" i="2"/>
  <c r="G20" i="2"/>
  <c r="F20" i="2"/>
  <c r="H19" i="2"/>
  <c r="G19" i="2"/>
  <c r="F19" i="2"/>
  <c r="H18" i="2"/>
  <c r="G18" i="2"/>
  <c r="F18" i="2"/>
  <c r="H17" i="2"/>
  <c r="G17" i="2"/>
  <c r="F17" i="2"/>
  <c r="H16" i="2"/>
  <c r="G16" i="2"/>
  <c r="F16" i="2"/>
  <c r="H15" i="2"/>
  <c r="G15" i="2"/>
  <c r="F15" i="2"/>
  <c r="H14" i="2"/>
  <c r="G14" i="2"/>
  <c r="F14" i="2"/>
  <c r="H13" i="2"/>
  <c r="G13" i="2"/>
  <c r="G6" i="2" s="1"/>
  <c r="F13" i="2"/>
  <c r="F6" i="2" s="1"/>
  <c r="H12" i="2"/>
  <c r="H6" i="2" s="1"/>
  <c r="G12" i="2"/>
  <c r="F12" i="2"/>
  <c r="H11" i="2"/>
  <c r="G11" i="2"/>
  <c r="F11" i="2"/>
  <c r="H10" i="2"/>
  <c r="G10" i="2"/>
  <c r="F10" i="2"/>
  <c r="H9" i="2"/>
  <c r="G9" i="2"/>
  <c r="F9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6" i="2" s="1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13" i="2"/>
  <c r="E12" i="2"/>
  <c r="E11" i="2"/>
  <c r="E10" i="2"/>
  <c r="E9" i="2"/>
  <c r="K7" i="1"/>
  <c r="K6" i="1"/>
  <c r="I49" i="1"/>
  <c r="H49" i="1"/>
  <c r="G49" i="1"/>
  <c r="F49" i="1"/>
  <c r="I48" i="1"/>
  <c r="H48" i="1"/>
  <c r="G48" i="1"/>
  <c r="F48" i="1"/>
  <c r="I47" i="1"/>
  <c r="H47" i="1"/>
  <c r="G47" i="1"/>
  <c r="F47" i="1"/>
  <c r="I46" i="1"/>
  <c r="H46" i="1"/>
  <c r="G46" i="1"/>
  <c r="F46" i="1"/>
  <c r="I45" i="1"/>
  <c r="H45" i="1"/>
  <c r="G45" i="1"/>
  <c r="F45" i="1"/>
  <c r="I44" i="1"/>
  <c r="H44" i="1"/>
  <c r="G44" i="1"/>
  <c r="F44" i="1"/>
  <c r="I43" i="1"/>
  <c r="H43" i="1"/>
  <c r="G43" i="1"/>
  <c r="F43" i="1"/>
  <c r="I42" i="1"/>
  <c r="H42" i="1"/>
  <c r="G42" i="1"/>
  <c r="F42" i="1"/>
  <c r="I41" i="1"/>
  <c r="H41" i="1"/>
  <c r="G41" i="1"/>
  <c r="F41" i="1"/>
  <c r="I40" i="1"/>
  <c r="H40" i="1"/>
  <c r="G40" i="1"/>
  <c r="F40" i="1"/>
  <c r="I39" i="1"/>
  <c r="H39" i="1"/>
  <c r="G39" i="1"/>
  <c r="F39" i="1"/>
  <c r="I38" i="1"/>
  <c r="H38" i="1"/>
  <c r="G38" i="1"/>
  <c r="F38" i="1"/>
  <c r="I37" i="1"/>
  <c r="H37" i="1"/>
  <c r="G37" i="1"/>
  <c r="F37" i="1"/>
  <c r="I36" i="1"/>
  <c r="H36" i="1"/>
  <c r="G36" i="1"/>
  <c r="F36" i="1"/>
  <c r="I35" i="1"/>
  <c r="H35" i="1"/>
  <c r="G35" i="1"/>
  <c r="F35" i="1"/>
  <c r="I34" i="1"/>
  <c r="H34" i="1"/>
  <c r="G34" i="1"/>
  <c r="F34" i="1"/>
  <c r="I33" i="1"/>
  <c r="H33" i="1"/>
  <c r="G33" i="1"/>
  <c r="F33" i="1"/>
  <c r="I32" i="1"/>
  <c r="H32" i="1"/>
  <c r="G32" i="1"/>
  <c r="F32" i="1"/>
  <c r="I31" i="1"/>
  <c r="H31" i="1"/>
  <c r="G31" i="1"/>
  <c r="F31" i="1"/>
  <c r="I30" i="1"/>
  <c r="H30" i="1"/>
  <c r="G30" i="1"/>
  <c r="F30" i="1"/>
  <c r="I29" i="1"/>
  <c r="H29" i="1"/>
  <c r="G29" i="1"/>
  <c r="F29" i="1"/>
  <c r="I28" i="1"/>
  <c r="H28" i="1"/>
  <c r="G28" i="1"/>
  <c r="F28" i="1"/>
  <c r="I27" i="1"/>
  <c r="H27" i="1"/>
  <c r="G27" i="1"/>
  <c r="F27" i="1"/>
  <c r="I26" i="1"/>
  <c r="H26" i="1"/>
  <c r="G26" i="1"/>
  <c r="F26" i="1"/>
  <c r="I25" i="1"/>
  <c r="H25" i="1"/>
  <c r="G25" i="1"/>
  <c r="F25" i="1"/>
  <c r="I24" i="1"/>
  <c r="H24" i="1"/>
  <c r="G24" i="1"/>
  <c r="F24" i="1"/>
  <c r="I23" i="1"/>
  <c r="H23" i="1"/>
  <c r="G23" i="1"/>
  <c r="F23" i="1"/>
  <c r="I22" i="1"/>
  <c r="H22" i="1"/>
  <c r="G22" i="1"/>
  <c r="F22" i="1"/>
  <c r="I21" i="1"/>
  <c r="H21" i="1"/>
  <c r="G21" i="1"/>
  <c r="F21" i="1"/>
  <c r="I20" i="1"/>
  <c r="H20" i="1"/>
  <c r="G20" i="1"/>
  <c r="F20" i="1"/>
  <c r="I19" i="1"/>
  <c r="H19" i="1"/>
  <c r="G19" i="1"/>
  <c r="F19" i="1"/>
  <c r="I18" i="1"/>
  <c r="I7" i="1" s="1"/>
  <c r="H18" i="1"/>
  <c r="G18" i="1"/>
  <c r="F18" i="1"/>
  <c r="I17" i="1"/>
  <c r="H17" i="1"/>
  <c r="G17" i="1"/>
  <c r="F17" i="1"/>
  <c r="I16" i="1"/>
  <c r="H16" i="1"/>
  <c r="G16" i="1"/>
  <c r="F16" i="1"/>
  <c r="I15" i="1"/>
  <c r="H15" i="1"/>
  <c r="G15" i="1"/>
  <c r="F15" i="1"/>
  <c r="I14" i="1"/>
  <c r="H14" i="1"/>
  <c r="G14" i="1"/>
  <c r="F14" i="1"/>
  <c r="I13" i="1"/>
  <c r="H13" i="1"/>
  <c r="G13" i="1"/>
  <c r="F13" i="1"/>
  <c r="I12" i="1"/>
  <c r="H12" i="1"/>
  <c r="G12" i="1"/>
  <c r="F12" i="1"/>
  <c r="I11" i="1"/>
  <c r="H11" i="1"/>
  <c r="G11" i="1"/>
  <c r="G7" i="1" s="1"/>
  <c r="F11" i="1"/>
  <c r="C14" i="1"/>
  <c r="C15" i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13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11" i="1"/>
  <c r="E7" i="1" s="1"/>
  <c r="O3" i="2" l="1"/>
  <c r="O18" i="2" s="1"/>
  <c r="O24" i="2" s="1"/>
  <c r="P3" i="2"/>
  <c r="P18" i="2" s="1"/>
  <c r="P24" i="2" s="1"/>
  <c r="Q3" i="2"/>
  <c r="Q17" i="2" s="1"/>
  <c r="Q23" i="2" s="1"/>
  <c r="N3" i="2"/>
  <c r="N18" i="2" s="1"/>
  <c r="N24" i="2" s="1"/>
  <c r="O19" i="2"/>
  <c r="O25" i="2" s="1"/>
  <c r="O16" i="2"/>
  <c r="O22" i="2" s="1"/>
  <c r="N17" i="2"/>
  <c r="N23" i="2" s="1"/>
  <c r="H7" i="1"/>
  <c r="F7" i="1"/>
  <c r="P19" i="2" l="1"/>
  <c r="P25" i="2" s="1"/>
  <c r="P17" i="2"/>
  <c r="P23" i="2" s="1"/>
  <c r="P16" i="2"/>
  <c r="P22" i="2" s="1"/>
  <c r="Q19" i="2"/>
  <c r="Q25" i="2" s="1"/>
  <c r="N19" i="2"/>
  <c r="N25" i="2" s="1"/>
  <c r="Q16" i="2"/>
  <c r="Q22" i="2" s="1"/>
  <c r="O17" i="2"/>
  <c r="O23" i="2" s="1"/>
  <c r="N16" i="2"/>
  <c r="N22" i="2" s="1"/>
  <c r="Q18" i="2"/>
  <c r="Q24" i="2" s="1"/>
  <c r="S22" i="2" l="1"/>
</calcChain>
</file>

<file path=xl/sharedStrings.xml><?xml version="1.0" encoding="utf-8"?>
<sst xmlns="http://schemas.openxmlformats.org/spreadsheetml/2006/main" count="39" uniqueCount="22">
  <si>
    <t>P0</t>
  </si>
  <si>
    <t>P1</t>
  </si>
  <si>
    <t>P2</t>
  </si>
  <si>
    <t>P3</t>
  </si>
  <si>
    <t>Wlact</t>
  </si>
  <si>
    <t>MS</t>
  </si>
  <si>
    <t>WeeksBefore</t>
  </si>
  <si>
    <t>Epreg</t>
  </si>
  <si>
    <t>A</t>
  </si>
  <si>
    <t>B</t>
  </si>
  <si>
    <t>DairyNZ</t>
  </si>
  <si>
    <t>Fitted</t>
  </si>
  <si>
    <t>C1</t>
  </si>
  <si>
    <t>C2</t>
  </si>
  <si>
    <t>exported</t>
  </si>
  <si>
    <t>urine</t>
  </si>
  <si>
    <t>dung</t>
  </si>
  <si>
    <t>Dairy</t>
  </si>
  <si>
    <t>DryStock</t>
  </si>
  <si>
    <t>Fraction of defoliated biomass …</t>
  </si>
  <si>
    <t>Fraction of defoliated N ,,,</t>
  </si>
  <si>
    <t>Proportion of excreted N going to dung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</si>
</sst>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1.2821522309711287E-3"/>
                  <c:y val="-0.1439351851851851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'Woods Parameter'!$F$2:$I$2</c:f>
              <c:numCache>
                <c:formatCode>General</c:formatCode>
                <c:ptCount val="4"/>
                <c:pt idx="0">
                  <c:v>0.01</c:v>
                </c:pt>
                <c:pt idx="1">
                  <c:v>0.05</c:v>
                </c:pt>
                <c:pt idx="2">
                  <c:v>7.4999999999999997E-2</c:v>
                </c:pt>
                <c:pt idx="3">
                  <c:v>0.1</c:v>
                </c:pt>
              </c:numCache>
            </c:numRef>
          </c:xVal>
          <c:yVal>
            <c:numRef>
              <c:f>'Woods Parameter'!$F$7:$I$7</c:f>
              <c:numCache>
                <c:formatCode>General</c:formatCode>
                <c:ptCount val="4"/>
                <c:pt idx="0">
                  <c:v>43.648359398877474</c:v>
                </c:pt>
                <c:pt idx="1">
                  <c:v>218.24179699438741</c:v>
                </c:pt>
                <c:pt idx="2">
                  <c:v>327.36269549158118</c:v>
                </c:pt>
                <c:pt idx="3">
                  <c:v>436.48359398877483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428-4154-8403-08E88A0D0F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8254208"/>
        <c:axId val="538254928"/>
      </c:scatterChart>
      <c:valAx>
        <c:axId val="538254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254928"/>
        <c:crosses val="autoZero"/>
        <c:crossBetween val="midCat"/>
      </c:valAx>
      <c:valAx>
        <c:axId val="53825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254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'Prgnancy parameter'!$E$8</c:f>
              <c:strCache>
                <c:ptCount val="1"/>
                <c:pt idx="0">
                  <c:v>Epreg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'Prgnancy parameter'!$D$9:$D$49</c:f>
              <c:numCache>
                <c:formatCode>General</c:formatCode>
                <c:ptCount val="41"/>
                <c:pt idx="0">
                  <c:v>40</c:v>
                </c:pt>
                <c:pt idx="1">
                  <c:v>39</c:v>
                </c:pt>
                <c:pt idx="2">
                  <c:v>38</c:v>
                </c:pt>
                <c:pt idx="3">
                  <c:v>37</c:v>
                </c:pt>
                <c:pt idx="4">
                  <c:v>36</c:v>
                </c:pt>
                <c:pt idx="5">
                  <c:v>35</c:v>
                </c:pt>
                <c:pt idx="6">
                  <c:v>34</c:v>
                </c:pt>
                <c:pt idx="7">
                  <c:v>33</c:v>
                </c:pt>
                <c:pt idx="8">
                  <c:v>32</c:v>
                </c:pt>
                <c:pt idx="9">
                  <c:v>31</c:v>
                </c:pt>
                <c:pt idx="10">
                  <c:v>30</c:v>
                </c:pt>
                <c:pt idx="11">
                  <c:v>29</c:v>
                </c:pt>
                <c:pt idx="12">
                  <c:v>28</c:v>
                </c:pt>
                <c:pt idx="13">
                  <c:v>27</c:v>
                </c:pt>
                <c:pt idx="14">
                  <c:v>26</c:v>
                </c:pt>
                <c:pt idx="15">
                  <c:v>25</c:v>
                </c:pt>
                <c:pt idx="16">
                  <c:v>24</c:v>
                </c:pt>
                <c:pt idx="17">
                  <c:v>23</c:v>
                </c:pt>
                <c:pt idx="18">
                  <c:v>22</c:v>
                </c:pt>
                <c:pt idx="19">
                  <c:v>21</c:v>
                </c:pt>
                <c:pt idx="20">
                  <c:v>20</c:v>
                </c:pt>
                <c:pt idx="21">
                  <c:v>19</c:v>
                </c:pt>
                <c:pt idx="22">
                  <c:v>18</c:v>
                </c:pt>
                <c:pt idx="23">
                  <c:v>17</c:v>
                </c:pt>
                <c:pt idx="24">
                  <c:v>16</c:v>
                </c:pt>
                <c:pt idx="25">
                  <c:v>15</c:v>
                </c:pt>
                <c:pt idx="26">
                  <c:v>14</c:v>
                </c:pt>
                <c:pt idx="27">
                  <c:v>13</c:v>
                </c:pt>
                <c:pt idx="28">
                  <c:v>12</c:v>
                </c:pt>
                <c:pt idx="29">
                  <c:v>11</c:v>
                </c:pt>
                <c:pt idx="30">
                  <c:v>10</c:v>
                </c:pt>
                <c:pt idx="31">
                  <c:v>9</c:v>
                </c:pt>
                <c:pt idx="32">
                  <c:v>8</c:v>
                </c:pt>
                <c:pt idx="33">
                  <c:v>7</c:v>
                </c:pt>
                <c:pt idx="34">
                  <c:v>6</c:v>
                </c:pt>
                <c:pt idx="35">
                  <c:v>5</c:v>
                </c:pt>
                <c:pt idx="36">
                  <c:v>4</c:v>
                </c:pt>
                <c:pt idx="37">
                  <c:v>3</c:v>
                </c:pt>
                <c:pt idx="38">
                  <c:v>2</c:v>
                </c:pt>
                <c:pt idx="39">
                  <c:v>1</c:v>
                </c:pt>
              </c:numCache>
            </c:numRef>
          </c:xVal>
          <c:yVal>
            <c:numRef>
              <c:f>'Prgnancy parameter'!$E$9:$E$49</c:f>
              <c:numCache>
                <c:formatCode>General</c:formatCode>
                <c:ptCount val="41"/>
                <c:pt idx="0">
                  <c:v>0.24656015365722544</c:v>
                </c:pt>
                <c:pt idx="1">
                  <c:v>0.28219716541600681</c:v>
                </c:pt>
                <c:pt idx="2">
                  <c:v>0.32298503625829234</c:v>
                </c:pt>
                <c:pt idx="3">
                  <c:v>0.36966825479265886</c:v>
                </c:pt>
                <c:pt idx="4">
                  <c:v>0.42309891561715207</c:v>
                </c:pt>
                <c:pt idx="5">
                  <c:v>0.48425227234298329</c:v>
                </c:pt>
                <c:pt idx="6">
                  <c:v>0.55424453860225542</c:v>
                </c:pt>
                <c:pt idx="7">
                  <c:v>0.63435326195610331</c:v>
                </c:pt>
                <c:pt idx="8">
                  <c:v>0.72604064258200529</c:v>
                </c:pt>
                <c:pt idx="9">
                  <c:v>0.83098022236917035</c:v>
                </c:pt>
                <c:pt idx="10">
                  <c:v>0.95108743156995024</c:v>
                </c:pt>
                <c:pt idx="11">
                  <c:v>1.0885545505660223</c:v>
                </c:pt>
                <c:pt idx="12">
                  <c:v>1.2458907248958253</c:v>
                </c:pt>
                <c:pt idx="13">
                  <c:v>1.4259677639253958</c:v>
                </c:pt>
                <c:pt idx="14">
                  <c:v>1.6320725591118073</c:v>
                </c:pt>
                <c:pt idx="15">
                  <c:v>1.8679670786338487</c:v>
                </c:pt>
                <c:pt idx="16">
                  <c:v>2.1379570334537039</c:v>
                </c:pt>
                <c:pt idx="17">
                  <c:v>2.4469704681503774</c:v>
                </c:pt>
                <c:pt idx="18">
                  <c:v>2.8006477110194643</c:v>
                </c:pt>
                <c:pt idx="19">
                  <c:v>3.2054443252710882</c:v>
                </c:pt>
                <c:pt idx="20">
                  <c:v>3.6687489404629394</c:v>
                </c:pt>
                <c:pt idx="21">
                  <c:v>4.1990181149097436</c:v>
                </c:pt>
                <c:pt idx="22">
                  <c:v>4.8059306906717181</c:v>
                </c:pt>
                <c:pt idx="23">
                  <c:v>5.5005644585167008</c:v>
                </c:pt>
                <c:pt idx="24">
                  <c:v>6.2955983574678331</c:v>
                </c:pt>
                <c:pt idx="25">
                  <c:v>7.2055438996236489</c:v>
                </c:pt>
                <c:pt idx="26">
                  <c:v>8.2470100443774843</c:v>
                </c:pt>
                <c:pt idx="27">
                  <c:v>9.4390063567047964</c:v>
                </c:pt>
                <c:pt idx="28">
                  <c:v>10.803289982974524</c:v>
                </c:pt>
                <c:pt idx="29">
                  <c:v>12.36476277752843</c:v>
                </c:pt>
                <c:pt idx="30">
                  <c:v>14.151925828659218</c:v>
                </c:pt>
                <c:pt idx="31">
                  <c:v>16.197399680311932</c:v>
                </c:pt>
                <c:pt idx="32">
                  <c:v>18.538519744957227</c:v>
                </c:pt>
                <c:pt idx="33">
                  <c:v>21.218017775526697</c:v>
                </c:pt>
                <c:pt idx="34">
                  <c:v>24.284801835110358</c:v>
                </c:pt>
                <c:pt idx="35">
                  <c:v>27.79484900096611</c:v>
                </c:pt>
                <c:pt idx="36">
                  <c:v>31.812227097096095</c:v>
                </c:pt>
                <c:pt idx="37">
                  <c:v>36.410264104764117</c:v>
                </c:pt>
                <c:pt idx="38">
                  <c:v>41.672886595848816</c:v>
                </c:pt>
                <c:pt idx="39">
                  <c:v>47.6961516190498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7D-4AFC-99B0-A415033434AC}"/>
            </c:ext>
          </c:extLst>
        </c:ser>
        <c:ser>
          <c:idx val="1"/>
          <c:order val="1"/>
          <c:tx>
            <c:strRef>
              <c:f>'Prgnancy parameter'!$F$8</c:f>
              <c:strCache>
                <c:ptCount val="1"/>
                <c:pt idx="0">
                  <c:v>Epreg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'Prgnancy parameter'!$D$9:$D$49</c:f>
              <c:numCache>
                <c:formatCode>General</c:formatCode>
                <c:ptCount val="41"/>
                <c:pt idx="0">
                  <c:v>40</c:v>
                </c:pt>
                <c:pt idx="1">
                  <c:v>39</c:v>
                </c:pt>
                <c:pt idx="2">
                  <c:v>38</c:v>
                </c:pt>
                <c:pt idx="3">
                  <c:v>37</c:v>
                </c:pt>
                <c:pt idx="4">
                  <c:v>36</c:v>
                </c:pt>
                <c:pt idx="5">
                  <c:v>35</c:v>
                </c:pt>
                <c:pt idx="6">
                  <c:v>34</c:v>
                </c:pt>
                <c:pt idx="7">
                  <c:v>33</c:v>
                </c:pt>
                <c:pt idx="8">
                  <c:v>32</c:v>
                </c:pt>
                <c:pt idx="9">
                  <c:v>31</c:v>
                </c:pt>
                <c:pt idx="10">
                  <c:v>30</c:v>
                </c:pt>
                <c:pt idx="11">
                  <c:v>29</c:v>
                </c:pt>
                <c:pt idx="12">
                  <c:v>28</c:v>
                </c:pt>
                <c:pt idx="13">
                  <c:v>27</c:v>
                </c:pt>
                <c:pt idx="14">
                  <c:v>26</c:v>
                </c:pt>
                <c:pt idx="15">
                  <c:v>25</c:v>
                </c:pt>
                <c:pt idx="16">
                  <c:v>24</c:v>
                </c:pt>
                <c:pt idx="17">
                  <c:v>23</c:v>
                </c:pt>
                <c:pt idx="18">
                  <c:v>22</c:v>
                </c:pt>
                <c:pt idx="19">
                  <c:v>21</c:v>
                </c:pt>
                <c:pt idx="20">
                  <c:v>20</c:v>
                </c:pt>
                <c:pt idx="21">
                  <c:v>19</c:v>
                </c:pt>
                <c:pt idx="22">
                  <c:v>18</c:v>
                </c:pt>
                <c:pt idx="23">
                  <c:v>17</c:v>
                </c:pt>
                <c:pt idx="24">
                  <c:v>16</c:v>
                </c:pt>
                <c:pt idx="25">
                  <c:v>15</c:v>
                </c:pt>
                <c:pt idx="26">
                  <c:v>14</c:v>
                </c:pt>
                <c:pt idx="27">
                  <c:v>13</c:v>
                </c:pt>
                <c:pt idx="28">
                  <c:v>12</c:v>
                </c:pt>
                <c:pt idx="29">
                  <c:v>11</c:v>
                </c:pt>
                <c:pt idx="30">
                  <c:v>10</c:v>
                </c:pt>
                <c:pt idx="31">
                  <c:v>9</c:v>
                </c:pt>
                <c:pt idx="32">
                  <c:v>8</c:v>
                </c:pt>
                <c:pt idx="33">
                  <c:v>7</c:v>
                </c:pt>
                <c:pt idx="34">
                  <c:v>6</c:v>
                </c:pt>
                <c:pt idx="35">
                  <c:v>5</c:v>
                </c:pt>
                <c:pt idx="36">
                  <c:v>4</c:v>
                </c:pt>
                <c:pt idx="37">
                  <c:v>3</c:v>
                </c:pt>
                <c:pt idx="38">
                  <c:v>2</c:v>
                </c:pt>
                <c:pt idx="39">
                  <c:v>1</c:v>
                </c:pt>
              </c:numCache>
            </c:numRef>
          </c:xVal>
          <c:yVal>
            <c:numRef>
              <c:f>'Prgnancy parameter'!$F$9:$F$49</c:f>
              <c:numCache>
                <c:formatCode>General</c:formatCode>
                <c:ptCount val="41"/>
                <c:pt idx="0">
                  <c:v>0.24605612387563938</c:v>
                </c:pt>
                <c:pt idx="1">
                  <c:v>0.28274902189896972</c:v>
                </c:pt>
                <c:pt idx="2">
                  <c:v>0.32491371531655333</c:v>
                </c:pt>
                <c:pt idx="3">
                  <c:v>0.37336618069196159</c:v>
                </c:pt>
                <c:pt idx="4">
                  <c:v>0.42904407635943392</c:v>
                </c:pt>
                <c:pt idx="5">
                  <c:v>0.49302488810841261</c:v>
                </c:pt>
                <c:pt idx="6">
                  <c:v>0.56654678082695742</c:v>
                </c:pt>
                <c:pt idx="7">
                  <c:v>0.65103255962771733</c:v>
                </c:pt>
                <c:pt idx="8">
                  <c:v>0.74811720415524408</c:v>
                </c:pt>
                <c:pt idx="9">
                  <c:v>0.85967950892210832</c:v>
                </c:pt>
                <c:pt idx="10">
                  <c:v>0.98787844198165919</c:v>
                </c:pt>
                <c:pt idx="11">
                  <c:v>1.135194925555137</c:v>
                </c:pt>
                <c:pt idx="12">
                  <c:v>1.3044798471572066</c:v>
                </c:pt>
                <c:pt idx="13">
                  <c:v>1.4990092303373657</c:v>
                </c:pt>
                <c:pt idx="14">
                  <c:v>1.7225476327085216</c:v>
                </c:pt>
                <c:pt idx="15">
                  <c:v>1.9794209981495203</c:v>
                </c:pt>
                <c:pt idx="16">
                  <c:v>2.2746003730268054</c:v>
                </c:pt>
                <c:pt idx="17">
                  <c:v>2.6137981065222933</c:v>
                </c:pt>
                <c:pt idx="18">
                  <c:v>3.0035783967485563</c:v>
                </c:pt>
                <c:pt idx="19">
                  <c:v>3.4514843219539553</c:v>
                </c:pt>
                <c:pt idx="20">
                  <c:v>3.9661838151418927</c:v>
                </c:pt>
                <c:pt idx="21">
                  <c:v>4.5576374070237931</c:v>
                </c:pt>
                <c:pt idx="22">
                  <c:v>5.2372909834889798</c:v>
                </c:pt>
                <c:pt idx="23">
                  <c:v>6.0182972878587684</c:v>
                </c:pt>
                <c:pt idx="24">
                  <c:v>6.9157704544648464</c:v>
                </c:pt>
                <c:pt idx="25">
                  <c:v>7.9470784993184411</c:v>
                </c:pt>
                <c:pt idx="26">
                  <c:v>9.1321794281873032</c:v>
                </c:pt>
                <c:pt idx="27">
                  <c:v>10.494007466487171</c:v>
                </c:pt>
                <c:pt idx="28">
                  <c:v>12.058916885358183</c:v>
                </c:pt>
                <c:pt idx="29">
                  <c:v>13.857192012905498</c:v>
                </c:pt>
                <c:pt idx="30">
                  <c:v>15.923633300407177</c:v>
                </c:pt>
                <c:pt idx="31">
                  <c:v>18.298230785117834</c:v>
                </c:pt>
                <c:pt idx="32">
                  <c:v>21.026937982606793</c:v>
                </c:pt>
                <c:pt idx="33">
                  <c:v>24.162561185094646</c:v>
                </c:pt>
                <c:pt idx="34">
                  <c:v>27.765781375603925</c:v>
                </c:pt>
                <c:pt idx="35">
                  <c:v>31.906328534137725</c:v>
                </c:pt>
                <c:pt idx="36">
                  <c:v>36.664331061210355</c:v>
                </c:pt>
                <c:pt idx="37">
                  <c:v>42.131866432947575</c:v>
                </c:pt>
                <c:pt idx="38">
                  <c:v>48.414743096232982</c:v>
                </c:pt>
                <c:pt idx="39">
                  <c:v>55.634548087364479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7D-4AFC-99B0-A415033434AC}"/>
            </c:ext>
          </c:extLst>
        </c:ser>
        <c:ser>
          <c:idx val="2"/>
          <c:order val="2"/>
          <c:tx>
            <c:strRef>
              <c:f>'Prgnancy parameter'!$G$8</c:f>
              <c:strCache>
                <c:ptCount val="1"/>
                <c:pt idx="0">
                  <c:v>Epreg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'Prgnancy parameter'!$D$9:$D$49</c:f>
              <c:numCache>
                <c:formatCode>General</c:formatCode>
                <c:ptCount val="41"/>
                <c:pt idx="0">
                  <c:v>40</c:v>
                </c:pt>
                <c:pt idx="1">
                  <c:v>39</c:v>
                </c:pt>
                <c:pt idx="2">
                  <c:v>38</c:v>
                </c:pt>
                <c:pt idx="3">
                  <c:v>37</c:v>
                </c:pt>
                <c:pt idx="4">
                  <c:v>36</c:v>
                </c:pt>
                <c:pt idx="5">
                  <c:v>35</c:v>
                </c:pt>
                <c:pt idx="6">
                  <c:v>34</c:v>
                </c:pt>
                <c:pt idx="7">
                  <c:v>33</c:v>
                </c:pt>
                <c:pt idx="8">
                  <c:v>32</c:v>
                </c:pt>
                <c:pt idx="9">
                  <c:v>31</c:v>
                </c:pt>
                <c:pt idx="10">
                  <c:v>30</c:v>
                </c:pt>
                <c:pt idx="11">
                  <c:v>29</c:v>
                </c:pt>
                <c:pt idx="12">
                  <c:v>28</c:v>
                </c:pt>
                <c:pt idx="13">
                  <c:v>27</c:v>
                </c:pt>
                <c:pt idx="14">
                  <c:v>26</c:v>
                </c:pt>
                <c:pt idx="15">
                  <c:v>25</c:v>
                </c:pt>
                <c:pt idx="16">
                  <c:v>24</c:v>
                </c:pt>
                <c:pt idx="17">
                  <c:v>23</c:v>
                </c:pt>
                <c:pt idx="18">
                  <c:v>22</c:v>
                </c:pt>
                <c:pt idx="19">
                  <c:v>21</c:v>
                </c:pt>
                <c:pt idx="20">
                  <c:v>20</c:v>
                </c:pt>
                <c:pt idx="21">
                  <c:v>19</c:v>
                </c:pt>
                <c:pt idx="22">
                  <c:v>18</c:v>
                </c:pt>
                <c:pt idx="23">
                  <c:v>17</c:v>
                </c:pt>
                <c:pt idx="24">
                  <c:v>16</c:v>
                </c:pt>
                <c:pt idx="25">
                  <c:v>15</c:v>
                </c:pt>
                <c:pt idx="26">
                  <c:v>14</c:v>
                </c:pt>
                <c:pt idx="27">
                  <c:v>13</c:v>
                </c:pt>
                <c:pt idx="28">
                  <c:v>12</c:v>
                </c:pt>
                <c:pt idx="29">
                  <c:v>11</c:v>
                </c:pt>
                <c:pt idx="30">
                  <c:v>10</c:v>
                </c:pt>
                <c:pt idx="31">
                  <c:v>9</c:v>
                </c:pt>
                <c:pt idx="32">
                  <c:v>8</c:v>
                </c:pt>
                <c:pt idx="33">
                  <c:v>7</c:v>
                </c:pt>
                <c:pt idx="34">
                  <c:v>6</c:v>
                </c:pt>
                <c:pt idx="35">
                  <c:v>5</c:v>
                </c:pt>
                <c:pt idx="36">
                  <c:v>4</c:v>
                </c:pt>
                <c:pt idx="37">
                  <c:v>3</c:v>
                </c:pt>
                <c:pt idx="38">
                  <c:v>2</c:v>
                </c:pt>
                <c:pt idx="39">
                  <c:v>1</c:v>
                </c:pt>
              </c:numCache>
            </c:numRef>
          </c:xVal>
          <c:yVal>
            <c:numRef>
              <c:f>'Prgnancy parameter'!$G$9:$G$49</c:f>
              <c:numCache>
                <c:formatCode>General</c:formatCode>
                <c:ptCount val="41"/>
                <c:pt idx="0">
                  <c:v>0.23664426044769815</c:v>
                </c:pt>
                <c:pt idx="1">
                  <c:v>0.27302353567172244</c:v>
                </c:pt>
                <c:pt idx="2">
                  <c:v>0.31499538966068946</c:v>
                </c:pt>
                <c:pt idx="3">
                  <c:v>0.3634195684389348</c:v>
                </c:pt>
                <c:pt idx="4">
                  <c:v>0.41928798661659933</c:v>
                </c:pt>
                <c:pt idx="5">
                  <c:v>0.48374504564010989</c:v>
                </c:pt>
                <c:pt idx="6">
                  <c:v>0.55811107556327944</c:v>
                </c:pt>
                <c:pt idx="7">
                  <c:v>0.64390938051722602</c:v>
                </c:pt>
                <c:pt idx="8">
                  <c:v>0.7428974418750226</c:v>
                </c:pt>
                <c:pt idx="9">
                  <c:v>0.85710291827265628</c:v>
                </c:pt>
                <c:pt idx="10">
                  <c:v>0.98886517990607015</c:v>
                </c:pt>
                <c:pt idx="11">
                  <c:v>1.140883227887455</c:v>
                </c:pt>
                <c:pt idx="12">
                  <c:v>1.3162709802346708</c:v>
                </c:pt>
                <c:pt idx="13">
                  <c:v>1.5186210569648715</c:v>
                </c:pt>
                <c:pt idx="14">
                  <c:v>1.7520783708579089</c:v>
                </c:pt>
                <c:pt idx="15">
                  <c:v>2.0214250313132012</c:v>
                </c:pt>
                <c:pt idx="16">
                  <c:v>2.3321783004596894</c:v>
                </c:pt>
                <c:pt idx="17">
                  <c:v>2.6907036080391298</c:v>
                </c:pt>
                <c:pt idx="18">
                  <c:v>3.1043449400450034</c:v>
                </c:pt>
                <c:pt idx="19">
                  <c:v>3.5815752719810052</c:v>
                </c:pt>
                <c:pt idx="20">
                  <c:v>4.1321701281945318</c:v>
                </c:pt>
                <c:pt idx="21">
                  <c:v>4.7674078224520908</c:v>
                </c:pt>
                <c:pt idx="22">
                  <c:v>5.5003004814586358</c:v>
                </c:pt>
                <c:pt idx="23">
                  <c:v>6.3458605835767354</c:v>
                </c:pt>
                <c:pt idx="24">
                  <c:v>7.3214084724901385</c:v>
                </c:pt>
                <c:pt idx="25">
                  <c:v>8.4469271448818937</c:v>
                </c:pt>
                <c:pt idx="26">
                  <c:v>9.7454715795518307</c:v>
                </c:pt>
                <c:pt idx="27">
                  <c:v>11.243640992618072</c:v>
                </c:pt>
                <c:pt idx="28">
                  <c:v>12.972123692417075</c:v>
                </c:pt>
                <c:pt idx="29">
                  <c:v>14.966325694839304</c:v>
                </c:pt>
                <c:pt idx="30">
                  <c:v>17.267095975575867</c:v>
                </c:pt>
                <c:pt idx="31">
                  <c:v>19.921563215249108</c:v>
                </c:pt>
                <c:pt idx="32">
                  <c:v>22.984101177206242</c:v>
                </c:pt>
                <c:pt idx="33">
                  <c:v>26.517442492649675</c:v>
                </c:pt>
                <c:pt idx="34">
                  <c:v>30.593963667734549</c:v>
                </c:pt>
                <c:pt idx="35">
                  <c:v>35.297167634552501</c:v>
                </c:pt>
                <c:pt idx="36">
                  <c:v>40.723394214384186</c:v>
                </c:pt>
                <c:pt idx="37">
                  <c:v>46.983793530128224</c:v>
                </c:pt>
                <c:pt idx="38">
                  <c:v>54.206602791031614</c:v>
                </c:pt>
                <c:pt idx="39">
                  <c:v>62.539773087085109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27D-4AFC-99B0-A415033434AC}"/>
            </c:ext>
          </c:extLst>
        </c:ser>
        <c:ser>
          <c:idx val="3"/>
          <c:order val="3"/>
          <c:tx>
            <c:strRef>
              <c:f>'Prgnancy parameter'!$H$8</c:f>
              <c:strCache>
                <c:ptCount val="1"/>
                <c:pt idx="0">
                  <c:v>Epreg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'Prgnancy parameter'!$D$9:$D$49</c:f>
              <c:numCache>
                <c:formatCode>General</c:formatCode>
                <c:ptCount val="41"/>
                <c:pt idx="0">
                  <c:v>40</c:v>
                </c:pt>
                <c:pt idx="1">
                  <c:v>39</c:v>
                </c:pt>
                <c:pt idx="2">
                  <c:v>38</c:v>
                </c:pt>
                <c:pt idx="3">
                  <c:v>37</c:v>
                </c:pt>
                <c:pt idx="4">
                  <c:v>36</c:v>
                </c:pt>
                <c:pt idx="5">
                  <c:v>35</c:v>
                </c:pt>
                <c:pt idx="6">
                  <c:v>34</c:v>
                </c:pt>
                <c:pt idx="7">
                  <c:v>33</c:v>
                </c:pt>
                <c:pt idx="8">
                  <c:v>32</c:v>
                </c:pt>
                <c:pt idx="9">
                  <c:v>31</c:v>
                </c:pt>
                <c:pt idx="10">
                  <c:v>30</c:v>
                </c:pt>
                <c:pt idx="11">
                  <c:v>29</c:v>
                </c:pt>
                <c:pt idx="12">
                  <c:v>28</c:v>
                </c:pt>
                <c:pt idx="13">
                  <c:v>27</c:v>
                </c:pt>
                <c:pt idx="14">
                  <c:v>26</c:v>
                </c:pt>
                <c:pt idx="15">
                  <c:v>25</c:v>
                </c:pt>
                <c:pt idx="16">
                  <c:v>24</c:v>
                </c:pt>
                <c:pt idx="17">
                  <c:v>23</c:v>
                </c:pt>
                <c:pt idx="18">
                  <c:v>22</c:v>
                </c:pt>
                <c:pt idx="19">
                  <c:v>21</c:v>
                </c:pt>
                <c:pt idx="20">
                  <c:v>20</c:v>
                </c:pt>
                <c:pt idx="21">
                  <c:v>19</c:v>
                </c:pt>
                <c:pt idx="22">
                  <c:v>18</c:v>
                </c:pt>
                <c:pt idx="23">
                  <c:v>17</c:v>
                </c:pt>
                <c:pt idx="24">
                  <c:v>16</c:v>
                </c:pt>
                <c:pt idx="25">
                  <c:v>15</c:v>
                </c:pt>
                <c:pt idx="26">
                  <c:v>14</c:v>
                </c:pt>
                <c:pt idx="27">
                  <c:v>13</c:v>
                </c:pt>
                <c:pt idx="28">
                  <c:v>12</c:v>
                </c:pt>
                <c:pt idx="29">
                  <c:v>11</c:v>
                </c:pt>
                <c:pt idx="30">
                  <c:v>10</c:v>
                </c:pt>
                <c:pt idx="31">
                  <c:v>9</c:v>
                </c:pt>
                <c:pt idx="32">
                  <c:v>8</c:v>
                </c:pt>
                <c:pt idx="33">
                  <c:v>7</c:v>
                </c:pt>
                <c:pt idx="34">
                  <c:v>6</c:v>
                </c:pt>
                <c:pt idx="35">
                  <c:v>5</c:v>
                </c:pt>
                <c:pt idx="36">
                  <c:v>4</c:v>
                </c:pt>
                <c:pt idx="37">
                  <c:v>3</c:v>
                </c:pt>
                <c:pt idx="38">
                  <c:v>2</c:v>
                </c:pt>
                <c:pt idx="39">
                  <c:v>1</c:v>
                </c:pt>
              </c:numCache>
            </c:numRef>
          </c:xVal>
          <c:yVal>
            <c:numRef>
              <c:f>'Prgnancy parameter'!$H$9:$H$49</c:f>
              <c:numCache>
                <c:formatCode>General</c:formatCode>
                <c:ptCount val="41"/>
                <c:pt idx="0">
                  <c:v>0.26014046185427897</c:v>
                </c:pt>
                <c:pt idx="1">
                  <c:v>0.29983182167287353</c:v>
                </c:pt>
                <c:pt idx="2">
                  <c:v>0.34557915614846535</c:v>
                </c:pt>
                <c:pt idx="3">
                  <c:v>0.39830646559784461</c:v>
                </c:pt>
                <c:pt idx="4">
                  <c:v>0.45907873120938381</c:v>
                </c:pt>
                <c:pt idx="5">
                  <c:v>0.52912342543193192</c:v>
                </c:pt>
                <c:pt idx="6">
                  <c:v>0.60985530434675617</c:v>
                </c:pt>
                <c:pt idx="7">
                  <c:v>0.70290498277649904</c:v>
                </c:pt>
                <c:pt idx="8">
                  <c:v>0.81015186928849858</c:v>
                </c:pt>
                <c:pt idx="9">
                  <c:v>0.93376212631052791</c:v>
                </c:pt>
                <c:pt idx="10">
                  <c:v>1.0762324220737751</c:v>
                </c:pt>
                <c:pt idx="11">
                  <c:v>1.2404403580806558</c:v>
                </c:pt>
                <c:pt idx="12">
                  <c:v>1.4297025906266443</c:v>
                </c:pt>
                <c:pt idx="13">
                  <c:v>1.6478418203091312</c:v>
                </c:pt>
                <c:pt idx="14">
                  <c:v>1.8992640025710157</c:v>
                </c:pt>
                <c:pt idx="15">
                  <c:v>2.1890473387702785</c:v>
                </c:pt>
                <c:pt idx="16">
                  <c:v>2.5230448452086986</c:v>
                </c:pt>
                <c:pt idx="17">
                  <c:v>2.9080025717992082</c:v>
                </c:pt>
                <c:pt idx="18">
                  <c:v>3.3516958581413223</c:v>
                </c:pt>
                <c:pt idx="19">
                  <c:v>3.8630863790918855</c:v>
                </c:pt>
                <c:pt idx="20">
                  <c:v>4.452503151822679</c:v>
                </c:pt>
                <c:pt idx="21">
                  <c:v>5.1318511603282344</c:v>
                </c:pt>
                <c:pt idx="22">
                  <c:v>5.9148518111618591</c:v>
                </c:pt>
                <c:pt idx="23">
                  <c:v>6.8173200771019689</c:v>
                </c:pt>
                <c:pt idx="24">
                  <c:v>7.8574839264702216</c:v>
                </c:pt>
                <c:pt idx="25">
                  <c:v>9.0563524899044339</c:v>
                </c:pt>
                <c:pt idx="26">
                  <c:v>10.438140400783816</c:v>
                </c:pt>
                <c:pt idx="27">
                  <c:v>12.030756880094119</c:v>
                </c:pt>
                <c:pt idx="28">
                  <c:v>13.866369444222395</c:v>
                </c:pt>
                <c:pt idx="29">
                  <c:v>15.98205362139778</c:v>
                </c:pt>
                <c:pt idx="30">
                  <c:v>18.420541799689353</c:v>
                </c:pt>
                <c:pt idx="31">
                  <c:v>21.23108633172177</c:v>
                </c:pt>
                <c:pt idx="32">
                  <c:v>24.470454329015688</c:v>
                </c:pt>
                <c:pt idx="33">
                  <c:v>28.20407423871475</c:v>
                </c:pt>
                <c:pt idx="34">
                  <c:v>32.507357361146731</c:v>
                </c:pt>
                <c:pt idx="35">
                  <c:v>37.467221000105226</c:v>
                </c:pt>
                <c:pt idx="36">
                  <c:v>43.183844010296575</c:v>
                </c:pt>
                <c:pt idx="37">
                  <c:v>49.772690200332448</c:v>
                </c:pt>
                <c:pt idx="38">
                  <c:v>57.366840459769804</c:v>
                </c:pt>
                <c:pt idx="39">
                  <c:v>66.11968071427853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27D-4AFC-99B0-A415033434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3196016"/>
        <c:axId val="453192776"/>
      </c:scatterChart>
      <c:valAx>
        <c:axId val="453196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192776"/>
        <c:crosses val="autoZero"/>
        <c:crossBetween val="midCat"/>
      </c:valAx>
      <c:valAx>
        <c:axId val="453192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196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'Prgnancy parameter'!$E$1:$H$1</c:f>
              <c:numCache>
                <c:formatCode>General</c:formatCode>
                <c:ptCount val="4"/>
                <c:pt idx="0">
                  <c:v>20</c:v>
                </c:pt>
                <c:pt idx="1">
                  <c:v>25</c:v>
                </c:pt>
                <c:pt idx="2">
                  <c:v>35</c:v>
                </c:pt>
                <c:pt idx="3">
                  <c:v>40</c:v>
                </c:pt>
              </c:numCache>
            </c:numRef>
          </c:xVal>
          <c:yVal>
            <c:numRef>
              <c:f>'Prgnancy parameter'!$E$3:$H$3</c:f>
              <c:numCache>
                <c:formatCode>General</c:formatCode>
                <c:ptCount val="4"/>
                <c:pt idx="0">
                  <c:v>54.59</c:v>
                </c:pt>
                <c:pt idx="1">
                  <c:v>63.930999999999997</c:v>
                </c:pt>
                <c:pt idx="2">
                  <c:v>72.153999999999996</c:v>
                </c:pt>
                <c:pt idx="3">
                  <c:v>76.207999999999998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1F3-44DD-A2AD-8F93689206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7878472"/>
        <c:axId val="897879912"/>
      </c:scatterChart>
      <c:valAx>
        <c:axId val="897878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879912"/>
        <c:crosses val="autoZero"/>
        <c:crossBetween val="midCat"/>
      </c:valAx>
      <c:valAx>
        <c:axId val="897879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878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'Prgnancy parameter'!$N$8</c:f>
              <c:strCache>
                <c:ptCount val="1"/>
                <c:pt idx="0">
                  <c:v>Epreg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'Prgnancy parameter'!$M$9:$M$12</c:f>
              <c:numCache>
                <c:formatCode>General</c:formatCode>
                <c:ptCount val="4"/>
                <c:pt idx="0">
                  <c:v>12</c:v>
                </c:pt>
                <c:pt idx="1">
                  <c:v>8</c:v>
                </c:pt>
                <c:pt idx="2">
                  <c:v>4</c:v>
                </c:pt>
                <c:pt idx="3">
                  <c:v>2</c:v>
                </c:pt>
              </c:numCache>
            </c:numRef>
          </c:xVal>
          <c:yVal>
            <c:numRef>
              <c:f>'Prgnancy parameter'!$N$9:$N$12</c:f>
              <c:numCache>
                <c:formatCode>General</c:formatCode>
                <c:ptCount val="4"/>
                <c:pt idx="0">
                  <c:v>11</c:v>
                </c:pt>
                <c:pt idx="1">
                  <c:v>18</c:v>
                </c:pt>
                <c:pt idx="2">
                  <c:v>32</c:v>
                </c:pt>
                <c:pt idx="3">
                  <c:v>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3F-4596-AC82-DF0F3AEEF2CF}"/>
            </c:ext>
          </c:extLst>
        </c:ser>
        <c:ser>
          <c:idx val="1"/>
          <c:order val="1"/>
          <c:tx>
            <c:strRef>
              <c:f>'Prgnancy parameter'!$N$15</c:f>
              <c:strCache>
                <c:ptCount val="1"/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'Prgnancy parameter'!$M$9:$M$12</c:f>
              <c:numCache>
                <c:formatCode>General</c:formatCode>
                <c:ptCount val="4"/>
                <c:pt idx="0">
                  <c:v>12</c:v>
                </c:pt>
                <c:pt idx="1">
                  <c:v>8</c:v>
                </c:pt>
                <c:pt idx="2">
                  <c:v>4</c:v>
                </c:pt>
                <c:pt idx="3">
                  <c:v>2</c:v>
                </c:pt>
              </c:numCache>
            </c:numRef>
          </c:xVal>
          <c:yVal>
            <c:numRef>
              <c:f>'Prgnancy parameter'!$N$16:$N$19</c:f>
              <c:numCache>
                <c:formatCode>General</c:formatCode>
                <c:ptCount val="4"/>
                <c:pt idx="0">
                  <c:v>10.466762494373262</c:v>
                </c:pt>
                <c:pt idx="1">
                  <c:v>18.323873266029896</c:v>
                </c:pt>
                <c:pt idx="2">
                  <c:v>32.079101025749438</c:v>
                </c:pt>
                <c:pt idx="3">
                  <c:v>42.44481492015354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69-4ACA-9210-C66D740653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660320"/>
        <c:axId val="446658160"/>
      </c:scatterChart>
      <c:valAx>
        <c:axId val="446660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658160"/>
        <c:crosses val="autoZero"/>
        <c:crossBetween val="midCat"/>
      </c:valAx>
      <c:valAx>
        <c:axId val="44665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660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'Prgnancy parameter'!$N$8</c:f>
              <c:strCache>
                <c:ptCount val="1"/>
                <c:pt idx="0">
                  <c:v>Epreg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'Prgnancy parameter'!$M$9:$M$12</c:f>
              <c:numCache>
                <c:formatCode>General</c:formatCode>
                <c:ptCount val="4"/>
                <c:pt idx="0">
                  <c:v>12</c:v>
                </c:pt>
                <c:pt idx="1">
                  <c:v>8</c:v>
                </c:pt>
                <c:pt idx="2">
                  <c:v>4</c:v>
                </c:pt>
                <c:pt idx="3">
                  <c:v>2</c:v>
                </c:pt>
              </c:numCache>
            </c:numRef>
          </c:xVal>
          <c:yVal>
            <c:numRef>
              <c:f>'Prgnancy parameter'!$Q$9:$Q$12</c:f>
              <c:numCache>
                <c:formatCode>General</c:formatCode>
                <c:ptCount val="4"/>
                <c:pt idx="0">
                  <c:v>14</c:v>
                </c:pt>
                <c:pt idx="1">
                  <c:v>24</c:v>
                </c:pt>
                <c:pt idx="2">
                  <c:v>44</c:v>
                </c:pt>
                <c:pt idx="3">
                  <c:v>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3F-4596-AC82-DF0F3AEEF2CF}"/>
            </c:ext>
          </c:extLst>
        </c:ser>
        <c:ser>
          <c:idx val="1"/>
          <c:order val="1"/>
          <c:tx>
            <c:strRef>
              <c:f>'Prgnancy parameter'!$N$15</c:f>
              <c:strCache>
                <c:ptCount val="1"/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'Prgnancy parameter'!$M$9:$M$12</c:f>
              <c:numCache>
                <c:formatCode>General</c:formatCode>
                <c:ptCount val="4"/>
                <c:pt idx="0">
                  <c:v>12</c:v>
                </c:pt>
                <c:pt idx="1">
                  <c:v>8</c:v>
                </c:pt>
                <c:pt idx="2">
                  <c:v>4</c:v>
                </c:pt>
                <c:pt idx="3">
                  <c:v>2</c:v>
                </c:pt>
              </c:numCache>
            </c:numRef>
          </c:xVal>
          <c:yVal>
            <c:numRef>
              <c:f>'Prgnancy parameter'!$Q$16:$Q$19</c:f>
              <c:numCache>
                <c:formatCode>General</c:formatCode>
                <c:ptCount val="4"/>
                <c:pt idx="0">
                  <c:v>14.240835509171314</c:v>
                </c:pt>
                <c:pt idx="1">
                  <c:v>24.931039107146443</c:v>
                </c:pt>
                <c:pt idx="2">
                  <c:v>43.64608456868794</c:v>
                </c:pt>
                <c:pt idx="3">
                  <c:v>57.749435684631983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69-4ACA-9210-C66D740653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660320"/>
        <c:axId val="446658160"/>
      </c:scatterChart>
      <c:valAx>
        <c:axId val="446660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658160"/>
        <c:crosses val="autoZero"/>
        <c:crossBetween val="midCat"/>
      </c:valAx>
      <c:valAx>
        <c:axId val="44665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660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'Prgnancy parameter'!$N$8</c:f>
              <c:strCache>
                <c:ptCount val="1"/>
                <c:pt idx="0">
                  <c:v>Epreg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'Prgnancy parameter'!$M$9:$M$12</c:f>
              <c:numCache>
                <c:formatCode>General</c:formatCode>
                <c:ptCount val="4"/>
                <c:pt idx="0">
                  <c:v>12</c:v>
                </c:pt>
                <c:pt idx="1">
                  <c:v>8</c:v>
                </c:pt>
                <c:pt idx="2">
                  <c:v>4</c:v>
                </c:pt>
                <c:pt idx="3">
                  <c:v>2</c:v>
                </c:pt>
              </c:numCache>
            </c:numRef>
          </c:xVal>
          <c:yVal>
            <c:numRef>
              <c:f>'Prgnancy parameter'!$P$9:$P$12</c:f>
              <c:numCache>
                <c:formatCode>General</c:formatCode>
                <c:ptCount val="4"/>
                <c:pt idx="0">
                  <c:v>13</c:v>
                </c:pt>
                <c:pt idx="1">
                  <c:v>23</c:v>
                </c:pt>
                <c:pt idx="2">
                  <c:v>41</c:v>
                </c:pt>
                <c:pt idx="3">
                  <c:v>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3F-4596-AC82-DF0F3AEEF2CF}"/>
            </c:ext>
          </c:extLst>
        </c:ser>
        <c:ser>
          <c:idx val="1"/>
          <c:order val="1"/>
          <c:tx>
            <c:strRef>
              <c:f>'Prgnancy parameter'!$N$15</c:f>
              <c:strCache>
                <c:ptCount val="1"/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'Prgnancy parameter'!$M$9:$M$12</c:f>
              <c:numCache>
                <c:formatCode>General</c:formatCode>
                <c:ptCount val="4"/>
                <c:pt idx="0">
                  <c:v>12</c:v>
                </c:pt>
                <c:pt idx="1">
                  <c:v>8</c:v>
                </c:pt>
                <c:pt idx="2">
                  <c:v>4</c:v>
                </c:pt>
                <c:pt idx="3">
                  <c:v>2</c:v>
                </c:pt>
              </c:numCache>
            </c:numRef>
          </c:xVal>
          <c:yVal>
            <c:numRef>
              <c:f>'Prgnancy parameter'!$P$16:$P$19</c:f>
              <c:numCache>
                <c:formatCode>General</c:formatCode>
                <c:ptCount val="4"/>
                <c:pt idx="0">
                  <c:v>12.982811170905297</c:v>
                </c:pt>
                <c:pt idx="1">
                  <c:v>22.728650493440927</c:v>
                </c:pt>
                <c:pt idx="2">
                  <c:v>39.790423387708444</c:v>
                </c:pt>
                <c:pt idx="3">
                  <c:v>52.647895429805835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69-4ACA-9210-C66D740653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660320"/>
        <c:axId val="446658160"/>
      </c:scatterChart>
      <c:valAx>
        <c:axId val="446660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658160"/>
        <c:crosses val="autoZero"/>
        <c:crossBetween val="midCat"/>
      </c:valAx>
      <c:valAx>
        <c:axId val="44665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660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'Prgnancy parameter'!$N$28</c:f>
              <c:strCache>
                <c:ptCount val="1"/>
                <c:pt idx="0">
                  <c:v>Wt25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'Prgnancy parameter'!$M$29:$M$69</c:f>
              <c:numCache>
                <c:formatCode>General</c:formatCode>
                <c:ptCount val="41"/>
                <c:pt idx="0">
                  <c:v>40</c:v>
                </c:pt>
                <c:pt idx="1">
                  <c:v>39</c:v>
                </c:pt>
                <c:pt idx="2">
                  <c:v>38</c:v>
                </c:pt>
                <c:pt idx="3">
                  <c:v>37</c:v>
                </c:pt>
                <c:pt idx="4">
                  <c:v>36</c:v>
                </c:pt>
                <c:pt idx="5">
                  <c:v>35</c:v>
                </c:pt>
                <c:pt idx="6">
                  <c:v>34</c:v>
                </c:pt>
                <c:pt idx="7">
                  <c:v>33</c:v>
                </c:pt>
                <c:pt idx="8">
                  <c:v>32</c:v>
                </c:pt>
                <c:pt idx="9">
                  <c:v>31</c:v>
                </c:pt>
                <c:pt idx="10">
                  <c:v>30</c:v>
                </c:pt>
                <c:pt idx="11">
                  <c:v>29</c:v>
                </c:pt>
                <c:pt idx="12">
                  <c:v>28</c:v>
                </c:pt>
                <c:pt idx="13">
                  <c:v>27</c:v>
                </c:pt>
                <c:pt idx="14">
                  <c:v>26</c:v>
                </c:pt>
                <c:pt idx="15">
                  <c:v>25</c:v>
                </c:pt>
                <c:pt idx="16">
                  <c:v>24</c:v>
                </c:pt>
                <c:pt idx="17">
                  <c:v>23</c:v>
                </c:pt>
                <c:pt idx="18">
                  <c:v>22</c:v>
                </c:pt>
                <c:pt idx="19">
                  <c:v>21</c:v>
                </c:pt>
                <c:pt idx="20">
                  <c:v>20</c:v>
                </c:pt>
                <c:pt idx="21">
                  <c:v>19</c:v>
                </c:pt>
                <c:pt idx="22">
                  <c:v>18</c:v>
                </c:pt>
                <c:pt idx="23">
                  <c:v>17</c:v>
                </c:pt>
                <c:pt idx="24">
                  <c:v>16</c:v>
                </c:pt>
                <c:pt idx="25">
                  <c:v>15</c:v>
                </c:pt>
                <c:pt idx="26">
                  <c:v>14</c:v>
                </c:pt>
                <c:pt idx="27">
                  <c:v>13</c:v>
                </c:pt>
                <c:pt idx="28">
                  <c:v>12</c:v>
                </c:pt>
                <c:pt idx="29">
                  <c:v>11</c:v>
                </c:pt>
                <c:pt idx="30">
                  <c:v>10</c:v>
                </c:pt>
                <c:pt idx="31">
                  <c:v>9</c:v>
                </c:pt>
                <c:pt idx="32">
                  <c:v>8</c:v>
                </c:pt>
                <c:pt idx="33">
                  <c:v>7</c:v>
                </c:pt>
                <c:pt idx="34">
                  <c:v>6</c:v>
                </c:pt>
                <c:pt idx="35">
                  <c:v>5</c:v>
                </c:pt>
                <c:pt idx="36">
                  <c:v>4</c:v>
                </c:pt>
                <c:pt idx="37">
                  <c:v>3</c:v>
                </c:pt>
                <c:pt idx="38">
                  <c:v>2</c:v>
                </c:pt>
                <c:pt idx="39">
                  <c:v>1</c:v>
                </c:pt>
                <c:pt idx="40">
                  <c:v>0</c:v>
                </c:pt>
              </c:numCache>
            </c:numRef>
          </c:xVal>
          <c:yVal>
            <c:numRef>
              <c:f>'Prgnancy parameter'!$N$29:$N$69</c:f>
              <c:numCache>
                <c:formatCode>General</c:formatCode>
                <c:ptCount val="41"/>
                <c:pt idx="0">
                  <c:v>0.20767202631768128</c:v>
                </c:pt>
                <c:pt idx="1">
                  <c:v>0.23887969062881723</c:v>
                </c:pt>
                <c:pt idx="2">
                  <c:v>0.27477704920944895</c:v>
                </c:pt>
                <c:pt idx="3">
                  <c:v>0.31606884023293202</c:v>
                </c:pt>
                <c:pt idx="4">
                  <c:v>0.36356570555513262</c:v>
                </c:pt>
                <c:pt idx="5">
                  <c:v>0.4182001052631108</c:v>
                </c:pt>
                <c:pt idx="6">
                  <c:v>0.48104462376349066</c:v>
                </c:pt>
                <c:pt idx="7">
                  <c:v>0.55333302679627627</c:v>
                </c:pt>
                <c:pt idx="8">
                  <c:v>0.63648448276612046</c:v>
                </c:pt>
                <c:pt idx="9">
                  <c:v>0.73213142390506247</c:v>
                </c:pt>
                <c:pt idx="10">
                  <c:v>0.84215159423802777</c:v>
                </c:pt>
                <c:pt idx="11">
                  <c:v>0.96870491351784616</c:v>
                </c:pt>
                <c:pt idx="12">
                  <c:v>1.1142758808438349</c:v>
                </c:pt>
                <c:pt idx="13">
                  <c:v>1.2817223504332211</c:v>
                </c:pt>
                <c:pt idx="14">
                  <c:v>1.4743316371130351</c:v>
                </c:pt>
                <c:pt idx="15">
                  <c:v>1.6958850529974061</c:v>
                </c:pt>
                <c:pt idx="16">
                  <c:v>1.9507321423365167</c:v>
                </c:pt>
                <c:pt idx="17">
                  <c:v>2.2438760719183226</c:v>
                </c:pt>
                <c:pt idx="18">
                  <c:v>2.5810718534103225</c:v>
                </c:pt>
                <c:pt idx="19">
                  <c:v>2.968939325945755</c:v>
                </c:pt>
                <c:pt idx="20">
                  <c:v>3.4150931170322401</c:v>
                </c:pt>
                <c:pt idx="21">
                  <c:v>3.9282921331798444</c:v>
                </c:pt>
                <c:pt idx="22">
                  <c:v>4.5186115150537391</c:v>
                </c:pt>
                <c:pt idx="23">
                  <c:v>5.1976404329808767</c:v>
                </c:pt>
                <c:pt idx="24">
                  <c:v>5.9787096059388372</c:v>
                </c:pt>
                <c:pt idx="25">
                  <c:v>6.8771530106874632</c:v>
                </c:pt>
                <c:pt idx="26">
                  <c:v>7.9106089189258855</c:v>
                </c:pt>
                <c:pt idx="27">
                  <c:v>9.0993661724467412</c:v>
                </c:pt>
                <c:pt idx="28">
                  <c:v>10.466762494373262</c:v>
                </c:pt>
                <c:pt idx="29">
                  <c:v>12.039642656139081</c:v>
                </c:pt>
                <c:pt idx="30">
                  <c:v>13.848885494960616</c:v>
                </c:pt>
                <c:pt idx="31">
                  <c:v>15.930010128227098</c:v>
                </c:pt>
                <c:pt idx="32">
                  <c:v>18.323873266029896</c:v>
                </c:pt>
                <c:pt idx="33">
                  <c:v>21.077471311494595</c:v>
                </c:pt>
                <c:pt idx="34">
                  <c:v>24.244862995777112</c:v>
                </c:pt>
                <c:pt idx="35">
                  <c:v>27.888230660925554</c:v>
                </c:pt>
                <c:pt idx="36">
                  <c:v>32.079101025749438</c:v>
                </c:pt>
                <c:pt idx="37">
                  <c:v>36.899749400813583</c:v>
                </c:pt>
                <c:pt idx="38">
                  <c:v>42.44481492015354</c:v>
                </c:pt>
                <c:pt idx="39">
                  <c:v>48.823158499996936</c:v>
                </c:pt>
                <c:pt idx="40">
                  <c:v>56.16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334-420B-BADF-BA52318A73B9}"/>
            </c:ext>
          </c:extLst>
        </c:ser>
        <c:ser>
          <c:idx val="1"/>
          <c:order val="1"/>
          <c:tx>
            <c:strRef>
              <c:f>'Prgnancy parameter'!$O$28</c:f>
              <c:strCache>
                <c:ptCount val="1"/>
                <c:pt idx="0">
                  <c:v>Wt30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'Prgnancy parameter'!$M$29:$M$69</c:f>
              <c:numCache>
                <c:formatCode>General</c:formatCode>
                <c:ptCount val="41"/>
                <c:pt idx="0">
                  <c:v>40</c:v>
                </c:pt>
                <c:pt idx="1">
                  <c:v>39</c:v>
                </c:pt>
                <c:pt idx="2">
                  <c:v>38</c:v>
                </c:pt>
                <c:pt idx="3">
                  <c:v>37</c:v>
                </c:pt>
                <c:pt idx="4">
                  <c:v>36</c:v>
                </c:pt>
                <c:pt idx="5">
                  <c:v>35</c:v>
                </c:pt>
                <c:pt idx="6">
                  <c:v>34</c:v>
                </c:pt>
                <c:pt idx="7">
                  <c:v>33</c:v>
                </c:pt>
                <c:pt idx="8">
                  <c:v>32</c:v>
                </c:pt>
                <c:pt idx="9">
                  <c:v>31</c:v>
                </c:pt>
                <c:pt idx="10">
                  <c:v>30</c:v>
                </c:pt>
                <c:pt idx="11">
                  <c:v>29</c:v>
                </c:pt>
                <c:pt idx="12">
                  <c:v>28</c:v>
                </c:pt>
                <c:pt idx="13">
                  <c:v>27</c:v>
                </c:pt>
                <c:pt idx="14">
                  <c:v>26</c:v>
                </c:pt>
                <c:pt idx="15">
                  <c:v>25</c:v>
                </c:pt>
                <c:pt idx="16">
                  <c:v>24</c:v>
                </c:pt>
                <c:pt idx="17">
                  <c:v>23</c:v>
                </c:pt>
                <c:pt idx="18">
                  <c:v>22</c:v>
                </c:pt>
                <c:pt idx="19">
                  <c:v>21</c:v>
                </c:pt>
                <c:pt idx="20">
                  <c:v>20</c:v>
                </c:pt>
                <c:pt idx="21">
                  <c:v>19</c:v>
                </c:pt>
                <c:pt idx="22">
                  <c:v>18</c:v>
                </c:pt>
                <c:pt idx="23">
                  <c:v>17</c:v>
                </c:pt>
                <c:pt idx="24">
                  <c:v>16</c:v>
                </c:pt>
                <c:pt idx="25">
                  <c:v>15</c:v>
                </c:pt>
                <c:pt idx="26">
                  <c:v>14</c:v>
                </c:pt>
                <c:pt idx="27">
                  <c:v>13</c:v>
                </c:pt>
                <c:pt idx="28">
                  <c:v>12</c:v>
                </c:pt>
                <c:pt idx="29">
                  <c:v>11</c:v>
                </c:pt>
                <c:pt idx="30">
                  <c:v>10</c:v>
                </c:pt>
                <c:pt idx="31">
                  <c:v>9</c:v>
                </c:pt>
                <c:pt idx="32">
                  <c:v>8</c:v>
                </c:pt>
                <c:pt idx="33">
                  <c:v>7</c:v>
                </c:pt>
                <c:pt idx="34">
                  <c:v>6</c:v>
                </c:pt>
                <c:pt idx="35">
                  <c:v>5</c:v>
                </c:pt>
                <c:pt idx="36">
                  <c:v>4</c:v>
                </c:pt>
                <c:pt idx="37">
                  <c:v>3</c:v>
                </c:pt>
                <c:pt idx="38">
                  <c:v>2</c:v>
                </c:pt>
                <c:pt idx="39">
                  <c:v>1</c:v>
                </c:pt>
                <c:pt idx="40">
                  <c:v>0</c:v>
                </c:pt>
              </c:numCache>
            </c:numRef>
          </c:xVal>
          <c:yVal>
            <c:numRef>
              <c:f>'Prgnancy parameter'!$O$29:$O$69</c:f>
              <c:numCache>
                <c:formatCode>General</c:formatCode>
                <c:ptCount val="41"/>
                <c:pt idx="0">
                  <c:v>0.23263260640394104</c:v>
                </c:pt>
                <c:pt idx="1">
                  <c:v>0.2675911919063193</c:v>
                </c:pt>
                <c:pt idx="2">
                  <c:v>0.30780313685481542</c:v>
                </c:pt>
                <c:pt idx="3">
                  <c:v>0.35405788353015943</c:v>
                </c:pt>
                <c:pt idx="4">
                  <c:v>0.40726350670358608</c:v>
                </c:pt>
                <c:pt idx="5">
                  <c:v>0.46846454099185009</c:v>
                </c:pt>
                <c:pt idx="6">
                  <c:v>0.53886248719660257</c:v>
                </c:pt>
                <c:pt idx="7">
                  <c:v>0.61983940020929029</c:v>
                </c:pt>
                <c:pt idx="8">
                  <c:v>0.71298502156012533</c:v>
                </c:pt>
                <c:pt idx="9">
                  <c:v>0.82012798927826713</c:v>
                </c:pt>
                <c:pt idx="10">
                  <c:v>0.94337173777625227</c:v>
                </c:pt>
                <c:pt idx="11">
                  <c:v>1.0851357925464336</c:v>
                </c:pt>
                <c:pt idx="12">
                  <c:v>1.2482032703683343</c:v>
                </c:pt>
                <c:pt idx="13">
                  <c:v>1.4357755175525986</c:v>
                </c:pt>
                <c:pt idx="14">
                  <c:v>1.6515349588814288</c:v>
                </c:pt>
                <c:pt idx="15">
                  <c:v>1.8997173910980558</c:v>
                </c:pt>
                <c:pt idx="16">
                  <c:v>2.1851951402135019</c:v>
                </c:pt>
                <c:pt idx="17">
                  <c:v>2.5135727151777365</c:v>
                </c:pt>
                <c:pt idx="18">
                  <c:v>2.8912968357913709</c:v>
                </c:pt>
                <c:pt idx="19">
                  <c:v>3.3257829949296198</c:v>
                </c:pt>
                <c:pt idx="20">
                  <c:v>3.8255610397524613</c:v>
                </c:pt>
                <c:pt idx="21">
                  <c:v>4.4004426299562684</c:v>
                </c:pt>
                <c:pt idx="22">
                  <c:v>5.0617138606130831</c:v>
                </c:pt>
                <c:pt idx="23">
                  <c:v>5.8223568311756937</c:v>
                </c:pt>
                <c:pt idx="24">
                  <c:v>6.6973045104987934</c:v>
                </c:pt>
                <c:pt idx="25">
                  <c:v>7.7037339013950916</c:v>
                </c:pt>
                <c:pt idx="26">
                  <c:v>8.8614032601429393</c:v>
                </c:pt>
                <c:pt idx="27">
                  <c:v>10.193039991250435</c:v>
                </c:pt>
                <c:pt idx="28">
                  <c:v>11.724786832639278</c:v>
                </c:pt>
                <c:pt idx="29">
                  <c:v>13.486715090771181</c:v>
                </c:pt>
                <c:pt idx="30">
                  <c:v>15.513415001566459</c:v>
                </c:pt>
                <c:pt idx="31">
                  <c:v>17.844674807100546</c:v>
                </c:pt>
                <c:pt idx="32">
                  <c:v>20.526261879735411</c:v>
                </c:pt>
                <c:pt idx="33">
                  <c:v>23.610821228741543</c:v>
                </c:pt>
                <c:pt idx="34">
                  <c:v>27.1589090289234</c:v>
                </c:pt>
                <c:pt idx="35">
                  <c:v>31.240181461517569</c:v>
                </c:pt>
                <c:pt idx="36">
                  <c:v>35.934762206728941</c:v>
                </c:pt>
                <c:pt idx="37">
                  <c:v>41.334815434565215</c:v>
                </c:pt>
                <c:pt idx="38">
                  <c:v>47.546355174979688</c:v>
                </c:pt>
                <c:pt idx="39">
                  <c:v>54.691326588938871</c:v>
                </c:pt>
                <c:pt idx="40">
                  <c:v>62.91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334-420B-BADF-BA52318A73B9}"/>
            </c:ext>
          </c:extLst>
        </c:ser>
        <c:ser>
          <c:idx val="2"/>
          <c:order val="2"/>
          <c:tx>
            <c:strRef>
              <c:f>'Prgnancy parameter'!$P$28</c:f>
              <c:strCache>
                <c:ptCount val="1"/>
                <c:pt idx="0">
                  <c:v>Wt35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'Prgnancy parameter'!$M$29:$M$69</c:f>
              <c:numCache>
                <c:formatCode>General</c:formatCode>
                <c:ptCount val="41"/>
                <c:pt idx="0">
                  <c:v>40</c:v>
                </c:pt>
                <c:pt idx="1">
                  <c:v>39</c:v>
                </c:pt>
                <c:pt idx="2">
                  <c:v>38</c:v>
                </c:pt>
                <c:pt idx="3">
                  <c:v>37</c:v>
                </c:pt>
                <c:pt idx="4">
                  <c:v>36</c:v>
                </c:pt>
                <c:pt idx="5">
                  <c:v>35</c:v>
                </c:pt>
                <c:pt idx="6">
                  <c:v>34</c:v>
                </c:pt>
                <c:pt idx="7">
                  <c:v>33</c:v>
                </c:pt>
                <c:pt idx="8">
                  <c:v>32</c:v>
                </c:pt>
                <c:pt idx="9">
                  <c:v>31</c:v>
                </c:pt>
                <c:pt idx="10">
                  <c:v>30</c:v>
                </c:pt>
                <c:pt idx="11">
                  <c:v>29</c:v>
                </c:pt>
                <c:pt idx="12">
                  <c:v>28</c:v>
                </c:pt>
                <c:pt idx="13">
                  <c:v>27</c:v>
                </c:pt>
                <c:pt idx="14">
                  <c:v>26</c:v>
                </c:pt>
                <c:pt idx="15">
                  <c:v>25</c:v>
                </c:pt>
                <c:pt idx="16">
                  <c:v>24</c:v>
                </c:pt>
                <c:pt idx="17">
                  <c:v>23</c:v>
                </c:pt>
                <c:pt idx="18">
                  <c:v>22</c:v>
                </c:pt>
                <c:pt idx="19">
                  <c:v>21</c:v>
                </c:pt>
                <c:pt idx="20">
                  <c:v>20</c:v>
                </c:pt>
                <c:pt idx="21">
                  <c:v>19</c:v>
                </c:pt>
                <c:pt idx="22">
                  <c:v>18</c:v>
                </c:pt>
                <c:pt idx="23">
                  <c:v>17</c:v>
                </c:pt>
                <c:pt idx="24">
                  <c:v>16</c:v>
                </c:pt>
                <c:pt idx="25">
                  <c:v>15</c:v>
                </c:pt>
                <c:pt idx="26">
                  <c:v>14</c:v>
                </c:pt>
                <c:pt idx="27">
                  <c:v>13</c:v>
                </c:pt>
                <c:pt idx="28">
                  <c:v>12</c:v>
                </c:pt>
                <c:pt idx="29">
                  <c:v>11</c:v>
                </c:pt>
                <c:pt idx="30">
                  <c:v>10</c:v>
                </c:pt>
                <c:pt idx="31">
                  <c:v>9</c:v>
                </c:pt>
                <c:pt idx="32">
                  <c:v>8</c:v>
                </c:pt>
                <c:pt idx="33">
                  <c:v>7</c:v>
                </c:pt>
                <c:pt idx="34">
                  <c:v>6</c:v>
                </c:pt>
                <c:pt idx="35">
                  <c:v>5</c:v>
                </c:pt>
                <c:pt idx="36">
                  <c:v>4</c:v>
                </c:pt>
                <c:pt idx="37">
                  <c:v>3</c:v>
                </c:pt>
                <c:pt idx="38">
                  <c:v>2</c:v>
                </c:pt>
                <c:pt idx="39">
                  <c:v>1</c:v>
                </c:pt>
                <c:pt idx="40">
                  <c:v>0</c:v>
                </c:pt>
              </c:numCache>
            </c:numRef>
          </c:xVal>
          <c:yVal>
            <c:numRef>
              <c:f>'Prgnancy parameter'!$P$29:$P$69</c:f>
              <c:numCache>
                <c:formatCode>General</c:formatCode>
                <c:ptCount val="41"/>
                <c:pt idx="0">
                  <c:v>0.2575931864902008</c:v>
                </c:pt>
                <c:pt idx="1">
                  <c:v>0.29630269318382135</c:v>
                </c:pt>
                <c:pt idx="2">
                  <c:v>0.34082922450018188</c:v>
                </c:pt>
                <c:pt idx="3">
                  <c:v>0.39204692682738679</c:v>
                </c:pt>
                <c:pt idx="4">
                  <c:v>0.45096130785203953</c:v>
                </c:pt>
                <c:pt idx="5">
                  <c:v>0.51872897672058937</c:v>
                </c:pt>
                <c:pt idx="6">
                  <c:v>0.59668035062971436</c:v>
                </c:pt>
                <c:pt idx="7">
                  <c:v>0.68634577362230431</c:v>
                </c:pt>
                <c:pt idx="8">
                  <c:v>0.78948556035413009</c:v>
                </c:pt>
                <c:pt idx="9">
                  <c:v>0.90812455465147179</c:v>
                </c:pt>
                <c:pt idx="10">
                  <c:v>1.0445918813144768</c:v>
                </c:pt>
                <c:pt idx="11">
                  <c:v>1.2015666715750208</c:v>
                </c:pt>
                <c:pt idx="12">
                  <c:v>1.3821306598928338</c:v>
                </c:pt>
                <c:pt idx="13">
                  <c:v>1.5898286846719762</c:v>
                </c:pt>
                <c:pt idx="14">
                  <c:v>1.8287382806498222</c:v>
                </c:pt>
                <c:pt idx="15">
                  <c:v>2.1035497291987055</c:v>
                </c:pt>
                <c:pt idx="16">
                  <c:v>2.4196581380904871</c:v>
                </c:pt>
                <c:pt idx="17">
                  <c:v>2.7832693584371504</c:v>
                </c:pt>
                <c:pt idx="18">
                  <c:v>3.2015218181724192</c:v>
                </c:pt>
                <c:pt idx="19">
                  <c:v>3.6826266639134846</c:v>
                </c:pt>
                <c:pt idx="20">
                  <c:v>4.2360289624726821</c:v>
                </c:pt>
                <c:pt idx="21">
                  <c:v>4.8725931267326921</c:v>
                </c:pt>
                <c:pt idx="22">
                  <c:v>5.6048162061724263</c:v>
                </c:pt>
                <c:pt idx="23">
                  <c:v>6.4470732293705106</c:v>
                </c:pt>
                <c:pt idx="24">
                  <c:v>7.4158994150587496</c:v>
                </c:pt>
                <c:pt idx="25">
                  <c:v>8.5303147921027183</c:v>
                </c:pt>
                <c:pt idx="26">
                  <c:v>9.8121976013599923</c:v>
                </c:pt>
                <c:pt idx="27">
                  <c:v>11.286713810054131</c:v>
                </c:pt>
                <c:pt idx="28">
                  <c:v>12.982811170905297</c:v>
                </c:pt>
                <c:pt idx="29">
                  <c:v>14.933787525403282</c:v>
                </c:pt>
                <c:pt idx="30">
                  <c:v>17.177944508172303</c:v>
                </c:pt>
                <c:pt idx="31">
                  <c:v>19.759339485973996</c:v>
                </c:pt>
                <c:pt idx="32">
                  <c:v>22.728650493440927</c:v>
                </c:pt>
                <c:pt idx="33">
                  <c:v>26.144171145988491</c:v>
                </c:pt>
                <c:pt idx="34">
                  <c:v>30.072955062069688</c:v>
                </c:pt>
                <c:pt idx="35">
                  <c:v>34.59213226210958</c:v>
                </c:pt>
                <c:pt idx="36">
                  <c:v>39.790423387708444</c:v>
                </c:pt>
                <c:pt idx="37">
                  <c:v>45.769881468316854</c:v>
                </c:pt>
                <c:pt idx="38">
                  <c:v>52.647895429805835</c:v>
                </c:pt>
                <c:pt idx="39">
                  <c:v>60.559494677880814</c:v>
                </c:pt>
                <c:pt idx="40">
                  <c:v>69.66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334-420B-BADF-BA52318A73B9}"/>
            </c:ext>
          </c:extLst>
        </c:ser>
        <c:ser>
          <c:idx val="3"/>
          <c:order val="3"/>
          <c:tx>
            <c:strRef>
              <c:f>'Prgnancy parameter'!$Q$28</c:f>
              <c:strCache>
                <c:ptCount val="1"/>
                <c:pt idx="0">
                  <c:v>Wt40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'Prgnancy parameter'!$M$29:$M$69</c:f>
              <c:numCache>
                <c:formatCode>General</c:formatCode>
                <c:ptCount val="41"/>
                <c:pt idx="0">
                  <c:v>40</c:v>
                </c:pt>
                <c:pt idx="1">
                  <c:v>39</c:v>
                </c:pt>
                <c:pt idx="2">
                  <c:v>38</c:v>
                </c:pt>
                <c:pt idx="3">
                  <c:v>37</c:v>
                </c:pt>
                <c:pt idx="4">
                  <c:v>36</c:v>
                </c:pt>
                <c:pt idx="5">
                  <c:v>35</c:v>
                </c:pt>
                <c:pt idx="6">
                  <c:v>34</c:v>
                </c:pt>
                <c:pt idx="7">
                  <c:v>33</c:v>
                </c:pt>
                <c:pt idx="8">
                  <c:v>32</c:v>
                </c:pt>
                <c:pt idx="9">
                  <c:v>31</c:v>
                </c:pt>
                <c:pt idx="10">
                  <c:v>30</c:v>
                </c:pt>
                <c:pt idx="11">
                  <c:v>29</c:v>
                </c:pt>
                <c:pt idx="12">
                  <c:v>28</c:v>
                </c:pt>
                <c:pt idx="13">
                  <c:v>27</c:v>
                </c:pt>
                <c:pt idx="14">
                  <c:v>26</c:v>
                </c:pt>
                <c:pt idx="15">
                  <c:v>25</c:v>
                </c:pt>
                <c:pt idx="16">
                  <c:v>24</c:v>
                </c:pt>
                <c:pt idx="17">
                  <c:v>23</c:v>
                </c:pt>
                <c:pt idx="18">
                  <c:v>22</c:v>
                </c:pt>
                <c:pt idx="19">
                  <c:v>21</c:v>
                </c:pt>
                <c:pt idx="20">
                  <c:v>20</c:v>
                </c:pt>
                <c:pt idx="21">
                  <c:v>19</c:v>
                </c:pt>
                <c:pt idx="22">
                  <c:v>18</c:v>
                </c:pt>
                <c:pt idx="23">
                  <c:v>17</c:v>
                </c:pt>
                <c:pt idx="24">
                  <c:v>16</c:v>
                </c:pt>
                <c:pt idx="25">
                  <c:v>15</c:v>
                </c:pt>
                <c:pt idx="26">
                  <c:v>14</c:v>
                </c:pt>
                <c:pt idx="27">
                  <c:v>13</c:v>
                </c:pt>
                <c:pt idx="28">
                  <c:v>12</c:v>
                </c:pt>
                <c:pt idx="29">
                  <c:v>11</c:v>
                </c:pt>
                <c:pt idx="30">
                  <c:v>10</c:v>
                </c:pt>
                <c:pt idx="31">
                  <c:v>9</c:v>
                </c:pt>
                <c:pt idx="32">
                  <c:v>8</c:v>
                </c:pt>
                <c:pt idx="33">
                  <c:v>7</c:v>
                </c:pt>
                <c:pt idx="34">
                  <c:v>6</c:v>
                </c:pt>
                <c:pt idx="35">
                  <c:v>5</c:v>
                </c:pt>
                <c:pt idx="36">
                  <c:v>4</c:v>
                </c:pt>
                <c:pt idx="37">
                  <c:v>3</c:v>
                </c:pt>
                <c:pt idx="38">
                  <c:v>2</c:v>
                </c:pt>
                <c:pt idx="39">
                  <c:v>1</c:v>
                </c:pt>
                <c:pt idx="40">
                  <c:v>0</c:v>
                </c:pt>
              </c:numCache>
            </c:numRef>
          </c:xVal>
          <c:yVal>
            <c:numRef>
              <c:f>'Prgnancy parameter'!$Q$29:$Q$69</c:f>
              <c:numCache>
                <c:formatCode>General</c:formatCode>
                <c:ptCount val="41"/>
                <c:pt idx="0">
                  <c:v>0.28255376657646059</c:v>
                </c:pt>
                <c:pt idx="1">
                  <c:v>0.32501419446132346</c:v>
                </c:pt>
                <c:pt idx="2">
                  <c:v>0.37385531214554835</c:v>
                </c:pt>
                <c:pt idx="3">
                  <c:v>0.4300359701246142</c:v>
                </c:pt>
                <c:pt idx="4">
                  <c:v>0.49465910900049292</c:v>
                </c:pt>
                <c:pt idx="5">
                  <c:v>0.56899341244932866</c:v>
                </c:pt>
                <c:pt idx="6">
                  <c:v>0.65449821406282627</c:v>
                </c:pt>
                <c:pt idx="7">
                  <c:v>0.75285214703531833</c:v>
                </c:pt>
                <c:pt idx="8">
                  <c:v>0.86598609914813496</c:v>
                </c:pt>
                <c:pt idx="9">
                  <c:v>0.99612112002467645</c:v>
                </c:pt>
                <c:pt idx="10">
                  <c:v>1.1458120248527013</c:v>
                </c:pt>
                <c:pt idx="11">
                  <c:v>1.3179975506036081</c:v>
                </c:pt>
                <c:pt idx="12">
                  <c:v>1.516058049417333</c:v>
                </c:pt>
                <c:pt idx="13">
                  <c:v>1.7438818517913537</c:v>
                </c:pt>
                <c:pt idx="14">
                  <c:v>2.0059416024182162</c:v>
                </c:pt>
                <c:pt idx="15">
                  <c:v>2.3073820672993555</c:v>
                </c:pt>
                <c:pt idx="16">
                  <c:v>2.6541211359674723</c:v>
                </c:pt>
                <c:pt idx="17">
                  <c:v>3.0529660016965638</c:v>
                </c:pt>
                <c:pt idx="18">
                  <c:v>3.5117468005534676</c:v>
                </c:pt>
                <c:pt idx="19">
                  <c:v>4.0394703328973494</c:v>
                </c:pt>
                <c:pt idx="20">
                  <c:v>4.6464968851929038</c:v>
                </c:pt>
                <c:pt idx="21">
                  <c:v>5.3447436235091157</c:v>
                </c:pt>
                <c:pt idx="22">
                  <c:v>6.1479185517317703</c:v>
                </c:pt>
                <c:pt idx="23">
                  <c:v>7.0717896275653276</c:v>
                </c:pt>
                <c:pt idx="24">
                  <c:v>8.1344943196187067</c:v>
                </c:pt>
                <c:pt idx="25">
                  <c:v>9.3568956828103467</c:v>
                </c:pt>
                <c:pt idx="26">
                  <c:v>10.762991942577045</c:v>
                </c:pt>
                <c:pt idx="27">
                  <c:v>12.380387628857825</c:v>
                </c:pt>
                <c:pt idx="28">
                  <c:v>14.240835509171314</c:v>
                </c:pt>
                <c:pt idx="29">
                  <c:v>16.380859960035384</c:v>
                </c:pt>
                <c:pt idx="30">
                  <c:v>18.842474014778148</c:v>
                </c:pt>
                <c:pt idx="31">
                  <c:v>21.674004164847446</c:v>
                </c:pt>
                <c:pt idx="32">
                  <c:v>24.931039107146443</c:v>
                </c:pt>
                <c:pt idx="33">
                  <c:v>28.677521063235435</c:v>
                </c:pt>
                <c:pt idx="34">
                  <c:v>32.987001095215973</c:v>
                </c:pt>
                <c:pt idx="35">
                  <c:v>37.944083062701594</c:v>
                </c:pt>
                <c:pt idx="36">
                  <c:v>43.64608456868794</c:v>
                </c:pt>
                <c:pt idx="37">
                  <c:v>50.204947502068485</c:v>
                </c:pt>
                <c:pt idx="38">
                  <c:v>57.749435684631983</c:v>
                </c:pt>
                <c:pt idx="39">
                  <c:v>66.427662766822749</c:v>
                </c:pt>
                <c:pt idx="40">
                  <c:v>76.41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334-420B-BADF-BA52318A73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9118840"/>
        <c:axId val="1039121720"/>
      </c:scatterChart>
      <c:valAx>
        <c:axId val="1039118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9121720"/>
        <c:crosses val="autoZero"/>
        <c:crossBetween val="midCat"/>
      </c:valAx>
      <c:valAx>
        <c:axId val="1039121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9118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image" Target="../media/image1.png"/><Relationship Id="rId1" Type="http://schemas.openxmlformats.org/officeDocument/2006/relationships/chart" Target="../charts/chart2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409575</xdr:colOff>
      <xdr:row>15</xdr:row>
      <xdr:rowOff>52387</xdr:rowOff>
    </xdr:from>
    <xdr:to>
      <xdr:col>15</xdr:col>
      <xdr:colOff>104775</xdr:colOff>
      <xdr:row>29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165E8A-AD98-2546-6269-3704DF4F19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261937</xdr:colOff>
      <xdr:row>27</xdr:row>
      <xdr:rowOff>133350</xdr:rowOff>
    </xdr:from>
    <xdr:to>
      <xdr:col>8</xdr:col>
      <xdr:colOff>357187</xdr:colOff>
      <xdr:row>42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4FE029B-4225-4390-0657-964FA5BA9B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27</xdr:col>
      <xdr:colOff>304800</xdr:colOff>
      <xdr:row>36</xdr:row>
      <xdr:rowOff>133350</xdr:rowOff>
    </xdr:from>
    <xdr:to>
      <xdr:col>37</xdr:col>
      <xdr:colOff>580229</xdr:colOff>
      <xdr:row>51</xdr:row>
      <xdr:rowOff>142517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FFF6936-3F61-47AB-817D-08CE11828D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373600" y="6991350"/>
          <a:ext cx="6371429" cy="2866667"/>
        </a:xfrm>
        <a:prstGeom prst="rect">
          <a:avLst/>
        </a:prstGeom>
      </xdr:spPr>
    </xdr:pic>
    <xdr:clientData/>
  </xdr:twoCellAnchor>
  <xdr:twoCellAnchor>
    <xdr:from>
      <xdr:col>29</xdr:col>
      <xdr:colOff>547687</xdr:colOff>
      <xdr:row>9</xdr:row>
      <xdr:rowOff>14287</xdr:rowOff>
    </xdr:from>
    <xdr:to>
      <xdr:col>37</xdr:col>
      <xdr:colOff>242887</xdr:colOff>
      <xdr:row>23</xdr:row>
      <xdr:rowOff>90487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1AB3F94-0324-B347-A6EF-949AB9863C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361950</xdr:colOff>
      <xdr:row>3</xdr:row>
      <xdr:rowOff>166687</xdr:rowOff>
    </xdr:from>
    <xdr:to>
      <xdr:col>30</xdr:col>
      <xdr:colOff>57150</xdr:colOff>
      <xdr:row>18</xdr:row>
      <xdr:rowOff>52387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11EAF73-AEAA-CC93-288C-2C01C45095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0</xdr:colOff>
      <xdr:row>19</xdr:row>
      <xdr:rowOff>80962</xdr:rowOff>
    </xdr:from>
    <xdr:to>
      <xdr:col>30</xdr:col>
      <xdr:colOff>304800</xdr:colOff>
      <xdr:row>33</xdr:row>
      <xdr:rowOff>157162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24B5128-45A5-D2FA-92F7-E6222A8665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66675</xdr:colOff>
      <xdr:row>34</xdr:row>
      <xdr:rowOff>23812</xdr:rowOff>
    </xdr:from>
    <xdr:to>
      <xdr:col>28</xdr:col>
      <xdr:colOff>371475</xdr:colOff>
      <xdr:row>48</xdr:row>
      <xdr:rowOff>100012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427CE23-CF73-2D2D-B90D-F963E201D4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309562</xdr:colOff>
      <xdr:row>34</xdr:row>
      <xdr:rowOff>80962</xdr:rowOff>
    </xdr:from>
    <xdr:to>
      <xdr:col>18</xdr:col>
      <xdr:colOff>214312</xdr:colOff>
      <xdr:row>48</xdr:row>
      <xdr:rowOff>157162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863E144-9D6D-47AA-0F37-593686434A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13</xdr:row>
      <xdr:rowOff>0</xdr:rowOff>
    </xdr:from>
    <xdr:to>
      <xdr:col>20</xdr:col>
      <xdr:colOff>275429</xdr:colOff>
      <xdr:row>28</xdr:row>
      <xdr:rowOff>9167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5F8B60B-47BE-B4C8-B2D8-15BA4EADC4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0" y="2476500"/>
          <a:ext cx="6371429" cy="28666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567546-C0AA-4147-9064-AAB967837509}">
  <dimension ref="A1:R1048576"/>
  <sheetViews>
    <sheetView workbookViewId="0">
      <selection activeCell="R26" sqref="R26"/>
    </sheetView>
  </sheetViews>
  <sheetFormatPr defaultRowHeight="15" x14ac:dyDescent="0.25"/>
  <sheetData>
    <row r="1" spans="1:15" x14ac:dyDescent="0.25">
      <c r="A1" t="s">
        <v>0</v>
      </c>
      <c r="B1">
        <v>20</v>
      </c>
      <c r="E1" t="s">
        <v>3</v>
      </c>
      <c r="F1" t="s">
        <v>3</v>
      </c>
      <c r="G1" t="s">
        <v>3</v>
      </c>
      <c r="H1" t="s">
        <v>3</v>
      </c>
      <c r="I1" t="s">
        <v>3</v>
      </c>
    </row>
    <row r="2" spans="1:15" x14ac:dyDescent="0.25">
      <c r="A2" t="s">
        <v>1</v>
      </c>
      <c r="B2">
        <v>0.2</v>
      </c>
      <c r="E2">
        <v>9.1999999999999998E-2</v>
      </c>
      <c r="F2">
        <v>0.01</v>
      </c>
      <c r="G2">
        <v>0.05</v>
      </c>
      <c r="H2">
        <v>7.4999999999999997E-2</v>
      </c>
      <c r="I2">
        <v>0.1</v>
      </c>
    </row>
    <row r="3" spans="1:15" x14ac:dyDescent="0.25">
      <c r="A3" t="s">
        <v>2</v>
      </c>
      <c r="B3">
        <v>0.04</v>
      </c>
      <c r="O3">
        <f>270/7</f>
        <v>38.571428571428569</v>
      </c>
    </row>
    <row r="6" spans="1:15" x14ac:dyDescent="0.25">
      <c r="K6">
        <f>450*0.9</f>
        <v>405</v>
      </c>
    </row>
    <row r="7" spans="1:15" x14ac:dyDescent="0.25">
      <c r="E7">
        <f>SUM(E11:E52)*7</f>
        <v>401.56490646967279</v>
      </c>
      <c r="F7">
        <f t="shared" ref="F7:I7" si="0">SUM(F11:F52)*7</f>
        <v>43.648359398877474</v>
      </c>
      <c r="G7">
        <f t="shared" si="0"/>
        <v>218.24179699438741</v>
      </c>
      <c r="H7">
        <f t="shared" si="0"/>
        <v>327.36269549158118</v>
      </c>
      <c r="I7">
        <f t="shared" si="0"/>
        <v>436.48359398877483</v>
      </c>
      <c r="K7">
        <f>K6/4542.2</f>
        <v>8.9163841310378231E-2</v>
      </c>
    </row>
    <row r="10" spans="1:15" x14ac:dyDescent="0.25">
      <c r="D10" t="s">
        <v>4</v>
      </c>
      <c r="E10" t="s">
        <v>5</v>
      </c>
      <c r="F10" t="s">
        <v>5</v>
      </c>
      <c r="G10" t="s">
        <v>5</v>
      </c>
      <c r="H10" t="s">
        <v>5</v>
      </c>
      <c r="I10" t="s">
        <v>5</v>
      </c>
    </row>
    <row r="11" spans="1:15" x14ac:dyDescent="0.25">
      <c r="C11" s="1"/>
      <c r="D11">
        <v>0</v>
      </c>
      <c r="E11">
        <f>$B$1*$D11^$B$2*EXP(-1*$B$3*$D11)*E$2</f>
        <v>0</v>
      </c>
      <c r="F11">
        <f t="shared" ref="F11:I11" si="1">$B$1*$D11^$B$2*EXP(-1*$B$3*$D11)*F$2</f>
        <v>0</v>
      </c>
      <c r="G11">
        <f t="shared" si="1"/>
        <v>0</v>
      </c>
      <c r="H11">
        <f t="shared" si="1"/>
        <v>0</v>
      </c>
      <c r="I11">
        <f t="shared" si="1"/>
        <v>0</v>
      </c>
    </row>
    <row r="12" spans="1:15" x14ac:dyDescent="0.25">
      <c r="C12" s="1">
        <v>45505</v>
      </c>
      <c r="D12">
        <v>1</v>
      </c>
      <c r="E12">
        <f t="shared" ref="E12:I49" si="2">$B$1*$D12^$B$2*EXP(-1*$B$3*$D12)*E$2</f>
        <v>1.7678525680402746</v>
      </c>
      <c r="F12">
        <f t="shared" si="2"/>
        <v>0.19215788783046464</v>
      </c>
      <c r="G12">
        <f t="shared" si="2"/>
        <v>0.96078943915232318</v>
      </c>
      <c r="H12">
        <f t="shared" si="2"/>
        <v>1.4411841587284846</v>
      </c>
      <c r="I12">
        <f t="shared" si="2"/>
        <v>1.9215788783046464</v>
      </c>
    </row>
    <row r="13" spans="1:15" x14ac:dyDescent="0.25">
      <c r="C13" s="1">
        <f>C12+7</f>
        <v>45512</v>
      </c>
      <c r="D13">
        <v>2</v>
      </c>
      <c r="E13">
        <f t="shared" si="2"/>
        <v>1.9511033005599712</v>
      </c>
      <c r="F13">
        <f t="shared" si="2"/>
        <v>0.21207644571304035</v>
      </c>
      <c r="G13">
        <f t="shared" si="2"/>
        <v>1.0603822285652018</v>
      </c>
      <c r="H13">
        <f t="shared" si="2"/>
        <v>1.5905733428478024</v>
      </c>
      <c r="I13">
        <f t="shared" si="2"/>
        <v>2.1207644571304036</v>
      </c>
    </row>
    <row r="14" spans="1:15" x14ac:dyDescent="0.25">
      <c r="C14" s="1">
        <f t="shared" ref="C14:C49" si="3">C13+7</f>
        <v>45519</v>
      </c>
      <c r="D14">
        <v>3</v>
      </c>
      <c r="E14">
        <f t="shared" si="2"/>
        <v>2.0329501813524002</v>
      </c>
      <c r="F14">
        <f t="shared" si="2"/>
        <v>0.22097284579917392</v>
      </c>
      <c r="G14">
        <f t="shared" si="2"/>
        <v>1.1048642289958697</v>
      </c>
      <c r="H14">
        <f t="shared" si="2"/>
        <v>1.6572963434938044</v>
      </c>
      <c r="I14">
        <f t="shared" si="2"/>
        <v>2.2097284579917393</v>
      </c>
    </row>
    <row r="15" spans="1:15" x14ac:dyDescent="0.25">
      <c r="C15" s="1">
        <f t="shared" si="3"/>
        <v>45526</v>
      </c>
      <c r="D15">
        <v>4</v>
      </c>
      <c r="E15">
        <f t="shared" si="2"/>
        <v>2.0689152660087027</v>
      </c>
      <c r="F15">
        <f t="shared" si="2"/>
        <v>0.22488209413138072</v>
      </c>
      <c r="G15">
        <f t="shared" si="2"/>
        <v>1.1244104706569036</v>
      </c>
      <c r="H15">
        <f t="shared" si="2"/>
        <v>1.6866157059853555</v>
      </c>
      <c r="I15">
        <f t="shared" si="2"/>
        <v>2.2488209413138072</v>
      </c>
    </row>
    <row r="16" spans="1:15" x14ac:dyDescent="0.25">
      <c r="C16" s="1">
        <f t="shared" si="3"/>
        <v>45533</v>
      </c>
      <c r="D16">
        <v>5</v>
      </c>
      <c r="E16">
        <f t="shared" si="2"/>
        <v>2.0785138727807917</v>
      </c>
      <c r="F16">
        <f t="shared" si="2"/>
        <v>0.22592542095443388</v>
      </c>
      <c r="G16">
        <f t="shared" si="2"/>
        <v>1.1296271047721695</v>
      </c>
      <c r="H16">
        <f t="shared" si="2"/>
        <v>1.694440657158254</v>
      </c>
      <c r="I16">
        <f t="shared" si="2"/>
        <v>2.2592542095443391</v>
      </c>
    </row>
    <row r="17" spans="3:18" x14ac:dyDescent="0.25">
      <c r="C17" s="1">
        <f t="shared" si="3"/>
        <v>45540</v>
      </c>
      <c r="D17">
        <v>6</v>
      </c>
      <c r="E17">
        <f t="shared" si="2"/>
        <v>2.0711778714408453</v>
      </c>
      <c r="F17">
        <f t="shared" si="2"/>
        <v>0.22512802950443975</v>
      </c>
      <c r="G17">
        <f t="shared" si="2"/>
        <v>1.1256401475221987</v>
      </c>
      <c r="H17">
        <f t="shared" si="2"/>
        <v>1.688460221283298</v>
      </c>
      <c r="I17">
        <f t="shared" si="2"/>
        <v>2.2512802950443973</v>
      </c>
    </row>
    <row r="18" spans="3:18" x14ac:dyDescent="0.25">
      <c r="C18" s="1">
        <f t="shared" si="3"/>
        <v>45547</v>
      </c>
      <c r="D18">
        <v>7</v>
      </c>
      <c r="E18">
        <f t="shared" si="2"/>
        <v>2.0522722653621708</v>
      </c>
      <c r="F18">
        <f t="shared" si="2"/>
        <v>0.2230730723219751</v>
      </c>
      <c r="G18">
        <f t="shared" si="2"/>
        <v>1.1153653616098755</v>
      </c>
      <c r="H18">
        <f t="shared" si="2"/>
        <v>1.6730480424148131</v>
      </c>
      <c r="I18">
        <f t="shared" si="2"/>
        <v>2.2307307232197511</v>
      </c>
    </row>
    <row r="19" spans="3:18" x14ac:dyDescent="0.25">
      <c r="C19" s="1">
        <f t="shared" si="3"/>
        <v>45554</v>
      </c>
      <c r="D19">
        <v>8</v>
      </c>
      <c r="E19">
        <f t="shared" si="2"/>
        <v>2.0251704704566267</v>
      </c>
      <c r="F19">
        <f t="shared" si="2"/>
        <v>0.22012722504963333</v>
      </c>
      <c r="G19">
        <f t="shared" si="2"/>
        <v>1.1006361252481667</v>
      </c>
      <c r="H19">
        <f t="shared" si="2"/>
        <v>1.6509541878722498</v>
      </c>
      <c r="I19">
        <f t="shared" si="2"/>
        <v>2.2012722504963333</v>
      </c>
    </row>
    <row r="20" spans="3:18" x14ac:dyDescent="0.25">
      <c r="C20" s="1">
        <f t="shared" si="3"/>
        <v>45561</v>
      </c>
      <c r="D20">
        <v>9</v>
      </c>
      <c r="E20">
        <f t="shared" si="2"/>
        <v>1.9921420902955003</v>
      </c>
      <c r="F20">
        <f t="shared" si="2"/>
        <v>0.21653718372777178</v>
      </c>
      <c r="G20">
        <f t="shared" si="2"/>
        <v>1.0826859186388589</v>
      </c>
      <c r="H20">
        <f t="shared" si="2"/>
        <v>1.6240288779582883</v>
      </c>
      <c r="I20">
        <f t="shared" si="2"/>
        <v>2.1653718372777178</v>
      </c>
    </row>
    <row r="21" spans="3:18" x14ac:dyDescent="0.25">
      <c r="C21" s="1">
        <f t="shared" si="3"/>
        <v>45568</v>
      </c>
      <c r="D21">
        <v>10</v>
      </c>
      <c r="E21">
        <f t="shared" si="2"/>
        <v>1.9547896470270731</v>
      </c>
      <c r="F21">
        <f t="shared" si="2"/>
        <v>0.212477135546421</v>
      </c>
      <c r="G21">
        <f t="shared" si="2"/>
        <v>1.062385677732105</v>
      </c>
      <c r="H21">
        <f t="shared" si="2"/>
        <v>1.5935785165981575</v>
      </c>
      <c r="I21">
        <f t="shared" si="2"/>
        <v>2.12477135546421</v>
      </c>
    </row>
    <row r="22" spans="3:18" x14ac:dyDescent="0.25">
      <c r="C22" s="1">
        <f t="shared" si="3"/>
        <v>45575</v>
      </c>
      <c r="D22">
        <v>11</v>
      </c>
      <c r="E22">
        <f t="shared" si="2"/>
        <v>1.9142858449912639</v>
      </c>
      <c r="F22">
        <f t="shared" si="2"/>
        <v>0.20807454836861564</v>
      </c>
      <c r="G22">
        <f t="shared" si="2"/>
        <v>1.0403727418430782</v>
      </c>
      <c r="H22">
        <f t="shared" si="2"/>
        <v>1.5605591127646172</v>
      </c>
      <c r="I22">
        <f t="shared" si="2"/>
        <v>2.0807454836861563</v>
      </c>
    </row>
    <row r="23" spans="3:18" x14ac:dyDescent="0.25">
      <c r="C23" s="1">
        <f t="shared" si="3"/>
        <v>45582</v>
      </c>
      <c r="D23">
        <v>12</v>
      </c>
      <c r="E23">
        <f t="shared" si="2"/>
        <v>1.8715124515354415</v>
      </c>
      <c r="F23">
        <f t="shared" si="2"/>
        <v>0.20342526647124368</v>
      </c>
      <c r="G23">
        <f t="shared" si="2"/>
        <v>1.0171263323562183</v>
      </c>
      <c r="H23">
        <f t="shared" si="2"/>
        <v>1.5256894985343274</v>
      </c>
      <c r="I23">
        <f t="shared" si="2"/>
        <v>2.0342526647124366</v>
      </c>
    </row>
    <row r="24" spans="3:18" x14ac:dyDescent="0.25">
      <c r="C24" s="1">
        <f t="shared" si="3"/>
        <v>45589</v>
      </c>
      <c r="D24">
        <v>13</v>
      </c>
      <c r="E24">
        <f t="shared" si="2"/>
        <v>1.8271464686363685</v>
      </c>
      <c r="F24">
        <f t="shared" si="2"/>
        <v>0.19860287702569224</v>
      </c>
      <c r="G24">
        <f t="shared" si="2"/>
        <v>0.99301438512846119</v>
      </c>
      <c r="H24">
        <f t="shared" si="2"/>
        <v>1.4895215776926918</v>
      </c>
      <c r="I24">
        <f t="shared" si="2"/>
        <v>1.9860287702569224</v>
      </c>
    </row>
    <row r="25" spans="3:18" x14ac:dyDescent="0.25">
      <c r="C25" s="1">
        <f t="shared" si="3"/>
        <v>45596</v>
      </c>
      <c r="D25">
        <v>14</v>
      </c>
      <c r="E25">
        <f t="shared" si="2"/>
        <v>1.781716165145516</v>
      </c>
      <c r="F25">
        <f t="shared" si="2"/>
        <v>0.19366480055929522</v>
      </c>
      <c r="G25">
        <f t="shared" si="2"/>
        <v>0.96832400279647612</v>
      </c>
      <c r="H25">
        <f t="shared" si="2"/>
        <v>1.4524860041947141</v>
      </c>
      <c r="I25">
        <f t="shared" si="2"/>
        <v>1.9366480055929522</v>
      </c>
      <c r="R25">
        <f>365-270</f>
        <v>95</v>
      </c>
    </row>
    <row r="26" spans="3:18" x14ac:dyDescent="0.25">
      <c r="C26" s="1">
        <f t="shared" si="3"/>
        <v>45603</v>
      </c>
      <c r="D26">
        <v>15</v>
      </c>
      <c r="E26">
        <f t="shared" si="2"/>
        <v>1.7356389419192526</v>
      </c>
      <c r="F26">
        <f t="shared" si="2"/>
        <v>0.18865640673035355</v>
      </c>
      <c r="G26">
        <f t="shared" si="2"/>
        <v>0.94328203365176777</v>
      </c>
      <c r="H26">
        <f t="shared" si="2"/>
        <v>1.4149230504776515</v>
      </c>
      <c r="I26">
        <f t="shared" si="2"/>
        <v>1.8865640673035355</v>
      </c>
    </row>
    <row r="27" spans="3:18" x14ac:dyDescent="0.25">
      <c r="C27" s="1">
        <f t="shared" si="3"/>
        <v>45610</v>
      </c>
      <c r="D27">
        <v>16</v>
      </c>
      <c r="E27">
        <f t="shared" si="2"/>
        <v>1.6892477577226332</v>
      </c>
      <c r="F27">
        <f t="shared" si="2"/>
        <v>0.18361388670898188</v>
      </c>
      <c r="G27">
        <f t="shared" si="2"/>
        <v>0.91806943354490933</v>
      </c>
      <c r="H27">
        <f t="shared" si="2"/>
        <v>1.377104150317364</v>
      </c>
      <c r="I27">
        <f t="shared" si="2"/>
        <v>1.8361388670898187</v>
      </c>
    </row>
    <row r="28" spans="3:18" x14ac:dyDescent="0.25">
      <c r="C28" s="1">
        <f t="shared" si="3"/>
        <v>45617</v>
      </c>
      <c r="D28">
        <v>17</v>
      </c>
      <c r="E28">
        <f t="shared" si="2"/>
        <v>1.6428100824397374</v>
      </c>
      <c r="F28">
        <f t="shared" si="2"/>
        <v>0.17856631330866712</v>
      </c>
      <c r="G28">
        <f t="shared" si="2"/>
        <v>0.89283156654333562</v>
      </c>
      <c r="H28">
        <f t="shared" si="2"/>
        <v>1.3392473498150033</v>
      </c>
      <c r="I28">
        <f t="shared" si="2"/>
        <v>1.7856631330866712</v>
      </c>
    </row>
    <row r="29" spans="3:18" x14ac:dyDescent="0.25">
      <c r="C29" s="1">
        <f t="shared" si="3"/>
        <v>45624</v>
      </c>
      <c r="D29">
        <v>18</v>
      </c>
      <c r="E29">
        <f t="shared" si="2"/>
        <v>1.5965418129263265</v>
      </c>
      <c r="F29">
        <f t="shared" si="2"/>
        <v>0.17353715357894853</v>
      </c>
      <c r="G29">
        <f t="shared" si="2"/>
        <v>0.86768576789474272</v>
      </c>
      <c r="H29">
        <f t="shared" si="2"/>
        <v>1.3015286518421139</v>
      </c>
      <c r="I29">
        <f t="shared" si="2"/>
        <v>1.7353715357894854</v>
      </c>
    </row>
    <row r="30" spans="3:18" x14ac:dyDescent="0.25">
      <c r="C30" s="1">
        <f t="shared" si="3"/>
        <v>45631</v>
      </c>
      <c r="D30">
        <v>19</v>
      </c>
      <c r="E30">
        <f t="shared" si="2"/>
        <v>1.5506176996595726</v>
      </c>
      <c r="F30">
        <f t="shared" si="2"/>
        <v>0.16854540213691008</v>
      </c>
      <c r="G30">
        <f t="shared" si="2"/>
        <v>0.84272701068455036</v>
      </c>
      <c r="H30">
        <f t="shared" si="2"/>
        <v>1.2640905160268254</v>
      </c>
      <c r="I30">
        <f t="shared" si="2"/>
        <v>1.6854540213691007</v>
      </c>
    </row>
    <row r="31" spans="3:18" x14ac:dyDescent="0.25">
      <c r="C31" s="1">
        <f t="shared" si="3"/>
        <v>45638</v>
      </c>
      <c r="D31">
        <v>20</v>
      </c>
      <c r="E31">
        <f t="shared" si="2"/>
        <v>1.5051792985164707</v>
      </c>
      <c r="F31">
        <f t="shared" si="2"/>
        <v>0.16360644549092071</v>
      </c>
      <c r="G31">
        <f t="shared" si="2"/>
        <v>0.81803222745460369</v>
      </c>
      <c r="H31">
        <f t="shared" si="2"/>
        <v>1.2270483411819053</v>
      </c>
      <c r="I31">
        <f t="shared" si="2"/>
        <v>1.6360644549092074</v>
      </c>
    </row>
    <row r="32" spans="3:18" x14ac:dyDescent="0.25">
      <c r="C32" s="1">
        <f t="shared" si="3"/>
        <v>45645</v>
      </c>
      <c r="D32">
        <v>21</v>
      </c>
      <c r="E32">
        <f t="shared" si="2"/>
        <v>1.4603411300766278</v>
      </c>
      <c r="F32">
        <f t="shared" si="2"/>
        <v>0.15873273153006826</v>
      </c>
      <c r="G32">
        <f t="shared" si="2"/>
        <v>0.7936636576503413</v>
      </c>
      <c r="H32">
        <f t="shared" si="2"/>
        <v>1.1904954864755117</v>
      </c>
      <c r="I32">
        <f t="shared" si="2"/>
        <v>1.5873273153006826</v>
      </c>
    </row>
    <row r="33" spans="3:9" x14ac:dyDescent="0.25">
      <c r="C33" s="1">
        <f t="shared" si="3"/>
        <v>45652</v>
      </c>
      <c r="D33">
        <v>22</v>
      </c>
      <c r="E33">
        <f t="shared" si="2"/>
        <v>1.4161955163986508</v>
      </c>
      <c r="F33">
        <f t="shared" si="2"/>
        <v>0.15393429526072291</v>
      </c>
      <c r="G33">
        <f t="shared" si="2"/>
        <v>0.76967147630361454</v>
      </c>
      <c r="H33">
        <f t="shared" si="2"/>
        <v>1.1545072144554218</v>
      </c>
      <c r="I33">
        <f t="shared" si="2"/>
        <v>1.5393429526072291</v>
      </c>
    </row>
    <row r="34" spans="3:9" x14ac:dyDescent="0.25">
      <c r="C34" s="1">
        <f t="shared" si="3"/>
        <v>45659</v>
      </c>
      <c r="D34">
        <v>23</v>
      </c>
      <c r="E34">
        <f t="shared" si="2"/>
        <v>1.3728164257259954</v>
      </c>
      <c r="F34">
        <f t="shared" si="2"/>
        <v>0.14921917670934734</v>
      </c>
      <c r="G34">
        <f t="shared" si="2"/>
        <v>0.74609588354673662</v>
      </c>
      <c r="H34">
        <f t="shared" si="2"/>
        <v>1.1191438253201049</v>
      </c>
      <c r="I34">
        <f t="shared" si="2"/>
        <v>1.4921917670934732</v>
      </c>
    </row>
    <row r="35" spans="3:9" x14ac:dyDescent="0.25">
      <c r="C35" s="1">
        <f t="shared" si="3"/>
        <v>45666</v>
      </c>
      <c r="D35">
        <v>24</v>
      </c>
      <c r="E35">
        <f t="shared" si="2"/>
        <v>1.3302625618709798</v>
      </c>
      <c r="F35">
        <f t="shared" si="2"/>
        <v>0.14459375672510652</v>
      </c>
      <c r="G35">
        <f t="shared" si="2"/>
        <v>0.72296878362553263</v>
      </c>
      <c r="H35">
        <f t="shared" si="2"/>
        <v>1.0844531754382989</v>
      </c>
      <c r="I35">
        <f t="shared" si="2"/>
        <v>1.4459375672510653</v>
      </c>
    </row>
    <row r="36" spans="3:9" x14ac:dyDescent="0.25">
      <c r="C36" s="1">
        <f t="shared" si="3"/>
        <v>45673</v>
      </c>
      <c r="D36">
        <v>25</v>
      </c>
      <c r="E36">
        <f t="shared" si="2"/>
        <v>1.288579870771847</v>
      </c>
      <c r="F36">
        <f t="shared" si="2"/>
        <v>0.14006302943172252</v>
      </c>
      <c r="G36">
        <f t="shared" si="2"/>
        <v>0.70031514715861265</v>
      </c>
      <c r="H36">
        <f t="shared" si="2"/>
        <v>1.0504727207379188</v>
      </c>
      <c r="I36">
        <f t="shared" si="2"/>
        <v>1.4006302943172253</v>
      </c>
    </row>
    <row r="37" spans="3:9" x14ac:dyDescent="0.25">
      <c r="C37" s="1">
        <f t="shared" si="3"/>
        <v>45680</v>
      </c>
      <c r="D37">
        <v>26</v>
      </c>
      <c r="E37">
        <f t="shared" si="2"/>
        <v>1.2478035918357044</v>
      </c>
      <c r="F37">
        <f t="shared" si="2"/>
        <v>0.13563082519953309</v>
      </c>
      <c r="G37">
        <f t="shared" si="2"/>
        <v>0.67815412599766545</v>
      </c>
      <c r="H37">
        <f t="shared" si="2"/>
        <v>1.017231188996498</v>
      </c>
      <c r="I37">
        <f t="shared" si="2"/>
        <v>1.3563082519953309</v>
      </c>
    </row>
    <row r="38" spans="3:9" x14ac:dyDescent="0.25">
      <c r="C38" s="1">
        <f t="shared" si="3"/>
        <v>45687</v>
      </c>
      <c r="D38">
        <v>27</v>
      </c>
      <c r="E38">
        <f t="shared" si="2"/>
        <v>1.2079599497973668</v>
      </c>
      <c r="F38">
        <f t="shared" si="2"/>
        <v>0.13129999454319205</v>
      </c>
      <c r="G38">
        <f t="shared" si="2"/>
        <v>0.65649997271596028</v>
      </c>
      <c r="H38">
        <f t="shared" si="2"/>
        <v>0.98474995907394025</v>
      </c>
      <c r="I38">
        <f t="shared" si="2"/>
        <v>1.3129999454319206</v>
      </c>
    </row>
    <row r="39" spans="3:9" x14ac:dyDescent="0.25">
      <c r="C39" s="1">
        <f t="shared" si="3"/>
        <v>45694</v>
      </c>
      <c r="D39">
        <v>28</v>
      </c>
      <c r="E39">
        <f t="shared" si="2"/>
        <v>1.16906755982522</v>
      </c>
      <c r="F39">
        <f t="shared" si="2"/>
        <v>0.1270725608505674</v>
      </c>
      <c r="G39">
        <f t="shared" si="2"/>
        <v>0.63536280425283698</v>
      </c>
      <c r="H39">
        <f t="shared" si="2"/>
        <v>0.95304420637925547</v>
      </c>
      <c r="I39">
        <f t="shared" si="2"/>
        <v>1.270725608505674</v>
      </c>
    </row>
    <row r="40" spans="3:9" x14ac:dyDescent="0.25">
      <c r="C40" s="1">
        <f t="shared" si="3"/>
        <v>45701</v>
      </c>
      <c r="D40">
        <v>29</v>
      </c>
      <c r="E40">
        <f t="shared" si="2"/>
        <v>1.1311386017796279</v>
      </c>
      <c r="F40">
        <f t="shared" si="2"/>
        <v>0.12294984801952477</v>
      </c>
      <c r="G40">
        <f t="shared" si="2"/>
        <v>0.61474924009762388</v>
      </c>
      <c r="H40">
        <f t="shared" si="2"/>
        <v>0.92212386014643577</v>
      </c>
      <c r="I40">
        <f t="shared" si="2"/>
        <v>1.2294984801952478</v>
      </c>
    </row>
    <row r="41" spans="3:9" x14ac:dyDescent="0.25">
      <c r="C41" s="1">
        <f t="shared" si="3"/>
        <v>45708</v>
      </c>
      <c r="D41">
        <v>30</v>
      </c>
      <c r="E41">
        <f t="shared" si="2"/>
        <v>1.0941798070598654</v>
      </c>
      <c r="F41">
        <f t="shared" si="2"/>
        <v>0.11893258772389841</v>
      </c>
      <c r="G41">
        <f t="shared" si="2"/>
        <v>0.59466293861949204</v>
      </c>
      <c r="H41">
        <f t="shared" si="2"/>
        <v>0.89199440792923801</v>
      </c>
      <c r="I41">
        <f t="shared" si="2"/>
        <v>1.1893258772389841</v>
      </c>
    </row>
    <row r="42" spans="3:9" x14ac:dyDescent="0.25">
      <c r="C42" s="1">
        <f t="shared" si="3"/>
        <v>45715</v>
      </c>
      <c r="D42">
        <v>31</v>
      </c>
      <c r="E42">
        <f t="shared" si="2"/>
        <v>1.0581932921232375</v>
      </c>
      <c r="F42">
        <f t="shared" si="2"/>
        <v>0.11502101001339538</v>
      </c>
      <c r="G42">
        <f t="shared" si="2"/>
        <v>0.57510505006697688</v>
      </c>
      <c r="H42">
        <f t="shared" si="2"/>
        <v>0.86265757510046537</v>
      </c>
      <c r="I42">
        <f t="shared" si="2"/>
        <v>1.1502101001339538</v>
      </c>
    </row>
    <row r="43" spans="3:9" x14ac:dyDescent="0.25">
      <c r="C43" s="1">
        <f t="shared" si="3"/>
        <v>45722</v>
      </c>
      <c r="D43">
        <v>32</v>
      </c>
      <c r="E43">
        <f t="shared" si="2"/>
        <v>1.0231772656677545</v>
      </c>
      <c r="F43">
        <f t="shared" si="2"/>
        <v>0.11121492018127765</v>
      </c>
      <c r="G43">
        <f t="shared" si="2"/>
        <v>0.55607460090638827</v>
      </c>
      <c r="H43">
        <f t="shared" si="2"/>
        <v>0.83411190135958246</v>
      </c>
      <c r="I43">
        <f t="shared" si="2"/>
        <v>1.1121492018127765</v>
      </c>
    </row>
    <row r="44" spans="3:9" x14ac:dyDescent="0.25">
      <c r="C44" s="1">
        <f t="shared" si="3"/>
        <v>45729</v>
      </c>
      <c r="D44">
        <v>33</v>
      </c>
      <c r="E44">
        <f t="shared" si="2"/>
        <v>0.98912663103579868</v>
      </c>
      <c r="F44">
        <f t="shared" si="2"/>
        <v>0.1075137642430216</v>
      </c>
      <c r="G44">
        <f t="shared" si="2"/>
        <v>0.53756882121510807</v>
      </c>
      <c r="H44">
        <f t="shared" si="2"/>
        <v>0.80635323182266194</v>
      </c>
      <c r="I44">
        <f t="shared" si="2"/>
        <v>1.0751376424302161</v>
      </c>
    </row>
    <row r="45" spans="3:9" x14ac:dyDescent="0.25">
      <c r="C45" s="1">
        <f t="shared" si="3"/>
        <v>45736</v>
      </c>
      <c r="D45">
        <v>34</v>
      </c>
      <c r="E45">
        <f t="shared" si="2"/>
        <v>0.95603350119294739</v>
      </c>
      <c r="F45">
        <f t="shared" si="2"/>
        <v>0.10391668491227689</v>
      </c>
      <c r="G45">
        <f t="shared" si="2"/>
        <v>0.51958342456138451</v>
      </c>
      <c r="H45">
        <f t="shared" si="2"/>
        <v>0.7793751368420766</v>
      </c>
      <c r="I45">
        <f t="shared" si="2"/>
        <v>1.039166849122769</v>
      </c>
    </row>
    <row r="46" spans="3:9" x14ac:dyDescent="0.25">
      <c r="C46" s="1">
        <f t="shared" si="3"/>
        <v>45743</v>
      </c>
      <c r="D46">
        <v>35</v>
      </c>
      <c r="E46">
        <f t="shared" si="2"/>
        <v>0.92388764035562432</v>
      </c>
      <c r="F46">
        <f t="shared" si="2"/>
        <v>0.10042256960387221</v>
      </c>
      <c r="G46">
        <f t="shared" si="2"/>
        <v>0.50211284801936107</v>
      </c>
      <c r="H46">
        <f t="shared" si="2"/>
        <v>0.75316927202904149</v>
      </c>
      <c r="I46">
        <f t="shared" si="2"/>
        <v>1.0042256960387221</v>
      </c>
    </row>
    <row r="47" spans="3:9" x14ac:dyDescent="0.25">
      <c r="C47" s="1">
        <f t="shared" si="3"/>
        <v>45750</v>
      </c>
      <c r="D47">
        <v>36</v>
      </c>
      <c r="E47">
        <f t="shared" si="2"/>
        <v>0.89267684375958456</v>
      </c>
      <c r="F47">
        <f t="shared" si="2"/>
        <v>9.7030091712998326E-2</v>
      </c>
      <c r="G47">
        <f t="shared" si="2"/>
        <v>0.48515045856499167</v>
      </c>
      <c r="H47">
        <f t="shared" si="2"/>
        <v>0.72772568784748748</v>
      </c>
      <c r="I47">
        <f t="shared" si="2"/>
        <v>0.97030091712998334</v>
      </c>
    </row>
    <row r="48" spans="3:9" x14ac:dyDescent="0.25">
      <c r="C48" s="1">
        <f t="shared" si="3"/>
        <v>45757</v>
      </c>
      <c r="D48">
        <v>37</v>
      </c>
      <c r="E48">
        <f t="shared" si="2"/>
        <v>0.8623872650135177</v>
      </c>
      <c r="F48">
        <f t="shared" si="2"/>
        <v>9.3737746197121496E-2</v>
      </c>
      <c r="G48">
        <f t="shared" si="2"/>
        <v>0.46868873098560748</v>
      </c>
      <c r="H48">
        <f t="shared" si="2"/>
        <v>0.70303309647841117</v>
      </c>
      <c r="I48">
        <f t="shared" si="2"/>
        <v>0.93737746197121496</v>
      </c>
    </row>
    <row r="49" spans="3:9" x14ac:dyDescent="0.25">
      <c r="C49" s="1">
        <f t="shared" si="3"/>
        <v>45764</v>
      </c>
      <c r="D49">
        <v>38</v>
      </c>
      <c r="E49">
        <f t="shared" si="2"/>
        <v>0.83300369884597303</v>
      </c>
      <c r="F49">
        <f t="shared" si="2"/>
        <v>9.0543880309344904E-2</v>
      </c>
      <c r="G49">
        <f t="shared" si="2"/>
        <v>0.45271940154672452</v>
      </c>
      <c r="H49">
        <f t="shared" si="2"/>
        <v>0.67907910232008672</v>
      </c>
      <c r="I49">
        <f t="shared" si="2"/>
        <v>0.90543880309344904</v>
      </c>
    </row>
    <row r="50" spans="3:9" x14ac:dyDescent="0.25">
      <c r="C50" s="1"/>
    </row>
    <row r="51" spans="3:9" x14ac:dyDescent="0.25">
      <c r="C51" s="1"/>
    </row>
    <row r="52" spans="3:9" x14ac:dyDescent="0.25">
      <c r="C52" s="1"/>
    </row>
    <row r="53" spans="3:9" x14ac:dyDescent="0.25">
      <c r="C53" s="1"/>
    </row>
    <row r="54" spans="3:9" x14ac:dyDescent="0.25">
      <c r="C54" s="1"/>
    </row>
    <row r="55" spans="3:9" x14ac:dyDescent="0.25">
      <c r="C55" s="1"/>
    </row>
    <row r="1048576" spans="3:3" x14ac:dyDescent="0.25">
      <c r="C1048576" s="1"/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FBD8C-36ED-4BEA-951C-3E3AC98BA8A4}">
  <dimension ref="D1:U69"/>
  <sheetViews>
    <sheetView topLeftCell="B1" workbookViewId="0">
      <selection activeCell="N4" sqref="N4"/>
    </sheetView>
  </sheetViews>
  <sheetFormatPr defaultRowHeight="15" x14ac:dyDescent="0.25"/>
  <cols>
    <col min="4" max="4" width="12.28515625" bestFit="1" customWidth="1"/>
    <col min="13" max="13" width="12.28515625" bestFit="1" customWidth="1"/>
    <col min="14" max="14" width="12" bestFit="1" customWidth="1"/>
  </cols>
  <sheetData>
    <row r="1" spans="4:21" x14ac:dyDescent="0.25">
      <c r="E1">
        <v>20</v>
      </c>
      <c r="F1">
        <v>25</v>
      </c>
      <c r="G1">
        <v>35</v>
      </c>
      <c r="H1">
        <v>40</v>
      </c>
      <c r="N1">
        <v>25</v>
      </c>
      <c r="O1">
        <v>30</v>
      </c>
      <c r="P1">
        <v>35</v>
      </c>
      <c r="Q1">
        <v>40</v>
      </c>
      <c r="T1" t="s">
        <v>12</v>
      </c>
      <c r="U1" t="s">
        <v>13</v>
      </c>
    </row>
    <row r="2" spans="4:21" x14ac:dyDescent="0.25">
      <c r="T2">
        <f>ROUND(T4,2)</f>
        <v>1.35</v>
      </c>
      <c r="U2">
        <f>ROUND(U4,2)</f>
        <v>22.41</v>
      </c>
    </row>
    <row r="3" spans="4:21" x14ac:dyDescent="0.25">
      <c r="E3">
        <v>54.59</v>
      </c>
      <c r="F3">
        <v>63.930999999999997</v>
      </c>
      <c r="G3">
        <v>72.153999999999996</v>
      </c>
      <c r="H3">
        <v>76.207999999999998</v>
      </c>
      <c r="M3" t="s">
        <v>8</v>
      </c>
      <c r="N3">
        <f>$T$2*N1+$U$2</f>
        <v>56.16</v>
      </c>
      <c r="O3">
        <f t="shared" ref="O3:Q3" si="0">$T$2*O1+$U$2</f>
        <v>62.91</v>
      </c>
      <c r="P3">
        <f t="shared" si="0"/>
        <v>69.66</v>
      </c>
      <c r="Q3">
        <f t="shared" si="0"/>
        <v>76.41</v>
      </c>
    </row>
    <row r="4" spans="4:21" x14ac:dyDescent="0.25">
      <c r="E4">
        <v>-0.13500000000000001</v>
      </c>
      <c r="F4">
        <v>-0.13900000000000001</v>
      </c>
      <c r="G4">
        <v>-0.14299999999999999</v>
      </c>
      <c r="H4">
        <v>-0.14199999999999999</v>
      </c>
      <c r="M4" t="s">
        <v>9</v>
      </c>
      <c r="N4">
        <f>ROUND(T7,2)</f>
        <v>-0.14000000000000001</v>
      </c>
      <c r="O4">
        <f>N4</f>
        <v>-0.14000000000000001</v>
      </c>
      <c r="P4">
        <f t="shared" ref="P4:Q4" si="1">O4</f>
        <v>-0.14000000000000001</v>
      </c>
      <c r="Q4">
        <f t="shared" si="1"/>
        <v>-0.14000000000000001</v>
      </c>
      <c r="T4">
        <v>1.3489554836910558</v>
      </c>
      <c r="U4">
        <v>22.413736730476604</v>
      </c>
    </row>
    <row r="6" spans="4:21" x14ac:dyDescent="0.25">
      <c r="E6">
        <f>SUM(E9:E49)*7</f>
        <v>2631.8841991100367</v>
      </c>
      <c r="F6">
        <f t="shared" ref="F6:H6" si="2">SUM(F9:F49)*7</f>
        <v>2989.4202689041763</v>
      </c>
      <c r="G6">
        <f t="shared" si="2"/>
        <v>3274.7163186392927</v>
      </c>
      <c r="H6">
        <f t="shared" si="2"/>
        <v>3484.3799615776766</v>
      </c>
    </row>
    <row r="7" spans="4:21" x14ac:dyDescent="0.25">
      <c r="M7" t="s">
        <v>10</v>
      </c>
      <c r="T7">
        <v>-0.1375062984272547</v>
      </c>
    </row>
    <row r="8" spans="4:21" x14ac:dyDescent="0.25">
      <c r="D8" t="s">
        <v>6</v>
      </c>
      <c r="E8" t="s">
        <v>7</v>
      </c>
      <c r="F8" t="s">
        <v>7</v>
      </c>
      <c r="G8" t="s">
        <v>7</v>
      </c>
      <c r="H8" t="s">
        <v>7</v>
      </c>
      <c r="M8" t="s">
        <v>6</v>
      </c>
      <c r="N8" t="s">
        <v>7</v>
      </c>
      <c r="O8" t="s">
        <v>7</v>
      </c>
      <c r="P8" t="s">
        <v>7</v>
      </c>
      <c r="Q8" t="s">
        <v>7</v>
      </c>
    </row>
    <row r="9" spans="4:21" x14ac:dyDescent="0.25">
      <c r="D9">
        <v>40</v>
      </c>
      <c r="E9">
        <f>E$3*EXP(E$4*$D9)</f>
        <v>0.24656015365722544</v>
      </c>
      <c r="F9">
        <f t="shared" ref="F9:H9" si="3">F$3*EXP(F$4*$D9)</f>
        <v>0.24605612387563938</v>
      </c>
      <c r="G9">
        <f t="shared" si="3"/>
        <v>0.23664426044769815</v>
      </c>
      <c r="H9">
        <f t="shared" si="3"/>
        <v>0.26014046185427897</v>
      </c>
      <c r="M9">
        <v>12</v>
      </c>
      <c r="N9">
        <v>11</v>
      </c>
      <c r="O9">
        <v>12</v>
      </c>
      <c r="P9">
        <v>13</v>
      </c>
      <c r="Q9">
        <v>14</v>
      </c>
    </row>
    <row r="10" spans="4:21" x14ac:dyDescent="0.25">
      <c r="D10">
        <v>39</v>
      </c>
      <c r="E10">
        <f t="shared" ref="E10:H48" si="4">E$3*EXP(E$4*$D10)</f>
        <v>0.28219716541600681</v>
      </c>
      <c r="F10">
        <f t="shared" si="4"/>
        <v>0.28274902189896972</v>
      </c>
      <c r="G10">
        <f t="shared" si="4"/>
        <v>0.27302353567172244</v>
      </c>
      <c r="H10">
        <f t="shared" si="4"/>
        <v>0.29983182167287353</v>
      </c>
      <c r="M10">
        <v>8</v>
      </c>
      <c r="N10">
        <v>18</v>
      </c>
      <c r="O10">
        <v>21</v>
      </c>
      <c r="P10">
        <v>23</v>
      </c>
      <c r="Q10">
        <v>24</v>
      </c>
    </row>
    <row r="11" spans="4:21" x14ac:dyDescent="0.25">
      <c r="D11">
        <v>38</v>
      </c>
      <c r="E11">
        <f t="shared" si="4"/>
        <v>0.32298503625829234</v>
      </c>
      <c r="F11">
        <f t="shared" si="4"/>
        <v>0.32491371531655333</v>
      </c>
      <c r="G11">
        <f t="shared" si="4"/>
        <v>0.31499538966068946</v>
      </c>
      <c r="H11">
        <f t="shared" si="4"/>
        <v>0.34557915614846535</v>
      </c>
      <c r="M11">
        <v>4</v>
      </c>
      <c r="N11">
        <v>32</v>
      </c>
      <c r="O11">
        <v>37</v>
      </c>
      <c r="P11">
        <v>41</v>
      </c>
      <c r="Q11">
        <v>44</v>
      </c>
    </row>
    <row r="12" spans="4:21" x14ac:dyDescent="0.25">
      <c r="D12">
        <v>37</v>
      </c>
      <c r="E12">
        <f t="shared" si="4"/>
        <v>0.36966825479265886</v>
      </c>
      <c r="F12">
        <f t="shared" si="4"/>
        <v>0.37336618069196159</v>
      </c>
      <c r="G12">
        <f t="shared" si="4"/>
        <v>0.3634195684389348</v>
      </c>
      <c r="H12">
        <f t="shared" si="4"/>
        <v>0.39830646559784461</v>
      </c>
      <c r="M12">
        <v>2</v>
      </c>
      <c r="N12">
        <v>42</v>
      </c>
      <c r="O12">
        <v>48</v>
      </c>
      <c r="P12">
        <v>54</v>
      </c>
      <c r="Q12">
        <v>57</v>
      </c>
    </row>
    <row r="13" spans="4:21" x14ac:dyDescent="0.25">
      <c r="D13">
        <v>36</v>
      </c>
      <c r="E13">
        <f t="shared" si="4"/>
        <v>0.42309891561715207</v>
      </c>
      <c r="F13">
        <f t="shared" si="4"/>
        <v>0.42904407635943392</v>
      </c>
      <c r="G13">
        <f t="shared" si="4"/>
        <v>0.41928798661659933</v>
      </c>
      <c r="H13">
        <f t="shared" si="4"/>
        <v>0.45907873120938381</v>
      </c>
    </row>
    <row r="14" spans="4:21" x14ac:dyDescent="0.25">
      <c r="D14">
        <v>35</v>
      </c>
      <c r="E14">
        <f t="shared" si="4"/>
        <v>0.48425227234298329</v>
      </c>
      <c r="F14">
        <f t="shared" si="4"/>
        <v>0.49302488810841261</v>
      </c>
      <c r="G14">
        <f t="shared" si="4"/>
        <v>0.48374504564010989</v>
      </c>
      <c r="H14">
        <f t="shared" si="4"/>
        <v>0.52912342543193192</v>
      </c>
    </row>
    <row r="15" spans="4:21" x14ac:dyDescent="0.25">
      <c r="D15">
        <v>34</v>
      </c>
      <c r="E15">
        <f t="shared" si="4"/>
        <v>0.55424453860225542</v>
      </c>
      <c r="F15">
        <f t="shared" si="4"/>
        <v>0.56654678082695742</v>
      </c>
      <c r="G15">
        <f t="shared" si="4"/>
        <v>0.55811107556327944</v>
      </c>
      <c r="H15">
        <f t="shared" si="4"/>
        <v>0.60985530434675617</v>
      </c>
      <c r="M15" t="s">
        <v>11</v>
      </c>
    </row>
    <row r="16" spans="4:21" x14ac:dyDescent="0.25">
      <c r="D16">
        <v>33</v>
      </c>
      <c r="E16">
        <f t="shared" si="4"/>
        <v>0.63435326195610331</v>
      </c>
      <c r="F16">
        <f t="shared" si="4"/>
        <v>0.65103255962771733</v>
      </c>
      <c r="G16">
        <f t="shared" si="4"/>
        <v>0.64390938051722602</v>
      </c>
      <c r="H16">
        <f t="shared" si="4"/>
        <v>0.70290498277649904</v>
      </c>
      <c r="M16">
        <v>12</v>
      </c>
      <c r="N16">
        <f>N$3*EXP(N$4*$M16)</f>
        <v>10.466762494373262</v>
      </c>
      <c r="O16">
        <f t="shared" ref="O16:Q19" si="5">O$3*EXP(O$4*$M16)</f>
        <v>11.724786832639278</v>
      </c>
      <c r="P16">
        <f t="shared" si="5"/>
        <v>12.982811170905297</v>
      </c>
      <c r="Q16">
        <f t="shared" si="5"/>
        <v>14.240835509171314</v>
      </c>
    </row>
    <row r="17" spans="4:19" x14ac:dyDescent="0.25">
      <c r="D17">
        <v>32</v>
      </c>
      <c r="E17">
        <f t="shared" si="4"/>
        <v>0.72604064258200529</v>
      </c>
      <c r="F17">
        <f t="shared" si="4"/>
        <v>0.74811720415524408</v>
      </c>
      <c r="G17">
        <f t="shared" si="4"/>
        <v>0.7428974418750226</v>
      </c>
      <c r="H17">
        <f t="shared" si="4"/>
        <v>0.81015186928849858</v>
      </c>
      <c r="M17">
        <v>8</v>
      </c>
      <c r="N17">
        <f t="shared" ref="N17:N19" si="6">N$3*EXP(N$4*$M17)</f>
        <v>18.323873266029896</v>
      </c>
      <c r="O17">
        <f t="shared" si="5"/>
        <v>20.526261879735411</v>
      </c>
      <c r="P17">
        <f t="shared" si="5"/>
        <v>22.728650493440927</v>
      </c>
      <c r="Q17">
        <f t="shared" si="5"/>
        <v>24.931039107146443</v>
      </c>
    </row>
    <row r="18" spans="4:19" x14ac:dyDescent="0.25">
      <c r="D18">
        <v>31</v>
      </c>
      <c r="E18">
        <f t="shared" si="4"/>
        <v>0.83098022236917035</v>
      </c>
      <c r="F18">
        <f t="shared" si="4"/>
        <v>0.85967950892210832</v>
      </c>
      <c r="G18">
        <f t="shared" si="4"/>
        <v>0.85710291827265628</v>
      </c>
      <c r="H18">
        <f t="shared" si="4"/>
        <v>0.93376212631052791</v>
      </c>
      <c r="M18">
        <v>4</v>
      </c>
      <c r="N18">
        <f t="shared" si="6"/>
        <v>32.079101025749438</v>
      </c>
      <c r="O18">
        <f t="shared" si="5"/>
        <v>35.934762206728941</v>
      </c>
      <c r="P18">
        <f t="shared" si="5"/>
        <v>39.790423387708444</v>
      </c>
      <c r="Q18">
        <f t="shared" si="5"/>
        <v>43.64608456868794</v>
      </c>
    </row>
    <row r="19" spans="4:19" x14ac:dyDescent="0.25">
      <c r="D19">
        <v>30</v>
      </c>
      <c r="E19">
        <f t="shared" si="4"/>
        <v>0.95108743156995024</v>
      </c>
      <c r="F19">
        <f t="shared" si="4"/>
        <v>0.98787844198165919</v>
      </c>
      <c r="G19">
        <f t="shared" si="4"/>
        <v>0.98886517990607015</v>
      </c>
      <c r="H19">
        <f t="shared" si="4"/>
        <v>1.0762324220737751</v>
      </c>
      <c r="M19">
        <v>2</v>
      </c>
      <c r="N19">
        <f t="shared" si="6"/>
        <v>42.44481492015354</v>
      </c>
      <c r="O19">
        <f t="shared" si="5"/>
        <v>47.546355174979688</v>
      </c>
      <c r="P19">
        <f t="shared" si="5"/>
        <v>52.647895429805835</v>
      </c>
      <c r="Q19">
        <f t="shared" si="5"/>
        <v>57.749435684631983</v>
      </c>
    </row>
    <row r="20" spans="4:19" x14ac:dyDescent="0.25">
      <c r="D20">
        <v>29</v>
      </c>
      <c r="E20">
        <f t="shared" si="4"/>
        <v>1.0885545505660223</v>
      </c>
      <c r="F20">
        <f t="shared" si="4"/>
        <v>1.135194925555137</v>
      </c>
      <c r="G20">
        <f t="shared" si="4"/>
        <v>1.140883227887455</v>
      </c>
      <c r="H20">
        <f t="shared" si="4"/>
        <v>1.2404403580806558</v>
      </c>
    </row>
    <row r="21" spans="4:19" x14ac:dyDescent="0.25">
      <c r="D21">
        <v>28</v>
      </c>
      <c r="E21">
        <f t="shared" si="4"/>
        <v>1.2458907248958253</v>
      </c>
      <c r="F21">
        <f t="shared" si="4"/>
        <v>1.3044798471572066</v>
      </c>
      <c r="G21">
        <f t="shared" si="4"/>
        <v>1.3162709802346708</v>
      </c>
      <c r="H21">
        <f t="shared" si="4"/>
        <v>1.4297025906266443</v>
      </c>
    </row>
    <row r="22" spans="4:19" x14ac:dyDescent="0.25">
      <c r="D22">
        <v>27</v>
      </c>
      <c r="E22">
        <f t="shared" si="4"/>
        <v>1.4259677639253958</v>
      </c>
      <c r="F22">
        <f t="shared" si="4"/>
        <v>1.4990092303373657</v>
      </c>
      <c r="G22">
        <f t="shared" si="4"/>
        <v>1.5186210569648715</v>
      </c>
      <c r="H22">
        <f t="shared" si="4"/>
        <v>1.6478418203091312</v>
      </c>
      <c r="M22">
        <v>1</v>
      </c>
      <c r="N22">
        <f>(N16-N9)^2*$M22</f>
        <v>0.28434223740702591</v>
      </c>
      <c r="O22">
        <f t="shared" ref="O22:Q22" si="7">(O16-O9)^2*$M22</f>
        <v>7.5742287488720583E-2</v>
      </c>
      <c r="P22">
        <f t="shared" si="7"/>
        <v>2.9545584564691162E-4</v>
      </c>
      <c r="Q22">
        <f t="shared" si="7"/>
        <v>5.8001742477805922E-2</v>
      </c>
      <c r="S22">
        <f>SUM(N22:Q25)</f>
        <v>43.2697145520481</v>
      </c>
    </row>
    <row r="23" spans="4:19" x14ac:dyDescent="0.25">
      <c r="D23">
        <v>26</v>
      </c>
      <c r="E23">
        <f t="shared" si="4"/>
        <v>1.6320725591118073</v>
      </c>
      <c r="F23">
        <f t="shared" si="4"/>
        <v>1.7225476327085216</v>
      </c>
      <c r="G23">
        <f t="shared" si="4"/>
        <v>1.7520783708579089</v>
      </c>
      <c r="H23">
        <f t="shared" si="4"/>
        <v>1.8992640025710157</v>
      </c>
      <c r="M23">
        <v>1</v>
      </c>
      <c r="N23">
        <f t="shared" ref="N23:Q23" si="8">(N17-N10)^2*$M23</f>
        <v>0.10489389244887162</v>
      </c>
      <c r="O23">
        <f t="shared" si="8"/>
        <v>0.22442780659182571</v>
      </c>
      <c r="P23">
        <f t="shared" si="8"/>
        <v>7.3630554709852261E-2</v>
      </c>
      <c r="Q23">
        <f t="shared" si="8"/>
        <v>0.86683381903604573</v>
      </c>
    </row>
    <row r="24" spans="4:19" x14ac:dyDescent="0.25">
      <c r="D24">
        <v>25</v>
      </c>
      <c r="E24">
        <f t="shared" si="4"/>
        <v>1.8679670786338487</v>
      </c>
      <c r="F24">
        <f t="shared" si="4"/>
        <v>1.9794209981495203</v>
      </c>
      <c r="G24">
        <f t="shared" si="4"/>
        <v>2.0214250313132012</v>
      </c>
      <c r="H24">
        <f t="shared" si="4"/>
        <v>2.1890473387702785</v>
      </c>
      <c r="M24">
        <v>5</v>
      </c>
      <c r="N24">
        <f t="shared" ref="N24:Q24" si="9">(N18-N11)^2*$M24</f>
        <v>3.1284861373066096E-2</v>
      </c>
      <c r="O24">
        <f t="shared" si="9"/>
        <v>5.6736577810649802</v>
      </c>
      <c r="P24">
        <f t="shared" si="9"/>
        <v>7.3153779050135901</v>
      </c>
      <c r="Q24">
        <f t="shared" si="9"/>
        <v>0.62628066260400905</v>
      </c>
    </row>
    <row r="25" spans="4:19" x14ac:dyDescent="0.25">
      <c r="D25">
        <v>24</v>
      </c>
      <c r="E25">
        <f t="shared" si="4"/>
        <v>2.1379570334537039</v>
      </c>
      <c r="F25">
        <f t="shared" si="4"/>
        <v>2.2746003730268054</v>
      </c>
      <c r="G25">
        <f t="shared" si="4"/>
        <v>2.3321783004596894</v>
      </c>
      <c r="H25">
        <f t="shared" si="4"/>
        <v>2.5230448452086986</v>
      </c>
      <c r="M25">
        <v>10</v>
      </c>
      <c r="N25">
        <f t="shared" ref="N25:Q25" si="10">(N19-N12)^2*$M25</f>
        <v>1.9786031319120023</v>
      </c>
      <c r="O25">
        <f t="shared" si="10"/>
        <v>2.0579362726770971</v>
      </c>
      <c r="P25">
        <f t="shared" si="10"/>
        <v>18.281867687399465</v>
      </c>
      <c r="Q25">
        <f t="shared" si="10"/>
        <v>5.6165384539980936</v>
      </c>
    </row>
    <row r="26" spans="4:19" x14ac:dyDescent="0.25">
      <c r="D26">
        <v>23</v>
      </c>
      <c r="E26">
        <f t="shared" si="4"/>
        <v>2.4469704681503774</v>
      </c>
      <c r="F26">
        <f t="shared" si="4"/>
        <v>2.6137981065222933</v>
      </c>
      <c r="G26">
        <f t="shared" si="4"/>
        <v>2.6907036080391298</v>
      </c>
      <c r="H26">
        <f t="shared" si="4"/>
        <v>2.9080025717992082</v>
      </c>
    </row>
    <row r="27" spans="4:19" x14ac:dyDescent="0.25">
      <c r="D27">
        <v>22</v>
      </c>
      <c r="E27">
        <f t="shared" si="4"/>
        <v>2.8006477110194643</v>
      </c>
      <c r="F27">
        <f t="shared" si="4"/>
        <v>3.0035783967485563</v>
      </c>
      <c r="G27">
        <f t="shared" si="4"/>
        <v>3.1043449400450034</v>
      </c>
      <c r="H27">
        <f t="shared" si="4"/>
        <v>3.3516958581413223</v>
      </c>
    </row>
    <row r="28" spans="4:19" x14ac:dyDescent="0.25">
      <c r="D28">
        <v>21</v>
      </c>
      <c r="E28">
        <f t="shared" si="4"/>
        <v>3.2054443252710882</v>
      </c>
      <c r="F28">
        <f t="shared" si="4"/>
        <v>3.4514843219539553</v>
      </c>
      <c r="G28">
        <f t="shared" si="4"/>
        <v>3.5815752719810052</v>
      </c>
      <c r="H28">
        <f t="shared" si="4"/>
        <v>3.8630863790918855</v>
      </c>
      <c r="M28" t="s">
        <v>11</v>
      </c>
      <c r="N28" t="str">
        <f>"Wt"&amp;N1</f>
        <v>Wt25</v>
      </c>
      <c r="O28" t="str">
        <f t="shared" ref="O28:Q28" si="11">"Wt"&amp;O1</f>
        <v>Wt30</v>
      </c>
      <c r="P28" t="str">
        <f t="shared" si="11"/>
        <v>Wt35</v>
      </c>
      <c r="Q28" t="str">
        <f t="shared" si="11"/>
        <v>Wt40</v>
      </c>
    </row>
    <row r="29" spans="4:19" x14ac:dyDescent="0.25">
      <c r="D29">
        <v>20</v>
      </c>
      <c r="E29">
        <f t="shared" si="4"/>
        <v>3.6687489404629394</v>
      </c>
      <c r="F29">
        <f t="shared" si="4"/>
        <v>3.9661838151418927</v>
      </c>
      <c r="G29">
        <f t="shared" si="4"/>
        <v>4.1321701281945318</v>
      </c>
      <c r="H29">
        <f t="shared" si="4"/>
        <v>4.452503151822679</v>
      </c>
      <c r="M29">
        <v>40</v>
      </c>
      <c r="N29">
        <f>N$3*EXP(N$4*$M29)</f>
        <v>0.20767202631768128</v>
      </c>
      <c r="O29">
        <f t="shared" ref="O29:Q44" si="12">O$3*EXP(O$4*$M29)</f>
        <v>0.23263260640394104</v>
      </c>
      <c r="P29">
        <f t="shared" si="12"/>
        <v>0.2575931864902008</v>
      </c>
      <c r="Q29">
        <f t="shared" si="12"/>
        <v>0.28255376657646059</v>
      </c>
    </row>
    <row r="30" spans="4:19" x14ac:dyDescent="0.25">
      <c r="D30">
        <v>19</v>
      </c>
      <c r="E30">
        <f t="shared" si="4"/>
        <v>4.1990181149097436</v>
      </c>
      <c r="F30">
        <f t="shared" si="4"/>
        <v>4.5576374070237931</v>
      </c>
      <c r="G30">
        <f t="shared" si="4"/>
        <v>4.7674078224520908</v>
      </c>
      <c r="H30">
        <f t="shared" si="4"/>
        <v>5.1318511603282344</v>
      </c>
      <c r="M30">
        <v>39</v>
      </c>
      <c r="N30">
        <f t="shared" ref="N30:Q69" si="13">N$3*EXP(N$4*$M30)</f>
        <v>0.23887969062881723</v>
      </c>
      <c r="O30">
        <f t="shared" si="12"/>
        <v>0.2675911919063193</v>
      </c>
      <c r="P30">
        <f t="shared" si="12"/>
        <v>0.29630269318382135</v>
      </c>
      <c r="Q30">
        <f t="shared" si="12"/>
        <v>0.32501419446132346</v>
      </c>
    </row>
    <row r="31" spans="4:19" x14ac:dyDescent="0.25">
      <c r="D31">
        <v>18</v>
      </c>
      <c r="E31">
        <f t="shared" si="4"/>
        <v>4.8059306906717181</v>
      </c>
      <c r="F31">
        <f t="shared" si="4"/>
        <v>5.2372909834889798</v>
      </c>
      <c r="G31">
        <f t="shared" si="4"/>
        <v>5.5003004814586358</v>
      </c>
      <c r="H31">
        <f t="shared" si="4"/>
        <v>5.9148518111618591</v>
      </c>
      <c r="M31">
        <v>38</v>
      </c>
      <c r="N31">
        <f t="shared" si="13"/>
        <v>0.27477704920944895</v>
      </c>
      <c r="O31">
        <f t="shared" si="12"/>
        <v>0.30780313685481542</v>
      </c>
      <c r="P31">
        <f t="shared" si="12"/>
        <v>0.34082922450018188</v>
      </c>
      <c r="Q31">
        <f t="shared" si="12"/>
        <v>0.37385531214554835</v>
      </c>
    </row>
    <row r="32" spans="4:19" x14ac:dyDescent="0.25">
      <c r="D32">
        <v>17</v>
      </c>
      <c r="E32">
        <f t="shared" si="4"/>
        <v>5.5005644585167008</v>
      </c>
      <c r="F32">
        <f t="shared" si="4"/>
        <v>6.0182972878587684</v>
      </c>
      <c r="G32">
        <f t="shared" si="4"/>
        <v>6.3458605835767354</v>
      </c>
      <c r="H32">
        <f t="shared" si="4"/>
        <v>6.8173200771019689</v>
      </c>
      <c r="M32">
        <v>37</v>
      </c>
      <c r="N32">
        <f t="shared" si="13"/>
        <v>0.31606884023293202</v>
      </c>
      <c r="O32">
        <f t="shared" si="12"/>
        <v>0.35405788353015943</v>
      </c>
      <c r="P32">
        <f t="shared" si="12"/>
        <v>0.39204692682738679</v>
      </c>
      <c r="Q32">
        <f t="shared" si="12"/>
        <v>0.4300359701246142</v>
      </c>
    </row>
    <row r="33" spans="4:17" x14ac:dyDescent="0.25">
      <c r="D33">
        <v>16</v>
      </c>
      <c r="E33">
        <f t="shared" si="4"/>
        <v>6.2955983574678331</v>
      </c>
      <c r="F33">
        <f t="shared" si="4"/>
        <v>6.9157704544648464</v>
      </c>
      <c r="G33">
        <f t="shared" si="4"/>
        <v>7.3214084724901385</v>
      </c>
      <c r="H33">
        <f t="shared" si="4"/>
        <v>7.8574839264702216</v>
      </c>
      <c r="M33">
        <v>36</v>
      </c>
      <c r="N33">
        <f t="shared" si="13"/>
        <v>0.36356570555513262</v>
      </c>
      <c r="O33">
        <f t="shared" si="12"/>
        <v>0.40726350670358608</v>
      </c>
      <c r="P33">
        <f t="shared" si="12"/>
        <v>0.45096130785203953</v>
      </c>
      <c r="Q33">
        <f t="shared" si="12"/>
        <v>0.49465910900049292</v>
      </c>
    </row>
    <row r="34" spans="4:17" x14ac:dyDescent="0.25">
      <c r="D34">
        <v>15</v>
      </c>
      <c r="E34">
        <f t="shared" si="4"/>
        <v>7.2055438996236489</v>
      </c>
      <c r="F34">
        <f t="shared" si="4"/>
        <v>7.9470784993184411</v>
      </c>
      <c r="G34">
        <f t="shared" si="4"/>
        <v>8.4469271448818937</v>
      </c>
      <c r="H34">
        <f t="shared" si="4"/>
        <v>9.0563524899044339</v>
      </c>
      <c r="M34">
        <v>35</v>
      </c>
      <c r="N34">
        <f t="shared" si="13"/>
        <v>0.4182001052631108</v>
      </c>
      <c r="O34">
        <f t="shared" si="12"/>
        <v>0.46846454099185009</v>
      </c>
      <c r="P34">
        <f t="shared" si="12"/>
        <v>0.51872897672058937</v>
      </c>
      <c r="Q34">
        <f t="shared" si="12"/>
        <v>0.56899341244932866</v>
      </c>
    </row>
    <row r="35" spans="4:17" x14ac:dyDescent="0.25">
      <c r="D35">
        <v>14</v>
      </c>
      <c r="E35">
        <f t="shared" si="4"/>
        <v>8.2470100443774843</v>
      </c>
      <c r="F35">
        <f t="shared" si="4"/>
        <v>9.1321794281873032</v>
      </c>
      <c r="G35">
        <f t="shared" si="4"/>
        <v>9.7454715795518307</v>
      </c>
      <c r="H35">
        <f t="shared" si="4"/>
        <v>10.438140400783816</v>
      </c>
      <c r="M35">
        <v>34</v>
      </c>
      <c r="N35">
        <f t="shared" si="13"/>
        <v>0.48104462376349066</v>
      </c>
      <c r="O35">
        <f t="shared" si="12"/>
        <v>0.53886248719660257</v>
      </c>
      <c r="P35">
        <f t="shared" si="12"/>
        <v>0.59668035062971436</v>
      </c>
      <c r="Q35">
        <f t="shared" si="12"/>
        <v>0.65449821406282627</v>
      </c>
    </row>
    <row r="36" spans="4:17" x14ac:dyDescent="0.25">
      <c r="D36">
        <v>13</v>
      </c>
      <c r="E36">
        <f t="shared" si="4"/>
        <v>9.4390063567047964</v>
      </c>
      <c r="F36">
        <f t="shared" si="4"/>
        <v>10.494007466487171</v>
      </c>
      <c r="G36">
        <f t="shared" si="4"/>
        <v>11.243640992618072</v>
      </c>
      <c r="H36">
        <f t="shared" si="4"/>
        <v>12.030756880094119</v>
      </c>
      <c r="M36">
        <v>33</v>
      </c>
      <c r="N36">
        <f t="shared" si="13"/>
        <v>0.55333302679627627</v>
      </c>
      <c r="O36">
        <f t="shared" si="12"/>
        <v>0.61983940020929029</v>
      </c>
      <c r="P36">
        <f t="shared" si="12"/>
        <v>0.68634577362230431</v>
      </c>
      <c r="Q36">
        <f t="shared" si="12"/>
        <v>0.75285214703531833</v>
      </c>
    </row>
    <row r="37" spans="4:17" x14ac:dyDescent="0.25">
      <c r="D37">
        <v>12</v>
      </c>
      <c r="E37">
        <f t="shared" si="4"/>
        <v>10.803289982974524</v>
      </c>
      <c r="F37">
        <f t="shared" si="4"/>
        <v>12.058916885358183</v>
      </c>
      <c r="G37">
        <f t="shared" si="4"/>
        <v>12.972123692417075</v>
      </c>
      <c r="H37">
        <f t="shared" si="4"/>
        <v>13.866369444222395</v>
      </c>
      <c r="M37">
        <v>32</v>
      </c>
      <c r="N37">
        <f t="shared" si="13"/>
        <v>0.63648448276612046</v>
      </c>
      <c r="O37">
        <f t="shared" si="12"/>
        <v>0.71298502156012533</v>
      </c>
      <c r="P37">
        <f t="shared" si="12"/>
        <v>0.78948556035413009</v>
      </c>
      <c r="Q37">
        <f t="shared" si="12"/>
        <v>0.86598609914813496</v>
      </c>
    </row>
    <row r="38" spans="4:17" x14ac:dyDescent="0.25">
      <c r="D38">
        <v>11</v>
      </c>
      <c r="E38">
        <f t="shared" si="4"/>
        <v>12.36476277752843</v>
      </c>
      <c r="F38">
        <f t="shared" si="4"/>
        <v>13.857192012905498</v>
      </c>
      <c r="G38">
        <f t="shared" si="4"/>
        <v>14.966325694839304</v>
      </c>
      <c r="H38">
        <f t="shared" si="4"/>
        <v>15.98205362139778</v>
      </c>
      <c r="M38">
        <v>31</v>
      </c>
      <c r="N38">
        <f t="shared" si="13"/>
        <v>0.73213142390506247</v>
      </c>
      <c r="O38">
        <f t="shared" si="12"/>
        <v>0.82012798927826713</v>
      </c>
      <c r="P38">
        <f t="shared" si="12"/>
        <v>0.90812455465147179</v>
      </c>
      <c r="Q38">
        <f t="shared" si="12"/>
        <v>0.99612112002467645</v>
      </c>
    </row>
    <row r="39" spans="4:17" x14ac:dyDescent="0.25">
      <c r="D39">
        <v>10</v>
      </c>
      <c r="E39">
        <f t="shared" si="4"/>
        <v>14.151925828659218</v>
      </c>
      <c r="F39">
        <f t="shared" si="4"/>
        <v>15.923633300407177</v>
      </c>
      <c r="G39">
        <f t="shared" si="4"/>
        <v>17.267095975575867</v>
      </c>
      <c r="H39">
        <f t="shared" si="4"/>
        <v>18.420541799689353</v>
      </c>
      <c r="M39">
        <v>30</v>
      </c>
      <c r="N39">
        <f t="shared" si="13"/>
        <v>0.84215159423802777</v>
      </c>
      <c r="O39">
        <f t="shared" si="12"/>
        <v>0.94337173777625227</v>
      </c>
      <c r="P39">
        <f t="shared" si="12"/>
        <v>1.0445918813144768</v>
      </c>
      <c r="Q39">
        <f t="shared" si="12"/>
        <v>1.1458120248527013</v>
      </c>
    </row>
    <row r="40" spans="4:17" x14ac:dyDescent="0.25">
      <c r="D40">
        <v>9</v>
      </c>
      <c r="E40">
        <f t="shared" si="4"/>
        <v>16.197399680311932</v>
      </c>
      <c r="F40">
        <f t="shared" si="4"/>
        <v>18.298230785117834</v>
      </c>
      <c r="G40">
        <f t="shared" si="4"/>
        <v>19.921563215249108</v>
      </c>
      <c r="H40">
        <f t="shared" si="4"/>
        <v>21.23108633172177</v>
      </c>
      <c r="M40">
        <v>29</v>
      </c>
      <c r="N40">
        <f t="shared" si="13"/>
        <v>0.96870491351784616</v>
      </c>
      <c r="O40">
        <f t="shared" si="12"/>
        <v>1.0851357925464336</v>
      </c>
      <c r="P40">
        <f t="shared" si="12"/>
        <v>1.2015666715750208</v>
      </c>
      <c r="Q40">
        <f t="shared" si="12"/>
        <v>1.3179975506036081</v>
      </c>
    </row>
    <row r="41" spans="4:17" x14ac:dyDescent="0.25">
      <c r="D41">
        <v>8</v>
      </c>
      <c r="E41">
        <f t="shared" si="4"/>
        <v>18.538519744957227</v>
      </c>
      <c r="F41">
        <f t="shared" si="4"/>
        <v>21.026937982606793</v>
      </c>
      <c r="G41">
        <f t="shared" si="4"/>
        <v>22.984101177206242</v>
      </c>
      <c r="H41">
        <f t="shared" si="4"/>
        <v>24.470454329015688</v>
      </c>
      <c r="M41">
        <v>28</v>
      </c>
      <c r="N41">
        <f t="shared" si="13"/>
        <v>1.1142758808438349</v>
      </c>
      <c r="O41">
        <f t="shared" si="12"/>
        <v>1.2482032703683343</v>
      </c>
      <c r="P41">
        <f t="shared" si="12"/>
        <v>1.3821306598928338</v>
      </c>
      <c r="Q41">
        <f t="shared" si="12"/>
        <v>1.516058049417333</v>
      </c>
    </row>
    <row r="42" spans="4:17" x14ac:dyDescent="0.25">
      <c r="D42">
        <v>7</v>
      </c>
      <c r="E42">
        <f t="shared" si="4"/>
        <v>21.218017775526697</v>
      </c>
      <c r="F42">
        <f t="shared" si="4"/>
        <v>24.162561185094646</v>
      </c>
      <c r="G42">
        <f t="shared" si="4"/>
        <v>26.517442492649675</v>
      </c>
      <c r="H42">
        <f t="shared" si="4"/>
        <v>28.20407423871475</v>
      </c>
      <c r="M42">
        <v>27</v>
      </c>
      <c r="N42">
        <f t="shared" si="13"/>
        <v>1.2817223504332211</v>
      </c>
      <c r="O42">
        <f t="shared" si="12"/>
        <v>1.4357755175525986</v>
      </c>
      <c r="P42">
        <f t="shared" si="12"/>
        <v>1.5898286846719762</v>
      </c>
      <c r="Q42">
        <f t="shared" si="12"/>
        <v>1.7438818517913537</v>
      </c>
    </row>
    <row r="43" spans="4:17" x14ac:dyDescent="0.25">
      <c r="D43">
        <v>6</v>
      </c>
      <c r="E43">
        <f t="shared" si="4"/>
        <v>24.284801835110358</v>
      </c>
      <c r="F43">
        <f t="shared" si="4"/>
        <v>27.765781375603925</v>
      </c>
      <c r="G43">
        <f t="shared" si="4"/>
        <v>30.593963667734549</v>
      </c>
      <c r="H43">
        <f t="shared" si="4"/>
        <v>32.507357361146731</v>
      </c>
      <c r="M43">
        <v>26</v>
      </c>
      <c r="N43">
        <f t="shared" si="13"/>
        <v>1.4743316371130351</v>
      </c>
      <c r="O43">
        <f t="shared" si="12"/>
        <v>1.6515349588814288</v>
      </c>
      <c r="P43">
        <f t="shared" si="12"/>
        <v>1.8287382806498222</v>
      </c>
      <c r="Q43">
        <f t="shared" si="12"/>
        <v>2.0059416024182162</v>
      </c>
    </row>
    <row r="44" spans="4:17" x14ac:dyDescent="0.25">
      <c r="D44">
        <v>5</v>
      </c>
      <c r="E44">
        <f t="shared" si="4"/>
        <v>27.79484900096611</v>
      </c>
      <c r="F44">
        <f t="shared" si="4"/>
        <v>31.906328534137725</v>
      </c>
      <c r="G44">
        <f t="shared" si="4"/>
        <v>35.297167634552501</v>
      </c>
      <c r="H44">
        <f t="shared" si="4"/>
        <v>37.467221000105226</v>
      </c>
      <c r="M44">
        <v>25</v>
      </c>
      <c r="N44">
        <f t="shared" si="13"/>
        <v>1.6958850529974061</v>
      </c>
      <c r="O44">
        <f t="shared" si="12"/>
        <v>1.8997173910980558</v>
      </c>
      <c r="P44">
        <f t="shared" si="12"/>
        <v>2.1035497291987055</v>
      </c>
      <c r="Q44">
        <f t="shared" si="12"/>
        <v>2.3073820672993555</v>
      </c>
    </row>
    <row r="45" spans="4:17" x14ac:dyDescent="0.25">
      <c r="D45">
        <v>4</v>
      </c>
      <c r="E45">
        <f t="shared" si="4"/>
        <v>31.812227097096095</v>
      </c>
      <c r="F45">
        <f t="shared" si="4"/>
        <v>36.664331061210355</v>
      </c>
      <c r="G45">
        <f t="shared" si="4"/>
        <v>40.723394214384186</v>
      </c>
      <c r="H45">
        <f t="shared" si="4"/>
        <v>43.183844010296575</v>
      </c>
      <c r="M45">
        <v>24</v>
      </c>
      <c r="N45">
        <f t="shared" si="13"/>
        <v>1.9507321423365167</v>
      </c>
      <c r="O45">
        <f t="shared" si="13"/>
        <v>2.1851951402135019</v>
      </c>
      <c r="P45">
        <f t="shared" si="13"/>
        <v>2.4196581380904871</v>
      </c>
      <c r="Q45">
        <f t="shared" si="13"/>
        <v>2.6541211359674723</v>
      </c>
    </row>
    <row r="46" spans="4:17" x14ac:dyDescent="0.25">
      <c r="D46">
        <v>3</v>
      </c>
      <c r="E46">
        <f t="shared" si="4"/>
        <v>36.410264104764117</v>
      </c>
      <c r="F46">
        <f t="shared" si="4"/>
        <v>42.131866432947575</v>
      </c>
      <c r="G46">
        <f t="shared" si="4"/>
        <v>46.983793530128224</v>
      </c>
      <c r="H46">
        <f t="shared" si="4"/>
        <v>49.772690200332448</v>
      </c>
      <c r="M46">
        <v>23</v>
      </c>
      <c r="N46">
        <f t="shared" si="13"/>
        <v>2.2438760719183226</v>
      </c>
      <c r="O46">
        <f t="shared" si="13"/>
        <v>2.5135727151777365</v>
      </c>
      <c r="P46">
        <f t="shared" si="13"/>
        <v>2.7832693584371504</v>
      </c>
      <c r="Q46">
        <f t="shared" si="13"/>
        <v>3.0529660016965638</v>
      </c>
    </row>
    <row r="47" spans="4:17" x14ac:dyDescent="0.25">
      <c r="D47">
        <v>2</v>
      </c>
      <c r="E47">
        <f t="shared" si="4"/>
        <v>41.672886595848816</v>
      </c>
      <c r="F47">
        <f t="shared" si="4"/>
        <v>48.414743096232982</v>
      </c>
      <c r="G47">
        <f t="shared" si="4"/>
        <v>54.206602791031614</v>
      </c>
      <c r="H47">
        <f t="shared" si="4"/>
        <v>57.366840459769804</v>
      </c>
      <c r="M47">
        <v>22</v>
      </c>
      <c r="N47">
        <f t="shared" si="13"/>
        <v>2.5810718534103225</v>
      </c>
      <c r="O47">
        <f t="shared" si="13"/>
        <v>2.8912968357913709</v>
      </c>
      <c r="P47">
        <f t="shared" si="13"/>
        <v>3.2015218181724192</v>
      </c>
      <c r="Q47">
        <f t="shared" si="13"/>
        <v>3.5117468005534676</v>
      </c>
    </row>
    <row r="48" spans="4:17" x14ac:dyDescent="0.25">
      <c r="D48">
        <v>1</v>
      </c>
      <c r="E48">
        <f t="shared" si="4"/>
        <v>47.6961516190498</v>
      </c>
      <c r="F48">
        <f t="shared" si="4"/>
        <v>55.634548087364479</v>
      </c>
      <c r="G48">
        <f t="shared" si="4"/>
        <v>62.539773087085109</v>
      </c>
      <c r="H48">
        <f t="shared" si="4"/>
        <v>66.11968071427853</v>
      </c>
      <c r="M48">
        <v>21</v>
      </c>
      <c r="N48">
        <f t="shared" si="13"/>
        <v>2.968939325945755</v>
      </c>
      <c r="O48">
        <f t="shared" si="13"/>
        <v>3.3257829949296198</v>
      </c>
      <c r="P48">
        <f t="shared" si="13"/>
        <v>3.6826266639134846</v>
      </c>
      <c r="Q48">
        <f t="shared" si="13"/>
        <v>4.0394703328973494</v>
      </c>
    </row>
    <row r="49" spans="4:17" x14ac:dyDescent="0.25">
      <c r="M49">
        <v>20</v>
      </c>
      <c r="N49">
        <f t="shared" si="13"/>
        <v>3.4150931170322401</v>
      </c>
      <c r="O49">
        <f t="shared" si="13"/>
        <v>3.8255610397524613</v>
      </c>
      <c r="P49">
        <f t="shared" si="13"/>
        <v>4.2360289624726821</v>
      </c>
      <c r="Q49">
        <f t="shared" si="13"/>
        <v>4.6464968851929038</v>
      </c>
    </row>
    <row r="50" spans="4:17" x14ac:dyDescent="0.25">
      <c r="M50">
        <v>19</v>
      </c>
      <c r="N50">
        <f t="shared" si="13"/>
        <v>3.9282921331798444</v>
      </c>
      <c r="O50">
        <f t="shared" si="13"/>
        <v>4.4004426299562684</v>
      </c>
      <c r="P50">
        <f t="shared" si="13"/>
        <v>4.8725931267326921</v>
      </c>
      <c r="Q50">
        <f t="shared" si="13"/>
        <v>5.3447436235091157</v>
      </c>
    </row>
    <row r="51" spans="4:17" x14ac:dyDescent="0.25">
      <c r="M51">
        <v>18</v>
      </c>
      <c r="N51">
        <f t="shared" si="13"/>
        <v>4.5186115150537391</v>
      </c>
      <c r="O51">
        <f t="shared" si="13"/>
        <v>5.0617138606130831</v>
      </c>
      <c r="P51">
        <f t="shared" si="13"/>
        <v>5.6048162061724263</v>
      </c>
      <c r="Q51">
        <f t="shared" si="13"/>
        <v>6.1479185517317703</v>
      </c>
    </row>
    <row r="52" spans="4:17" x14ac:dyDescent="0.25">
      <c r="M52">
        <v>17</v>
      </c>
      <c r="N52">
        <f t="shared" si="13"/>
        <v>5.1976404329808767</v>
      </c>
      <c r="O52">
        <f t="shared" si="13"/>
        <v>5.8223568311756937</v>
      </c>
      <c r="P52">
        <f t="shared" si="13"/>
        <v>6.4470732293705106</v>
      </c>
      <c r="Q52">
        <f t="shared" si="13"/>
        <v>7.0717896275653276</v>
      </c>
    </row>
    <row r="53" spans="4:17" x14ac:dyDescent="0.25">
      <c r="M53">
        <v>16</v>
      </c>
      <c r="N53">
        <f t="shared" si="13"/>
        <v>5.9787096059388372</v>
      </c>
      <c r="O53">
        <f t="shared" si="13"/>
        <v>6.6973045104987934</v>
      </c>
      <c r="P53">
        <f t="shared" si="13"/>
        <v>7.4158994150587496</v>
      </c>
      <c r="Q53">
        <f t="shared" si="13"/>
        <v>8.1344943196187067</v>
      </c>
    </row>
    <row r="54" spans="4:17" x14ac:dyDescent="0.25">
      <c r="M54">
        <v>15</v>
      </c>
      <c r="N54">
        <f t="shared" si="13"/>
        <v>6.8771530106874632</v>
      </c>
      <c r="O54">
        <f t="shared" si="13"/>
        <v>7.7037339013950916</v>
      </c>
      <c r="P54">
        <f t="shared" si="13"/>
        <v>8.5303147921027183</v>
      </c>
      <c r="Q54">
        <f t="shared" si="13"/>
        <v>9.3568956828103467</v>
      </c>
    </row>
    <row r="55" spans="4:17" x14ac:dyDescent="0.25">
      <c r="D55">
        <v>280</v>
      </c>
      <c r="E55">
        <f t="shared" ref="E55" si="14">D55/7</f>
        <v>40</v>
      </c>
      <c r="M55">
        <v>14</v>
      </c>
      <c r="N55">
        <f t="shared" si="13"/>
        <v>7.9106089189258855</v>
      </c>
      <c r="O55">
        <f t="shared" si="13"/>
        <v>8.8614032601429393</v>
      </c>
      <c r="P55">
        <f t="shared" si="13"/>
        <v>9.8121976013599923</v>
      </c>
      <c r="Q55">
        <f t="shared" si="13"/>
        <v>10.762991942577045</v>
      </c>
    </row>
    <row r="56" spans="4:17" x14ac:dyDescent="0.25">
      <c r="D56">
        <v>281</v>
      </c>
      <c r="E56">
        <f>D56/7</f>
        <v>40.142857142857146</v>
      </c>
      <c r="M56">
        <v>13</v>
      </c>
      <c r="N56">
        <f t="shared" si="13"/>
        <v>9.0993661724467412</v>
      </c>
      <c r="O56">
        <f t="shared" si="13"/>
        <v>10.193039991250435</v>
      </c>
      <c r="P56">
        <f t="shared" si="13"/>
        <v>11.286713810054131</v>
      </c>
      <c r="Q56">
        <f t="shared" si="13"/>
        <v>12.380387628857825</v>
      </c>
    </row>
    <row r="57" spans="4:17" x14ac:dyDescent="0.25">
      <c r="D57">
        <v>282</v>
      </c>
      <c r="E57">
        <f t="shared" ref="E57:E64" si="15">D57/7</f>
        <v>40.285714285714285</v>
      </c>
      <c r="M57">
        <v>12</v>
      </c>
      <c r="N57">
        <f t="shared" si="13"/>
        <v>10.466762494373262</v>
      </c>
      <c r="O57">
        <f t="shared" si="13"/>
        <v>11.724786832639278</v>
      </c>
      <c r="P57">
        <f t="shared" si="13"/>
        <v>12.982811170905297</v>
      </c>
      <c r="Q57">
        <f t="shared" si="13"/>
        <v>14.240835509171314</v>
      </c>
    </row>
    <row r="58" spans="4:17" x14ac:dyDescent="0.25">
      <c r="D58">
        <v>283</v>
      </c>
      <c r="E58">
        <f t="shared" si="15"/>
        <v>40.428571428571431</v>
      </c>
      <c r="M58">
        <v>11</v>
      </c>
      <c r="N58">
        <f t="shared" si="13"/>
        <v>12.039642656139081</v>
      </c>
      <c r="O58">
        <f t="shared" si="13"/>
        <v>13.486715090771181</v>
      </c>
      <c r="P58">
        <f t="shared" si="13"/>
        <v>14.933787525403282</v>
      </c>
      <c r="Q58">
        <f t="shared" si="13"/>
        <v>16.380859960035384</v>
      </c>
    </row>
    <row r="59" spans="4:17" x14ac:dyDescent="0.25">
      <c r="D59">
        <v>284</v>
      </c>
      <c r="E59">
        <f t="shared" si="15"/>
        <v>40.571428571428569</v>
      </c>
      <c r="M59">
        <v>10</v>
      </c>
      <c r="N59">
        <f t="shared" si="13"/>
        <v>13.848885494960616</v>
      </c>
      <c r="O59">
        <f t="shared" si="13"/>
        <v>15.513415001566459</v>
      </c>
      <c r="P59">
        <f t="shared" si="13"/>
        <v>17.177944508172303</v>
      </c>
      <c r="Q59">
        <f t="shared" si="13"/>
        <v>18.842474014778148</v>
      </c>
    </row>
    <row r="60" spans="4:17" x14ac:dyDescent="0.25">
      <c r="D60">
        <v>285</v>
      </c>
      <c r="E60">
        <f t="shared" si="15"/>
        <v>40.714285714285715</v>
      </c>
      <c r="M60">
        <v>9</v>
      </c>
      <c r="N60">
        <f t="shared" si="13"/>
        <v>15.930010128227098</v>
      </c>
      <c r="O60">
        <f t="shared" si="13"/>
        <v>17.844674807100546</v>
      </c>
      <c r="P60">
        <f t="shared" si="13"/>
        <v>19.759339485973996</v>
      </c>
      <c r="Q60">
        <f t="shared" si="13"/>
        <v>21.674004164847446</v>
      </c>
    </row>
    <row r="61" spans="4:17" x14ac:dyDescent="0.25">
      <c r="D61">
        <v>286</v>
      </c>
      <c r="E61">
        <f t="shared" si="15"/>
        <v>40.857142857142854</v>
      </c>
      <c r="M61">
        <v>8</v>
      </c>
      <c r="N61">
        <f t="shared" si="13"/>
        <v>18.323873266029896</v>
      </c>
      <c r="O61">
        <f t="shared" si="13"/>
        <v>20.526261879735411</v>
      </c>
      <c r="P61">
        <f t="shared" si="13"/>
        <v>22.728650493440927</v>
      </c>
      <c r="Q61">
        <f t="shared" si="13"/>
        <v>24.931039107146443</v>
      </c>
    </row>
    <row r="62" spans="4:17" x14ac:dyDescent="0.25">
      <c r="D62">
        <v>287</v>
      </c>
      <c r="E62">
        <f t="shared" si="15"/>
        <v>41</v>
      </c>
      <c r="M62">
        <v>7</v>
      </c>
      <c r="N62">
        <f t="shared" si="13"/>
        <v>21.077471311494595</v>
      </c>
      <c r="O62">
        <f t="shared" si="13"/>
        <v>23.610821228741543</v>
      </c>
      <c r="P62">
        <f t="shared" si="13"/>
        <v>26.144171145988491</v>
      </c>
      <c r="Q62">
        <f t="shared" si="13"/>
        <v>28.677521063235435</v>
      </c>
    </row>
    <row r="63" spans="4:17" x14ac:dyDescent="0.25">
      <c r="D63">
        <v>288</v>
      </c>
      <c r="E63">
        <f t="shared" si="15"/>
        <v>41.142857142857146</v>
      </c>
      <c r="M63">
        <v>6</v>
      </c>
      <c r="N63">
        <f t="shared" si="13"/>
        <v>24.244862995777112</v>
      </c>
      <c r="O63">
        <f t="shared" si="13"/>
        <v>27.1589090289234</v>
      </c>
      <c r="P63">
        <f t="shared" si="13"/>
        <v>30.072955062069688</v>
      </c>
      <c r="Q63">
        <f t="shared" si="13"/>
        <v>32.987001095215973</v>
      </c>
    </row>
    <row r="64" spans="4:17" x14ac:dyDescent="0.25">
      <c r="D64">
        <v>289</v>
      </c>
      <c r="E64">
        <f t="shared" si="15"/>
        <v>41.285714285714285</v>
      </c>
      <c r="M64">
        <v>5</v>
      </c>
      <c r="N64">
        <f t="shared" si="13"/>
        <v>27.888230660925554</v>
      </c>
      <c r="O64">
        <f t="shared" si="13"/>
        <v>31.240181461517569</v>
      </c>
      <c r="P64">
        <f t="shared" si="13"/>
        <v>34.59213226210958</v>
      </c>
      <c r="Q64">
        <f t="shared" si="13"/>
        <v>37.944083062701594</v>
      </c>
    </row>
    <row r="65" spans="13:17" x14ac:dyDescent="0.25">
      <c r="M65">
        <v>4</v>
      </c>
      <c r="N65">
        <f t="shared" si="13"/>
        <v>32.079101025749438</v>
      </c>
      <c r="O65">
        <f t="shared" si="13"/>
        <v>35.934762206728941</v>
      </c>
      <c r="P65">
        <f t="shared" si="13"/>
        <v>39.790423387708444</v>
      </c>
      <c r="Q65">
        <f t="shared" si="13"/>
        <v>43.64608456868794</v>
      </c>
    </row>
    <row r="66" spans="13:17" x14ac:dyDescent="0.25">
      <c r="M66">
        <v>3</v>
      </c>
      <c r="N66">
        <f t="shared" si="13"/>
        <v>36.899749400813583</v>
      </c>
      <c r="O66">
        <f t="shared" si="13"/>
        <v>41.334815434565215</v>
      </c>
      <c r="P66">
        <f t="shared" si="13"/>
        <v>45.769881468316854</v>
      </c>
      <c r="Q66">
        <f t="shared" si="13"/>
        <v>50.204947502068485</v>
      </c>
    </row>
    <row r="67" spans="13:17" x14ac:dyDescent="0.25">
      <c r="M67">
        <v>2</v>
      </c>
      <c r="N67">
        <f t="shared" si="13"/>
        <v>42.44481492015354</v>
      </c>
      <c r="O67">
        <f t="shared" si="13"/>
        <v>47.546355174979688</v>
      </c>
      <c r="P67">
        <f t="shared" si="13"/>
        <v>52.647895429805835</v>
      </c>
      <c r="Q67">
        <f t="shared" si="13"/>
        <v>57.749435684631983</v>
      </c>
    </row>
    <row r="68" spans="13:17" x14ac:dyDescent="0.25">
      <c r="M68">
        <v>1</v>
      </c>
      <c r="N68">
        <f t="shared" si="13"/>
        <v>48.823158499996936</v>
      </c>
      <c r="O68">
        <f t="shared" si="13"/>
        <v>54.691326588938871</v>
      </c>
      <c r="P68">
        <f t="shared" si="13"/>
        <v>60.559494677880814</v>
      </c>
      <c r="Q68">
        <f t="shared" si="13"/>
        <v>66.427662766822749</v>
      </c>
    </row>
    <row r="69" spans="13:17" x14ac:dyDescent="0.25">
      <c r="M69">
        <v>0</v>
      </c>
      <c r="N69">
        <f t="shared" si="13"/>
        <v>56.16</v>
      </c>
      <c r="O69">
        <f t="shared" si="13"/>
        <v>62.91</v>
      </c>
      <c r="P69">
        <f t="shared" si="13"/>
        <v>69.66</v>
      </c>
      <c r="Q69">
        <f t="shared" si="13"/>
        <v>76.41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7C0FC-A5C4-473A-B981-9D6C1FEA780D}">
  <dimension ref="A16:E45"/>
  <sheetViews>
    <sheetView topLeftCell="A17" zoomScale="130" zoomScaleNormal="130" workbookViewId="0">
      <selection activeCell="C46" sqref="C46"/>
    </sheetView>
  </sheetViews>
  <sheetFormatPr defaultRowHeight="15" x14ac:dyDescent="0.25"/>
  <cols>
    <col min="1" max="1" width="35.28515625" bestFit="1" customWidth="1"/>
  </cols>
  <sheetData>
    <row r="16" spans="4:4" x14ac:dyDescent="0.25">
      <c r="D16">
        <v>15.4</v>
      </c>
    </row>
    <row r="17" spans="1:5" x14ac:dyDescent="0.25">
      <c r="D17">
        <f>0.4*D16</f>
        <v>6.16</v>
      </c>
    </row>
    <row r="18" spans="1:5" x14ac:dyDescent="0.25">
      <c r="D18">
        <v>2.9</v>
      </c>
    </row>
    <row r="19" spans="1:5" x14ac:dyDescent="0.25">
      <c r="D19">
        <f>D17/D18</f>
        <v>2.124137931034483</v>
      </c>
    </row>
    <row r="27" spans="1:5" x14ac:dyDescent="0.25">
      <c r="C27">
        <v>25</v>
      </c>
    </row>
    <row r="28" spans="1:5" x14ac:dyDescent="0.25">
      <c r="C28">
        <v>80</v>
      </c>
    </row>
    <row r="30" spans="1:5" x14ac:dyDescent="0.25">
      <c r="A30">
        <v>20</v>
      </c>
      <c r="B30" t="s">
        <v>14</v>
      </c>
    </row>
    <row r="31" spans="1:5" x14ac:dyDescent="0.25">
      <c r="A31">
        <v>55</v>
      </c>
      <c r="B31" t="s">
        <v>15</v>
      </c>
    </row>
    <row r="32" spans="1:5" x14ac:dyDescent="0.25">
      <c r="A32">
        <v>25</v>
      </c>
      <c r="B32" t="s">
        <v>16</v>
      </c>
      <c r="E32">
        <f>A32/SUM(A31:A32)</f>
        <v>0.3125</v>
      </c>
    </row>
    <row r="35" spans="1:3" x14ac:dyDescent="0.25">
      <c r="B35" t="s">
        <v>17</v>
      </c>
      <c r="C35" t="s">
        <v>18</v>
      </c>
    </row>
    <row r="36" spans="1:3" x14ac:dyDescent="0.25">
      <c r="A36" t="s">
        <v>19</v>
      </c>
      <c r="B36">
        <v>1</v>
      </c>
      <c r="C36">
        <v>1</v>
      </c>
    </row>
    <row r="37" spans="1:3" x14ac:dyDescent="0.25">
      <c r="A37" t="s">
        <v>20</v>
      </c>
      <c r="B37">
        <v>0.8</v>
      </c>
      <c r="C37">
        <v>0.9</v>
      </c>
    </row>
    <row r="38" spans="1:3" x14ac:dyDescent="0.25">
      <c r="A38" t="s">
        <v>21</v>
      </c>
      <c r="B38">
        <v>0.3</v>
      </c>
      <c r="C38">
        <v>0.4</v>
      </c>
    </row>
    <row r="42" spans="1:3" x14ac:dyDescent="0.25">
      <c r="C42">
        <v>14000</v>
      </c>
    </row>
    <row r="43" spans="1:3" x14ac:dyDescent="0.25">
      <c r="C43">
        <v>11</v>
      </c>
    </row>
    <row r="44" spans="1:3" x14ac:dyDescent="0.25">
      <c r="C44">
        <f>C42*C43</f>
        <v>154000</v>
      </c>
    </row>
    <row r="45" spans="1:3" x14ac:dyDescent="0.25">
      <c r="C45">
        <f>C44/1000</f>
        <v>154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11A338-C235-4EB1-9B2D-F22D6696DA63}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Woods Parameter</vt:lpstr>
      <vt:lpstr>Prgnancy parameter</vt:lpstr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 Snow</dc:creator>
  <cp:lastModifiedBy>Val Snow</cp:lastModifiedBy>
  <dcterms:created xsi:type="dcterms:W3CDTF">2024-11-13T01:22:48Z</dcterms:created>
  <dcterms:modified xsi:type="dcterms:W3CDTF">2024-11-14T00:55:31Z</dcterms:modified>
</cp:coreProperties>
</file>