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ApsimX\Tests\UnderReview\Cotton\Observed\"/>
    </mc:Choice>
  </mc:AlternateContent>
  <xr:revisionPtr revIDLastSave="0" documentId="13_ncr:1_{D92039F2-DE5B-4717-AAE0-49C32C4EE831}" xr6:coauthVersionLast="47" xr6:coauthVersionMax="47" xr10:uidLastSave="{00000000-0000-0000-0000-000000000000}"/>
  <bookViews>
    <workbookView xWindow="-120" yWindow="-120" windowWidth="38640" windowHeight="21120" xr2:uid="{2CD5F283-94FE-4198-B98E-779709417693}"/>
  </bookViews>
  <sheets>
    <sheet name="CottonObserved" sheetId="1" r:id="rId1"/>
    <sheet name="PhenologyObserved" sheetId="2" r:id="rId2"/>
  </sheets>
  <definedNames>
    <definedName name="_xlnm._FilterDatabase" localSheetId="0" hidden="1">CottonObserved!$A$1:$CY$44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F77" i="1" l="1"/>
  <c r="AF44" i="1"/>
  <c r="AJ42" i="1" l="1"/>
  <c r="AJ38" i="1"/>
  <c r="AJ32" i="1"/>
  <c r="AJ28" i="1"/>
  <c r="AJ25" i="1"/>
  <c r="AJ22" i="1"/>
  <c r="AJ18" i="1"/>
  <c r="AJ15" i="1"/>
  <c r="AJ11" i="1"/>
  <c r="AJ9" i="1"/>
  <c r="AJ5" i="1"/>
  <c r="AR39" i="1" l="1"/>
  <c r="AR36" i="1"/>
  <c r="AR34" i="1"/>
  <c r="AR33" i="1"/>
  <c r="AR31" i="1"/>
  <c r="AR28" i="1"/>
  <c r="AR26" i="1"/>
  <c r="AR23" i="1"/>
  <c r="AR19" i="1"/>
  <c r="AR16" i="1"/>
  <c r="AR14" i="1"/>
  <c r="AR11" i="1"/>
  <c r="AR9" i="1"/>
  <c r="AR7" i="1"/>
  <c r="U42" i="1"/>
  <c r="U38" i="1"/>
  <c r="U32" i="1"/>
  <c r="U28" i="1"/>
  <c r="U25" i="1"/>
  <c r="U22" i="1"/>
  <c r="U18" i="1"/>
  <c r="U15" i="1"/>
  <c r="U11" i="1"/>
  <c r="U9" i="1"/>
  <c r="U5" i="1"/>
  <c r="T42" i="1"/>
  <c r="T38" i="1"/>
  <c r="T32" i="1"/>
  <c r="T28" i="1"/>
  <c r="T25" i="1"/>
  <c r="T22" i="1"/>
  <c r="T18" i="1"/>
  <c r="T15" i="1"/>
  <c r="T11" i="1"/>
  <c r="T9" i="1"/>
  <c r="T5" i="1"/>
  <c r="Y42" i="1"/>
  <c r="Z42" i="1" s="1"/>
  <c r="Y38" i="1"/>
  <c r="Z38" i="1" s="1"/>
  <c r="Y32" i="1"/>
  <c r="Z32" i="1" s="1"/>
  <c r="Y28" i="1"/>
  <c r="Z28" i="1" s="1"/>
  <c r="Y25" i="1"/>
  <c r="Z25" i="1" s="1"/>
  <c r="Y22" i="1"/>
  <c r="Z22" i="1" s="1"/>
  <c r="Y18" i="1"/>
  <c r="Z18" i="1" s="1"/>
  <c r="Y15" i="1"/>
  <c r="Z15" i="1" s="1"/>
  <c r="Y11" i="1"/>
  <c r="Z11" i="1" s="1"/>
  <c r="Y9" i="1"/>
  <c r="Z9" i="1" s="1"/>
  <c r="Z5" i="1"/>
  <c r="L27" i="1"/>
  <c r="L24" i="1"/>
  <c r="L22" i="1"/>
  <c r="L20" i="1"/>
  <c r="L17" i="1"/>
  <c r="L13" i="1"/>
  <c r="L11" i="1"/>
  <c r="L10" i="1"/>
</calcChain>
</file>

<file path=xl/sharedStrings.xml><?xml version="1.0" encoding="utf-8"?>
<sst xmlns="http://schemas.openxmlformats.org/spreadsheetml/2006/main" count="348" uniqueCount="117">
  <si>
    <t>SimulationName</t>
  </si>
  <si>
    <t>Clock.Today</t>
  </si>
  <si>
    <t>cultivar</t>
  </si>
  <si>
    <t>squarz</t>
  </si>
  <si>
    <t>bollz</t>
  </si>
  <si>
    <t>openz</t>
  </si>
  <si>
    <t>percent_l</t>
  </si>
  <si>
    <t>Soil.NO3.ppm(1)</t>
  </si>
  <si>
    <t>Soil.NO3.ppm(2)</t>
  </si>
  <si>
    <t>Soil.NO3.ppm(3)</t>
  </si>
  <si>
    <t>Soil.NO3.ppm(4)</t>
  </si>
  <si>
    <t>Soil.NO3.ppm(5)</t>
  </si>
  <si>
    <t>Soil.NO3.ppm(6)</t>
  </si>
  <si>
    <t>Soil.NO3.ppm(7)</t>
  </si>
  <si>
    <t>Soil.NO3.ppm(8)</t>
  </si>
  <si>
    <t>Soil.NH4.ppm(1)</t>
  </si>
  <si>
    <t>Soil.NH4.ppm(2)</t>
  </si>
  <si>
    <t>Soil.NH4.ppm(3)</t>
  </si>
  <si>
    <t>Soil.NH4.ppm(4)</t>
  </si>
  <si>
    <t>Soil.NH4.ppm(5)</t>
  </si>
  <si>
    <t>Soil.NH4.ppm(6)</t>
  </si>
  <si>
    <t>Soil.NH4.ppm(7)</t>
  </si>
  <si>
    <t>Soil.NH4.ppm(8)</t>
  </si>
  <si>
    <t>Soil.Organic.Carbon(1)</t>
  </si>
  <si>
    <t>Soil.Organic.Carbon(2)</t>
  </si>
  <si>
    <t>Soil.Organic.Carbon(3)</t>
  </si>
  <si>
    <t>Soil.Organic.Carbon(4)</t>
  </si>
  <si>
    <t>Soil.Organic.Carbon(5)</t>
  </si>
  <si>
    <t>Soil.Organic.Carbon(6)</t>
  </si>
  <si>
    <t>Soil.Organic.Carbon(7)</t>
  </si>
  <si>
    <t>Soil.Organic.Carbon(8)</t>
  </si>
  <si>
    <t>NO3</t>
  </si>
  <si>
    <t>NH4</t>
  </si>
  <si>
    <t>OC</t>
  </si>
  <si>
    <t>openz_%</t>
  </si>
  <si>
    <t>Cotton.Phenology.DaysAfterSowing</t>
  </si>
  <si>
    <t>Cotton.Stem.Wt</t>
  </si>
  <si>
    <t>Cotton.Leaf.Live.Wt</t>
  </si>
  <si>
    <t>Cotton.Leaf.Live.NConc</t>
  </si>
  <si>
    <t>Cotton.Leaf.LAI</t>
  </si>
  <si>
    <t>Cotton.AboveGround.Wt</t>
  </si>
  <si>
    <t>Cotton.Phenology.CurrentStageName</t>
  </si>
  <si>
    <t>HarvestRipe</t>
  </si>
  <si>
    <t>Cotton.Leaf.NodeNumber</t>
  </si>
  <si>
    <t>Cotton.Leaf.Height</t>
  </si>
  <si>
    <t>TotalSW</t>
  </si>
  <si>
    <t>TotalSWC</t>
  </si>
  <si>
    <t>Cotton.Phenology.Stage</t>
  </si>
  <si>
    <t>StartFlowering</t>
  </si>
  <si>
    <t>Maturity</t>
  </si>
  <si>
    <t>Sowing</t>
  </si>
  <si>
    <t>StartSquaring</t>
  </si>
  <si>
    <t>Cotton.Sites</t>
  </si>
  <si>
    <t>Cotton.Leaf.N</t>
  </si>
  <si>
    <t>Depth(1)</t>
  </si>
  <si>
    <t>Depth(2)</t>
  </si>
  <si>
    <t>Depth(12)</t>
  </si>
  <si>
    <t>Depth(11)</t>
  </si>
  <si>
    <t>Depth(10)</t>
  </si>
  <si>
    <t>Depth(9)</t>
  </si>
  <si>
    <t>Depth(8)</t>
  </si>
  <si>
    <t>Depth(5)</t>
  </si>
  <si>
    <t>Depth(4)</t>
  </si>
  <si>
    <t>Depth(3)</t>
  </si>
  <si>
    <t>Cotton.SowingData.Population</t>
  </si>
  <si>
    <t>Cotton.SowingData.Rowspacing</t>
  </si>
  <si>
    <t>Depth(6)</t>
  </si>
  <si>
    <t>Depth(7)</t>
  </si>
  <si>
    <t>Code</t>
  </si>
  <si>
    <t>SoilDepth</t>
  </si>
  <si>
    <t>dw_SQ</t>
  </si>
  <si>
    <t>dw_GB</t>
  </si>
  <si>
    <t>dw_OB</t>
  </si>
  <si>
    <t>Cotton.Lint.Wt</t>
  </si>
  <si>
    <t>Yield_bales</t>
  </si>
  <si>
    <t>Soil.NO3.kgha(1)</t>
  </si>
  <si>
    <t>Soil.NO3.kgha(2)</t>
  </si>
  <si>
    <t>Soil.NO3.kgha(3)</t>
  </si>
  <si>
    <t>Soil.NO3.kgha(4)</t>
  </si>
  <si>
    <t>Soil.NO3.kgha(5)</t>
  </si>
  <si>
    <t>Soil.NO3.kgha(6)</t>
  </si>
  <si>
    <t>Soil.NO3.kgha(7)</t>
  </si>
  <si>
    <t>Soil.NO3.kgha(8)</t>
  </si>
  <si>
    <t>Cotton.AboveGround.N</t>
  </si>
  <si>
    <t>EXP 2: 2002-2003 Narrabri growth analysis: conventionally spaced (1m) treatment</t>
  </si>
  <si>
    <t>Sicala V-3RRi</t>
  </si>
  <si>
    <t>Cotton.Leaf.HNRatio</t>
  </si>
  <si>
    <t>LightInterception</t>
  </si>
  <si>
    <t>Cotton.Seed.Wt</t>
  </si>
  <si>
    <t>RUE</t>
  </si>
  <si>
    <t>k</t>
  </si>
  <si>
    <t>Cotton.Leaf.Areacm_m</t>
  </si>
  <si>
    <t>Cotton.Leaf.SLN</t>
  </si>
  <si>
    <t>Cotton.SeedCotton.Wt</t>
  </si>
  <si>
    <t>Soil.Water.MM(10)</t>
  </si>
  <si>
    <t>Soil.Water.MM(11)</t>
  </si>
  <si>
    <t>Soil.Water.MM(12)</t>
  </si>
  <si>
    <t>Soil.Water.MM(1)</t>
  </si>
  <si>
    <t>Soil.Water.MM(2)</t>
  </si>
  <si>
    <t>Soil.Water.MM(3)</t>
  </si>
  <si>
    <t>Soil.Water.MM(4)</t>
  </si>
  <si>
    <t>Soil.Water.MM(5)</t>
  </si>
  <si>
    <t>Soil.Water.MM(6)</t>
  </si>
  <si>
    <t>Soil.Water.MM(7)</t>
  </si>
  <si>
    <t>Soil.Water.MM(8)</t>
  </si>
  <si>
    <t>Soil.Water.MM(9)</t>
  </si>
  <si>
    <t>TotalSWmm</t>
  </si>
  <si>
    <t>Cotton.Boll.Wt</t>
  </si>
  <si>
    <t>Cotton.Leaf.SpecificAreaCanopy</t>
  </si>
  <si>
    <t>Narrabri0203UNR</t>
  </si>
  <si>
    <t>EXP 2: 2002-2003 Narrabri growth analysis: UNR (0.38m) treatment</t>
  </si>
  <si>
    <t>Narrabri0203Conventional</t>
  </si>
  <si>
    <t>Cotton.Boll.HarvestIndex</t>
  </si>
  <si>
    <t>Cotton.Phenology.SquaringDAS</t>
  </si>
  <si>
    <t>Cotton.Phenology.FloweringDAS</t>
  </si>
  <si>
    <t>Cotton.Phenology.MaturityDAS</t>
  </si>
  <si>
    <t>Cotton.Phenology.HarvestRipeDAS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</si>
</sst>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.000"/>
    <numFmt numFmtId="166" formatCode="0.0"/>
  </numFmts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/>
  </cellStyleXfs>
  <cellXfs count="18">
    <xf numFmtId="0" fontId="0" fillId="0" borderId="0" xfId="0"/>
    <xf numFmtId="1" fontId="0" fillId="0" borderId="0" xfId="0" applyNumberFormat="1"/>
    <xf numFmtId="164" fontId="0" fillId="0" borderId="0" xfId="0" applyNumberFormat="1"/>
    <xf numFmtId="166" fontId="0" fillId="0" borderId="0" xfId="0" applyNumberFormat="1"/>
    <xf numFmtId="2" fontId="0" fillId="0" borderId="0" xfId="0" applyNumberFormat="1"/>
    <xf numFmtId="165" fontId="0" fillId="0" borderId="0" xfId="0" applyNumberFormat="1"/>
    <xf numFmtId="15" fontId="0" fillId="0" borderId="0" xfId="0" applyNumberFormat="1"/>
    <xf numFmtId="0" fontId="2" fillId="0" borderId="0" xfId="0" applyFont="1"/>
    <xf numFmtId="2" fontId="1" fillId="0" borderId="0" xfId="1" applyNumberFormat="1" applyFill="1"/>
    <xf numFmtId="1" fontId="4" fillId="0" borderId="0" xfId="2" applyNumberFormat="1" applyFont="1" applyProtection="1">
      <protection locked="0"/>
    </xf>
    <xf numFmtId="1" fontId="4" fillId="0" borderId="0" xfId="2" applyNumberFormat="1" applyFont="1"/>
    <xf numFmtId="0" fontId="4" fillId="0" borderId="0" xfId="2" applyFont="1"/>
    <xf numFmtId="0" fontId="4" fillId="0" borderId="0" xfId="2" applyFont="1" applyProtection="1">
      <protection locked="0"/>
    </xf>
    <xf numFmtId="2" fontId="4" fillId="0" borderId="0" xfId="0" applyNumberFormat="1" applyFont="1"/>
    <xf numFmtId="2" fontId="4" fillId="0" borderId="0" xfId="1" applyNumberFormat="1" applyFont="1" applyFill="1"/>
    <xf numFmtId="0" fontId="0" fillId="0" borderId="0" xfId="0" applyFill="1"/>
    <xf numFmtId="1" fontId="0" fillId="0" borderId="0" xfId="0" applyNumberFormat="1" applyFill="1"/>
    <xf numFmtId="2" fontId="0" fillId="0" borderId="0" xfId="0" applyNumberFormat="1" applyFill="1"/>
  </cellXfs>
  <cellStyles count="3">
    <cellStyle name="Bad" xfId="1" builtinId="27"/>
    <cellStyle name="Normal" xfId="0" builtinId="0"/>
    <cellStyle name="Normal 2" xfId="2" xr:uid="{4980968D-DE36-44C4-8BE9-28B36F3528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1DF83-7300-4B7A-8A42-16858D40307A}">
  <dimension ref="A1:CY87"/>
  <sheetViews>
    <sheetView tabSelected="1"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ColWidth="39.5703125" defaultRowHeight="15" x14ac:dyDescent="0.25"/>
  <cols>
    <col min="1" max="1" width="24.5703125" bestFit="1" customWidth="1"/>
    <col min="2" max="2" width="74.140625" bestFit="1" customWidth="1"/>
    <col min="3" max="3" width="13.85546875" bestFit="1" customWidth="1"/>
    <col min="4" max="4" width="25.140625" customWidth="1"/>
    <col min="5" max="5" width="37.5703125" customWidth="1"/>
    <col min="6" max="6" width="35.7109375" bestFit="1" customWidth="1"/>
    <col min="7" max="7" width="12.28515625" bestFit="1" customWidth="1"/>
    <col min="8" max="8" width="31.140625" customWidth="1"/>
    <col min="9" max="9" width="32" customWidth="1"/>
    <col min="10" max="10" width="20.28515625" customWidth="1"/>
    <col min="11" max="11" width="26.7109375" customWidth="1"/>
    <col min="12" max="12" width="21.7109375" customWidth="1"/>
    <col min="13" max="13" width="18.7109375" customWidth="1"/>
    <col min="14" max="14" width="17.7109375" customWidth="1"/>
    <col min="15" max="15" width="21.140625" customWidth="1"/>
    <col min="16" max="16" width="17" customWidth="1"/>
    <col min="17" max="17" width="24" customWidth="1"/>
    <col min="18" max="18" width="32.42578125" bestFit="1" customWidth="1"/>
    <col min="19" max="19" width="24.42578125" bestFit="1" customWidth="1"/>
    <col min="20" max="20" width="15.7109375" bestFit="1" customWidth="1"/>
    <col min="21" max="21" width="17.5703125" bestFit="1" customWidth="1"/>
    <col min="22" max="23" width="9.42578125" style="15" bestFit="1" customWidth="1"/>
    <col min="24" max="24" width="9.5703125" bestFit="1" customWidth="1"/>
    <col min="25" max="25" width="16.5703125" bestFit="1" customWidth="1"/>
    <col min="26" max="26" width="25.7109375" bestFit="1" customWidth="1"/>
    <col min="27" max="27" width="24.5703125" bestFit="1" customWidth="1"/>
    <col min="28" max="28" width="26" bestFit="1" customWidth="1"/>
    <col min="29" max="29" width="23.85546875" bestFit="1" customWidth="1"/>
    <col min="30" max="30" width="12" bestFit="1" customWidth="1"/>
    <col min="31" max="31" width="16.42578125" bestFit="1" customWidth="1"/>
    <col min="32" max="32" width="17.5703125" bestFit="1" customWidth="1"/>
    <col min="33" max="33" width="13.42578125" bestFit="1" customWidth="1"/>
    <col min="34" max="34" width="6.7109375" bestFit="1" customWidth="1"/>
    <col min="35" max="35" width="12" bestFit="1" customWidth="1"/>
    <col min="36" max="36" width="14.140625" bestFit="1" customWidth="1"/>
    <col min="37" max="37" width="9" bestFit="1" customWidth="1"/>
    <col min="38" max="38" width="7.5703125" bestFit="1" customWidth="1"/>
    <col min="39" max="39" width="8.7109375" bestFit="1" customWidth="1"/>
    <col min="40" max="40" width="11.28515625" bestFit="1" customWidth="1"/>
    <col min="41" max="41" width="10.5703125" bestFit="1" customWidth="1"/>
    <col min="42" max="42" width="12" bestFit="1" customWidth="1"/>
    <col min="43" max="43" width="11.7109375" bestFit="1" customWidth="1"/>
    <col min="44" max="44" width="14" bestFit="1" customWidth="1"/>
    <col min="45" max="45" width="11.140625" bestFit="1" customWidth="1"/>
    <col min="46" max="46" width="19.140625" bestFit="1" customWidth="1"/>
    <col min="47" max="47" width="11.140625" bestFit="1" customWidth="1"/>
    <col min="48" max="48" width="19.140625" bestFit="1" customWidth="1"/>
    <col min="49" max="49" width="11.140625" bestFit="1" customWidth="1"/>
    <col min="50" max="50" width="19.140625" bestFit="1" customWidth="1"/>
    <col min="51" max="51" width="11.140625" bestFit="1" customWidth="1"/>
    <col min="52" max="52" width="19.140625" bestFit="1" customWidth="1"/>
    <col min="53" max="53" width="11.140625" bestFit="1" customWidth="1"/>
    <col min="54" max="54" width="19.140625" bestFit="1" customWidth="1"/>
    <col min="55" max="55" width="11.140625" bestFit="1" customWidth="1"/>
    <col min="56" max="56" width="19.140625" bestFit="1" customWidth="1"/>
    <col min="57" max="57" width="11.140625" bestFit="1" customWidth="1"/>
    <col min="58" max="58" width="19.140625" bestFit="1" customWidth="1"/>
    <col min="59" max="59" width="11.140625" bestFit="1" customWidth="1"/>
    <col min="60" max="60" width="19.140625" bestFit="1" customWidth="1"/>
    <col min="61" max="61" width="11.140625" bestFit="1" customWidth="1"/>
    <col min="62" max="62" width="19.140625" bestFit="1" customWidth="1"/>
    <col min="63" max="63" width="12.140625" bestFit="1" customWidth="1"/>
    <col min="64" max="64" width="20.28515625" bestFit="1" customWidth="1"/>
    <col min="65" max="65" width="12.140625" bestFit="1" customWidth="1"/>
    <col min="66" max="66" width="20.28515625" bestFit="1" customWidth="1"/>
    <col min="67" max="67" width="12.140625" bestFit="1" customWidth="1"/>
    <col min="68" max="68" width="20.28515625" bestFit="1" customWidth="1"/>
    <col min="69" max="69" width="7.140625" bestFit="1" customWidth="1"/>
    <col min="70" max="70" width="18.140625" bestFit="1" customWidth="1"/>
    <col min="71" max="71" width="18.28515625" bestFit="1" customWidth="1"/>
    <col min="72" max="72" width="18.140625" bestFit="1" customWidth="1"/>
    <col min="73" max="73" width="18.28515625" bestFit="1" customWidth="1"/>
    <col min="74" max="74" width="18.140625" bestFit="1" customWidth="1"/>
    <col min="75" max="75" width="18.28515625" bestFit="1" customWidth="1"/>
    <col min="76" max="76" width="18.140625" bestFit="1" customWidth="1"/>
    <col min="77" max="77" width="18.28515625" bestFit="1" customWidth="1"/>
    <col min="78" max="78" width="18.140625" bestFit="1" customWidth="1"/>
    <col min="79" max="79" width="18.28515625" bestFit="1" customWidth="1"/>
    <col min="80" max="80" width="18.140625" bestFit="1" customWidth="1"/>
    <col min="81" max="81" width="18.28515625" bestFit="1" customWidth="1"/>
    <col min="82" max="82" width="18.140625" bestFit="1" customWidth="1"/>
    <col min="83" max="83" width="18.28515625" bestFit="1" customWidth="1"/>
    <col min="84" max="84" width="18.140625" bestFit="1" customWidth="1"/>
    <col min="85" max="85" width="18.28515625" bestFit="1" customWidth="1"/>
    <col min="86" max="86" width="7" bestFit="1" customWidth="1"/>
    <col min="87" max="94" width="18" bestFit="1" customWidth="1"/>
    <col min="95" max="95" width="5.85546875" bestFit="1" customWidth="1"/>
    <col min="96" max="103" width="23.42578125" bestFit="1" customWidth="1"/>
  </cols>
  <sheetData>
    <row r="1" spans="1:103" x14ac:dyDescent="0.25">
      <c r="A1" t="s">
        <v>0</v>
      </c>
      <c r="B1" t="s">
        <v>68</v>
      </c>
      <c r="C1" t="s">
        <v>1</v>
      </c>
      <c r="D1" t="s">
        <v>47</v>
      </c>
      <c r="E1" t="s">
        <v>41</v>
      </c>
      <c r="F1" t="s">
        <v>35</v>
      </c>
      <c r="G1" t="s">
        <v>2</v>
      </c>
      <c r="H1" t="s">
        <v>64</v>
      </c>
      <c r="I1" t="s">
        <v>65</v>
      </c>
      <c r="J1" t="s">
        <v>44</v>
      </c>
      <c r="K1" t="s">
        <v>43</v>
      </c>
      <c r="L1" t="s">
        <v>86</v>
      </c>
      <c r="M1" t="s">
        <v>87</v>
      </c>
      <c r="N1" t="s">
        <v>36</v>
      </c>
      <c r="O1" t="s">
        <v>37</v>
      </c>
      <c r="P1" t="s">
        <v>39</v>
      </c>
      <c r="Q1" t="s">
        <v>91</v>
      </c>
      <c r="R1" t="s">
        <v>108</v>
      </c>
      <c r="S1" t="s">
        <v>38</v>
      </c>
      <c r="T1" t="s">
        <v>53</v>
      </c>
      <c r="U1" t="s">
        <v>92</v>
      </c>
      <c r="V1" s="15" t="s">
        <v>70</v>
      </c>
      <c r="W1" s="15" t="s">
        <v>71</v>
      </c>
      <c r="X1" t="s">
        <v>72</v>
      </c>
      <c r="Y1" t="s">
        <v>107</v>
      </c>
      <c r="Z1" t="s">
        <v>40</v>
      </c>
      <c r="AA1" t="s">
        <v>83</v>
      </c>
      <c r="AB1" t="s">
        <v>112</v>
      </c>
      <c r="AC1" t="s">
        <v>93</v>
      </c>
      <c r="AD1" t="s">
        <v>6</v>
      </c>
      <c r="AE1" t="s">
        <v>73</v>
      </c>
      <c r="AF1" t="s">
        <v>88</v>
      </c>
      <c r="AG1" t="s">
        <v>74</v>
      </c>
      <c r="AH1" t="s">
        <v>89</v>
      </c>
      <c r="AI1" t="s">
        <v>90</v>
      </c>
      <c r="AJ1" t="s">
        <v>52</v>
      </c>
      <c r="AK1" t="s">
        <v>3</v>
      </c>
      <c r="AL1" t="s">
        <v>4</v>
      </c>
      <c r="AM1" t="s">
        <v>5</v>
      </c>
      <c r="AN1" t="s">
        <v>34</v>
      </c>
      <c r="AO1" t="s">
        <v>45</v>
      </c>
      <c r="AP1" t="s">
        <v>69</v>
      </c>
      <c r="AQ1" t="s">
        <v>46</v>
      </c>
      <c r="AR1" t="s">
        <v>106</v>
      </c>
      <c r="AS1" t="s">
        <v>54</v>
      </c>
      <c r="AT1" t="s">
        <v>97</v>
      </c>
      <c r="AU1" t="s">
        <v>55</v>
      </c>
      <c r="AV1" t="s">
        <v>98</v>
      </c>
      <c r="AW1" t="s">
        <v>63</v>
      </c>
      <c r="AX1" t="s">
        <v>99</v>
      </c>
      <c r="AY1" t="s">
        <v>62</v>
      </c>
      <c r="AZ1" t="s">
        <v>100</v>
      </c>
      <c r="BA1" t="s">
        <v>61</v>
      </c>
      <c r="BB1" t="s">
        <v>101</v>
      </c>
      <c r="BC1" t="s">
        <v>66</v>
      </c>
      <c r="BD1" t="s">
        <v>102</v>
      </c>
      <c r="BE1" t="s">
        <v>67</v>
      </c>
      <c r="BF1" t="s">
        <v>103</v>
      </c>
      <c r="BG1" t="s">
        <v>60</v>
      </c>
      <c r="BH1" t="s">
        <v>104</v>
      </c>
      <c r="BI1" t="s">
        <v>59</v>
      </c>
      <c r="BJ1" t="s">
        <v>105</v>
      </c>
      <c r="BK1" t="s">
        <v>58</v>
      </c>
      <c r="BL1" t="s">
        <v>94</v>
      </c>
      <c r="BM1" t="s">
        <v>57</v>
      </c>
      <c r="BN1" t="s">
        <v>95</v>
      </c>
      <c r="BO1" t="s">
        <v>56</v>
      </c>
      <c r="BP1" t="s">
        <v>96</v>
      </c>
      <c r="BQ1" t="s">
        <v>31</v>
      </c>
      <c r="BR1" t="s">
        <v>7</v>
      </c>
      <c r="BS1" t="s">
        <v>75</v>
      </c>
      <c r="BT1" t="s">
        <v>8</v>
      </c>
      <c r="BU1" t="s">
        <v>76</v>
      </c>
      <c r="BV1" t="s">
        <v>9</v>
      </c>
      <c r="BW1" t="s">
        <v>77</v>
      </c>
      <c r="BX1" t="s">
        <v>10</v>
      </c>
      <c r="BY1" t="s">
        <v>78</v>
      </c>
      <c r="BZ1" t="s">
        <v>11</v>
      </c>
      <c r="CA1" t="s">
        <v>79</v>
      </c>
      <c r="CB1" t="s">
        <v>12</v>
      </c>
      <c r="CC1" t="s">
        <v>80</v>
      </c>
      <c r="CD1" t="s">
        <v>13</v>
      </c>
      <c r="CE1" t="s">
        <v>81</v>
      </c>
      <c r="CF1" t="s">
        <v>14</v>
      </c>
      <c r="CG1" t="s">
        <v>82</v>
      </c>
      <c r="CH1" t="s">
        <v>32</v>
      </c>
      <c r="CI1" t="s">
        <v>15</v>
      </c>
      <c r="CJ1" t="s">
        <v>16</v>
      </c>
      <c r="CK1" t="s">
        <v>17</v>
      </c>
      <c r="CL1" t="s">
        <v>18</v>
      </c>
      <c r="CM1" t="s">
        <v>19</v>
      </c>
      <c r="CN1" t="s">
        <v>20</v>
      </c>
      <c r="CO1" t="s">
        <v>21</v>
      </c>
      <c r="CP1" t="s">
        <v>22</v>
      </c>
      <c r="CQ1" t="s">
        <v>33</v>
      </c>
      <c r="CR1" t="s">
        <v>23</v>
      </c>
      <c r="CS1" t="s">
        <v>24</v>
      </c>
      <c r="CT1" t="s">
        <v>25</v>
      </c>
      <c r="CU1" t="s">
        <v>26</v>
      </c>
      <c r="CV1" t="s">
        <v>27</v>
      </c>
      <c r="CW1" t="s">
        <v>28</v>
      </c>
      <c r="CX1" t="s">
        <v>29</v>
      </c>
      <c r="CY1" t="s">
        <v>30</v>
      </c>
    </row>
    <row r="2" spans="1:103" x14ac:dyDescent="0.25">
      <c r="A2" t="s">
        <v>111</v>
      </c>
      <c r="B2" t="s">
        <v>84</v>
      </c>
      <c r="C2" s="6">
        <v>37530</v>
      </c>
      <c r="D2" s="7"/>
      <c r="E2" s="7"/>
      <c r="F2">
        <v>-9</v>
      </c>
      <c r="G2" t="s">
        <v>85</v>
      </c>
      <c r="H2">
        <v>8.6999999999999993</v>
      </c>
      <c r="I2">
        <v>1000</v>
      </c>
      <c r="J2" s="1"/>
      <c r="K2" s="1"/>
      <c r="N2" s="1"/>
      <c r="O2" s="1"/>
      <c r="P2" s="3"/>
      <c r="Q2" s="3"/>
      <c r="V2" s="16"/>
      <c r="W2" s="16"/>
      <c r="X2" s="1"/>
      <c r="Y2" s="1"/>
      <c r="Z2" s="1"/>
      <c r="AA2" s="4"/>
      <c r="AB2" s="13"/>
      <c r="AC2" s="4"/>
      <c r="AD2" s="4"/>
      <c r="AE2" s="4"/>
      <c r="AF2" s="4"/>
      <c r="AG2" s="4"/>
      <c r="BQ2">
        <v>52.5</v>
      </c>
      <c r="BR2">
        <v>37.5</v>
      </c>
      <c r="BT2">
        <v>11</v>
      </c>
      <c r="BV2">
        <v>2</v>
      </c>
      <c r="BX2">
        <v>0.5</v>
      </c>
      <c r="BZ2">
        <v>0.5</v>
      </c>
      <c r="CB2">
        <v>0.5</v>
      </c>
      <c r="CD2">
        <v>0.5</v>
      </c>
    </row>
    <row r="3" spans="1:103" x14ac:dyDescent="0.25">
      <c r="A3" t="s">
        <v>111</v>
      </c>
      <c r="B3" t="s">
        <v>84</v>
      </c>
      <c r="C3" s="6">
        <v>37539</v>
      </c>
      <c r="D3" s="1">
        <v>1</v>
      </c>
      <c r="E3" s="2" t="s">
        <v>50</v>
      </c>
      <c r="F3">
        <v>0</v>
      </c>
      <c r="G3" t="s">
        <v>85</v>
      </c>
      <c r="H3">
        <v>8.6999999999999993</v>
      </c>
      <c r="I3">
        <v>1000</v>
      </c>
      <c r="J3" s="1"/>
      <c r="K3" s="1"/>
      <c r="L3" s="4"/>
      <c r="M3" s="4"/>
      <c r="N3" s="4"/>
      <c r="O3" s="4"/>
      <c r="P3" s="4"/>
      <c r="Q3" s="4"/>
      <c r="R3" s="5"/>
      <c r="S3" s="4"/>
      <c r="V3" s="17"/>
      <c r="W3" s="17"/>
      <c r="X3" s="4"/>
      <c r="Y3" s="4"/>
      <c r="Z3" s="4"/>
      <c r="AA3" s="4"/>
      <c r="AB3" s="13"/>
      <c r="AC3" s="4"/>
      <c r="AD3" s="4"/>
      <c r="AE3" s="4"/>
      <c r="AF3" s="4"/>
      <c r="AG3" s="4"/>
      <c r="AH3" s="4"/>
      <c r="AI3" s="4"/>
      <c r="AK3" s="4"/>
      <c r="AL3" s="4"/>
      <c r="AM3" s="4"/>
      <c r="AN3" s="4"/>
    </row>
    <row r="4" spans="1:103" x14ac:dyDescent="0.25">
      <c r="A4" t="s">
        <v>111</v>
      </c>
      <c r="B4" t="s">
        <v>84</v>
      </c>
      <c r="C4" s="6">
        <v>37592</v>
      </c>
      <c r="D4" s="1">
        <v>4</v>
      </c>
      <c r="E4" t="s">
        <v>51</v>
      </c>
      <c r="F4">
        <v>53</v>
      </c>
      <c r="G4" t="s">
        <v>85</v>
      </c>
      <c r="H4">
        <v>8.6999999999999993</v>
      </c>
      <c r="I4">
        <v>1000</v>
      </c>
      <c r="J4" s="1"/>
      <c r="K4" s="1"/>
      <c r="L4" s="4"/>
      <c r="M4" s="4"/>
      <c r="N4" s="4"/>
      <c r="O4" s="4"/>
      <c r="P4" s="4"/>
      <c r="Q4" s="4"/>
      <c r="R4" s="5"/>
      <c r="S4" s="4"/>
      <c r="V4" s="17"/>
      <c r="W4" s="17"/>
      <c r="X4" s="4"/>
      <c r="Y4" s="4"/>
      <c r="Z4" s="4"/>
      <c r="AA4" s="4"/>
      <c r="AB4" s="13"/>
      <c r="AC4" s="4"/>
      <c r="AD4" s="4"/>
      <c r="AE4" s="4"/>
      <c r="AF4" s="4"/>
      <c r="AG4" s="4"/>
      <c r="AH4" s="4"/>
      <c r="AI4" s="4"/>
      <c r="AK4" s="4"/>
      <c r="AL4" s="4"/>
      <c r="AM4" s="4"/>
      <c r="AN4" s="4"/>
    </row>
    <row r="5" spans="1:103" x14ac:dyDescent="0.25">
      <c r="A5" t="s">
        <v>111</v>
      </c>
      <c r="B5" t="s">
        <v>84</v>
      </c>
      <c r="C5" s="6">
        <v>37594</v>
      </c>
      <c r="F5">
        <v>55</v>
      </c>
      <c r="G5" t="s">
        <v>85</v>
      </c>
      <c r="H5">
        <v>8.6999999999999993</v>
      </c>
      <c r="I5">
        <v>1000</v>
      </c>
      <c r="J5" s="1"/>
      <c r="K5" s="1"/>
      <c r="L5" s="4"/>
      <c r="M5" s="4"/>
      <c r="N5" s="1">
        <v>14.100237330727348</v>
      </c>
      <c r="O5" s="1">
        <v>22.814514376765409</v>
      </c>
      <c r="P5" s="5">
        <v>0.30199999999999999</v>
      </c>
      <c r="Q5" s="1">
        <v>3020</v>
      </c>
      <c r="R5" s="5">
        <v>1.3220000000000001E-2</v>
      </c>
      <c r="S5" s="5">
        <v>4.5276938112542665E-2</v>
      </c>
      <c r="T5" s="4">
        <f>O5*S5</f>
        <v>1.0329713555045223</v>
      </c>
      <c r="U5" s="4">
        <f>S5*(O5/(Q5/10000))</f>
        <v>3.4204349520017296</v>
      </c>
      <c r="V5" s="16"/>
      <c r="W5" s="16"/>
      <c r="X5" s="1"/>
      <c r="Y5" s="1"/>
      <c r="Z5" s="1">
        <f>SUM(Y5,O5,N5)</f>
        <v>36.914751707492755</v>
      </c>
      <c r="AA5" s="4"/>
      <c r="AB5" s="14">
        <v>5.3E-3</v>
      </c>
      <c r="AC5" s="8"/>
      <c r="AD5" s="4"/>
      <c r="AE5" s="4"/>
      <c r="AF5" s="4"/>
      <c r="AG5" s="4"/>
      <c r="AH5" s="4"/>
      <c r="AI5" s="4">
        <v>0.65038176616463839</v>
      </c>
      <c r="AJ5" s="1">
        <f>SUM(AK5:AM5)</f>
        <v>8</v>
      </c>
      <c r="AK5" s="1">
        <v>8</v>
      </c>
      <c r="AL5" s="1"/>
      <c r="AM5" s="1"/>
      <c r="AN5" s="4"/>
    </row>
    <row r="6" spans="1:103" x14ac:dyDescent="0.25">
      <c r="A6" t="s">
        <v>111</v>
      </c>
      <c r="B6" t="s">
        <v>84</v>
      </c>
      <c r="C6" s="6">
        <v>37595</v>
      </c>
      <c r="F6">
        <v>56</v>
      </c>
      <c r="G6" t="s">
        <v>85</v>
      </c>
      <c r="H6">
        <v>8.6999999999999993</v>
      </c>
      <c r="I6">
        <v>1000</v>
      </c>
      <c r="J6" s="1"/>
      <c r="K6" s="1"/>
      <c r="M6" s="4">
        <v>0.22240889723649346</v>
      </c>
      <c r="O6" s="1"/>
      <c r="P6" s="5"/>
      <c r="Q6" s="1"/>
      <c r="S6" s="5"/>
      <c r="W6" s="16"/>
      <c r="Y6" s="1"/>
      <c r="Z6" s="1"/>
      <c r="AA6" s="4"/>
      <c r="AB6" s="14"/>
      <c r="AC6" s="8"/>
      <c r="AD6" s="4"/>
      <c r="AE6" s="4"/>
      <c r="AF6" s="4"/>
      <c r="AG6" s="4"/>
    </row>
    <row r="7" spans="1:103" x14ac:dyDescent="0.25">
      <c r="A7" t="s">
        <v>111</v>
      </c>
      <c r="B7" t="s">
        <v>84</v>
      </c>
      <c r="C7" s="6">
        <v>37599</v>
      </c>
      <c r="F7">
        <v>60</v>
      </c>
      <c r="G7" t="s">
        <v>85</v>
      </c>
      <c r="H7">
        <v>8.6999999999999993</v>
      </c>
      <c r="I7">
        <v>1000</v>
      </c>
      <c r="J7" s="1"/>
      <c r="K7" s="1"/>
      <c r="M7" s="4"/>
      <c r="O7" s="1"/>
      <c r="P7" s="5"/>
      <c r="Q7" s="1"/>
      <c r="S7" s="5"/>
      <c r="W7" s="16"/>
      <c r="Y7" s="1"/>
      <c r="Z7" s="1"/>
      <c r="AA7" s="4"/>
      <c r="AB7" s="14"/>
      <c r="AC7" s="8"/>
      <c r="AD7" s="4"/>
      <c r="AE7" s="4"/>
      <c r="AF7" s="4"/>
      <c r="AG7" s="4"/>
      <c r="AR7" s="1">
        <f>SUM(AT7,AV7,AX7,AZ7,BB7,BD7,BF7,BH7,BJ7)</f>
        <v>464.47498117251683</v>
      </c>
      <c r="AS7">
        <v>50</v>
      </c>
      <c r="AT7">
        <v>22.224677998651742</v>
      </c>
      <c r="AU7">
        <v>150</v>
      </c>
      <c r="AV7">
        <v>29.769867310436624</v>
      </c>
      <c r="AW7">
        <v>250</v>
      </c>
      <c r="AX7">
        <v>34.148669739603761</v>
      </c>
      <c r="AY7">
        <v>350</v>
      </c>
      <c r="AZ7">
        <v>37.750023526841005</v>
      </c>
      <c r="BA7">
        <v>450</v>
      </c>
      <c r="BB7">
        <v>48.663972744195952</v>
      </c>
      <c r="BC7">
        <v>600</v>
      </c>
      <c r="BD7">
        <v>69.211948417945436</v>
      </c>
      <c r="BE7">
        <v>800</v>
      </c>
      <c r="BF7">
        <v>77.007212598030591</v>
      </c>
      <c r="BG7">
        <v>1000</v>
      </c>
      <c r="BH7">
        <v>73.265704602491368</v>
      </c>
      <c r="BI7">
        <v>1200</v>
      </c>
      <c r="BJ7">
        <v>72.432904234320333</v>
      </c>
    </row>
    <row r="8" spans="1:103" x14ac:dyDescent="0.25">
      <c r="A8" t="s">
        <v>111</v>
      </c>
      <c r="B8" t="s">
        <v>84</v>
      </c>
      <c r="C8" s="6">
        <v>37602</v>
      </c>
      <c r="F8">
        <v>63</v>
      </c>
      <c r="G8" t="s">
        <v>85</v>
      </c>
      <c r="H8">
        <v>8.6999999999999993</v>
      </c>
      <c r="I8">
        <v>1000</v>
      </c>
      <c r="J8" s="1"/>
      <c r="K8" s="1"/>
      <c r="M8" s="4">
        <v>0.33731543685906962</v>
      </c>
      <c r="O8" s="1"/>
      <c r="P8" s="5"/>
      <c r="Q8" s="1"/>
      <c r="W8" s="16"/>
      <c r="Y8" s="1"/>
      <c r="Z8" s="1"/>
      <c r="AA8" s="4"/>
      <c r="AB8" s="14"/>
      <c r="AC8" s="8"/>
      <c r="AD8" s="4"/>
      <c r="AE8" s="4"/>
      <c r="AF8" s="4"/>
      <c r="AG8" s="4"/>
    </row>
    <row r="9" spans="1:103" x14ac:dyDescent="0.25">
      <c r="A9" t="s">
        <v>111</v>
      </c>
      <c r="B9" t="s">
        <v>84</v>
      </c>
      <c r="C9" s="6">
        <v>37606</v>
      </c>
      <c r="F9">
        <v>67</v>
      </c>
      <c r="G9" t="s">
        <v>85</v>
      </c>
      <c r="H9">
        <v>8.6999999999999993</v>
      </c>
      <c r="I9">
        <v>1000</v>
      </c>
      <c r="J9" s="1"/>
      <c r="K9" s="1"/>
      <c r="L9" s="4"/>
      <c r="M9" s="4">
        <v>0.37895014829661294</v>
      </c>
      <c r="N9" s="1">
        <v>36.158034343152309</v>
      </c>
      <c r="O9" s="1">
        <v>45.991163902368363</v>
      </c>
      <c r="P9" s="5">
        <v>0.53500000000000003</v>
      </c>
      <c r="Q9" s="1">
        <v>4933</v>
      </c>
      <c r="R9" s="5">
        <v>1.1610000000000001E-2</v>
      </c>
      <c r="S9" s="5">
        <v>3.7869350752067182E-2</v>
      </c>
      <c r="T9" s="4">
        <f>O9*S9</f>
        <v>1.7416555173145984</v>
      </c>
      <c r="U9" s="4">
        <f>S9*(O9/(Q9/10000))</f>
        <v>3.5306213608647847</v>
      </c>
      <c r="V9" s="16">
        <v>3.9979720431665093</v>
      </c>
      <c r="W9" s="16"/>
      <c r="X9" s="1"/>
      <c r="Y9" s="1">
        <f>SUM(X9,W9,V9)</f>
        <v>3.9979720431665093</v>
      </c>
      <c r="Z9" s="1">
        <f>SUM(Y9,O9,N9)</f>
        <v>86.147170288687178</v>
      </c>
      <c r="AA9" s="4"/>
      <c r="AB9" s="14">
        <v>4.53E-2</v>
      </c>
      <c r="AC9" s="8"/>
      <c r="AD9" s="4"/>
      <c r="AE9" s="4"/>
      <c r="AF9" s="4"/>
      <c r="AG9" s="4"/>
      <c r="AH9" s="4">
        <v>0.52446666666666664</v>
      </c>
      <c r="AI9">
        <v>1.0701845763384108</v>
      </c>
      <c r="AJ9" s="1">
        <f>SUM(AK9:AM9)</f>
        <v>43.1</v>
      </c>
      <c r="AK9" s="1">
        <v>43.1</v>
      </c>
      <c r="AL9" s="1"/>
      <c r="AM9" s="1"/>
      <c r="AN9" s="4"/>
      <c r="AR9" s="1">
        <f>SUM(AT9,AV9,AX9,AZ9,BB9,BD9,BF9,BH9,BJ9)</f>
        <v>488.5970080783672</v>
      </c>
      <c r="AS9">
        <v>50</v>
      </c>
      <c r="AT9">
        <v>26.139394561583618</v>
      </c>
      <c r="AU9">
        <v>150</v>
      </c>
      <c r="AV9">
        <v>37.045159009435636</v>
      </c>
      <c r="AW9">
        <v>250</v>
      </c>
      <c r="AX9">
        <v>40.3124080742746</v>
      </c>
      <c r="AY9">
        <v>350</v>
      </c>
      <c r="AZ9">
        <v>39.950850841263758</v>
      </c>
      <c r="BA9">
        <v>450</v>
      </c>
      <c r="BB9">
        <v>50.045202623113795</v>
      </c>
      <c r="BC9">
        <v>600</v>
      </c>
      <c r="BD9">
        <v>69.814459172113075</v>
      </c>
      <c r="BE9">
        <v>800</v>
      </c>
      <c r="BF9">
        <v>77.8725124927644</v>
      </c>
      <c r="BG9">
        <v>1000</v>
      </c>
      <c r="BH9">
        <v>74.108661072713303</v>
      </c>
      <c r="BI9">
        <v>1200</v>
      </c>
      <c r="BJ9">
        <v>73.308360231105027</v>
      </c>
    </row>
    <row r="10" spans="1:103" x14ac:dyDescent="0.25">
      <c r="A10" t="s">
        <v>111</v>
      </c>
      <c r="B10" t="s">
        <v>84</v>
      </c>
      <c r="C10" s="6">
        <v>37608</v>
      </c>
      <c r="F10">
        <v>69</v>
      </c>
      <c r="G10" t="s">
        <v>85</v>
      </c>
      <c r="H10">
        <v>8.6999999999999993</v>
      </c>
      <c r="I10">
        <v>1000</v>
      </c>
      <c r="J10" s="1">
        <v>369.88095238095195</v>
      </c>
      <c r="K10" s="1">
        <v>14.1666666666667</v>
      </c>
      <c r="L10" s="3">
        <f>(J10/10/K10)</f>
        <v>2.6109243697478903</v>
      </c>
      <c r="M10" s="4"/>
      <c r="N10" s="4"/>
      <c r="O10" s="1"/>
      <c r="P10" s="5"/>
      <c r="Q10" s="1"/>
      <c r="R10" s="5"/>
      <c r="S10" s="4"/>
      <c r="V10" s="17"/>
      <c r="W10" s="16"/>
      <c r="X10" s="4"/>
      <c r="Y10" s="1"/>
      <c r="Z10" s="1"/>
      <c r="AA10" s="4"/>
      <c r="AB10" s="14"/>
      <c r="AC10" s="8"/>
      <c r="AD10" s="4"/>
      <c r="AE10" s="4"/>
      <c r="AF10" s="4"/>
      <c r="AG10" s="4"/>
      <c r="AH10" s="4"/>
      <c r="AK10" s="4"/>
      <c r="AL10" s="4"/>
      <c r="AM10" s="4"/>
      <c r="AN10" s="4"/>
    </row>
    <row r="11" spans="1:103" x14ac:dyDescent="0.25">
      <c r="A11" t="s">
        <v>111</v>
      </c>
      <c r="B11" t="s">
        <v>84</v>
      </c>
      <c r="C11" s="6">
        <v>37613</v>
      </c>
      <c r="F11">
        <v>74</v>
      </c>
      <c r="G11" t="s">
        <v>85</v>
      </c>
      <c r="H11">
        <v>8.6999999999999993</v>
      </c>
      <c r="I11">
        <v>1000</v>
      </c>
      <c r="J11" s="1">
        <v>474.22619047619003</v>
      </c>
      <c r="K11" s="1">
        <v>16.0694444444444</v>
      </c>
      <c r="L11" s="3">
        <f>(J11/10/K11)</f>
        <v>2.9511050747005854</v>
      </c>
      <c r="M11" s="4"/>
      <c r="N11" s="1">
        <v>70.780399274047184</v>
      </c>
      <c r="O11" s="1">
        <v>68.878105308901283</v>
      </c>
      <c r="P11">
        <v>1.159</v>
      </c>
      <c r="Q11" s="1">
        <v>11505</v>
      </c>
      <c r="R11" s="5">
        <v>1.307E-2</v>
      </c>
      <c r="S11" s="5">
        <v>3.9362383713775366E-2</v>
      </c>
      <c r="T11" s="4">
        <f>O11*S11</f>
        <v>2.7112064106468003</v>
      </c>
      <c r="U11" s="4">
        <f>S11*(O11/(Q11/10000))</f>
        <v>2.356546206559583</v>
      </c>
      <c r="V11" s="16">
        <v>7.4382559571231974</v>
      </c>
      <c r="W11" s="16"/>
      <c r="X11" s="1"/>
      <c r="Y11" s="1">
        <f>SUM(X11,W11,V11)</f>
        <v>7.4382559571231974</v>
      </c>
      <c r="Z11" s="1">
        <f>SUM(Y11,O11,N11)</f>
        <v>147.09676054007167</v>
      </c>
      <c r="AA11" s="4"/>
      <c r="AB11" s="14">
        <v>5.1900000000000002E-2</v>
      </c>
      <c r="AC11" s="8"/>
      <c r="AD11" s="4"/>
      <c r="AE11" s="4"/>
      <c r="AF11" s="4"/>
      <c r="AG11" s="4"/>
      <c r="AH11" s="4">
        <v>0.90766666666666662</v>
      </c>
      <c r="AI11">
        <v>1.6995110154788649</v>
      </c>
      <c r="AJ11" s="1">
        <f>SUM(AK11:AM11)</f>
        <v>102.8</v>
      </c>
      <c r="AK11" s="1">
        <v>102.3</v>
      </c>
      <c r="AL11" s="1">
        <v>0.5</v>
      </c>
      <c r="AM11" s="1"/>
      <c r="AN11" s="4"/>
      <c r="AR11" s="1">
        <f>SUM(AT11,AV11,AX11,AZ11,BB11,BD11,BF11,BH11,BJ11)</f>
        <v>479.46694964314531</v>
      </c>
      <c r="AS11">
        <v>50</v>
      </c>
      <c r="AT11">
        <v>25.889852149271359</v>
      </c>
      <c r="AU11">
        <v>150</v>
      </c>
      <c r="AV11">
        <v>34.336252300286198</v>
      </c>
      <c r="AW11">
        <v>250</v>
      </c>
      <c r="AX11">
        <v>35.540055720572461</v>
      </c>
      <c r="AY11">
        <v>350</v>
      </c>
      <c r="AZ11">
        <v>37.911505549449778</v>
      </c>
      <c r="BA11">
        <v>450</v>
      </c>
      <c r="BB11">
        <v>48.55987269817458</v>
      </c>
      <c r="BC11">
        <v>600</v>
      </c>
      <c r="BD11">
        <v>69.851782847150034</v>
      </c>
      <c r="BE11">
        <v>800</v>
      </c>
      <c r="BF11">
        <v>77.344395186119343</v>
      </c>
      <c r="BG11">
        <v>1000</v>
      </c>
      <c r="BH11">
        <v>75.96722774802187</v>
      </c>
      <c r="BI11">
        <v>1200</v>
      </c>
      <c r="BJ11">
        <v>74.066005444099673</v>
      </c>
    </row>
    <row r="12" spans="1:103" x14ac:dyDescent="0.25">
      <c r="A12" t="s">
        <v>111</v>
      </c>
      <c r="B12" t="s">
        <v>84</v>
      </c>
      <c r="C12" s="6">
        <v>37616</v>
      </c>
      <c r="D12" s="1">
        <v>5</v>
      </c>
      <c r="E12" t="s">
        <v>48</v>
      </c>
      <c r="F12">
        <v>77</v>
      </c>
      <c r="G12" t="s">
        <v>85</v>
      </c>
      <c r="H12">
        <v>8.6999999999999993</v>
      </c>
      <c r="I12">
        <v>1000</v>
      </c>
      <c r="J12" s="1"/>
      <c r="K12" s="1"/>
      <c r="L12" s="4"/>
      <c r="M12" s="4"/>
      <c r="N12" s="4"/>
      <c r="O12" s="1"/>
      <c r="P12" s="5"/>
      <c r="Q12" s="1"/>
      <c r="R12" s="5"/>
      <c r="S12" s="4"/>
      <c r="V12" s="17"/>
      <c r="W12" s="16"/>
      <c r="X12" s="4"/>
      <c r="Y12" s="1"/>
      <c r="Z12" s="1"/>
      <c r="AA12" s="4"/>
      <c r="AB12" s="14"/>
      <c r="AC12" s="8"/>
      <c r="AD12" s="4"/>
      <c r="AE12" s="4"/>
      <c r="AF12" s="4"/>
      <c r="AG12" s="4"/>
      <c r="AH12" s="4"/>
      <c r="AK12" s="4"/>
      <c r="AL12" s="4"/>
      <c r="AM12" s="4"/>
      <c r="AN12" s="4"/>
    </row>
    <row r="13" spans="1:103" x14ac:dyDescent="0.25">
      <c r="A13" t="s">
        <v>111</v>
      </c>
      <c r="B13" t="s">
        <v>84</v>
      </c>
      <c r="C13" s="6">
        <v>37620</v>
      </c>
      <c r="F13">
        <v>81</v>
      </c>
      <c r="G13" t="s">
        <v>85</v>
      </c>
      <c r="H13">
        <v>8.6999999999999993</v>
      </c>
      <c r="I13">
        <v>1000</v>
      </c>
      <c r="J13" s="1">
        <v>610.77380952380997</v>
      </c>
      <c r="K13" s="1">
        <v>18.0416666666667</v>
      </c>
      <c r="L13" s="3">
        <f>(J13/10/K13)</f>
        <v>3.3853513691850838</v>
      </c>
      <c r="M13" s="4"/>
      <c r="N13" s="4"/>
      <c r="O13" s="1"/>
      <c r="P13" s="5"/>
      <c r="Q13" s="1"/>
      <c r="R13" s="5"/>
      <c r="S13" s="4"/>
      <c r="V13" s="17"/>
      <c r="W13" s="16"/>
      <c r="X13" s="4"/>
      <c r="Y13" s="1"/>
      <c r="Z13" s="1"/>
      <c r="AA13" s="4"/>
      <c r="AB13" s="14"/>
      <c r="AC13" s="8"/>
      <c r="AD13" s="4"/>
      <c r="AE13" s="4"/>
      <c r="AF13" s="4"/>
      <c r="AG13" s="4"/>
      <c r="AH13" s="4"/>
      <c r="AK13" s="4"/>
      <c r="AL13" s="4"/>
      <c r="AM13" s="4"/>
      <c r="AN13" s="4"/>
    </row>
    <row r="14" spans="1:103" x14ac:dyDescent="0.25">
      <c r="A14" t="s">
        <v>111</v>
      </c>
      <c r="B14" t="s">
        <v>84</v>
      </c>
      <c r="C14" s="6">
        <v>37621</v>
      </c>
      <c r="F14">
        <v>82</v>
      </c>
      <c r="G14" t="s">
        <v>85</v>
      </c>
      <c r="H14">
        <v>8.6999999999999993</v>
      </c>
      <c r="I14">
        <v>1000</v>
      </c>
      <c r="J14" s="1"/>
      <c r="K14" s="1"/>
      <c r="L14" s="3"/>
      <c r="M14" s="4"/>
      <c r="N14" s="4"/>
      <c r="O14" s="1"/>
      <c r="P14" s="5"/>
      <c r="Q14" s="1"/>
      <c r="R14" s="5"/>
      <c r="S14" s="4"/>
      <c r="V14" s="17"/>
      <c r="W14" s="16"/>
      <c r="X14" s="4"/>
      <c r="Y14" s="1"/>
      <c r="Z14" s="1"/>
      <c r="AA14" s="4"/>
      <c r="AB14" s="14"/>
      <c r="AC14" s="8"/>
      <c r="AD14" s="4"/>
      <c r="AE14" s="4"/>
      <c r="AF14" s="4"/>
      <c r="AG14" s="4"/>
      <c r="AH14" s="4"/>
      <c r="AK14" s="4"/>
      <c r="AL14" s="4"/>
      <c r="AM14" s="4"/>
      <c r="AN14" s="4"/>
      <c r="AR14" s="1">
        <f>SUM(AT14,AV14,AX14,AZ14,BB14,BD14,BF14,BH14,BJ14)</f>
        <v>429.33933270154881</v>
      </c>
      <c r="AS14">
        <v>50</v>
      </c>
      <c r="AT14">
        <v>22.78926371255157</v>
      </c>
      <c r="AU14">
        <v>150</v>
      </c>
      <c r="AV14">
        <v>28.806845365134375</v>
      </c>
      <c r="AW14">
        <v>250</v>
      </c>
      <c r="AX14">
        <v>31.680669512270885</v>
      </c>
      <c r="AY14">
        <v>350</v>
      </c>
      <c r="AZ14">
        <v>33.322713527345144</v>
      </c>
      <c r="BA14">
        <v>450</v>
      </c>
      <c r="BB14">
        <v>43.685094248379471</v>
      </c>
      <c r="BC14">
        <v>600</v>
      </c>
      <c r="BD14">
        <v>61.932641949020272</v>
      </c>
      <c r="BE14">
        <v>800</v>
      </c>
      <c r="BF14">
        <v>70.779820321019926</v>
      </c>
      <c r="BG14">
        <v>1000</v>
      </c>
      <c r="BH14">
        <v>68.89920894804709</v>
      </c>
      <c r="BI14">
        <v>1200</v>
      </c>
      <c r="BJ14">
        <v>67.443075117780097</v>
      </c>
    </row>
    <row r="15" spans="1:103" x14ac:dyDescent="0.25">
      <c r="A15" t="s">
        <v>111</v>
      </c>
      <c r="B15" t="s">
        <v>84</v>
      </c>
      <c r="C15" s="6">
        <v>37623</v>
      </c>
      <c r="F15">
        <v>84</v>
      </c>
      <c r="G15" t="s">
        <v>85</v>
      </c>
      <c r="H15">
        <v>8.6999999999999993</v>
      </c>
      <c r="I15">
        <v>1000</v>
      </c>
      <c r="J15" s="1"/>
      <c r="K15" s="1"/>
      <c r="L15" s="4"/>
      <c r="M15" s="4"/>
      <c r="N15" s="1">
        <v>147.42426357671366</v>
      </c>
      <c r="O15" s="1">
        <v>131.59991308756426</v>
      </c>
      <c r="P15" s="5">
        <v>1.982</v>
      </c>
      <c r="Q15" s="1">
        <v>20004</v>
      </c>
      <c r="R15" s="5">
        <v>1.506E-2</v>
      </c>
      <c r="S15" s="5">
        <v>3.6067822349802763E-2</v>
      </c>
      <c r="T15" s="4">
        <f>O15*S15</f>
        <v>4.7465222864917509</v>
      </c>
      <c r="U15" s="4">
        <f>S15*(O15/(Q15/10000))</f>
        <v>2.3727865859286901</v>
      </c>
      <c r="V15" s="16">
        <v>17.72289418410951</v>
      </c>
      <c r="W15" s="16">
        <v>7.9383080063506464</v>
      </c>
      <c r="X15" s="1"/>
      <c r="Y15" s="1">
        <f>SUM(X15,W15,V15)</f>
        <v>25.661202190460155</v>
      </c>
      <c r="Z15" s="1">
        <f>SUM(Y15,O15,N15)</f>
        <v>304.68537885473808</v>
      </c>
      <c r="AA15" s="4"/>
      <c r="AB15" s="14">
        <v>8.7800000000000003E-2</v>
      </c>
      <c r="AC15" s="8"/>
      <c r="AD15" s="4"/>
      <c r="AE15" s="4"/>
      <c r="AF15" s="4"/>
      <c r="AG15" s="4"/>
      <c r="AH15" s="4">
        <v>0.77429999999999988</v>
      </c>
      <c r="AI15" s="4">
        <v>0.65139195099292346</v>
      </c>
      <c r="AJ15" s="1">
        <f>SUM(AK15:AM15)</f>
        <v>203.79999999999998</v>
      </c>
      <c r="AK15" s="1">
        <v>180.6</v>
      </c>
      <c r="AL15" s="1">
        <v>23.2</v>
      </c>
      <c r="AM15" s="1"/>
      <c r="AN15" s="4"/>
    </row>
    <row r="16" spans="1:103" x14ac:dyDescent="0.25">
      <c r="A16" t="s">
        <v>111</v>
      </c>
      <c r="B16" t="s">
        <v>84</v>
      </c>
      <c r="C16" s="6">
        <v>37627</v>
      </c>
      <c r="F16">
        <v>88</v>
      </c>
      <c r="G16" t="s">
        <v>85</v>
      </c>
      <c r="H16">
        <v>8.6999999999999993</v>
      </c>
      <c r="I16">
        <v>1000</v>
      </c>
      <c r="J16" s="1"/>
      <c r="K16" s="1"/>
      <c r="M16" s="4">
        <v>0.75843704767032827</v>
      </c>
      <c r="O16" s="1"/>
      <c r="P16" s="5"/>
      <c r="Q16" s="1"/>
      <c r="W16" s="16"/>
      <c r="Y16" s="1"/>
      <c r="Z16" s="1"/>
      <c r="AA16" s="4"/>
      <c r="AB16" s="14"/>
      <c r="AC16" s="8"/>
      <c r="AD16" s="4"/>
      <c r="AE16" s="4"/>
      <c r="AF16" s="4"/>
      <c r="AG16" s="4"/>
      <c r="AR16" s="1">
        <f>SUM(AT16,AV16,AX16,AZ16,BB16,BD16,BF16,BH16,BJ16)</f>
        <v>485.76923713113706</v>
      </c>
      <c r="AS16">
        <v>50</v>
      </c>
      <c r="AT16">
        <v>26.437183970386467</v>
      </c>
      <c r="AU16">
        <v>150</v>
      </c>
      <c r="AV16">
        <v>35.206376783247457</v>
      </c>
      <c r="AW16">
        <v>250</v>
      </c>
      <c r="AX16">
        <v>39.256173460984492</v>
      </c>
      <c r="AY16">
        <v>350</v>
      </c>
      <c r="AZ16">
        <v>39.966084994340058</v>
      </c>
      <c r="BA16">
        <v>450</v>
      </c>
      <c r="BB16">
        <v>49.61102926043926</v>
      </c>
      <c r="BC16">
        <v>600</v>
      </c>
      <c r="BD16">
        <v>68.922245606944458</v>
      </c>
      <c r="BE16">
        <v>800</v>
      </c>
      <c r="BF16">
        <v>76.82643398152517</v>
      </c>
      <c r="BG16">
        <v>1000</v>
      </c>
      <c r="BH16">
        <v>75.47567240875992</v>
      </c>
      <c r="BI16">
        <v>1200</v>
      </c>
      <c r="BJ16">
        <v>74.068036664509833</v>
      </c>
    </row>
    <row r="17" spans="1:62" x14ac:dyDescent="0.25">
      <c r="A17" t="s">
        <v>111</v>
      </c>
      <c r="B17" t="s">
        <v>84</v>
      </c>
      <c r="C17" s="6">
        <v>37628</v>
      </c>
      <c r="F17">
        <v>89</v>
      </c>
      <c r="G17" t="s">
        <v>85</v>
      </c>
      <c r="H17">
        <v>8.6999999999999993</v>
      </c>
      <c r="I17">
        <v>1000</v>
      </c>
      <c r="J17" s="1">
        <v>744.88095238095195</v>
      </c>
      <c r="K17" s="1">
        <v>19.6527777777778</v>
      </c>
      <c r="L17" s="3">
        <f>(J17/10/K17)</f>
        <v>3.7902069661786912</v>
      </c>
      <c r="M17" s="4"/>
      <c r="N17" s="4"/>
      <c r="O17" s="1"/>
      <c r="P17" s="5"/>
      <c r="Q17" s="1"/>
      <c r="R17" s="5"/>
      <c r="S17" s="4"/>
      <c r="V17" s="17"/>
      <c r="W17" s="16"/>
      <c r="X17" s="4"/>
      <c r="Y17" s="1"/>
      <c r="Z17" s="1"/>
      <c r="AA17" s="4"/>
      <c r="AB17" s="14"/>
      <c r="AC17" s="8"/>
      <c r="AD17" s="4"/>
      <c r="AE17" s="4"/>
      <c r="AF17" s="4"/>
      <c r="AG17" s="4"/>
      <c r="AH17" s="4"/>
      <c r="AK17" s="4"/>
      <c r="AL17" s="4"/>
      <c r="AM17" s="4"/>
      <c r="AN17" s="4"/>
    </row>
    <row r="18" spans="1:62" x14ac:dyDescent="0.25">
      <c r="A18" t="s">
        <v>111</v>
      </c>
      <c r="B18" t="s">
        <v>84</v>
      </c>
      <c r="C18" s="6">
        <v>37631</v>
      </c>
      <c r="F18">
        <v>92</v>
      </c>
      <c r="G18" t="s">
        <v>85</v>
      </c>
      <c r="H18">
        <v>8.6999999999999993</v>
      </c>
      <c r="I18">
        <v>1000</v>
      </c>
      <c r="J18" s="1"/>
      <c r="K18" s="1"/>
      <c r="L18" s="4"/>
      <c r="M18" s="4"/>
      <c r="N18" s="1">
        <v>181.97682535250593</v>
      </c>
      <c r="O18" s="1">
        <v>139.85659448106031</v>
      </c>
      <c r="P18" s="5">
        <v>2.1259999999999999</v>
      </c>
      <c r="Q18" s="1">
        <v>21260</v>
      </c>
      <c r="R18" s="5">
        <v>1.519E-2</v>
      </c>
      <c r="S18" s="5">
        <v>3.3912080340780755E-2</v>
      </c>
      <c r="T18" s="4">
        <f>O18*S18</f>
        <v>4.7428280682297119</v>
      </c>
      <c r="U18" s="4">
        <f>S18*(O18/(Q18/10000))</f>
        <v>2.2308692700986419</v>
      </c>
      <c r="V18" s="16">
        <v>22.568262475555876</v>
      </c>
      <c r="W18" s="16">
        <v>27.217056021773644</v>
      </c>
      <c r="X18" s="1"/>
      <c r="Y18" s="1">
        <f>SUM(X18,W18,V18)</f>
        <v>49.78531849732952</v>
      </c>
      <c r="Z18" s="1">
        <f>SUM(Y18,O18,N18)</f>
        <v>371.61873833089578</v>
      </c>
      <c r="AA18" s="4"/>
      <c r="AB18" s="14">
        <v>0.14810000000000001</v>
      </c>
      <c r="AC18" s="8"/>
      <c r="AD18" s="4"/>
      <c r="AE18" s="4"/>
      <c r="AF18" s="4"/>
      <c r="AG18" s="4"/>
      <c r="AH18" s="4">
        <v>1.1913333333333334</v>
      </c>
      <c r="AI18" s="4">
        <v>0.72792235040952524</v>
      </c>
      <c r="AJ18" s="1">
        <f>SUM(AK18:AM18)</f>
        <v>201.3</v>
      </c>
      <c r="AK18" s="1">
        <v>156</v>
      </c>
      <c r="AL18" s="1">
        <v>45.3</v>
      </c>
      <c r="AM18" s="1"/>
      <c r="AN18" s="4"/>
    </row>
    <row r="19" spans="1:62" x14ac:dyDescent="0.25">
      <c r="A19" t="s">
        <v>111</v>
      </c>
      <c r="B19" t="s">
        <v>84</v>
      </c>
      <c r="C19" s="6">
        <v>37634</v>
      </c>
      <c r="F19">
        <v>95</v>
      </c>
      <c r="G19" t="s">
        <v>85</v>
      </c>
      <c r="H19">
        <v>8.6999999999999993</v>
      </c>
      <c r="I19">
        <v>1000</v>
      </c>
      <c r="J19" s="1"/>
      <c r="K19" s="1"/>
      <c r="M19" s="4">
        <v>0.82875302679901452</v>
      </c>
      <c r="O19" s="1"/>
      <c r="P19" s="5"/>
      <c r="Q19" s="1"/>
      <c r="W19" s="16"/>
      <c r="Y19" s="1"/>
      <c r="Z19" s="1"/>
      <c r="AA19" s="4"/>
      <c r="AB19" s="14"/>
      <c r="AC19" s="8"/>
      <c r="AD19" s="4"/>
      <c r="AE19" s="4"/>
      <c r="AF19" s="4"/>
      <c r="AG19" s="4"/>
      <c r="AR19" s="1">
        <f>SUM(AT19,AV19,AX19,AZ19,BB19,BD19,BF19,BH19,BJ19)</f>
        <v>444.81396427018802</v>
      </c>
      <c r="AS19">
        <v>50</v>
      </c>
      <c r="AT19">
        <v>22.472942344831807</v>
      </c>
      <c r="AU19">
        <v>150</v>
      </c>
      <c r="AV19">
        <v>27.726439082158251</v>
      </c>
      <c r="AW19">
        <v>250</v>
      </c>
      <c r="AX19">
        <v>28.17485051328411</v>
      </c>
      <c r="AY19">
        <v>350</v>
      </c>
      <c r="AZ19">
        <v>33.104622448774677</v>
      </c>
      <c r="BA19">
        <v>450</v>
      </c>
      <c r="BB19">
        <v>44.124195127458655</v>
      </c>
      <c r="BC19">
        <v>600</v>
      </c>
      <c r="BD19">
        <v>64.429186059641154</v>
      </c>
      <c r="BE19">
        <v>800</v>
      </c>
      <c r="BF19">
        <v>76.192693213551095</v>
      </c>
      <c r="BG19">
        <v>1000</v>
      </c>
      <c r="BH19">
        <v>75.073490767545607</v>
      </c>
      <c r="BI19">
        <v>1200</v>
      </c>
      <c r="BJ19">
        <v>73.515544712942699</v>
      </c>
    </row>
    <row r="20" spans="1:62" x14ac:dyDescent="0.25">
      <c r="A20" t="s">
        <v>111</v>
      </c>
      <c r="B20" t="s">
        <v>84</v>
      </c>
      <c r="C20" s="6">
        <v>37636</v>
      </c>
      <c r="F20">
        <v>97</v>
      </c>
      <c r="G20" t="s">
        <v>85</v>
      </c>
      <c r="H20">
        <v>8.6999999999999993</v>
      </c>
      <c r="I20">
        <v>1000</v>
      </c>
      <c r="J20" s="1">
        <v>826.54761904761904</v>
      </c>
      <c r="K20" s="1">
        <v>21.0277777777778</v>
      </c>
      <c r="L20" s="3">
        <f>(J20/10/K20)</f>
        <v>3.9307416493678007</v>
      </c>
      <c r="M20" s="4"/>
      <c r="N20" s="4"/>
      <c r="O20" s="1"/>
      <c r="P20" s="5"/>
      <c r="Q20" s="1"/>
      <c r="R20" s="5"/>
      <c r="S20" s="4"/>
      <c r="V20" s="17"/>
      <c r="W20" s="16"/>
      <c r="X20" s="4"/>
      <c r="Y20" s="1"/>
      <c r="Z20" s="1"/>
      <c r="AA20" s="4"/>
      <c r="AB20" s="14"/>
      <c r="AC20" s="8"/>
      <c r="AD20" s="4"/>
      <c r="AE20" s="4"/>
      <c r="AF20" s="4"/>
      <c r="AG20" s="4"/>
      <c r="AH20" s="4"/>
      <c r="AK20" s="4"/>
      <c r="AL20" s="4"/>
      <c r="AM20" s="4"/>
      <c r="AN20" s="4"/>
    </row>
    <row r="21" spans="1:62" x14ac:dyDescent="0.25">
      <c r="A21" t="s">
        <v>111</v>
      </c>
      <c r="B21" t="s">
        <v>84</v>
      </c>
      <c r="C21" s="6">
        <v>37641</v>
      </c>
      <c r="F21">
        <v>102</v>
      </c>
      <c r="G21" t="s">
        <v>85</v>
      </c>
      <c r="H21">
        <v>8.6999999999999993</v>
      </c>
      <c r="I21">
        <v>1000</v>
      </c>
      <c r="J21" s="1"/>
      <c r="K21" s="1"/>
      <c r="M21" s="4">
        <v>0.84226048678169019</v>
      </c>
      <c r="O21" s="1"/>
      <c r="P21" s="5"/>
      <c r="Q21" s="1"/>
      <c r="W21" s="16"/>
      <c r="Y21" s="1"/>
      <c r="Z21" s="1"/>
      <c r="AA21" s="4"/>
      <c r="AB21" s="14"/>
      <c r="AC21" s="8"/>
      <c r="AD21" s="4"/>
      <c r="AE21" s="4"/>
      <c r="AF21" s="4"/>
      <c r="AG21" s="4"/>
    </row>
    <row r="22" spans="1:62" x14ac:dyDescent="0.25">
      <c r="A22" t="s">
        <v>111</v>
      </c>
      <c r="B22" t="s">
        <v>84</v>
      </c>
      <c r="C22" s="6">
        <v>37642</v>
      </c>
      <c r="F22">
        <v>103</v>
      </c>
      <c r="G22" t="s">
        <v>85</v>
      </c>
      <c r="H22">
        <v>8.6999999999999993</v>
      </c>
      <c r="I22">
        <v>1000</v>
      </c>
      <c r="J22" s="1">
        <v>842.08333333333303</v>
      </c>
      <c r="K22" s="1">
        <v>21.375</v>
      </c>
      <c r="L22" s="3">
        <f>(J22/10/K22)</f>
        <v>3.9395711500974642</v>
      </c>
      <c r="M22" s="4"/>
      <c r="N22" s="1">
        <v>316.4875052352366</v>
      </c>
      <c r="O22" s="1">
        <v>183.67494749040341</v>
      </c>
      <c r="P22" s="5">
        <v>2.7240000000000002</v>
      </c>
      <c r="Q22" s="1">
        <v>18403</v>
      </c>
      <c r="R22" s="5">
        <v>1.4789999999999999E-2</v>
      </c>
      <c r="S22" s="5">
        <v>3.1399358282657559E-2</v>
      </c>
      <c r="T22" s="4">
        <f>O22*S22</f>
        <v>5.7672754837994908</v>
      </c>
      <c r="U22" s="4">
        <f>S22*(O22/(Q22/10000))</f>
        <v>3.1338778915391461</v>
      </c>
      <c r="V22" s="16">
        <v>25.414644745418993</v>
      </c>
      <c r="W22" s="16">
        <v>167.83851213427081</v>
      </c>
      <c r="X22" s="1"/>
      <c r="Y22" s="1">
        <f>SUM(X22,W22,V22)</f>
        <v>193.25315687968981</v>
      </c>
      <c r="Z22" s="1">
        <f>SUM(Y22,O22,N22)</f>
        <v>693.41560960532979</v>
      </c>
      <c r="AA22" s="4"/>
      <c r="AB22" s="14">
        <v>0.32379999999999998</v>
      </c>
      <c r="AC22" s="8"/>
      <c r="AD22" s="4"/>
      <c r="AE22" s="4"/>
      <c r="AF22" s="4"/>
      <c r="AG22" s="4"/>
      <c r="AH22" s="4">
        <v>1.4673733333333334</v>
      </c>
      <c r="AI22" s="4">
        <v>0.66805621696686235</v>
      </c>
      <c r="AJ22" s="1">
        <f>SUM(AK22:AM22)</f>
        <v>191</v>
      </c>
      <c r="AK22" s="1">
        <v>96.6</v>
      </c>
      <c r="AL22" s="1">
        <v>94.4</v>
      </c>
      <c r="AM22" s="1"/>
      <c r="AN22" s="4"/>
    </row>
    <row r="23" spans="1:62" x14ac:dyDescent="0.25">
      <c r="A23" t="s">
        <v>111</v>
      </c>
      <c r="B23" t="s">
        <v>84</v>
      </c>
      <c r="C23" s="6">
        <v>37645</v>
      </c>
      <c r="F23">
        <v>106</v>
      </c>
      <c r="G23" t="s">
        <v>85</v>
      </c>
      <c r="H23">
        <v>8.6999999999999993</v>
      </c>
      <c r="I23">
        <v>1000</v>
      </c>
      <c r="J23" s="1"/>
      <c r="K23" s="1"/>
      <c r="L23" s="3"/>
      <c r="M23" s="4"/>
      <c r="N23" s="1"/>
      <c r="O23" s="1"/>
      <c r="P23" s="5"/>
      <c r="Q23" s="1"/>
      <c r="R23" s="5"/>
      <c r="S23" s="5"/>
      <c r="T23" s="4"/>
      <c r="U23" s="4"/>
      <c r="V23" s="16"/>
      <c r="W23" s="16"/>
      <c r="X23" s="1"/>
      <c r="Y23" s="1"/>
      <c r="Z23" s="1"/>
      <c r="AA23" s="4"/>
      <c r="AB23" s="14"/>
      <c r="AC23" s="8"/>
      <c r="AD23" s="4"/>
      <c r="AE23" s="4"/>
      <c r="AF23" s="4"/>
      <c r="AG23" s="4"/>
      <c r="AH23" s="4"/>
      <c r="AI23" s="4"/>
      <c r="AK23" s="1"/>
      <c r="AL23" s="1"/>
      <c r="AM23" s="1"/>
      <c r="AN23" s="4"/>
      <c r="AR23" s="1">
        <f>SUM(AT23,AV23,AX23,AZ23,BB23,BD23,BF23,BH23,BJ23)</f>
        <v>457.97255101038525</v>
      </c>
      <c r="AS23">
        <v>50</v>
      </c>
      <c r="AT23">
        <v>23.034971926467222</v>
      </c>
      <c r="AU23">
        <v>150</v>
      </c>
      <c r="AV23">
        <v>30.860302057376469</v>
      </c>
      <c r="AW23">
        <v>250</v>
      </c>
      <c r="AX23">
        <v>33.575865583934892</v>
      </c>
      <c r="AY23">
        <v>350</v>
      </c>
      <c r="AZ23">
        <v>36.649102064527078</v>
      </c>
      <c r="BA23">
        <v>450</v>
      </c>
      <c r="BB23">
        <v>46.684802357033362</v>
      </c>
      <c r="BC23">
        <v>600</v>
      </c>
      <c r="BD23">
        <v>65.069020488845737</v>
      </c>
      <c r="BE23">
        <v>800</v>
      </c>
      <c r="BF23">
        <v>73.844602419390768</v>
      </c>
      <c r="BG23">
        <v>1000</v>
      </c>
      <c r="BH23">
        <v>73.889289268414586</v>
      </c>
      <c r="BI23">
        <v>1200</v>
      </c>
      <c r="BJ23">
        <v>74.364594844395143</v>
      </c>
    </row>
    <row r="24" spans="1:62" x14ac:dyDescent="0.25">
      <c r="A24" t="s">
        <v>111</v>
      </c>
      <c r="B24" t="s">
        <v>84</v>
      </c>
      <c r="C24" s="6">
        <v>37650</v>
      </c>
      <c r="F24">
        <v>111</v>
      </c>
      <c r="G24" t="s">
        <v>85</v>
      </c>
      <c r="H24">
        <v>8.6999999999999993</v>
      </c>
      <c r="I24">
        <v>1000</v>
      </c>
      <c r="J24" s="1">
        <v>848.15476190476204</v>
      </c>
      <c r="K24" s="1">
        <v>21.625</v>
      </c>
      <c r="L24" s="3">
        <f>(J24/10/K24)</f>
        <v>3.9221029452243332</v>
      </c>
      <c r="M24" s="4"/>
      <c r="N24" s="4"/>
      <c r="O24" s="1"/>
      <c r="P24" s="5"/>
      <c r="Q24" s="1"/>
      <c r="R24" s="5"/>
      <c r="S24" s="4"/>
      <c r="V24" s="17"/>
      <c r="W24" s="16"/>
      <c r="X24" s="4"/>
      <c r="Y24" s="1"/>
      <c r="Z24" s="1"/>
      <c r="AA24" s="4"/>
      <c r="AB24" s="14"/>
      <c r="AC24" s="8"/>
      <c r="AD24" s="4"/>
      <c r="AE24" s="4"/>
      <c r="AF24" s="4"/>
      <c r="AG24" s="4"/>
      <c r="AH24" s="4"/>
      <c r="AK24" s="4"/>
      <c r="AL24" s="4"/>
      <c r="AM24" s="4"/>
      <c r="AN24" s="4"/>
    </row>
    <row r="25" spans="1:62" x14ac:dyDescent="0.25">
      <c r="A25" t="s">
        <v>111</v>
      </c>
      <c r="B25" t="s">
        <v>84</v>
      </c>
      <c r="C25" s="6">
        <v>37652</v>
      </c>
      <c r="F25">
        <v>113</v>
      </c>
      <c r="G25" t="s">
        <v>85</v>
      </c>
      <c r="H25">
        <v>8.6999999999999993</v>
      </c>
      <c r="I25">
        <v>1000</v>
      </c>
      <c r="J25" s="1"/>
      <c r="K25" s="1"/>
      <c r="L25" s="4"/>
      <c r="M25" s="4"/>
      <c r="N25" s="1">
        <v>299.80455116571267</v>
      </c>
      <c r="O25" s="1">
        <v>177.95321213877017</v>
      </c>
      <c r="P25" s="5">
        <v>2.444</v>
      </c>
      <c r="Q25" s="1">
        <v>21478</v>
      </c>
      <c r="R25" s="5">
        <v>1.388E-2</v>
      </c>
      <c r="S25" s="5">
        <v>2.5890642174485907E-2</v>
      </c>
      <c r="T25" s="4">
        <f>O25*S25</f>
        <v>4.6073229392852806</v>
      </c>
      <c r="U25" s="4">
        <f>S25*(O25/(Q25/10000))</f>
        <v>2.1451359247999253</v>
      </c>
      <c r="V25" s="16">
        <v>3.976243934236257</v>
      </c>
      <c r="W25" s="16">
        <v>396.3483783170787</v>
      </c>
      <c r="X25" s="1"/>
      <c r="Y25" s="1">
        <f>SUM(X25,W25,V25)</f>
        <v>400.32462225131496</v>
      </c>
      <c r="Z25" s="1">
        <f>SUM(Y25,O25,N25)</f>
        <v>878.08238555579783</v>
      </c>
      <c r="AA25" s="4"/>
      <c r="AB25" s="14">
        <v>0.51060000000000005</v>
      </c>
      <c r="AC25" s="8"/>
      <c r="AD25" s="4"/>
      <c r="AE25" s="4"/>
      <c r="AF25" s="4"/>
      <c r="AG25" s="4"/>
      <c r="AH25" s="4">
        <v>1.1616666666666668</v>
      </c>
      <c r="AI25" s="4">
        <v>0.78827408125105591</v>
      </c>
      <c r="AJ25" s="1">
        <f>SUM(AK25:AM25)</f>
        <v>155.4</v>
      </c>
      <c r="AK25" s="1">
        <v>17.8</v>
      </c>
      <c r="AL25" s="1">
        <v>137.6</v>
      </c>
      <c r="AM25" s="1"/>
      <c r="AN25" s="4"/>
    </row>
    <row r="26" spans="1:62" x14ac:dyDescent="0.25">
      <c r="A26" t="s">
        <v>111</v>
      </c>
      <c r="B26" t="s">
        <v>84</v>
      </c>
      <c r="C26" s="6">
        <v>37655</v>
      </c>
      <c r="F26">
        <v>116</v>
      </c>
      <c r="G26" t="s">
        <v>85</v>
      </c>
      <c r="H26">
        <v>8.6999999999999993</v>
      </c>
      <c r="I26">
        <v>1000</v>
      </c>
      <c r="J26" s="1"/>
      <c r="K26" s="1"/>
      <c r="M26" s="4">
        <v>0.89868729098399325</v>
      </c>
      <c r="O26" s="1"/>
      <c r="P26" s="5"/>
      <c r="Q26" s="1"/>
      <c r="W26" s="16"/>
      <c r="Y26" s="1"/>
      <c r="Z26" s="1"/>
      <c r="AA26" s="4"/>
      <c r="AB26" s="14"/>
      <c r="AC26" s="8"/>
      <c r="AD26" s="4"/>
      <c r="AE26" s="4"/>
      <c r="AF26" s="4"/>
      <c r="AG26" s="4"/>
      <c r="AR26" s="1">
        <f>SUM(AT26,AV26,AX26,AZ26,BB26,BD26,BF26,BH26,BJ26)</f>
        <v>474.36010481440292</v>
      </c>
      <c r="AS26">
        <v>50</v>
      </c>
      <c r="AT26">
        <v>24.514972507556063</v>
      </c>
      <c r="AU26">
        <v>150</v>
      </c>
      <c r="AV26">
        <v>33.333739539429544</v>
      </c>
      <c r="AW26">
        <v>250</v>
      </c>
      <c r="AX26">
        <v>37.44026241428957</v>
      </c>
      <c r="AY26">
        <v>350</v>
      </c>
      <c r="AZ26">
        <v>38.888522566743127</v>
      </c>
      <c r="BA26">
        <v>450</v>
      </c>
      <c r="BB26">
        <v>48.983889958798244</v>
      </c>
      <c r="BC26">
        <v>600</v>
      </c>
      <c r="BD26">
        <v>67.519941816271071</v>
      </c>
      <c r="BE26">
        <v>800</v>
      </c>
      <c r="BF26">
        <v>75.569108547627891</v>
      </c>
      <c r="BG26">
        <v>1000</v>
      </c>
      <c r="BH26">
        <v>73.992881509333429</v>
      </c>
      <c r="BI26">
        <v>1200</v>
      </c>
      <c r="BJ26">
        <v>74.116785954353986</v>
      </c>
    </row>
    <row r="27" spans="1:62" x14ac:dyDescent="0.25">
      <c r="A27" t="s">
        <v>111</v>
      </c>
      <c r="B27" t="s">
        <v>84</v>
      </c>
      <c r="C27" s="6">
        <v>37657</v>
      </c>
      <c r="F27">
        <v>118</v>
      </c>
      <c r="G27" t="s">
        <v>85</v>
      </c>
      <c r="H27">
        <v>8.6999999999999993</v>
      </c>
      <c r="I27">
        <v>1000</v>
      </c>
      <c r="J27" s="1">
        <v>850.47619047618991</v>
      </c>
      <c r="K27" s="1">
        <v>21.8333333333333</v>
      </c>
      <c r="L27" s="3">
        <f>(J27/10/K27)</f>
        <v>3.8953107960741584</v>
      </c>
      <c r="M27" s="4"/>
      <c r="N27" s="4"/>
      <c r="O27" s="1"/>
      <c r="P27" s="5"/>
      <c r="Q27" s="1"/>
      <c r="R27" s="5"/>
      <c r="S27" s="4"/>
      <c r="V27" s="17"/>
      <c r="W27" s="16"/>
      <c r="X27" s="4"/>
      <c r="Y27" s="1"/>
      <c r="Z27" s="1"/>
      <c r="AA27" s="4"/>
      <c r="AB27" s="14"/>
      <c r="AC27" s="8"/>
      <c r="AD27" s="4"/>
      <c r="AE27" s="4"/>
      <c r="AF27" s="4"/>
      <c r="AG27" s="4"/>
      <c r="AH27" s="4"/>
      <c r="AI27" s="4"/>
      <c r="AK27" s="4"/>
      <c r="AL27" s="4"/>
      <c r="AM27" s="4"/>
      <c r="AN27" s="4"/>
    </row>
    <row r="28" spans="1:62" x14ac:dyDescent="0.25">
      <c r="A28" t="s">
        <v>111</v>
      </c>
      <c r="B28" t="s">
        <v>84</v>
      </c>
      <c r="C28" s="6">
        <v>37662</v>
      </c>
      <c r="F28">
        <v>123</v>
      </c>
      <c r="G28" t="s">
        <v>85</v>
      </c>
      <c r="H28">
        <v>8.6999999999999993</v>
      </c>
      <c r="I28">
        <v>1000</v>
      </c>
      <c r="J28" s="1"/>
      <c r="K28" s="1"/>
      <c r="L28" s="4"/>
      <c r="M28" s="4"/>
      <c r="N28" s="1">
        <v>272.51151752059189</v>
      </c>
      <c r="O28" s="1">
        <v>178.24292025784021</v>
      </c>
      <c r="P28" s="5">
        <v>2.6360000000000001</v>
      </c>
      <c r="Q28" s="1">
        <v>33156</v>
      </c>
      <c r="R28" s="5">
        <v>1.477E-2</v>
      </c>
      <c r="S28" s="5">
        <v>2.0677410811094536E-2</v>
      </c>
      <c r="T28" s="4">
        <f>O28*S28</f>
        <v>3.6856020863405266</v>
      </c>
      <c r="U28" s="4">
        <f>S28*(O28/(Q28/10000))</f>
        <v>1.1115943076186894</v>
      </c>
      <c r="V28" s="16"/>
      <c r="W28" s="16">
        <v>536.40281242912226</v>
      </c>
      <c r="X28" s="1">
        <v>5.1031980040825582</v>
      </c>
      <c r="Y28" s="1">
        <f>SUM(X28,W28,V28)</f>
        <v>541.50601043320478</v>
      </c>
      <c r="Z28" s="1">
        <f>SUM(Y28,O28,N28)</f>
        <v>992.26044821163691</v>
      </c>
      <c r="AA28" s="4"/>
      <c r="AB28" s="14">
        <v>0.60240000000000005</v>
      </c>
      <c r="AC28" s="8"/>
      <c r="AD28" s="4"/>
      <c r="AE28" s="4"/>
      <c r="AF28" s="4"/>
      <c r="AG28" s="4"/>
      <c r="AH28" s="4"/>
      <c r="AI28" s="4">
        <v>0.77563843539451172</v>
      </c>
      <c r="AJ28" s="1">
        <f>SUM(AK28:AM28)</f>
        <v>172.43</v>
      </c>
      <c r="AK28" s="1"/>
      <c r="AL28" s="1">
        <v>171.6</v>
      </c>
      <c r="AM28" s="1">
        <v>0.83</v>
      </c>
      <c r="AN28" s="4"/>
      <c r="AR28" s="1">
        <f>SUM(AT28,AV28,AX28,AZ28,BB28,BD28,BF28,BH28,BJ28)</f>
        <v>434.6434252804865</v>
      </c>
      <c r="AS28">
        <v>50</v>
      </c>
      <c r="AT28">
        <v>22.757951092312641</v>
      </c>
      <c r="AU28">
        <v>150</v>
      </c>
      <c r="AV28">
        <v>29.639500227623611</v>
      </c>
      <c r="AW28">
        <v>250</v>
      </c>
      <c r="AX28">
        <v>31.268399197978027</v>
      </c>
      <c r="AY28">
        <v>350</v>
      </c>
      <c r="AZ28">
        <v>33.986172106789894</v>
      </c>
      <c r="BA28">
        <v>450</v>
      </c>
      <c r="BB28">
        <v>43.57576561671187</v>
      </c>
      <c r="BC28">
        <v>600</v>
      </c>
      <c r="BD28">
        <v>60.053429491025334</v>
      </c>
      <c r="BE28">
        <v>800</v>
      </c>
      <c r="BF28">
        <v>69.382011178240035</v>
      </c>
      <c r="BG28">
        <v>1000</v>
      </c>
      <c r="BH28">
        <v>71.149172935090817</v>
      </c>
      <c r="BI28">
        <v>1200</v>
      </c>
      <c r="BJ28">
        <v>72.831023434714282</v>
      </c>
    </row>
    <row r="29" spans="1:62" x14ac:dyDescent="0.25">
      <c r="A29" t="s">
        <v>111</v>
      </c>
      <c r="B29" t="s">
        <v>84</v>
      </c>
      <c r="C29" s="6">
        <v>37663</v>
      </c>
      <c r="F29">
        <v>124</v>
      </c>
      <c r="G29" t="s">
        <v>85</v>
      </c>
      <c r="H29">
        <v>8.6999999999999993</v>
      </c>
      <c r="I29">
        <v>1000</v>
      </c>
      <c r="J29" s="1"/>
      <c r="K29" s="1"/>
      <c r="M29" s="4">
        <v>0.80815371934306313</v>
      </c>
      <c r="O29" s="1"/>
      <c r="P29" s="5"/>
      <c r="Q29" s="1"/>
      <c r="W29" s="16"/>
      <c r="Y29" s="1"/>
      <c r="Z29" s="1"/>
      <c r="AA29" s="4"/>
      <c r="AB29" s="14"/>
      <c r="AC29" s="8"/>
      <c r="AD29" s="4"/>
      <c r="AE29" s="4"/>
      <c r="AF29" s="4"/>
      <c r="AG29" s="4"/>
    </row>
    <row r="30" spans="1:62" x14ac:dyDescent="0.25">
      <c r="A30" t="s">
        <v>111</v>
      </c>
      <c r="B30" t="s">
        <v>84</v>
      </c>
      <c r="C30" s="6">
        <v>37669</v>
      </c>
      <c r="F30">
        <v>130</v>
      </c>
      <c r="G30" t="s">
        <v>85</v>
      </c>
      <c r="H30">
        <v>8.6999999999999993</v>
      </c>
      <c r="I30">
        <v>1000</v>
      </c>
      <c r="J30" s="1"/>
      <c r="K30" s="1"/>
      <c r="M30" s="4"/>
      <c r="O30" s="1"/>
      <c r="P30" s="5"/>
      <c r="Q30" s="1"/>
      <c r="W30" s="16"/>
      <c r="Y30" s="1"/>
      <c r="Z30" s="1"/>
      <c r="AA30" s="4"/>
      <c r="AB30" s="14"/>
      <c r="AC30" s="8"/>
      <c r="AD30" s="4"/>
      <c r="AE30" s="4"/>
      <c r="AF30" s="4"/>
      <c r="AG30" s="4"/>
      <c r="AN30" s="1">
        <v>7.5645800506135688</v>
      </c>
    </row>
    <row r="31" spans="1:62" x14ac:dyDescent="0.25">
      <c r="A31" t="s">
        <v>111</v>
      </c>
      <c r="B31" t="s">
        <v>84</v>
      </c>
      <c r="C31" s="6">
        <v>37670</v>
      </c>
      <c r="F31">
        <v>131</v>
      </c>
      <c r="G31" t="s">
        <v>85</v>
      </c>
      <c r="H31">
        <v>8.6999999999999993</v>
      </c>
      <c r="I31">
        <v>1000</v>
      </c>
      <c r="J31" s="1"/>
      <c r="K31" s="1"/>
      <c r="M31" s="4"/>
      <c r="O31" s="1"/>
      <c r="P31" s="5"/>
      <c r="Q31" s="1"/>
      <c r="W31" s="16"/>
      <c r="Y31" s="1"/>
      <c r="Z31" s="1"/>
      <c r="AA31" s="4"/>
      <c r="AB31" s="14"/>
      <c r="AC31" s="8"/>
      <c r="AD31" s="4"/>
      <c r="AE31" s="4"/>
      <c r="AF31" s="4"/>
      <c r="AG31" s="4"/>
      <c r="AN31" s="1"/>
      <c r="AR31" s="1">
        <f>SUM(AT31,AV31,AX31,AZ31,BB31,BD31,BF31,BH31,BJ31)</f>
        <v>476.79207601374992</v>
      </c>
      <c r="AS31">
        <v>50</v>
      </c>
      <c r="AT31">
        <v>24.406975919385072</v>
      </c>
      <c r="AU31">
        <v>150</v>
      </c>
      <c r="AV31">
        <v>33.809225682557617</v>
      </c>
      <c r="AW31">
        <v>250</v>
      </c>
      <c r="AX31">
        <v>38.026269502624565</v>
      </c>
      <c r="AY31">
        <v>350</v>
      </c>
      <c r="AZ31">
        <v>39.718276104298916</v>
      </c>
      <c r="BA31">
        <v>450</v>
      </c>
      <c r="BB31">
        <v>48.870903323482366</v>
      </c>
      <c r="BC31">
        <v>600</v>
      </c>
      <c r="BD31">
        <v>68.230868959831739</v>
      </c>
      <c r="BE31">
        <v>800</v>
      </c>
      <c r="BF31">
        <v>76.030195580737228</v>
      </c>
      <c r="BG31">
        <v>1000</v>
      </c>
      <c r="BH31">
        <v>74.384907048496871</v>
      </c>
      <c r="BI31">
        <v>1200</v>
      </c>
      <c r="BJ31">
        <v>73.31445389233555</v>
      </c>
    </row>
    <row r="32" spans="1:62" x14ac:dyDescent="0.25">
      <c r="A32" t="s">
        <v>111</v>
      </c>
      <c r="B32" t="s">
        <v>84</v>
      </c>
      <c r="C32" s="6">
        <v>37677</v>
      </c>
      <c r="F32">
        <v>138</v>
      </c>
      <c r="G32" t="s">
        <v>85</v>
      </c>
      <c r="H32">
        <v>8.6999999999999993</v>
      </c>
      <c r="I32">
        <v>1000</v>
      </c>
      <c r="J32" s="1"/>
      <c r="K32" s="1"/>
      <c r="L32" s="4"/>
      <c r="M32" s="4">
        <v>0.83046900346417196</v>
      </c>
      <c r="N32" s="1">
        <v>285.77411699008792</v>
      </c>
      <c r="O32" s="1">
        <v>174.54914173969726</v>
      </c>
      <c r="P32" s="5">
        <v>2.2690000000000001</v>
      </c>
      <c r="Q32" s="1">
        <v>19058</v>
      </c>
      <c r="R32" s="5">
        <v>1.303E-2</v>
      </c>
      <c r="S32" s="5">
        <v>1.267146587143804E-2</v>
      </c>
      <c r="T32" s="4">
        <f>O32*S32</f>
        <v>2.2117934924433746</v>
      </c>
      <c r="U32" s="4">
        <f>S32*(O32/(Q32/10000))</f>
        <v>1.1605590788348068</v>
      </c>
      <c r="V32" s="16"/>
      <c r="W32" s="16">
        <v>585.16670446813339</v>
      </c>
      <c r="X32" s="1">
        <v>171.80766613744612</v>
      </c>
      <c r="Y32" s="1">
        <f>SUM(X32,W32,V32)</f>
        <v>756.97437060557945</v>
      </c>
      <c r="Z32" s="1">
        <f>SUM(Y32,O32,N32)</f>
        <v>1217.2976293353645</v>
      </c>
      <c r="AA32" s="4">
        <v>16.8</v>
      </c>
      <c r="AB32" s="14">
        <v>0.67449999999999999</v>
      </c>
      <c r="AC32" s="8"/>
      <c r="AD32" s="4"/>
      <c r="AE32" s="4"/>
      <c r="AF32" s="4"/>
      <c r="AG32" s="4"/>
      <c r="AH32" s="4"/>
      <c r="AI32" s="4"/>
      <c r="AJ32" s="1">
        <f>SUM(AK32:AM32)</f>
        <v>111.83</v>
      </c>
      <c r="AK32" s="1"/>
      <c r="AL32" s="1">
        <v>91</v>
      </c>
      <c r="AM32" s="1">
        <v>20.83</v>
      </c>
      <c r="AN32" s="1">
        <v>22.162536408346469</v>
      </c>
    </row>
    <row r="33" spans="1:62" x14ac:dyDescent="0.25">
      <c r="A33" t="s">
        <v>111</v>
      </c>
      <c r="B33" t="s">
        <v>84</v>
      </c>
      <c r="C33" s="6">
        <v>37678</v>
      </c>
      <c r="F33">
        <v>139</v>
      </c>
      <c r="G33" t="s">
        <v>85</v>
      </c>
      <c r="H33">
        <v>8.6999999999999993</v>
      </c>
      <c r="I33">
        <v>1000</v>
      </c>
      <c r="J33" s="1"/>
      <c r="K33" s="1"/>
      <c r="L33" s="4"/>
      <c r="M33" s="4"/>
      <c r="N33" s="1"/>
      <c r="O33" s="1"/>
      <c r="P33" s="5"/>
      <c r="Q33" s="1"/>
      <c r="R33" s="5"/>
      <c r="S33" s="5"/>
      <c r="T33" s="4"/>
      <c r="U33" s="4"/>
      <c r="V33" s="16"/>
      <c r="W33" s="16"/>
      <c r="X33" s="1"/>
      <c r="Y33" s="1"/>
      <c r="Z33" s="1"/>
      <c r="AA33" s="4"/>
      <c r="AB33" s="14"/>
      <c r="AC33" s="8"/>
      <c r="AD33" s="4"/>
      <c r="AE33" s="4"/>
      <c r="AF33" s="4"/>
      <c r="AG33" s="4"/>
      <c r="AH33" s="4"/>
      <c r="AI33" s="4"/>
      <c r="AK33" s="1"/>
      <c r="AL33" s="1"/>
      <c r="AM33" s="1"/>
      <c r="AN33" s="1"/>
      <c r="AR33" s="1">
        <f>SUM(AT33,AV33,AX33,AZ33,BB33,BD33,BF33,BH33,BJ33)</f>
        <v>475.3926194563083</v>
      </c>
      <c r="AS33">
        <v>50</v>
      </c>
      <c r="AT33">
        <v>24.007899769605288</v>
      </c>
      <c r="AU33">
        <v>150</v>
      </c>
      <c r="AV33">
        <v>34.526749936799781</v>
      </c>
      <c r="AW33">
        <v>250</v>
      </c>
      <c r="AX33">
        <v>39.182033916013175</v>
      </c>
      <c r="AY33">
        <v>350</v>
      </c>
      <c r="AZ33">
        <v>40.413969094783262</v>
      </c>
      <c r="BA33">
        <v>450</v>
      </c>
      <c r="BB33">
        <v>50.598710184886016</v>
      </c>
      <c r="BC33">
        <v>600</v>
      </c>
      <c r="BD33">
        <v>68.470806870783449</v>
      </c>
      <c r="BE33">
        <v>800</v>
      </c>
      <c r="BF33">
        <v>73.588668647708943</v>
      </c>
      <c r="BG33">
        <v>1000</v>
      </c>
      <c r="BH33">
        <v>72.168845580997811</v>
      </c>
      <c r="BI33">
        <v>1200</v>
      </c>
      <c r="BJ33">
        <v>72.434935454730507</v>
      </c>
    </row>
    <row r="34" spans="1:62" x14ac:dyDescent="0.25">
      <c r="A34" t="s">
        <v>111</v>
      </c>
      <c r="B34" t="s">
        <v>84</v>
      </c>
      <c r="C34" s="6">
        <v>37683</v>
      </c>
      <c r="F34">
        <v>144</v>
      </c>
      <c r="G34" t="s">
        <v>85</v>
      </c>
      <c r="H34">
        <v>8.6999999999999993</v>
      </c>
      <c r="I34">
        <v>1000</v>
      </c>
      <c r="J34" s="1"/>
      <c r="K34" s="1"/>
      <c r="M34" s="4"/>
      <c r="O34" s="1"/>
      <c r="P34" s="5"/>
      <c r="Q34" s="1"/>
      <c r="W34" s="16"/>
      <c r="Y34" s="1"/>
      <c r="Z34" s="1"/>
      <c r="AA34" s="4"/>
      <c r="AB34" s="14"/>
      <c r="AC34" s="8"/>
      <c r="AD34" s="4"/>
      <c r="AE34" s="4"/>
      <c r="AF34" s="4"/>
      <c r="AG34" s="4"/>
      <c r="AN34" s="1">
        <v>46.083416893472759</v>
      </c>
      <c r="AR34" s="1">
        <f>SUM(AT34,AV34,AX34,AZ34,BB34,BD34,BF34,BH34,BJ34)</f>
        <v>461.88263957792879</v>
      </c>
      <c r="AS34">
        <v>50</v>
      </c>
      <c r="AT34">
        <v>23.872424759591976</v>
      </c>
      <c r="AU34">
        <v>150</v>
      </c>
      <c r="AV34">
        <v>33.387301209112401</v>
      </c>
      <c r="AW34">
        <v>250</v>
      </c>
      <c r="AX34">
        <v>36.696835744166144</v>
      </c>
      <c r="AY34">
        <v>350</v>
      </c>
      <c r="AZ34">
        <v>38.771727393158159</v>
      </c>
      <c r="BA34">
        <v>450</v>
      </c>
      <c r="BB34">
        <v>48.253920123892236</v>
      </c>
      <c r="BC34">
        <v>600</v>
      </c>
      <c r="BD34">
        <v>65.728405414498255</v>
      </c>
      <c r="BE34">
        <v>800</v>
      </c>
      <c r="BF34">
        <v>72.004316727773769</v>
      </c>
      <c r="BG34">
        <v>1000</v>
      </c>
      <c r="BH34">
        <v>71.939317674648223</v>
      </c>
      <c r="BI34">
        <v>1200</v>
      </c>
      <c r="BJ34">
        <v>71.22839053108757</v>
      </c>
    </row>
    <row r="35" spans="1:62" x14ac:dyDescent="0.25">
      <c r="A35" t="s">
        <v>111</v>
      </c>
      <c r="B35" t="s">
        <v>84</v>
      </c>
      <c r="C35" s="6">
        <v>37687</v>
      </c>
      <c r="D35" s="1">
        <v>8</v>
      </c>
      <c r="E35" s="2" t="s">
        <v>49</v>
      </c>
      <c r="F35">
        <v>148</v>
      </c>
      <c r="G35" t="s">
        <v>85</v>
      </c>
      <c r="H35">
        <v>8.6999999999999993</v>
      </c>
      <c r="I35">
        <v>1000</v>
      </c>
      <c r="J35" s="1"/>
      <c r="K35" s="1"/>
      <c r="L35" s="4"/>
      <c r="M35" s="4"/>
      <c r="N35" s="4"/>
      <c r="O35" s="1"/>
      <c r="P35" s="5"/>
      <c r="Q35" s="1"/>
      <c r="R35" s="5"/>
      <c r="S35" s="4"/>
      <c r="V35" s="17"/>
      <c r="W35" s="16"/>
      <c r="X35" s="4"/>
      <c r="Y35" s="1"/>
      <c r="Z35" s="1"/>
      <c r="AA35" s="4"/>
      <c r="AB35" s="14"/>
      <c r="AC35" s="8"/>
      <c r="AD35" s="4"/>
      <c r="AE35" s="4"/>
      <c r="AF35" s="4"/>
      <c r="AG35" s="4"/>
      <c r="AH35" s="4"/>
      <c r="AI35" s="4"/>
      <c r="AK35" s="4"/>
      <c r="AL35" s="4"/>
      <c r="AM35" s="4"/>
      <c r="AN35" s="4"/>
    </row>
    <row r="36" spans="1:62" x14ac:dyDescent="0.25">
      <c r="A36" t="s">
        <v>111</v>
      </c>
      <c r="B36" t="s">
        <v>84</v>
      </c>
      <c r="C36" s="6">
        <v>37690</v>
      </c>
      <c r="F36">
        <v>151</v>
      </c>
      <c r="G36" t="s">
        <v>85</v>
      </c>
      <c r="H36">
        <v>8.6999999999999993</v>
      </c>
      <c r="I36">
        <v>1000</v>
      </c>
      <c r="J36" s="1"/>
      <c r="K36" s="1"/>
      <c r="M36" s="4">
        <v>0.91878648348018765</v>
      </c>
      <c r="O36" s="1"/>
      <c r="P36" s="5"/>
      <c r="Q36" s="1"/>
      <c r="W36" s="16"/>
      <c r="Y36" s="1"/>
      <c r="Z36" s="1"/>
      <c r="AA36" s="4"/>
      <c r="AB36" s="14"/>
      <c r="AC36" s="8"/>
      <c r="AD36" s="4"/>
      <c r="AE36" s="4"/>
      <c r="AF36" s="4"/>
      <c r="AG36" s="4"/>
      <c r="AR36" s="1">
        <f>SUM(AT36,AV36,AX36,AZ36,BB36,BD36,BF36,BH36,BJ36)</f>
        <v>439.48360294283111</v>
      </c>
      <c r="AS36">
        <v>50</v>
      </c>
      <c r="AT36">
        <v>22.438115042729322</v>
      </c>
      <c r="AU36">
        <v>150</v>
      </c>
      <c r="AV36">
        <v>29.802711730525171</v>
      </c>
      <c r="AW36">
        <v>250</v>
      </c>
      <c r="AX36">
        <v>32.344946015369871</v>
      </c>
      <c r="AY36">
        <v>350</v>
      </c>
      <c r="AZ36">
        <v>35.594898671647144</v>
      </c>
      <c r="BA36">
        <v>450</v>
      </c>
      <c r="BB36">
        <v>45.570170156950759</v>
      </c>
      <c r="BC36">
        <v>600</v>
      </c>
      <c r="BD36">
        <v>62.810049490181768</v>
      </c>
      <c r="BE36">
        <v>800</v>
      </c>
      <c r="BF36">
        <v>69.587164439667561</v>
      </c>
      <c r="BG36">
        <v>1000</v>
      </c>
      <c r="BH36">
        <v>69.956846554319085</v>
      </c>
      <c r="BI36">
        <v>1200</v>
      </c>
      <c r="BJ36">
        <v>71.378700841440391</v>
      </c>
    </row>
    <row r="37" spans="1:62" x14ac:dyDescent="0.25">
      <c r="A37" t="s">
        <v>111</v>
      </c>
      <c r="B37" t="s">
        <v>84</v>
      </c>
      <c r="C37" s="6">
        <v>37692</v>
      </c>
      <c r="F37">
        <v>153</v>
      </c>
      <c r="G37" t="s">
        <v>85</v>
      </c>
      <c r="H37">
        <v>8.6999999999999993</v>
      </c>
      <c r="I37">
        <v>1000</v>
      </c>
      <c r="J37" s="1"/>
      <c r="K37" s="1"/>
      <c r="M37" s="4"/>
      <c r="O37" s="1"/>
      <c r="P37" s="5"/>
      <c r="Q37" s="1"/>
      <c r="W37" s="16"/>
      <c r="Y37" s="1"/>
      <c r="Z37" s="1"/>
      <c r="AA37" s="4"/>
      <c r="AB37" s="14"/>
      <c r="AC37" s="8"/>
      <c r="AD37" s="4"/>
      <c r="AE37" s="4"/>
      <c r="AF37" s="4"/>
      <c r="AG37" s="4"/>
      <c r="AN37" s="1">
        <v>73.285823425488232</v>
      </c>
    </row>
    <row r="38" spans="1:62" x14ac:dyDescent="0.25">
      <c r="A38" t="s">
        <v>111</v>
      </c>
      <c r="B38" t="s">
        <v>84</v>
      </c>
      <c r="C38" s="6">
        <v>37697</v>
      </c>
      <c r="F38">
        <v>158</v>
      </c>
      <c r="G38" t="s">
        <v>85</v>
      </c>
      <c r="H38">
        <v>8.6999999999999993</v>
      </c>
      <c r="I38">
        <v>1000</v>
      </c>
      <c r="J38" s="1"/>
      <c r="K38" s="1"/>
      <c r="M38" s="4"/>
      <c r="N38" s="1">
        <v>379.03113220717574</v>
      </c>
      <c r="O38" s="1">
        <v>189.97609908017674</v>
      </c>
      <c r="P38" s="5">
        <v>2.3439999999999999</v>
      </c>
      <c r="Q38" s="1">
        <v>19051</v>
      </c>
      <c r="R38" s="5">
        <v>1.2279999999999999E-2</v>
      </c>
      <c r="S38" s="5">
        <v>1.8611111486553727E-2</v>
      </c>
      <c r="T38" s="4">
        <f>O38*S38</f>
        <v>3.5356663597617461</v>
      </c>
      <c r="U38" s="4">
        <f>S38*(O38/(Q38/10000))</f>
        <v>1.8558954174383215</v>
      </c>
      <c r="V38" s="16"/>
      <c r="W38" s="16">
        <v>195.05556815604444</v>
      </c>
      <c r="X38" s="1">
        <v>790.42866863234292</v>
      </c>
      <c r="Y38" s="1">
        <f>SUM(X38,W38,V38)</f>
        <v>985.48423678838731</v>
      </c>
      <c r="Z38" s="1">
        <f>SUM(Y38,O38,N38)</f>
        <v>1554.4914680757397</v>
      </c>
      <c r="AA38" s="4"/>
      <c r="AB38" s="14">
        <v>0.67789999999999995</v>
      </c>
      <c r="AC38" s="8"/>
      <c r="AD38" s="4"/>
      <c r="AE38" s="4"/>
      <c r="AF38" s="4"/>
      <c r="AG38" s="4"/>
      <c r="AJ38" s="1">
        <f>SUM(AK38:AM38)</f>
        <v>118.47</v>
      </c>
      <c r="AK38" s="1"/>
      <c r="AL38" s="1">
        <v>21.8</v>
      </c>
      <c r="AM38" s="1">
        <v>96.67</v>
      </c>
    </row>
    <row r="39" spans="1:62" x14ac:dyDescent="0.25">
      <c r="A39" t="s">
        <v>111</v>
      </c>
      <c r="B39" t="s">
        <v>84</v>
      </c>
      <c r="C39" s="6">
        <v>37698</v>
      </c>
      <c r="F39">
        <v>159</v>
      </c>
      <c r="G39" t="s">
        <v>85</v>
      </c>
      <c r="H39">
        <v>8.6999999999999993</v>
      </c>
      <c r="I39">
        <v>1000</v>
      </c>
      <c r="J39" s="1"/>
      <c r="K39" s="1"/>
      <c r="M39" s="4"/>
      <c r="N39" s="1"/>
      <c r="O39" s="1"/>
      <c r="P39" s="5"/>
      <c r="Q39" s="1"/>
      <c r="R39" s="5"/>
      <c r="S39" s="5"/>
      <c r="T39" s="4"/>
      <c r="U39" s="4"/>
      <c r="V39" s="16"/>
      <c r="W39" s="16"/>
      <c r="X39" s="1"/>
      <c r="Y39" s="1"/>
      <c r="Z39" s="1"/>
      <c r="AA39" s="4"/>
      <c r="AB39" s="14"/>
      <c r="AC39" s="8"/>
      <c r="AD39" s="4"/>
      <c r="AE39" s="4"/>
      <c r="AF39" s="4"/>
      <c r="AG39" s="4"/>
      <c r="AK39" s="1"/>
      <c r="AL39" s="1"/>
      <c r="AM39" s="1"/>
      <c r="AR39" s="1">
        <f>SUM(AT39,AV39,AX39,AZ39,BB39,BD39,BF39,BH39,BJ39)</f>
        <v>400.38249029362578</v>
      </c>
      <c r="AS39">
        <v>50</v>
      </c>
      <c r="AT39">
        <v>21.40256195911341</v>
      </c>
      <c r="AU39">
        <v>150</v>
      </c>
      <c r="AV39">
        <v>26.010949755994783</v>
      </c>
      <c r="AW39">
        <v>250</v>
      </c>
      <c r="AX39">
        <v>24.886304669213555</v>
      </c>
      <c r="AY39">
        <v>350</v>
      </c>
      <c r="AZ39">
        <v>29.524596475844262</v>
      </c>
      <c r="BA39">
        <v>450</v>
      </c>
      <c r="BB39">
        <v>39.360983265602293</v>
      </c>
      <c r="BC39">
        <v>600</v>
      </c>
      <c r="BD39">
        <v>56.129111658570544</v>
      </c>
      <c r="BE39">
        <v>800</v>
      </c>
      <c r="BF39">
        <v>65.989873093250665</v>
      </c>
      <c r="BG39">
        <v>1000</v>
      </c>
      <c r="BH39">
        <v>67.478757653907678</v>
      </c>
      <c r="BI39">
        <v>1200</v>
      </c>
      <c r="BJ39">
        <v>69.599351762128592</v>
      </c>
    </row>
    <row r="40" spans="1:62" x14ac:dyDescent="0.25">
      <c r="A40" t="s">
        <v>111</v>
      </c>
      <c r="B40" t="s">
        <v>84</v>
      </c>
      <c r="C40" s="6">
        <v>37699</v>
      </c>
      <c r="F40">
        <v>160</v>
      </c>
      <c r="G40" t="s">
        <v>85</v>
      </c>
      <c r="H40">
        <v>8.6999999999999993</v>
      </c>
      <c r="I40">
        <v>1000</v>
      </c>
      <c r="J40" s="1"/>
      <c r="K40" s="1"/>
      <c r="M40" s="4">
        <v>0.85958384604401195</v>
      </c>
      <c r="O40" s="1"/>
      <c r="P40" s="5"/>
      <c r="Q40" s="1"/>
      <c r="W40" s="16"/>
      <c r="Y40" s="1"/>
      <c r="Z40" s="1"/>
      <c r="AA40" s="4"/>
      <c r="AB40" s="14"/>
      <c r="AC40" s="8"/>
      <c r="AD40" s="4"/>
      <c r="AE40" s="4"/>
      <c r="AF40" s="4"/>
      <c r="AG40" s="4"/>
      <c r="AN40" s="1">
        <v>92.72549300482261</v>
      </c>
    </row>
    <row r="41" spans="1:62" x14ac:dyDescent="0.25">
      <c r="A41" t="s">
        <v>111</v>
      </c>
      <c r="B41" t="s">
        <v>84</v>
      </c>
      <c r="C41" s="6">
        <v>37708</v>
      </c>
      <c r="F41">
        <v>169</v>
      </c>
      <c r="G41" t="s">
        <v>85</v>
      </c>
      <c r="H41">
        <v>8.6999999999999993</v>
      </c>
      <c r="I41">
        <v>1000</v>
      </c>
      <c r="J41" s="1"/>
      <c r="K41" s="1"/>
      <c r="O41" s="1"/>
      <c r="P41" s="5"/>
      <c r="Q41" s="1"/>
      <c r="W41" s="16"/>
      <c r="Y41" s="1"/>
      <c r="Z41" s="1"/>
      <c r="AA41" s="4"/>
      <c r="AB41" s="14"/>
      <c r="AC41" s="8"/>
      <c r="AD41" s="4"/>
      <c r="AE41" s="4"/>
      <c r="AF41" s="4"/>
      <c r="AG41" s="4"/>
      <c r="AN41" s="1">
        <v>97.945614286396406</v>
      </c>
    </row>
    <row r="42" spans="1:62" x14ac:dyDescent="0.25">
      <c r="A42" t="s">
        <v>111</v>
      </c>
      <c r="B42" t="s">
        <v>84</v>
      </c>
      <c r="C42" s="6">
        <v>37712</v>
      </c>
      <c r="F42">
        <v>173</v>
      </c>
      <c r="G42" t="s">
        <v>85</v>
      </c>
      <c r="H42">
        <v>8.6999999999999993</v>
      </c>
      <c r="I42">
        <v>1000</v>
      </c>
      <c r="J42" s="1"/>
      <c r="K42" s="1"/>
      <c r="N42" s="1">
        <v>389.36199916236205</v>
      </c>
      <c r="O42" s="1">
        <v>125.37118852755847</v>
      </c>
      <c r="P42" s="5">
        <v>1.37</v>
      </c>
      <c r="Q42" s="1">
        <v>13403</v>
      </c>
      <c r="R42" s="5">
        <v>1.103E-2</v>
      </c>
      <c r="S42" s="5">
        <v>2.042243466546776E-2</v>
      </c>
      <c r="T42" s="4">
        <f>O42*S42</f>
        <v>2.560384906636104</v>
      </c>
      <c r="U42" s="4">
        <f>S42*(O42/(Q42/10000))</f>
        <v>1.9103073242080908</v>
      </c>
      <c r="V42" s="16"/>
      <c r="W42" s="16"/>
      <c r="X42" s="1">
        <v>845.99682467679747</v>
      </c>
      <c r="Y42" s="1">
        <f>SUM(X42,W42,V42)</f>
        <v>845.99682467679747</v>
      </c>
      <c r="Z42" s="1">
        <f>SUM(Y42,O42,N42)</f>
        <v>1360.730012366718</v>
      </c>
      <c r="AA42" s="4"/>
      <c r="AB42" s="14">
        <v>0.67110000000000003</v>
      </c>
      <c r="AC42" s="8"/>
      <c r="AD42" s="4"/>
      <c r="AE42" s="4"/>
      <c r="AF42" s="4"/>
      <c r="AG42" s="4"/>
      <c r="AJ42" s="1">
        <f>SUM(AK42:AM42)</f>
        <v>127.08</v>
      </c>
      <c r="AK42" s="1"/>
      <c r="AL42" s="1"/>
      <c r="AM42" s="1">
        <v>127.08</v>
      </c>
    </row>
    <row r="43" spans="1:62" x14ac:dyDescent="0.25">
      <c r="A43" t="s">
        <v>111</v>
      </c>
      <c r="B43" t="s">
        <v>84</v>
      </c>
      <c r="C43" s="6">
        <v>37718</v>
      </c>
      <c r="F43">
        <v>179</v>
      </c>
      <c r="G43" t="s">
        <v>85</v>
      </c>
      <c r="H43">
        <v>8.6999999999999993</v>
      </c>
      <c r="I43">
        <v>1000</v>
      </c>
      <c r="J43" s="1"/>
      <c r="K43" s="1"/>
      <c r="Y43" s="1"/>
      <c r="Z43" s="1"/>
      <c r="AA43" s="4"/>
      <c r="AB43" s="14"/>
      <c r="AC43" s="8"/>
      <c r="AD43" s="4"/>
      <c r="AE43" s="4"/>
      <c r="AF43" s="4"/>
      <c r="AG43" s="4"/>
      <c r="AN43" s="1">
        <v>99.358974358974365</v>
      </c>
    </row>
    <row r="44" spans="1:62" x14ac:dyDescent="0.25">
      <c r="A44" t="s">
        <v>111</v>
      </c>
      <c r="B44" t="s">
        <v>84</v>
      </c>
      <c r="C44" s="6">
        <v>37722</v>
      </c>
      <c r="D44" s="1">
        <v>9</v>
      </c>
      <c r="E44" t="s">
        <v>42</v>
      </c>
      <c r="F44">
        <v>183</v>
      </c>
      <c r="G44" t="s">
        <v>85</v>
      </c>
      <c r="H44">
        <v>8.6999999999999993</v>
      </c>
      <c r="I44">
        <v>1000</v>
      </c>
      <c r="J44" s="1"/>
      <c r="K44" s="1"/>
      <c r="Y44" s="1"/>
      <c r="Z44" s="1"/>
      <c r="AA44" s="4"/>
      <c r="AB44" s="13"/>
      <c r="AC44" s="4">
        <v>623.82222222222219</v>
      </c>
      <c r="AD44" s="4">
        <v>0.43025104181679286</v>
      </c>
      <c r="AE44" s="4">
        <v>268.24444444444447</v>
      </c>
      <c r="AF44" s="4">
        <f>AC44-AE44</f>
        <v>355.57777777777773</v>
      </c>
      <c r="AG44" s="4">
        <v>11.816935878609888</v>
      </c>
      <c r="AH44" s="3"/>
      <c r="AI44" s="3"/>
      <c r="AN44" s="1">
        <v>100</v>
      </c>
    </row>
    <row r="45" spans="1:62" x14ac:dyDescent="0.25">
      <c r="A45" t="s">
        <v>109</v>
      </c>
      <c r="B45" t="s">
        <v>110</v>
      </c>
      <c r="C45" s="6">
        <v>37539</v>
      </c>
      <c r="D45">
        <v>1</v>
      </c>
      <c r="E45" t="s">
        <v>50</v>
      </c>
      <c r="F45" s="12">
        <v>0</v>
      </c>
      <c r="G45" t="s">
        <v>85</v>
      </c>
      <c r="H45" s="11">
        <v>28.6</v>
      </c>
      <c r="I45" s="11">
        <v>380</v>
      </c>
      <c r="J45" s="1"/>
      <c r="K45" s="1"/>
      <c r="AA45" s="4"/>
      <c r="AB45" s="13"/>
      <c r="AC45" s="4"/>
      <c r="AD45" s="4"/>
      <c r="AE45" s="4"/>
      <c r="AF45" s="4"/>
      <c r="AG45" s="4"/>
    </row>
    <row r="46" spans="1:62" x14ac:dyDescent="0.25">
      <c r="A46" t="s">
        <v>109</v>
      </c>
      <c r="B46" t="s">
        <v>110</v>
      </c>
      <c r="C46" s="6">
        <v>37594</v>
      </c>
      <c r="F46" s="9">
        <v>55</v>
      </c>
      <c r="G46" t="s">
        <v>85</v>
      </c>
      <c r="H46" s="11">
        <v>28.6</v>
      </c>
      <c r="I46" s="11">
        <v>380</v>
      </c>
      <c r="J46" s="1"/>
      <c r="K46" s="1"/>
      <c r="N46">
        <v>28.166666666666668</v>
      </c>
      <c r="O46">
        <v>39.200000000000003</v>
      </c>
      <c r="P46">
        <v>0.44165199999999999</v>
      </c>
      <c r="R46">
        <v>1.1266632653061224E-2</v>
      </c>
      <c r="S46">
        <v>4.0389981787596098E-2</v>
      </c>
      <c r="T46">
        <v>1.5832872860737672</v>
      </c>
      <c r="Y46">
        <v>0.3666666666666667</v>
      </c>
      <c r="Z46">
        <v>67.733333333333334</v>
      </c>
      <c r="AA46" s="4"/>
      <c r="AB46" s="13">
        <v>5.4133858267716543E-3</v>
      </c>
      <c r="AC46" s="4"/>
      <c r="AD46" s="4"/>
      <c r="AE46" s="4"/>
      <c r="AF46" s="4"/>
      <c r="AG46" s="4"/>
    </row>
    <row r="47" spans="1:62" x14ac:dyDescent="0.25">
      <c r="A47" t="s">
        <v>109</v>
      </c>
      <c r="B47" t="s">
        <v>110</v>
      </c>
      <c r="C47" s="6">
        <v>37599</v>
      </c>
      <c r="D47" s="1">
        <v>4</v>
      </c>
      <c r="E47" t="s">
        <v>51</v>
      </c>
      <c r="F47">
        <v>60</v>
      </c>
      <c r="G47" t="s">
        <v>85</v>
      </c>
      <c r="H47" s="11">
        <v>28.6</v>
      </c>
      <c r="I47" s="11">
        <v>380</v>
      </c>
      <c r="J47" s="1"/>
      <c r="K47" s="1"/>
      <c r="AA47" s="4"/>
      <c r="AB47" s="13"/>
      <c r="AC47" s="4"/>
      <c r="AD47" s="4"/>
      <c r="AE47" s="4"/>
      <c r="AF47" s="4"/>
      <c r="AG47" s="4"/>
      <c r="AR47">
        <v>441.18316907705798</v>
      </c>
      <c r="AT47">
        <v>22.334272169487985</v>
      </c>
      <c r="AV47">
        <v>27.920979108836587</v>
      </c>
      <c r="AX47">
        <v>28.544532627935649</v>
      </c>
      <c r="AZ47">
        <v>32.794861336223256</v>
      </c>
      <c r="BB47">
        <v>44.944300368066116</v>
      </c>
      <c r="BD47">
        <v>67.461290326927326</v>
      </c>
      <c r="BF47">
        <v>74.449906101622418</v>
      </c>
      <c r="BH47">
        <v>71.126829510578901</v>
      </c>
      <c r="BJ47">
        <v>71.606197527379805</v>
      </c>
    </row>
    <row r="48" spans="1:62" x14ac:dyDescent="0.25">
      <c r="A48" t="s">
        <v>109</v>
      </c>
      <c r="B48" t="s">
        <v>110</v>
      </c>
      <c r="C48" s="6">
        <v>37606</v>
      </c>
      <c r="F48" s="9">
        <v>67</v>
      </c>
      <c r="G48" t="s">
        <v>85</v>
      </c>
      <c r="H48" s="11">
        <v>28.6</v>
      </c>
      <c r="I48" s="11">
        <v>380</v>
      </c>
      <c r="J48" s="1"/>
      <c r="K48" s="1"/>
      <c r="N48">
        <v>69.058915088606554</v>
      </c>
      <c r="O48">
        <v>83.005011704517287</v>
      </c>
      <c r="P48">
        <v>0.74578656335662108</v>
      </c>
      <c r="R48">
        <v>8.9848377590920087E-3</v>
      </c>
      <c r="S48">
        <v>2.8234555681406835E-2</v>
      </c>
      <c r="T48">
        <v>2.3436096248070193</v>
      </c>
      <c r="Y48">
        <v>13.82774659500558</v>
      </c>
      <c r="Z48">
        <v>165.89167338812942</v>
      </c>
      <c r="AA48" s="4"/>
      <c r="AB48" s="13">
        <v>8.3354072646270871E-2</v>
      </c>
      <c r="AC48" s="4"/>
      <c r="AD48" s="4"/>
      <c r="AE48" s="4"/>
      <c r="AF48" s="4"/>
      <c r="AG48" s="4"/>
      <c r="AR48">
        <v>482.47525544134066</v>
      </c>
      <c r="AT48">
        <v>27.542072141674293</v>
      </c>
      <c r="AV48">
        <v>38.023417429303819</v>
      </c>
      <c r="AX48">
        <v>40.177331916998078</v>
      </c>
      <c r="AZ48">
        <v>39.651245830763195</v>
      </c>
      <c r="BB48">
        <v>49.387595015320187</v>
      </c>
      <c r="BD48">
        <v>67.77054363437621</v>
      </c>
      <c r="BF48">
        <v>75.264425486101914</v>
      </c>
      <c r="BH48">
        <v>72.652276038619036</v>
      </c>
      <c r="BJ48">
        <v>72.006347948183944</v>
      </c>
    </row>
    <row r="49" spans="1:62" x14ac:dyDescent="0.25">
      <c r="A49" t="s">
        <v>109</v>
      </c>
      <c r="B49" t="s">
        <v>110</v>
      </c>
      <c r="C49" s="6">
        <v>37608</v>
      </c>
      <c r="F49">
        <v>69</v>
      </c>
      <c r="G49" t="s">
        <v>85</v>
      </c>
      <c r="H49" s="11">
        <v>28.6</v>
      </c>
      <c r="I49" s="11">
        <v>380</v>
      </c>
      <c r="J49" s="1">
        <v>277.75</v>
      </c>
      <c r="K49" s="1">
        <v>12.625</v>
      </c>
      <c r="AA49" s="4"/>
      <c r="AB49" s="13"/>
      <c r="AC49" s="4"/>
      <c r="AD49" s="4"/>
      <c r="AE49" s="4"/>
      <c r="AF49" s="4"/>
      <c r="AG49" s="4"/>
    </row>
    <row r="50" spans="1:62" x14ac:dyDescent="0.25">
      <c r="A50" t="s">
        <v>109</v>
      </c>
      <c r="B50" t="s">
        <v>110</v>
      </c>
      <c r="C50" s="6">
        <v>37613</v>
      </c>
      <c r="F50" s="9">
        <v>74</v>
      </c>
      <c r="G50" t="s">
        <v>85</v>
      </c>
      <c r="H50" s="11">
        <v>28.6</v>
      </c>
      <c r="I50" s="11">
        <v>380</v>
      </c>
      <c r="J50" s="1">
        <v>350</v>
      </c>
      <c r="K50" s="1">
        <v>14.25</v>
      </c>
      <c r="N50">
        <v>107.40503651758718</v>
      </c>
      <c r="O50">
        <v>100.24208306991689</v>
      </c>
      <c r="P50">
        <v>1.2582825232981376</v>
      </c>
      <c r="R50">
        <v>1.2552437905949242E-2</v>
      </c>
      <c r="S50">
        <v>2.9918069651741298E-2</v>
      </c>
      <c r="T50">
        <v>2.9990496233214108</v>
      </c>
      <c r="Y50">
        <v>20.036315645275355</v>
      </c>
      <c r="Z50">
        <v>227.6834352327794</v>
      </c>
      <c r="AA50" s="4"/>
      <c r="AB50" s="13">
        <v>8.8000761341248165E-2</v>
      </c>
      <c r="AC50" s="4"/>
      <c r="AD50" s="4"/>
      <c r="AE50" s="4"/>
      <c r="AF50" s="4"/>
      <c r="AG50" s="4"/>
    </row>
    <row r="51" spans="1:62" x14ac:dyDescent="0.25">
      <c r="A51" t="s">
        <v>109</v>
      </c>
      <c r="B51" t="s">
        <v>110</v>
      </c>
      <c r="C51" s="6">
        <v>37613</v>
      </c>
      <c r="F51">
        <v>74</v>
      </c>
      <c r="G51" t="s">
        <v>85</v>
      </c>
      <c r="H51" s="11">
        <v>28.6</v>
      </c>
      <c r="I51" s="11">
        <v>380</v>
      </c>
      <c r="J51" s="1"/>
      <c r="K51" s="1"/>
      <c r="AA51" s="4"/>
      <c r="AB51" s="13"/>
      <c r="AC51" s="4"/>
      <c r="AD51" s="4"/>
      <c r="AE51" s="4"/>
      <c r="AF51" s="4"/>
      <c r="AG51" s="4"/>
      <c r="AR51">
        <v>461.38669219534501</v>
      </c>
      <c r="AT51">
        <v>25.555957372233831</v>
      </c>
      <c r="AV51">
        <v>33.178612816857473</v>
      </c>
      <c r="AX51">
        <v>34.733661217733662</v>
      </c>
      <c r="AZ51">
        <v>36.151453064034627</v>
      </c>
      <c r="BB51">
        <v>46.555312055884819</v>
      </c>
      <c r="BD51">
        <v>65.479580914252011</v>
      </c>
      <c r="BF51">
        <v>76.310503997341144</v>
      </c>
      <c r="BH51">
        <v>71.742289294861408</v>
      </c>
      <c r="BJ51">
        <v>71.679321462146035</v>
      </c>
    </row>
    <row r="52" spans="1:62" x14ac:dyDescent="0.25">
      <c r="A52" t="s">
        <v>109</v>
      </c>
      <c r="B52" t="s">
        <v>110</v>
      </c>
      <c r="C52" s="6">
        <v>37618</v>
      </c>
      <c r="D52" s="1">
        <v>5</v>
      </c>
      <c r="E52" t="s">
        <v>48</v>
      </c>
      <c r="F52" s="9">
        <v>79</v>
      </c>
      <c r="G52" t="s">
        <v>85</v>
      </c>
      <c r="H52" s="11">
        <v>28.6</v>
      </c>
      <c r="I52" s="11">
        <v>380</v>
      </c>
      <c r="J52" s="1"/>
      <c r="K52" s="1"/>
      <c r="AA52" s="4"/>
      <c r="AB52" s="13"/>
      <c r="AC52" s="4"/>
      <c r="AD52" s="4"/>
      <c r="AE52" s="4"/>
      <c r="AF52" s="4"/>
      <c r="AG52" s="4"/>
    </row>
    <row r="53" spans="1:62" x14ac:dyDescent="0.25">
      <c r="A53" t="s">
        <v>109</v>
      </c>
      <c r="B53" t="s">
        <v>110</v>
      </c>
      <c r="C53" s="6">
        <v>37620</v>
      </c>
      <c r="F53">
        <v>81</v>
      </c>
      <c r="G53" t="s">
        <v>85</v>
      </c>
      <c r="H53" s="11">
        <v>28.6</v>
      </c>
      <c r="I53" s="11">
        <v>380</v>
      </c>
      <c r="J53" s="1">
        <v>456.1875</v>
      </c>
      <c r="K53" s="1">
        <v>16</v>
      </c>
      <c r="AA53" s="4"/>
      <c r="AB53" s="13"/>
      <c r="AC53" s="4"/>
      <c r="AD53" s="4"/>
      <c r="AE53" s="4"/>
      <c r="AF53" s="4"/>
      <c r="AG53" s="4"/>
    </row>
    <row r="54" spans="1:62" x14ac:dyDescent="0.25">
      <c r="A54" t="s">
        <v>109</v>
      </c>
      <c r="B54" t="s">
        <v>110</v>
      </c>
      <c r="C54" s="6">
        <v>37621</v>
      </c>
      <c r="F54">
        <v>82</v>
      </c>
      <c r="G54" t="s">
        <v>85</v>
      </c>
      <c r="H54" s="11">
        <v>28.6</v>
      </c>
      <c r="I54" s="11">
        <v>380</v>
      </c>
      <c r="J54" s="1"/>
      <c r="K54" s="1"/>
      <c r="AA54" s="4"/>
      <c r="AB54" s="13"/>
      <c r="AC54" s="4"/>
      <c r="AD54" s="4"/>
      <c r="AE54" s="4"/>
      <c r="AF54" s="4"/>
      <c r="AG54" s="4"/>
      <c r="AR54">
        <v>408.87650658986809</v>
      </c>
      <c r="AT54">
        <v>23.006534955025746</v>
      </c>
      <c r="AV54">
        <v>28.28750421328056</v>
      </c>
      <c r="AX54">
        <v>30.578118238717931</v>
      </c>
      <c r="AZ54">
        <v>31.539223970133133</v>
      </c>
      <c r="BB54">
        <v>40.015934340142039</v>
      </c>
      <c r="BD54">
        <v>57.18367079470331</v>
      </c>
      <c r="BF54">
        <v>66.481299017251601</v>
      </c>
      <c r="BH54">
        <v>65.845461116481573</v>
      </c>
      <c r="BJ54">
        <v>65.938759944132258</v>
      </c>
    </row>
    <row r="55" spans="1:62" x14ac:dyDescent="0.25">
      <c r="A55" t="s">
        <v>109</v>
      </c>
      <c r="B55" t="s">
        <v>110</v>
      </c>
      <c r="C55" s="6">
        <v>37623</v>
      </c>
      <c r="F55" s="9">
        <v>84</v>
      </c>
      <c r="G55" t="s">
        <v>85</v>
      </c>
      <c r="H55" s="11">
        <v>28.6</v>
      </c>
      <c r="I55" s="11">
        <v>380</v>
      </c>
      <c r="J55" s="1"/>
      <c r="K55" s="1"/>
      <c r="N55">
        <v>163.05283592784707</v>
      </c>
      <c r="O55">
        <v>154.2014351487644</v>
      </c>
      <c r="P55">
        <v>2.0754754761103751</v>
      </c>
      <c r="R55">
        <v>1.345950816935056E-2</v>
      </c>
      <c r="S55">
        <v>3.1896323007026821E-2</v>
      </c>
      <c r="T55">
        <v>4.9184587836520883</v>
      </c>
      <c r="Y55">
        <v>51.020777672873862</v>
      </c>
      <c r="Z55">
        <v>368.27504874948534</v>
      </c>
      <c r="AA55" s="4"/>
      <c r="AB55" s="13">
        <v>0.13853987080069638</v>
      </c>
      <c r="AC55" s="4"/>
      <c r="AD55" s="4"/>
      <c r="AE55" s="4"/>
      <c r="AF55" s="4"/>
      <c r="AG55" s="4"/>
    </row>
    <row r="56" spans="1:62" x14ac:dyDescent="0.25">
      <c r="A56" t="s">
        <v>109</v>
      </c>
      <c r="B56" t="s">
        <v>110</v>
      </c>
      <c r="C56" s="6">
        <v>37627</v>
      </c>
      <c r="F56">
        <v>88</v>
      </c>
      <c r="G56" t="s">
        <v>85</v>
      </c>
      <c r="H56" s="11">
        <v>28.6</v>
      </c>
      <c r="I56" s="11">
        <v>380</v>
      </c>
      <c r="J56" s="1"/>
      <c r="K56" s="1"/>
      <c r="AA56" s="4"/>
      <c r="AB56" s="13"/>
      <c r="AC56" s="4"/>
      <c r="AD56" s="4"/>
      <c r="AE56" s="4"/>
      <c r="AF56" s="4"/>
      <c r="AG56" s="4"/>
      <c r="AR56">
        <v>475.48820047784938</v>
      </c>
      <c r="AT56">
        <v>25.719230320622518</v>
      </c>
      <c r="AV56">
        <v>34.918861782779999</v>
      </c>
      <c r="AX56">
        <v>39.021567503609475</v>
      </c>
      <c r="AZ56">
        <v>39.832024447268623</v>
      </c>
      <c r="BB56">
        <v>49.032131443539868</v>
      </c>
      <c r="BD56">
        <v>66.832119804876172</v>
      </c>
      <c r="BF56">
        <v>75.28880013102399</v>
      </c>
      <c r="BH56">
        <v>72.835085875534631</v>
      </c>
      <c r="BJ56">
        <v>72.008379168594118</v>
      </c>
    </row>
    <row r="57" spans="1:62" x14ac:dyDescent="0.25">
      <c r="A57" t="s">
        <v>109</v>
      </c>
      <c r="B57" t="s">
        <v>110</v>
      </c>
      <c r="C57" s="6">
        <v>37628</v>
      </c>
      <c r="F57">
        <v>89</v>
      </c>
      <c r="G57" t="s">
        <v>85</v>
      </c>
      <c r="H57" s="11">
        <v>28.6</v>
      </c>
      <c r="I57" s="11">
        <v>380</v>
      </c>
      <c r="J57" s="1">
        <v>520.875</v>
      </c>
      <c r="K57" s="1">
        <v>16.833333333333332</v>
      </c>
      <c r="AA57" s="4"/>
      <c r="AB57" s="13"/>
      <c r="AC57" s="4"/>
      <c r="AD57" s="4"/>
      <c r="AE57" s="4"/>
      <c r="AF57" s="4"/>
      <c r="AG57" s="4"/>
    </row>
    <row r="58" spans="1:62" x14ac:dyDescent="0.25">
      <c r="A58" t="s">
        <v>109</v>
      </c>
      <c r="B58" t="s">
        <v>110</v>
      </c>
      <c r="C58" s="6">
        <v>37631</v>
      </c>
      <c r="F58" s="9">
        <v>92</v>
      </c>
      <c r="G58" t="s">
        <v>85</v>
      </c>
      <c r="H58" s="11">
        <v>28.6</v>
      </c>
      <c r="I58" s="11">
        <v>380</v>
      </c>
      <c r="J58" s="1"/>
      <c r="K58" s="1"/>
      <c r="N58">
        <v>234.79999999999998</v>
      </c>
      <c r="O58">
        <v>187.80000000000004</v>
      </c>
      <c r="P58">
        <v>2.7587953333333335</v>
      </c>
      <c r="R58">
        <v>1.4690070997515084E-2</v>
      </c>
      <c r="S58">
        <v>2.9367473950285786E-2</v>
      </c>
      <c r="T58">
        <v>5.5152116078636721</v>
      </c>
      <c r="Y58">
        <v>108.8</v>
      </c>
      <c r="Z58">
        <v>531.4</v>
      </c>
      <c r="AA58" s="4"/>
      <c r="AB58" s="13">
        <v>0.20474219044034625</v>
      </c>
      <c r="AC58" s="4"/>
      <c r="AD58" s="4"/>
      <c r="AE58" s="4"/>
      <c r="AF58" s="4"/>
      <c r="AG58" s="4"/>
    </row>
    <row r="59" spans="1:62" x14ac:dyDescent="0.25">
      <c r="A59" t="s">
        <v>109</v>
      </c>
      <c r="B59" t="s">
        <v>110</v>
      </c>
      <c r="C59" s="6">
        <v>37634</v>
      </c>
      <c r="F59">
        <v>95</v>
      </c>
      <c r="G59" t="s">
        <v>85</v>
      </c>
      <c r="H59" s="11">
        <v>28.6</v>
      </c>
      <c r="I59" s="11">
        <v>380</v>
      </c>
      <c r="J59" s="1"/>
      <c r="K59" s="1"/>
      <c r="AA59" s="4"/>
      <c r="AB59" s="13"/>
      <c r="AC59" s="4"/>
      <c r="AD59" s="4"/>
      <c r="AE59" s="4"/>
      <c r="AF59" s="4"/>
      <c r="AG59" s="4"/>
      <c r="AR59">
        <v>436.11211502542864</v>
      </c>
      <c r="AT59">
        <v>23.226042813231285</v>
      </c>
      <c r="AV59">
        <v>29.185236632860441</v>
      </c>
      <c r="AX59">
        <v>29.839435639421122</v>
      </c>
      <c r="AZ59">
        <v>33.329072304098837</v>
      </c>
      <c r="BB59">
        <v>42.237699171510215</v>
      </c>
      <c r="BD59">
        <v>61.29044272082087</v>
      </c>
      <c r="BF59">
        <v>71.575729221227206</v>
      </c>
      <c r="BH59">
        <v>72.394311046527037</v>
      </c>
      <c r="BJ59">
        <v>73.034145475731634</v>
      </c>
    </row>
    <row r="60" spans="1:62" x14ac:dyDescent="0.25">
      <c r="A60" t="s">
        <v>109</v>
      </c>
      <c r="B60" t="s">
        <v>110</v>
      </c>
      <c r="C60" s="6">
        <v>37636</v>
      </c>
      <c r="F60">
        <v>97</v>
      </c>
      <c r="G60" t="s">
        <v>85</v>
      </c>
      <c r="H60" s="11">
        <v>28.6</v>
      </c>
      <c r="I60" s="11">
        <v>380</v>
      </c>
      <c r="J60" s="1">
        <v>561</v>
      </c>
      <c r="K60" s="1">
        <v>17.75</v>
      </c>
      <c r="AA60" s="4"/>
      <c r="AB60" s="13"/>
      <c r="AC60" s="4"/>
      <c r="AD60" s="4"/>
      <c r="AE60" s="4"/>
      <c r="AF60" s="4"/>
      <c r="AG60" s="4"/>
    </row>
    <row r="61" spans="1:62" x14ac:dyDescent="0.25">
      <c r="A61" t="s">
        <v>109</v>
      </c>
      <c r="B61" t="s">
        <v>110</v>
      </c>
      <c r="C61" s="6">
        <v>37642</v>
      </c>
      <c r="F61" s="10">
        <v>103</v>
      </c>
      <c r="G61" t="s">
        <v>85</v>
      </c>
      <c r="H61" s="11">
        <v>28.6</v>
      </c>
      <c r="I61" s="11">
        <v>380</v>
      </c>
      <c r="J61" s="1">
        <v>566.4375</v>
      </c>
      <c r="K61" s="1">
        <v>18.166666666666668</v>
      </c>
      <c r="N61">
        <v>255.3324384499268</v>
      </c>
      <c r="O61">
        <v>172.24948076140012</v>
      </c>
      <c r="P61">
        <v>2.4590574584663005</v>
      </c>
      <c r="R61">
        <v>1.4276138584548684E-2</v>
      </c>
      <c r="S61">
        <v>2.9680706028275522E-2</v>
      </c>
      <c r="T61">
        <v>5.1124862020022173</v>
      </c>
      <c r="Y61">
        <v>309.92831170209831</v>
      </c>
      <c r="Z61">
        <v>737.51023091342518</v>
      </c>
      <c r="AA61" s="4"/>
      <c r="AB61" s="13">
        <v>0.42023594888744015</v>
      </c>
      <c r="AC61" s="4"/>
      <c r="AD61" s="4"/>
      <c r="AE61" s="4"/>
      <c r="AF61" s="4"/>
      <c r="AG61" s="4"/>
    </row>
    <row r="62" spans="1:62" x14ac:dyDescent="0.25">
      <c r="A62" t="s">
        <v>109</v>
      </c>
      <c r="B62" t="s">
        <v>110</v>
      </c>
      <c r="C62" s="6">
        <v>37645</v>
      </c>
      <c r="F62">
        <v>106</v>
      </c>
      <c r="G62" t="s">
        <v>85</v>
      </c>
      <c r="H62" s="11">
        <v>28.6</v>
      </c>
      <c r="I62" s="11">
        <v>380</v>
      </c>
      <c r="J62" s="1"/>
      <c r="K62" s="1"/>
      <c r="AA62" s="4"/>
      <c r="AB62" s="13"/>
      <c r="AC62" s="4"/>
      <c r="AD62" s="4"/>
      <c r="AE62" s="4"/>
      <c r="AF62" s="4"/>
      <c r="AG62" s="4"/>
      <c r="AR62">
        <v>443.730802273839</v>
      </c>
      <c r="AT62">
        <v>23.958374706982497</v>
      </c>
      <c r="AV62">
        <v>30.718818401610406</v>
      </c>
      <c r="AX62">
        <v>32.833454524016553</v>
      </c>
      <c r="AZ62">
        <v>35.591851841031882</v>
      </c>
      <c r="BB62">
        <v>44.534247747762386</v>
      </c>
      <c r="BD62">
        <v>61.494834274594574</v>
      </c>
      <c r="BF62">
        <v>71.25479639641982</v>
      </c>
      <c r="BH62">
        <v>71.923067911366829</v>
      </c>
      <c r="BJ62">
        <v>71.421356470054036</v>
      </c>
    </row>
    <row r="63" spans="1:62" x14ac:dyDescent="0.25">
      <c r="A63" t="s">
        <v>109</v>
      </c>
      <c r="B63" t="s">
        <v>110</v>
      </c>
      <c r="C63" s="6">
        <v>37650</v>
      </c>
      <c r="F63">
        <v>111</v>
      </c>
      <c r="G63" t="s">
        <v>85</v>
      </c>
      <c r="H63" s="11">
        <v>28.6</v>
      </c>
      <c r="I63" s="11">
        <v>380</v>
      </c>
      <c r="J63" s="1">
        <v>573.4375</v>
      </c>
      <c r="K63" s="1">
        <v>18.291666666666668</v>
      </c>
      <c r="AA63" s="4"/>
      <c r="AB63" s="13"/>
      <c r="AC63" s="4"/>
      <c r="AD63" s="4"/>
      <c r="AE63" s="4"/>
      <c r="AF63" s="4"/>
      <c r="AG63" s="4"/>
    </row>
    <row r="64" spans="1:62" x14ac:dyDescent="0.25">
      <c r="A64" t="s">
        <v>109</v>
      </c>
      <c r="B64" t="s">
        <v>110</v>
      </c>
      <c r="C64" s="6">
        <v>37652</v>
      </c>
      <c r="F64" s="10">
        <v>113</v>
      </c>
      <c r="G64" t="s">
        <v>85</v>
      </c>
      <c r="H64" s="11">
        <v>28.6</v>
      </c>
      <c r="I64" s="11">
        <v>380</v>
      </c>
      <c r="J64" s="1"/>
      <c r="K64" s="1"/>
      <c r="N64">
        <v>268.98330719342749</v>
      </c>
      <c r="O64">
        <v>173.42593278609607</v>
      </c>
      <c r="P64">
        <v>2.6444006755744387</v>
      </c>
      <c r="R64">
        <v>1.5248011834747046E-2</v>
      </c>
      <c r="S64">
        <v>2.2503378117184086E-2</v>
      </c>
      <c r="T64">
        <v>3.9026693408108724</v>
      </c>
      <c r="Y64">
        <v>456.71547635604867</v>
      </c>
      <c r="Z64">
        <v>899.1247163355722</v>
      </c>
      <c r="AA64" s="4"/>
      <c r="AB64" s="13">
        <v>0.50795564626163925</v>
      </c>
      <c r="AC64" s="4"/>
      <c r="AD64" s="4"/>
      <c r="AE64" s="4"/>
      <c r="AF64" s="4"/>
      <c r="AG64" s="4"/>
    </row>
    <row r="65" spans="1:62" x14ac:dyDescent="0.25">
      <c r="A65" t="s">
        <v>109</v>
      </c>
      <c r="B65" t="s">
        <v>110</v>
      </c>
      <c r="C65" s="6">
        <v>37655</v>
      </c>
      <c r="F65">
        <v>116</v>
      </c>
      <c r="G65" t="s">
        <v>85</v>
      </c>
      <c r="H65" s="11">
        <v>28.6</v>
      </c>
      <c r="I65" s="11">
        <v>380</v>
      </c>
      <c r="J65" s="1"/>
      <c r="K65" s="1"/>
      <c r="AA65" s="4"/>
      <c r="AB65" s="13"/>
      <c r="AC65" s="4"/>
      <c r="AD65" s="4"/>
      <c r="AE65" s="4"/>
      <c r="AF65" s="4"/>
      <c r="AG65" s="4"/>
      <c r="AR65">
        <v>461.56463903673188</v>
      </c>
      <c r="AT65">
        <v>24.451069200946005</v>
      </c>
      <c r="AV65">
        <v>33.256934126299399</v>
      </c>
      <c r="AX65">
        <v>37.058392977176993</v>
      </c>
      <c r="AZ65">
        <v>38.230407153846983</v>
      </c>
      <c r="BB65">
        <v>47.890839475573756</v>
      </c>
      <c r="BD65">
        <v>65.088570985293643</v>
      </c>
      <c r="BF65">
        <v>72.516184271137433</v>
      </c>
      <c r="BH65">
        <v>71.502605286460962</v>
      </c>
      <c r="BJ65">
        <v>71.569635559996684</v>
      </c>
    </row>
    <row r="66" spans="1:62" x14ac:dyDescent="0.25">
      <c r="A66" t="s">
        <v>109</v>
      </c>
      <c r="B66" t="s">
        <v>110</v>
      </c>
      <c r="C66" s="6">
        <v>37657</v>
      </c>
      <c r="F66">
        <v>118</v>
      </c>
      <c r="G66" t="s">
        <v>85</v>
      </c>
      <c r="H66" s="11">
        <v>28.6</v>
      </c>
      <c r="I66" s="11">
        <v>380</v>
      </c>
      <c r="J66" s="1">
        <v>573.9375</v>
      </c>
      <c r="K66" s="1">
        <v>18.375</v>
      </c>
      <c r="AA66" s="4"/>
      <c r="AB66" s="13"/>
      <c r="AC66" s="4"/>
      <c r="AD66" s="4"/>
      <c r="AE66" s="4"/>
      <c r="AF66" s="4"/>
      <c r="AG66" s="4"/>
    </row>
    <row r="67" spans="1:62" x14ac:dyDescent="0.25">
      <c r="A67" t="s">
        <v>109</v>
      </c>
      <c r="B67" t="s">
        <v>110</v>
      </c>
      <c r="C67" s="6">
        <v>37662</v>
      </c>
      <c r="F67" s="10">
        <v>123</v>
      </c>
      <c r="G67" t="s">
        <v>85</v>
      </c>
      <c r="H67" s="11">
        <v>28.6</v>
      </c>
      <c r="I67" s="11">
        <v>380</v>
      </c>
      <c r="J67" s="1"/>
      <c r="K67" s="1"/>
      <c r="N67">
        <v>253.15990812250848</v>
      </c>
      <c r="O67">
        <v>177.13490031457911</v>
      </c>
      <c r="P67">
        <v>2.6083667777078143</v>
      </c>
      <c r="R67">
        <v>1.4725312589870988E-2</v>
      </c>
      <c r="S67">
        <v>1.8026579901579902E-2</v>
      </c>
      <c r="T67">
        <v>3.1931364338791512</v>
      </c>
      <c r="Y67">
        <v>628.03692962352477</v>
      </c>
      <c r="Z67">
        <v>1058.3317380606122</v>
      </c>
      <c r="AA67" s="4"/>
      <c r="AB67" s="13">
        <v>0.59342161539480942</v>
      </c>
      <c r="AC67" s="4"/>
      <c r="AD67" s="4"/>
      <c r="AE67" s="4"/>
      <c r="AF67" s="4"/>
      <c r="AG67" s="4"/>
      <c r="AR67">
        <v>421.00743659410091</v>
      </c>
      <c r="AT67">
        <v>23.317744058216707</v>
      </c>
      <c r="AV67">
        <v>29.504080157104671</v>
      </c>
      <c r="AX67">
        <v>30.357396844015312</v>
      </c>
      <c r="AZ67">
        <v>32.72173740145702</v>
      </c>
      <c r="BB67">
        <v>41.507729336604193</v>
      </c>
      <c r="BD67">
        <v>57.636277202919132</v>
      </c>
      <c r="BF67">
        <v>66.690644134760433</v>
      </c>
      <c r="BH67">
        <v>68.370463413973752</v>
      </c>
      <c r="BJ67">
        <v>70.901364045049675</v>
      </c>
    </row>
    <row r="68" spans="1:62" x14ac:dyDescent="0.25">
      <c r="A68" t="s">
        <v>109</v>
      </c>
      <c r="B68" t="s">
        <v>110</v>
      </c>
      <c r="C68" s="6">
        <v>37670</v>
      </c>
      <c r="F68">
        <v>131</v>
      </c>
      <c r="G68" t="s">
        <v>85</v>
      </c>
      <c r="H68" s="11">
        <v>28.6</v>
      </c>
      <c r="I68" s="11">
        <v>380</v>
      </c>
      <c r="J68" s="1"/>
      <c r="K68" s="1"/>
      <c r="AA68" s="4"/>
      <c r="AB68" s="13"/>
      <c r="AC68" s="4"/>
      <c r="AD68" s="4"/>
      <c r="AE68" s="4"/>
      <c r="AF68" s="4"/>
      <c r="AG68" s="4"/>
      <c r="AR68">
        <v>464.52009603585321</v>
      </c>
      <c r="AT68">
        <v>25.277338955413999</v>
      </c>
      <c r="AV68">
        <v>34.64701104420093</v>
      </c>
      <c r="AX68">
        <v>38.235485204872425</v>
      </c>
      <c r="AZ68">
        <v>39.662417543019153</v>
      </c>
      <c r="BB68">
        <v>47.909882166919125</v>
      </c>
      <c r="BD68">
        <v>65.131226613907302</v>
      </c>
      <c r="BF68">
        <v>72.181032903458842</v>
      </c>
      <c r="BH68">
        <v>70.206686664770416</v>
      </c>
      <c r="BJ68">
        <v>71.26901493929104</v>
      </c>
    </row>
    <row r="69" spans="1:62" x14ac:dyDescent="0.25">
      <c r="A69" t="s">
        <v>109</v>
      </c>
      <c r="B69" t="s">
        <v>110</v>
      </c>
      <c r="C69" s="6">
        <v>37677</v>
      </c>
      <c r="F69" s="10">
        <v>138</v>
      </c>
      <c r="G69" t="s">
        <v>85</v>
      </c>
      <c r="H69" s="11">
        <v>28.6</v>
      </c>
      <c r="I69" s="11">
        <v>380</v>
      </c>
      <c r="J69" s="1"/>
      <c r="K69" s="1"/>
      <c r="N69">
        <v>272.7232065679861</v>
      </c>
      <c r="O69">
        <v>190.83354129335666</v>
      </c>
      <c r="P69">
        <v>2.4936474491697287</v>
      </c>
      <c r="R69">
        <v>1.3067133965388181E-2</v>
      </c>
      <c r="S69">
        <v>1.4813365831153892E-2</v>
      </c>
      <c r="T69">
        <v>2.8268870600331049</v>
      </c>
      <c r="Y69">
        <v>708.21831817364364</v>
      </c>
      <c r="Z69">
        <v>1171.7750660349864</v>
      </c>
      <c r="AA69" s="4">
        <v>17.504764876557225</v>
      </c>
      <c r="AB69" s="13">
        <v>0.60439783939940739</v>
      </c>
      <c r="AC69" s="4"/>
      <c r="AD69" s="4"/>
      <c r="AE69" s="4"/>
      <c r="AF69" s="4"/>
      <c r="AG69" s="4"/>
    </row>
    <row r="70" spans="1:62" x14ac:dyDescent="0.25">
      <c r="A70" t="s">
        <v>109</v>
      </c>
      <c r="B70" t="s">
        <v>110</v>
      </c>
      <c r="C70" s="6">
        <v>37678</v>
      </c>
      <c r="F70">
        <v>139</v>
      </c>
      <c r="G70" t="s">
        <v>85</v>
      </c>
      <c r="H70" s="11">
        <v>28.6</v>
      </c>
      <c r="I70" s="11">
        <v>380</v>
      </c>
      <c r="J70" s="1"/>
      <c r="K70" s="1"/>
      <c r="AA70" s="4"/>
      <c r="AB70" s="13"/>
      <c r="AC70" s="4"/>
      <c r="AD70" s="4"/>
      <c r="AE70" s="4"/>
      <c r="AF70" s="4"/>
      <c r="AG70" s="4"/>
      <c r="AR70">
        <v>463.66798189112399</v>
      </c>
      <c r="AT70">
        <v>26.03107845687958</v>
      </c>
      <c r="AV70">
        <v>35.961798445284096</v>
      </c>
      <c r="AX70">
        <v>39.829993226858448</v>
      </c>
      <c r="AZ70">
        <v>40.488108639754593</v>
      </c>
      <c r="BB70">
        <v>49.624993900759193</v>
      </c>
      <c r="BD70">
        <v>63.449883919386359</v>
      </c>
      <c r="BF70">
        <v>68.975767096205388</v>
      </c>
      <c r="BH70">
        <v>68.650771830577654</v>
      </c>
      <c r="BJ70">
        <v>70.655586375418707</v>
      </c>
    </row>
    <row r="71" spans="1:62" x14ac:dyDescent="0.25">
      <c r="A71" t="s">
        <v>109</v>
      </c>
      <c r="B71" t="s">
        <v>110</v>
      </c>
      <c r="C71" s="6">
        <v>37683</v>
      </c>
      <c r="F71">
        <v>144</v>
      </c>
      <c r="G71" t="s">
        <v>85</v>
      </c>
      <c r="H71" s="11">
        <v>28.6</v>
      </c>
      <c r="I71" s="11">
        <v>380</v>
      </c>
      <c r="J71" s="1"/>
      <c r="K71" s="1"/>
      <c r="AA71" s="4"/>
      <c r="AB71" s="13"/>
      <c r="AC71" s="4"/>
      <c r="AD71" s="4"/>
      <c r="AE71" s="4"/>
      <c r="AF71" s="4"/>
      <c r="AG71" s="4"/>
      <c r="AR71">
        <v>445.00739910045422</v>
      </c>
      <c r="AT71">
        <v>24.058702898360281</v>
      </c>
      <c r="AV71">
        <v>33.137178317668834</v>
      </c>
      <c r="AX71">
        <v>36.393168292845246</v>
      </c>
      <c r="AZ71">
        <v>37.367138479523334</v>
      </c>
      <c r="BB71">
        <v>46.752086533120348</v>
      </c>
      <c r="BD71">
        <v>61.663679471190221</v>
      </c>
      <c r="BF71">
        <v>67.44422690693473</v>
      </c>
      <c r="BH71">
        <v>68.232340426081961</v>
      </c>
      <c r="BJ71">
        <v>69.95887777472926</v>
      </c>
    </row>
    <row r="72" spans="1:62" x14ac:dyDescent="0.25">
      <c r="A72" t="s">
        <v>109</v>
      </c>
      <c r="B72" t="s">
        <v>110</v>
      </c>
      <c r="C72" s="6">
        <v>37685</v>
      </c>
      <c r="D72" s="1">
        <v>8</v>
      </c>
      <c r="E72" s="2" t="s">
        <v>49</v>
      </c>
      <c r="F72">
        <v>146</v>
      </c>
      <c r="G72" t="s">
        <v>85</v>
      </c>
      <c r="H72" s="11">
        <v>28.6</v>
      </c>
      <c r="I72" s="11">
        <v>380</v>
      </c>
      <c r="J72" s="1"/>
      <c r="K72" s="1"/>
      <c r="AA72" s="4"/>
      <c r="AB72" s="13"/>
      <c r="AC72" s="4"/>
      <c r="AD72" s="4"/>
      <c r="AE72" s="4"/>
      <c r="AF72" s="4"/>
      <c r="AG72" s="4"/>
    </row>
    <row r="73" spans="1:62" x14ac:dyDescent="0.25">
      <c r="A73" t="s">
        <v>109</v>
      </c>
      <c r="B73" t="s">
        <v>110</v>
      </c>
      <c r="C73" s="6">
        <v>37690</v>
      </c>
      <c r="F73">
        <v>151</v>
      </c>
      <c r="G73" t="s">
        <v>85</v>
      </c>
      <c r="H73" s="11">
        <v>28.6</v>
      </c>
      <c r="I73" s="11">
        <v>380</v>
      </c>
      <c r="J73" s="1"/>
      <c r="K73" s="1"/>
      <c r="AA73" s="4"/>
      <c r="AB73" s="13"/>
      <c r="AC73" s="4"/>
      <c r="AD73" s="4"/>
      <c r="AE73" s="4"/>
      <c r="AF73" s="4"/>
      <c r="AG73" s="4"/>
      <c r="AR73">
        <v>422.91337711787162</v>
      </c>
      <c r="AT73">
        <v>22.613849135906971</v>
      </c>
      <c r="AV73">
        <v>29.253957265661104</v>
      </c>
      <c r="AX73">
        <v>31.029730799782669</v>
      </c>
      <c r="AZ73">
        <v>34.216715623344562</v>
      </c>
      <c r="BB73">
        <v>43.639241254529786</v>
      </c>
      <c r="BD73">
        <v>58.978152186389856</v>
      </c>
      <c r="BF73">
        <v>66.664238269428196</v>
      </c>
      <c r="BH73">
        <v>67.38735273544988</v>
      </c>
      <c r="BJ73">
        <v>69.130139847378572</v>
      </c>
    </row>
    <row r="74" spans="1:62" x14ac:dyDescent="0.25">
      <c r="A74" t="s">
        <v>109</v>
      </c>
      <c r="B74" t="s">
        <v>110</v>
      </c>
      <c r="C74" s="6">
        <v>37697</v>
      </c>
      <c r="F74" s="10">
        <v>158</v>
      </c>
      <c r="G74" t="s">
        <v>85</v>
      </c>
      <c r="H74" s="11">
        <v>28.6</v>
      </c>
      <c r="I74" s="11">
        <v>380</v>
      </c>
      <c r="J74" s="1"/>
      <c r="K74" s="1"/>
      <c r="N74">
        <v>279.40264957031496</v>
      </c>
      <c r="O74">
        <v>135.12584023274374</v>
      </c>
      <c r="P74">
        <v>1.6312750689369722</v>
      </c>
      <c r="R74">
        <v>1.2072265868076956E-2</v>
      </c>
      <c r="S74">
        <v>1.5076837778112202E-2</v>
      </c>
      <c r="T74">
        <v>2.0372703728201844</v>
      </c>
      <c r="Y74">
        <v>685.17875096619355</v>
      </c>
      <c r="Z74">
        <v>1099.7072407692522</v>
      </c>
      <c r="AA74" s="4"/>
      <c r="AB74" s="13">
        <v>0.6230555965848753</v>
      </c>
      <c r="AC74" s="4"/>
      <c r="AD74" s="4"/>
      <c r="AE74" s="4"/>
      <c r="AF74" s="4"/>
      <c r="AG74" s="4"/>
    </row>
    <row r="75" spans="1:62" x14ac:dyDescent="0.25">
      <c r="A75" t="s">
        <v>109</v>
      </c>
      <c r="B75" t="s">
        <v>110</v>
      </c>
      <c r="C75" s="6">
        <v>37698</v>
      </c>
      <c r="F75">
        <v>159</v>
      </c>
      <c r="G75" t="s">
        <v>85</v>
      </c>
      <c r="H75" s="11">
        <v>28.6</v>
      </c>
      <c r="I75" s="11">
        <v>380</v>
      </c>
      <c r="J75" s="1"/>
      <c r="K75" s="1"/>
      <c r="AA75" s="4"/>
      <c r="AB75" s="13"/>
      <c r="AC75" s="4"/>
      <c r="AD75" s="4"/>
      <c r="AE75" s="4"/>
      <c r="AF75" s="4"/>
      <c r="AG75" s="4"/>
      <c r="AR75">
        <v>399.40407529933975</v>
      </c>
      <c r="AT75">
        <v>22.270049346344887</v>
      </c>
      <c r="AV75">
        <v>27.143324300893848</v>
      </c>
      <c r="AX75">
        <v>26.359955076794279</v>
      </c>
      <c r="AZ75">
        <v>29.987714729363773</v>
      </c>
      <c r="BB75">
        <v>38.856986701328047</v>
      </c>
      <c r="BD75">
        <v>55.910501561925649</v>
      </c>
      <c r="BF75">
        <v>64.375052867162893</v>
      </c>
      <c r="BH75">
        <v>65.918780378894596</v>
      </c>
      <c r="BJ75">
        <v>68.581710336631772</v>
      </c>
    </row>
    <row r="76" spans="1:62" x14ac:dyDescent="0.25">
      <c r="A76" t="s">
        <v>109</v>
      </c>
      <c r="B76" t="s">
        <v>110</v>
      </c>
      <c r="C76" s="6">
        <v>37712</v>
      </c>
      <c r="F76" s="10">
        <v>173</v>
      </c>
      <c r="G76" t="s">
        <v>85</v>
      </c>
      <c r="H76" s="11">
        <v>28.6</v>
      </c>
      <c r="I76" s="11">
        <v>380</v>
      </c>
      <c r="J76" s="1"/>
      <c r="K76" s="1"/>
      <c r="N76">
        <v>341.37321490770455</v>
      </c>
      <c r="O76">
        <v>92.741828531482483</v>
      </c>
      <c r="P76">
        <v>1.0930179610660558</v>
      </c>
      <c r="R76">
        <v>1.1785598562950653E-2</v>
      </c>
      <c r="S76">
        <v>1.756725381973891E-2</v>
      </c>
      <c r="T76">
        <v>1.6292192415192568</v>
      </c>
      <c r="Y76">
        <v>730.38715588683078</v>
      </c>
      <c r="Z76">
        <v>1164.5021993260179</v>
      </c>
      <c r="AA76" s="4"/>
      <c r="AB76" s="13">
        <v>0.62720976938434203</v>
      </c>
      <c r="AC76" s="4"/>
      <c r="AD76" s="4"/>
      <c r="AE76" s="4"/>
      <c r="AF76" s="4"/>
      <c r="AG76" s="4"/>
    </row>
    <row r="77" spans="1:62" x14ac:dyDescent="0.25">
      <c r="A77" t="s">
        <v>109</v>
      </c>
      <c r="B77" t="s">
        <v>110</v>
      </c>
      <c r="C77" s="6">
        <v>37722</v>
      </c>
      <c r="D77" s="1">
        <v>9</v>
      </c>
      <c r="E77" t="s">
        <v>42</v>
      </c>
      <c r="F77" s="11">
        <v>183</v>
      </c>
      <c r="G77" t="s">
        <v>85</v>
      </c>
      <c r="H77" s="11">
        <v>28.6</v>
      </c>
      <c r="I77" s="11">
        <v>380</v>
      </c>
      <c r="J77" s="1"/>
      <c r="K77" s="1"/>
      <c r="AA77" s="4"/>
      <c r="AB77" s="13"/>
      <c r="AC77" s="4">
        <v>658.26666666666665</v>
      </c>
      <c r="AD77" s="4">
        <v>0.43895467403460292</v>
      </c>
      <c r="AE77" s="4">
        <v>289.46666666666664</v>
      </c>
      <c r="AF77" s="4">
        <f>AC77-AE77</f>
        <v>368.8</v>
      </c>
      <c r="AG77" s="4">
        <v>12.751835535976506</v>
      </c>
    </row>
    <row r="78" spans="1:62" x14ac:dyDescent="0.25">
      <c r="AA78" s="4"/>
      <c r="AC78" s="4"/>
      <c r="AD78" s="4"/>
      <c r="AE78" s="4"/>
      <c r="AF78" s="4"/>
      <c r="AG78" s="4"/>
    </row>
    <row r="79" spans="1:62" x14ac:dyDescent="0.25">
      <c r="AA79" s="4"/>
      <c r="AC79" s="4"/>
      <c r="AD79" s="4"/>
      <c r="AE79" s="4"/>
      <c r="AF79" s="4"/>
      <c r="AG79" s="4"/>
    </row>
    <row r="80" spans="1:62" x14ac:dyDescent="0.25">
      <c r="AA80" s="4"/>
      <c r="AC80" s="4"/>
      <c r="AD80" s="4"/>
      <c r="AE80" s="4"/>
      <c r="AF80" s="4"/>
      <c r="AG80" s="4"/>
    </row>
    <row r="81" spans="27:33" x14ac:dyDescent="0.25">
      <c r="AA81" s="4"/>
      <c r="AC81" s="4"/>
      <c r="AD81" s="4"/>
      <c r="AE81" s="4"/>
      <c r="AF81" s="4"/>
      <c r="AG81" s="4"/>
    </row>
    <row r="82" spans="27:33" x14ac:dyDescent="0.25">
      <c r="AA82" s="4"/>
      <c r="AC82" s="4"/>
      <c r="AD82" s="4"/>
      <c r="AE82" s="4"/>
      <c r="AF82" s="4"/>
      <c r="AG82" s="4"/>
    </row>
    <row r="83" spans="27:33" x14ac:dyDescent="0.25">
      <c r="AA83" s="4"/>
      <c r="AC83" s="4"/>
      <c r="AD83" s="4"/>
      <c r="AE83" s="4"/>
      <c r="AF83" s="4"/>
      <c r="AG83" s="4"/>
    </row>
    <row r="84" spans="27:33" x14ac:dyDescent="0.25">
      <c r="AA84" s="4"/>
      <c r="AC84" s="4"/>
      <c r="AD84" s="4"/>
      <c r="AE84" s="4"/>
      <c r="AF84" s="4"/>
      <c r="AG84" s="4"/>
    </row>
    <row r="85" spans="27:33" x14ac:dyDescent="0.25">
      <c r="AA85" s="4"/>
      <c r="AC85" s="4"/>
      <c r="AD85" s="4"/>
      <c r="AE85" s="4"/>
      <c r="AF85" s="4"/>
      <c r="AG85" s="4"/>
    </row>
    <row r="86" spans="27:33" x14ac:dyDescent="0.25">
      <c r="AA86" s="4"/>
      <c r="AC86" s="4"/>
      <c r="AD86" s="4"/>
      <c r="AE86" s="4"/>
      <c r="AF86" s="4"/>
      <c r="AG86" s="4"/>
    </row>
    <row r="87" spans="27:33" x14ac:dyDescent="0.25">
      <c r="AA87" s="4"/>
      <c r="AC87" s="4"/>
      <c r="AD87" s="4"/>
      <c r="AE87" s="4"/>
      <c r="AF87" s="4"/>
      <c r="AG87" s="4"/>
    </row>
  </sheetData>
  <autoFilter ref="A1:CY44" xr:uid="{C911DF83-7300-4B7A-8A42-16858D40307A}">
    <sortState xmlns:xlrd2="http://schemas.microsoft.com/office/spreadsheetml/2017/richdata2" ref="A3:CY11">
      <sortCondition ref="A1:A41"/>
    </sortState>
  </autoFilter>
  <sortState xmlns:xlrd2="http://schemas.microsoft.com/office/spreadsheetml/2017/richdata2" ref="A2:CY44">
    <sortCondition ref="A2:A44"/>
    <sortCondition ref="F2:F44"/>
  </sortState>
  <pageMargins left="0.7" right="0.7" top="0.75" bottom="0.75" header="0.3" footer="0.3"/>
  <pageSetup paperSize="9" orientation="portrait" r:id="rId1"/>
  <ignoredErrors>
    <ignoredError sqref="AJ32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BD3FF-AE44-4ECA-9411-35AD6BB15F82}">
  <dimension ref="A1:E13"/>
  <sheetViews>
    <sheetView workbookViewId="0"/>
  </sheetViews>
  <sheetFormatPr defaultColWidth="39.5703125" defaultRowHeight="15" x14ac:dyDescent="0.25"/>
  <cols>
    <col min="1" max="1" width="24.5703125" bestFit="1" customWidth="1"/>
    <col min="2" max="2" width="29.42578125" bestFit="1" customWidth="1"/>
    <col min="3" max="3" width="30.7109375" bestFit="1" customWidth="1"/>
    <col min="4" max="4" width="29.28515625" bestFit="1" customWidth="1"/>
    <col min="5" max="5" width="32.5703125" bestFit="1" customWidth="1"/>
  </cols>
  <sheetData>
    <row r="1" spans="1:5" x14ac:dyDescent="0.25">
      <c r="A1" t="s">
        <v>0</v>
      </c>
      <c r="B1" t="s">
        <v>113</v>
      </c>
      <c r="C1" t="s">
        <v>114</v>
      </c>
      <c r="D1" t="s">
        <v>115</v>
      </c>
      <c r="E1" t="s">
        <v>116</v>
      </c>
    </row>
    <row r="2" spans="1:5" x14ac:dyDescent="0.25">
      <c r="A2" t="s">
        <v>111</v>
      </c>
      <c r="B2" s="1">
        <v>53</v>
      </c>
      <c r="C2" s="1">
        <v>77</v>
      </c>
      <c r="D2" s="1">
        <v>148.30000000000001</v>
      </c>
      <c r="E2" s="1">
        <v>183</v>
      </c>
    </row>
    <row r="3" spans="1:5" x14ac:dyDescent="0.25">
      <c r="A3" t="s">
        <v>109</v>
      </c>
      <c r="B3" s="1">
        <v>59.7</v>
      </c>
      <c r="C3" s="1">
        <v>79</v>
      </c>
      <c r="D3" s="1">
        <v>146</v>
      </c>
      <c r="E3" s="1">
        <v>183</v>
      </c>
    </row>
    <row r="4" spans="1:5" x14ac:dyDescent="0.25">
      <c r="B4" s="1"/>
      <c r="C4" s="1"/>
      <c r="D4" s="1"/>
      <c r="E4" s="1"/>
    </row>
    <row r="5" spans="1:5" x14ac:dyDescent="0.25">
      <c r="B5" s="1"/>
      <c r="C5" s="1"/>
      <c r="D5" s="1"/>
      <c r="E5" s="1"/>
    </row>
    <row r="6" spans="1:5" x14ac:dyDescent="0.25">
      <c r="B6" s="1"/>
      <c r="C6" s="1"/>
      <c r="D6" s="1"/>
      <c r="E6" s="1"/>
    </row>
    <row r="7" spans="1:5" x14ac:dyDescent="0.25">
      <c r="B7" s="1"/>
      <c r="C7" s="1"/>
      <c r="D7" s="1"/>
      <c r="E7" s="1"/>
    </row>
    <row r="8" spans="1:5" x14ac:dyDescent="0.25">
      <c r="B8" s="1"/>
      <c r="C8" s="1"/>
      <c r="D8" s="1"/>
      <c r="E8" s="1"/>
    </row>
    <row r="9" spans="1:5" x14ac:dyDescent="0.25">
      <c r="B9" s="1"/>
      <c r="C9" s="1"/>
      <c r="D9" s="1"/>
      <c r="E9" s="1"/>
    </row>
    <row r="10" spans="1:5" x14ac:dyDescent="0.25">
      <c r="B10" s="1"/>
      <c r="C10" s="1"/>
      <c r="D10" s="1"/>
      <c r="E10" s="1"/>
    </row>
    <row r="11" spans="1:5" x14ac:dyDescent="0.25">
      <c r="B11" s="1"/>
      <c r="C11" s="1"/>
      <c r="D11" s="1"/>
      <c r="E11" s="1"/>
    </row>
    <row r="12" spans="1:5" x14ac:dyDescent="0.25">
      <c r="B12" s="1"/>
      <c r="C12" s="1"/>
      <c r="D12" s="1"/>
      <c r="E12" s="1"/>
    </row>
    <row r="13" spans="1:5" x14ac:dyDescent="0.25">
      <c r="B13" s="1"/>
      <c r="C13" s="1"/>
      <c r="D13" s="1"/>
      <c r="E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CottonObserved</vt:lpstr>
      <vt:lpstr>PhenologyObserved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Rhebergen, Tiemen (A&amp;F, Darwin)</dc:creator>
  <cp:lastModifiedBy>Rhebergen, Tiemen (A&amp;F, Darwin)</cp:lastModifiedBy>
  <dcterms:created xsi:type="dcterms:W3CDTF">2022-10-31T01:28:22Z</dcterms:created>
  <dcterms:modified xsi:type="dcterms:W3CDTF">2025-06-26T05:31:49Z</dcterms:modified>
</cp:coreProperties>
</file>